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35"/>
  </bookViews>
  <sheets>
    <sheet name="Final budget" sheetId="2" r:id="rId1"/>
  </sheets>
  <definedNames>
    <definedName name="_xlnm._FilterDatabase" localSheetId="0" hidden="1">'Final budget'!$A$1:$H$53</definedName>
    <definedName name="_xlnm.Print_Area" localSheetId="0">'Final budget'!$A$1:$H$53</definedName>
  </definedNames>
  <calcPr calcId="152511"/>
</workbook>
</file>

<file path=xl/calcChain.xml><?xml version="1.0" encoding="utf-8"?>
<calcChain xmlns="http://schemas.openxmlformats.org/spreadsheetml/2006/main">
  <c r="D51" i="2" l="1"/>
  <c r="F44" i="2" l="1"/>
  <c r="D24" i="2"/>
  <c r="G24" i="2" s="1"/>
  <c r="G7" i="2" l="1"/>
  <c r="D6" i="2" l="1"/>
  <c r="D22" i="2"/>
  <c r="B17" i="2"/>
  <c r="E6" i="2" l="1"/>
  <c r="D37" i="2"/>
  <c r="D36" i="2"/>
  <c r="B19" i="2"/>
  <c r="D30" i="2"/>
  <c r="F30" i="2" s="1"/>
  <c r="D14" i="2"/>
  <c r="G14" i="2" s="1"/>
  <c r="D26" i="2"/>
  <c r="E26" i="2" s="1"/>
  <c r="D10" i="2"/>
  <c r="E10" i="2" s="1"/>
  <c r="D5" i="2"/>
  <c r="E5" i="2" s="1"/>
  <c r="E7" i="2" s="1"/>
  <c r="D4" i="2"/>
  <c r="F4" i="2" s="1"/>
  <c r="F26" i="2" l="1"/>
  <c r="D3" i="2"/>
  <c r="D7" i="2" s="1"/>
  <c r="D23" i="2"/>
  <c r="F23" i="2" s="1"/>
  <c r="F3" i="2" l="1"/>
  <c r="F7" i="2" s="1"/>
  <c r="D35" i="2"/>
  <c r="G35" i="2" s="1"/>
  <c r="E35" i="2" l="1"/>
  <c r="F35" i="2"/>
  <c r="D17" i="2"/>
  <c r="F17" i="2" s="1"/>
  <c r="D20" i="2"/>
  <c r="D18" i="2"/>
  <c r="F18" i="2" s="1"/>
  <c r="B31" i="2"/>
  <c r="D31" i="2" s="1"/>
  <c r="F31" i="2" s="1"/>
  <c r="D19" i="2"/>
  <c r="F19" i="2" s="1"/>
  <c r="D25" i="2"/>
  <c r="F25" i="2" s="1"/>
  <c r="F20" i="2" l="1"/>
  <c r="G37" i="2" l="1"/>
  <c r="F37" i="2"/>
  <c r="E37" i="2"/>
  <c r="G36" i="2"/>
  <c r="F36" i="2"/>
  <c r="E36" i="2"/>
  <c r="D43" i="2"/>
  <c r="E43" i="2" s="1"/>
  <c r="E38" i="2" l="1"/>
  <c r="G22" i="2"/>
  <c r="D12" i="2" l="1"/>
  <c r="D11" i="2"/>
  <c r="E12" i="2" l="1"/>
  <c r="E11" i="2"/>
  <c r="D48" i="2"/>
  <c r="D47" i="2"/>
  <c r="F47" i="2" s="1"/>
  <c r="D34" i="2"/>
  <c r="D29" i="2"/>
  <c r="F34" i="2" l="1"/>
  <c r="F48" i="2"/>
  <c r="F29" i="2"/>
  <c r="D21" i="2"/>
  <c r="G21" i="2" s="1"/>
  <c r="D32" i="2"/>
  <c r="F32" i="2" s="1"/>
  <c r="D33" i="2"/>
  <c r="D16" i="2"/>
  <c r="F33" i="2" l="1"/>
  <c r="D38" i="2"/>
  <c r="G32" i="2"/>
  <c r="G38" i="2" s="1"/>
  <c r="F16" i="2"/>
  <c r="D45" i="2"/>
  <c r="D46" i="2"/>
  <c r="D42" i="2"/>
  <c r="E42" i="2" s="1"/>
  <c r="D44" i="2"/>
  <c r="D13" i="2"/>
  <c r="D15" i="2"/>
  <c r="D9" i="2"/>
  <c r="D41" i="2"/>
  <c r="D40" i="2"/>
  <c r="G15" i="2" l="1"/>
  <c r="G27" i="2" s="1"/>
  <c r="D49" i="2"/>
  <c r="D27" i="2"/>
  <c r="F38" i="2"/>
  <c r="E40" i="2"/>
  <c r="F45" i="2"/>
  <c r="E41" i="2"/>
  <c r="F46" i="2"/>
  <c r="G44" i="2"/>
  <c r="G49" i="2" s="1"/>
  <c r="G50" i="2" s="1"/>
  <c r="F9" i="2"/>
  <c r="F27" i="2" s="1"/>
  <c r="E27" i="2"/>
  <c r="D50" i="2" l="1"/>
  <c r="E49" i="2"/>
  <c r="E50" i="2" s="1"/>
  <c r="F49" i="2"/>
  <c r="F50" i="2" s="1"/>
  <c r="H27" i="2" l="1"/>
  <c r="H7" i="2"/>
  <c r="H38" i="2"/>
  <c r="H49" i="2"/>
  <c r="D52" i="2"/>
  <c r="D53" i="2" s="1"/>
</calcChain>
</file>

<file path=xl/sharedStrings.xml><?xml version="1.0" encoding="utf-8"?>
<sst xmlns="http://schemas.openxmlformats.org/spreadsheetml/2006/main" count="60" uniqueCount="60">
  <si>
    <t>Final audit</t>
  </si>
  <si>
    <t>Final evaluation (external)</t>
  </si>
  <si>
    <t>Budget line</t>
  </si>
  <si>
    <t>Total Cost in €</t>
  </si>
  <si>
    <t>Result 1</t>
  </si>
  <si>
    <t>Result 2</t>
  </si>
  <si>
    <t>Result 3</t>
  </si>
  <si>
    <t>Activities &amp; services</t>
  </si>
  <si>
    <t>Total Activities and services</t>
  </si>
  <si>
    <t>Operation support</t>
  </si>
  <si>
    <t>Total operation support</t>
  </si>
  <si>
    <t>Human resources</t>
  </si>
  <si>
    <t>Total HR costs</t>
  </si>
  <si>
    <t>Total Direct costs</t>
  </si>
  <si>
    <t>Structural costs</t>
  </si>
  <si>
    <t>Total indirect costs</t>
  </si>
  <si>
    <t>GRANT TOTAL</t>
  </si>
  <si>
    <t>Unit Cost</t>
  </si>
  <si>
    <t>Number of Units</t>
  </si>
  <si>
    <t>Tech lead</t>
  </si>
  <si>
    <t>Software developer</t>
  </si>
  <si>
    <t>Translation of APP and relevant documents to French</t>
  </si>
  <si>
    <t>CBS delegate for Senegal and Sahel</t>
  </si>
  <si>
    <t>CRB delegate Dakar</t>
  </si>
  <si>
    <t>CRS admin-fin manager</t>
  </si>
  <si>
    <t>Training on CBS, CBHFA for Senegal</t>
  </si>
  <si>
    <t>CRS Data Manager</t>
  </si>
  <si>
    <t>Scaling-up consultance</t>
  </si>
  <si>
    <t>Regional trainings on CBS</t>
  </si>
  <si>
    <t>Regional workshop for Sahel +</t>
  </si>
  <si>
    <t>Communication (Films, live streams, etc.)</t>
  </si>
  <si>
    <t>Communication cost for volunteers (phone credit)</t>
  </si>
  <si>
    <t>HQ Coordination cost (meetings BRC/NRC)</t>
  </si>
  <si>
    <t>Final workshop for the CBS field testing in Senegal</t>
  </si>
  <si>
    <t>Investment</t>
  </si>
  <si>
    <t>Vehicle</t>
  </si>
  <si>
    <t>ICT Equipment - SRC</t>
  </si>
  <si>
    <t>Sahel Countries Assessment for CBS Deployments</t>
  </si>
  <si>
    <t>Partnership with Academic Institutions for field research</t>
  </si>
  <si>
    <t>Total Investment</t>
  </si>
  <si>
    <t>Running Cost  -SRC HQ and Local Commitees</t>
  </si>
  <si>
    <t>Running Cost  - BRC Representation</t>
  </si>
  <si>
    <t>Volunteers Visibility</t>
  </si>
  <si>
    <t>HQ Monitoring Missions</t>
  </si>
  <si>
    <t>ICT Equipment - NRC and BRC</t>
  </si>
  <si>
    <t>Volunteers Perdiems</t>
  </si>
  <si>
    <t>Volunteers Insurance</t>
  </si>
  <si>
    <t>Ministry of Health - SRC joint field missions</t>
  </si>
  <si>
    <t>Communication cost for SRC staff (HQ + branches )</t>
  </si>
  <si>
    <t>Missions Cost CBS Delegate</t>
  </si>
  <si>
    <t>Furnitures</t>
  </si>
  <si>
    <t>CRS coordinator</t>
  </si>
  <si>
    <t>Community Support Coordinator - English speaking</t>
  </si>
  <si>
    <t>Community Support Coordinator - French speaking</t>
  </si>
  <si>
    <t>SRC - BRC representation field monitoring</t>
  </si>
  <si>
    <t>Organisation of Codethon and Code evenings - Brussels</t>
  </si>
  <si>
    <t>Organisation of Codethon and Code evenings - Dakar</t>
  </si>
  <si>
    <t>Organisation of Codethon and Code evenings - Oslo</t>
  </si>
  <si>
    <t>%</t>
  </si>
  <si>
    <t>CBS conference in Brussels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</si>
</sst>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\ [$€-40C]_-;\-* #,##0\ [$€-40C]_-;_-* &quot;-&quot;??\ [$€-40C]_-;_-@_-"/>
    <numFmt numFmtId="166" formatCode="_ &quot;€&quot;\ * #,##0_ ;_ &quot;€&quot;\ * \-#,##0_ ;_ &quot;€&quot;\ * &quot;-&quot;??_ ;_ @_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1" fillId="0" borderId="0" xfId="4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3" fontId="0" fillId="0" borderId="0" xfId="0" applyNumberFormat="1"/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vertical="center"/>
    </xf>
    <xf numFmtId="3" fontId="9" fillId="7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6" fillId="7" borderId="1" xfId="0" applyNumberFormat="1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vertical="center" wrapText="1"/>
    </xf>
    <xf numFmtId="9" fontId="6" fillId="7" borderId="1" xfId="5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</cellXfs>
  <cellStyles count="6">
    <cellStyle name="Milliers 3" xfId="1"/>
    <cellStyle name="Normal" xfId="0" builtinId="0"/>
    <cellStyle name="Normal 2" xfId="2"/>
    <cellStyle name="Normal 3" xfId="4"/>
    <cellStyle name="Normal 4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7" zoomScale="85" zoomScaleNormal="85" workbookViewId="0">
      <selection activeCell="I11" sqref="I11"/>
    </sheetView>
  </sheetViews>
  <sheetFormatPr defaultColWidth="9.140625" defaultRowHeight="12.75" x14ac:dyDescent="0.2"/>
  <cols>
    <col min="1" max="1" width="53.42578125" customWidth="1"/>
    <col min="2" max="2" width="10.42578125" bestFit="1" customWidth="1"/>
    <col min="3" max="3" width="11.5703125" customWidth="1"/>
    <col min="4" max="4" width="17" customWidth="1"/>
    <col min="5" max="7" width="10.7109375" bestFit="1" customWidth="1"/>
    <col min="8" max="8" width="9.42578125" customWidth="1"/>
  </cols>
  <sheetData>
    <row r="1" spans="1:8" ht="31.5" x14ac:dyDescent="0.2">
      <c r="A1" s="19" t="s">
        <v>2</v>
      </c>
      <c r="B1" s="20" t="s">
        <v>17</v>
      </c>
      <c r="C1" s="20" t="s">
        <v>18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58</v>
      </c>
    </row>
    <row r="2" spans="1:8" ht="15.75" x14ac:dyDescent="0.2">
      <c r="A2" s="9" t="s">
        <v>34</v>
      </c>
      <c r="B2" s="9"/>
      <c r="C2" s="9"/>
      <c r="D2" s="24"/>
      <c r="E2" s="24"/>
      <c r="F2" s="24"/>
      <c r="G2" s="24"/>
      <c r="H2" s="24"/>
    </row>
    <row r="3" spans="1:8" ht="14.25" x14ac:dyDescent="0.2">
      <c r="A3" s="7" t="s">
        <v>35</v>
      </c>
      <c r="B3" s="8">
        <v>30000</v>
      </c>
      <c r="C3" s="8">
        <v>1</v>
      </c>
      <c r="D3" s="8">
        <f>B3*C3</f>
        <v>30000</v>
      </c>
      <c r="E3" s="8"/>
      <c r="F3" s="8">
        <f>D3</f>
        <v>30000</v>
      </c>
      <c r="G3" s="8"/>
      <c r="H3" s="8"/>
    </row>
    <row r="4" spans="1:8" ht="14.25" x14ac:dyDescent="0.2">
      <c r="A4" s="7" t="s">
        <v>36</v>
      </c>
      <c r="B4" s="8">
        <v>20000</v>
      </c>
      <c r="C4" s="8">
        <v>1</v>
      </c>
      <c r="D4" s="8">
        <f>B4*C4</f>
        <v>20000</v>
      </c>
      <c r="E4" s="8"/>
      <c r="F4" s="8">
        <f>D4</f>
        <v>20000</v>
      </c>
      <c r="G4" s="8"/>
      <c r="H4" s="8"/>
    </row>
    <row r="5" spans="1:8" ht="14.25" x14ac:dyDescent="0.2">
      <c r="A5" s="7" t="s">
        <v>44</v>
      </c>
      <c r="B5" s="8">
        <v>10000</v>
      </c>
      <c r="C5" s="8">
        <v>1</v>
      </c>
      <c r="D5" s="8">
        <f>B5*C5</f>
        <v>10000</v>
      </c>
      <c r="E5" s="8">
        <f>D5</f>
        <v>10000</v>
      </c>
      <c r="F5" s="8"/>
      <c r="G5" s="8"/>
      <c r="H5" s="8"/>
    </row>
    <row r="6" spans="1:8" ht="14.25" x14ac:dyDescent="0.2">
      <c r="A6" s="7" t="s">
        <v>50</v>
      </c>
      <c r="B6" s="8">
        <v>5000</v>
      </c>
      <c r="C6" s="8">
        <v>1</v>
      </c>
      <c r="D6" s="8">
        <f>B6*C6</f>
        <v>5000</v>
      </c>
      <c r="E6" s="8">
        <f>D6</f>
        <v>5000</v>
      </c>
      <c r="F6" s="8"/>
      <c r="G6" s="8"/>
      <c r="H6" s="8"/>
    </row>
    <row r="7" spans="1:8" ht="15.75" x14ac:dyDescent="0.2">
      <c r="A7" s="10" t="s">
        <v>39</v>
      </c>
      <c r="B7" s="11"/>
      <c r="C7" s="11"/>
      <c r="D7" s="13">
        <f>SUM(D3:D6)</f>
        <v>65000</v>
      </c>
      <c r="E7" s="12">
        <f t="shared" ref="E7:G7" si="0">SUM(E3:E6)</f>
        <v>15000</v>
      </c>
      <c r="F7" s="12">
        <f t="shared" si="0"/>
        <v>50000</v>
      </c>
      <c r="G7" s="12">
        <f t="shared" si="0"/>
        <v>0</v>
      </c>
      <c r="H7" s="25">
        <f>D7/$D$50</f>
        <v>5.8592869698472078E-2</v>
      </c>
    </row>
    <row r="8" spans="1:8" ht="15.75" x14ac:dyDescent="0.2">
      <c r="A8" s="9" t="s">
        <v>7</v>
      </c>
      <c r="B8" s="9"/>
      <c r="C8" s="9"/>
      <c r="D8" s="24"/>
      <c r="E8" s="24"/>
      <c r="F8" s="24"/>
      <c r="G8" s="24"/>
      <c r="H8" s="24"/>
    </row>
    <row r="9" spans="1:8" ht="14.25" x14ac:dyDescent="0.2">
      <c r="A9" s="7" t="s">
        <v>21</v>
      </c>
      <c r="B9" s="8">
        <v>30000</v>
      </c>
      <c r="C9" s="8">
        <v>1</v>
      </c>
      <c r="D9" s="8">
        <f>B9*C9</f>
        <v>30000</v>
      </c>
      <c r="E9" s="8"/>
      <c r="F9" s="8">
        <f>D9</f>
        <v>30000</v>
      </c>
      <c r="G9" s="8"/>
      <c r="H9" s="8"/>
    </row>
    <row r="10" spans="1:8" ht="28.5" x14ac:dyDescent="0.2">
      <c r="A10" s="7" t="s">
        <v>55</v>
      </c>
      <c r="B10" s="8">
        <v>30000</v>
      </c>
      <c r="C10" s="8">
        <v>1</v>
      </c>
      <c r="D10" s="8">
        <f t="shared" ref="D10" si="1">B10*C10</f>
        <v>30000</v>
      </c>
      <c r="E10" s="8">
        <f>D10</f>
        <v>30000</v>
      </c>
      <c r="F10" s="8"/>
      <c r="G10" s="8"/>
      <c r="H10" s="8"/>
    </row>
    <row r="11" spans="1:8" ht="14.25" x14ac:dyDescent="0.2">
      <c r="A11" s="7" t="s">
        <v>56</v>
      </c>
      <c r="B11" s="8">
        <v>20000</v>
      </c>
      <c r="C11" s="8">
        <v>1</v>
      </c>
      <c r="D11" s="8">
        <f t="shared" ref="D11:D12" si="2">B11*C11</f>
        <v>20000</v>
      </c>
      <c r="E11" s="8">
        <f>D11</f>
        <v>20000</v>
      </c>
      <c r="F11" s="8"/>
      <c r="G11" s="8"/>
      <c r="H11" s="8"/>
    </row>
    <row r="12" spans="1:8" ht="14.25" x14ac:dyDescent="0.2">
      <c r="A12" s="7" t="s">
        <v>57</v>
      </c>
      <c r="B12" s="8">
        <v>30000</v>
      </c>
      <c r="C12" s="8">
        <v>1</v>
      </c>
      <c r="D12" s="8">
        <f t="shared" si="2"/>
        <v>30000</v>
      </c>
      <c r="E12" s="8">
        <f>D12</f>
        <v>30000</v>
      </c>
      <c r="F12" s="8"/>
      <c r="G12" s="8"/>
      <c r="H12" s="8"/>
    </row>
    <row r="13" spans="1:8" ht="14.25" x14ac:dyDescent="0.2">
      <c r="A13" s="7" t="s">
        <v>27</v>
      </c>
      <c r="B13" s="8">
        <v>30000</v>
      </c>
      <c r="C13" s="8">
        <v>1</v>
      </c>
      <c r="D13" s="8">
        <f t="shared" ref="D13:D24" si="3">B13*C13</f>
        <v>30000</v>
      </c>
      <c r="E13" s="8"/>
      <c r="F13" s="8"/>
      <c r="G13" s="8">
        <v>30000</v>
      </c>
      <c r="H13" s="8"/>
    </row>
    <row r="14" spans="1:8" ht="14.25" x14ac:dyDescent="0.2">
      <c r="A14" s="7" t="s">
        <v>37</v>
      </c>
      <c r="B14" s="8">
        <v>8000</v>
      </c>
      <c r="C14" s="8">
        <v>10</v>
      </c>
      <c r="D14" s="8">
        <f t="shared" si="3"/>
        <v>80000</v>
      </c>
      <c r="E14" s="8"/>
      <c r="F14" s="8"/>
      <c r="G14" s="8">
        <f>D14</f>
        <v>80000</v>
      </c>
      <c r="H14" s="8"/>
    </row>
    <row r="15" spans="1:8" ht="28.5" x14ac:dyDescent="0.2">
      <c r="A15" s="7" t="s">
        <v>38</v>
      </c>
      <c r="B15" s="8">
        <v>40000</v>
      </c>
      <c r="C15" s="8">
        <v>1</v>
      </c>
      <c r="D15" s="8">
        <f t="shared" si="3"/>
        <v>40000</v>
      </c>
      <c r="E15" s="8"/>
      <c r="F15" s="8"/>
      <c r="G15" s="8">
        <f>D15</f>
        <v>40000</v>
      </c>
      <c r="H15" s="8"/>
    </row>
    <row r="16" spans="1:8" ht="14.25" x14ac:dyDescent="0.2">
      <c r="A16" s="7" t="s">
        <v>25</v>
      </c>
      <c r="B16" s="8">
        <v>10000</v>
      </c>
      <c r="C16" s="8">
        <v>7</v>
      </c>
      <c r="D16" s="8">
        <f t="shared" si="3"/>
        <v>70000</v>
      </c>
      <c r="E16" s="8"/>
      <c r="F16" s="8">
        <f>D16</f>
        <v>70000</v>
      </c>
      <c r="G16" s="8"/>
      <c r="H16" s="8"/>
    </row>
    <row r="17" spans="1:8" ht="14.25" x14ac:dyDescent="0.2">
      <c r="A17" s="7" t="s">
        <v>45</v>
      </c>
      <c r="B17" s="8">
        <f>9*350</f>
        <v>3150</v>
      </c>
      <c r="C17" s="8">
        <v>12</v>
      </c>
      <c r="D17" s="8">
        <f>B17*C17</f>
        <v>37800</v>
      </c>
      <c r="E17" s="8"/>
      <c r="F17" s="8">
        <f>D17</f>
        <v>37800</v>
      </c>
      <c r="G17" s="8"/>
      <c r="H17" s="8"/>
    </row>
    <row r="18" spans="1:8" ht="14.25" x14ac:dyDescent="0.2">
      <c r="A18" s="7" t="s">
        <v>42</v>
      </c>
      <c r="B18" s="8">
        <v>15</v>
      </c>
      <c r="C18" s="8">
        <v>350</v>
      </c>
      <c r="D18" s="8">
        <f>B18*C18</f>
        <v>5250</v>
      </c>
      <c r="E18" s="8"/>
      <c r="F18" s="8">
        <f>D18</f>
        <v>5250</v>
      </c>
      <c r="G18" s="8"/>
      <c r="H18" s="8"/>
    </row>
    <row r="19" spans="1:8" ht="14.25" x14ac:dyDescent="0.2">
      <c r="A19" s="7" t="s">
        <v>31</v>
      </c>
      <c r="B19" s="8">
        <f>350*4</f>
        <v>1400</v>
      </c>
      <c r="C19" s="8">
        <v>12</v>
      </c>
      <c r="D19" s="8">
        <f>B19*C19</f>
        <v>16800</v>
      </c>
      <c r="E19" s="8"/>
      <c r="F19" s="8">
        <f>D19</f>
        <v>16800</v>
      </c>
      <c r="G19" s="8"/>
      <c r="H19" s="8"/>
    </row>
    <row r="20" spans="1:8" ht="14.25" x14ac:dyDescent="0.2">
      <c r="A20" s="7" t="s">
        <v>46</v>
      </c>
      <c r="B20" s="8">
        <v>2</v>
      </c>
      <c r="C20" s="8">
        <v>350</v>
      </c>
      <c r="D20" s="8">
        <f t="shared" ref="D20" si="4">B20*C20</f>
        <v>700</v>
      </c>
      <c r="E20" s="8"/>
      <c r="F20" s="8">
        <f>D20</f>
        <v>700</v>
      </c>
      <c r="G20" s="8"/>
      <c r="H20" s="8"/>
    </row>
    <row r="21" spans="1:8" ht="14.25" x14ac:dyDescent="0.2">
      <c r="A21" s="7" t="s">
        <v>29</v>
      </c>
      <c r="B21" s="8">
        <v>10000</v>
      </c>
      <c r="C21" s="8">
        <v>2</v>
      </c>
      <c r="D21" s="8">
        <f t="shared" si="3"/>
        <v>20000</v>
      </c>
      <c r="E21" s="8"/>
      <c r="F21" s="8"/>
      <c r="G21" s="8">
        <f>D21</f>
        <v>20000</v>
      </c>
      <c r="H21" s="8"/>
    </row>
    <row r="22" spans="1:8" ht="14.25" x14ac:dyDescent="0.2">
      <c r="A22" s="7" t="s">
        <v>28</v>
      </c>
      <c r="B22" s="8">
        <v>50000</v>
      </c>
      <c r="C22" s="8">
        <v>1</v>
      </c>
      <c r="D22" s="8">
        <f>B22*C22</f>
        <v>50000</v>
      </c>
      <c r="E22" s="8"/>
      <c r="F22" s="8"/>
      <c r="G22" s="8">
        <f>D22</f>
        <v>50000</v>
      </c>
      <c r="H22" s="8"/>
    </row>
    <row r="23" spans="1:8" ht="14.25" x14ac:dyDescent="0.2">
      <c r="A23" s="7" t="s">
        <v>33</v>
      </c>
      <c r="B23" s="8">
        <v>10000</v>
      </c>
      <c r="C23" s="8">
        <v>1</v>
      </c>
      <c r="D23" s="8">
        <f t="shared" si="3"/>
        <v>10000</v>
      </c>
      <c r="E23" s="8"/>
      <c r="F23" s="8">
        <f>+D23</f>
        <v>10000</v>
      </c>
      <c r="G23" s="8"/>
      <c r="H23" s="8"/>
    </row>
    <row r="24" spans="1:8" ht="14.25" x14ac:dyDescent="0.2">
      <c r="A24" s="7" t="s">
        <v>59</v>
      </c>
      <c r="B24" s="8">
        <v>15000</v>
      </c>
      <c r="C24" s="8">
        <v>1</v>
      </c>
      <c r="D24" s="8">
        <f t="shared" si="3"/>
        <v>15000</v>
      </c>
      <c r="E24" s="8"/>
      <c r="F24" s="8"/>
      <c r="G24" s="8">
        <f>D24</f>
        <v>15000</v>
      </c>
      <c r="H24" s="8"/>
    </row>
    <row r="25" spans="1:8" ht="14.25" x14ac:dyDescent="0.2">
      <c r="A25" s="7" t="s">
        <v>47</v>
      </c>
      <c r="B25" s="8">
        <v>1500</v>
      </c>
      <c r="C25" s="8">
        <v>4</v>
      </c>
      <c r="D25" s="8">
        <f>B25*C25</f>
        <v>6000</v>
      </c>
      <c r="E25" s="8"/>
      <c r="F25" s="8">
        <f>D25</f>
        <v>6000</v>
      </c>
      <c r="G25" s="8"/>
      <c r="H25" s="8"/>
    </row>
    <row r="26" spans="1:8" ht="14.25" x14ac:dyDescent="0.2">
      <c r="A26" s="7" t="s">
        <v>30</v>
      </c>
      <c r="B26" s="8">
        <v>20000</v>
      </c>
      <c r="C26" s="8">
        <v>1</v>
      </c>
      <c r="D26" s="8">
        <f>B26*C26</f>
        <v>20000</v>
      </c>
      <c r="E26" s="8">
        <f>$D$26/2</f>
        <v>10000</v>
      </c>
      <c r="F26" s="8">
        <f>$D$26/2</f>
        <v>10000</v>
      </c>
      <c r="G26" s="8"/>
      <c r="H26" s="8"/>
    </row>
    <row r="27" spans="1:8" ht="15.75" x14ac:dyDescent="0.2">
      <c r="A27" s="10" t="s">
        <v>8</v>
      </c>
      <c r="B27" s="11"/>
      <c r="C27" s="11"/>
      <c r="D27" s="13">
        <f>SUM(D9:D26)</f>
        <v>511550</v>
      </c>
      <c r="E27" s="12">
        <f>SUM(E9:E26)</f>
        <v>90000</v>
      </c>
      <c r="F27" s="12">
        <f>SUM(F9:F26)</f>
        <v>186550</v>
      </c>
      <c r="G27" s="12">
        <f>SUM(G9:G26)</f>
        <v>235000</v>
      </c>
      <c r="H27" s="25">
        <f>D27/$D$50</f>
        <v>0.46112588452697528</v>
      </c>
    </row>
    <row r="28" spans="1:8" ht="15.75" x14ac:dyDescent="0.2">
      <c r="A28" s="9" t="s">
        <v>9</v>
      </c>
      <c r="B28" s="9"/>
      <c r="C28" s="9"/>
      <c r="D28" s="24"/>
      <c r="E28" s="24"/>
      <c r="F28" s="24"/>
      <c r="G28" s="24"/>
      <c r="H28" s="24"/>
    </row>
    <row r="29" spans="1:8" ht="14.25" x14ac:dyDescent="0.2">
      <c r="A29" s="7" t="s">
        <v>40</v>
      </c>
      <c r="B29" s="8">
        <v>1000</v>
      </c>
      <c r="C29" s="8">
        <v>12</v>
      </c>
      <c r="D29" s="8">
        <f t="shared" ref="D29:D37" si="5">B29*C29</f>
        <v>12000</v>
      </c>
      <c r="E29" s="8"/>
      <c r="F29" s="8">
        <f>D29</f>
        <v>12000</v>
      </c>
      <c r="G29" s="8"/>
      <c r="H29" s="8"/>
    </row>
    <row r="30" spans="1:8" ht="14.25" x14ac:dyDescent="0.2">
      <c r="A30" s="7" t="s">
        <v>41</v>
      </c>
      <c r="B30" s="8">
        <v>500</v>
      </c>
      <c r="C30" s="8">
        <v>12</v>
      </c>
      <c r="D30" s="8">
        <f t="shared" ref="D30" si="6">B30*C30</f>
        <v>6000</v>
      </c>
      <c r="E30" s="8"/>
      <c r="F30" s="8">
        <f>D30</f>
        <v>6000</v>
      </c>
      <c r="G30" s="8"/>
      <c r="H30" s="8"/>
    </row>
    <row r="31" spans="1:8" ht="14.25" x14ac:dyDescent="0.2">
      <c r="A31" s="7" t="s">
        <v>48</v>
      </c>
      <c r="B31" s="8">
        <f>10*15</f>
        <v>150</v>
      </c>
      <c r="C31" s="8">
        <v>12</v>
      </c>
      <c r="D31" s="8">
        <f t="shared" si="5"/>
        <v>1800</v>
      </c>
      <c r="E31" s="8"/>
      <c r="F31" s="8">
        <f>D31</f>
        <v>1800</v>
      </c>
      <c r="G31" s="8"/>
      <c r="H31" s="8"/>
    </row>
    <row r="32" spans="1:8" ht="14.25" x14ac:dyDescent="0.2">
      <c r="A32" s="7" t="s">
        <v>49</v>
      </c>
      <c r="B32" s="8">
        <v>4000</v>
      </c>
      <c r="C32" s="8">
        <v>4</v>
      </c>
      <c r="D32" s="8">
        <f>B32*C32</f>
        <v>16000</v>
      </c>
      <c r="E32" s="8"/>
      <c r="F32" s="8">
        <f>D32/2</f>
        <v>8000</v>
      </c>
      <c r="G32" s="8">
        <f>F32</f>
        <v>8000</v>
      </c>
      <c r="H32" s="8"/>
    </row>
    <row r="33" spans="1:8" ht="14.25" x14ac:dyDescent="0.2">
      <c r="A33" s="7" t="s">
        <v>54</v>
      </c>
      <c r="B33" s="8">
        <v>1000</v>
      </c>
      <c r="C33" s="8">
        <v>12</v>
      </c>
      <c r="D33" s="8">
        <f>B33*C33</f>
        <v>12000</v>
      </c>
      <c r="E33" s="8"/>
      <c r="F33" s="8">
        <f>D33</f>
        <v>12000</v>
      </c>
      <c r="G33" s="8"/>
      <c r="H33" s="8"/>
    </row>
    <row r="34" spans="1:8" ht="14.25" x14ac:dyDescent="0.2">
      <c r="A34" s="7" t="s">
        <v>43</v>
      </c>
      <c r="B34" s="8">
        <v>3000</v>
      </c>
      <c r="C34" s="8">
        <v>6</v>
      </c>
      <c r="D34" s="8">
        <f t="shared" si="5"/>
        <v>18000</v>
      </c>
      <c r="E34" s="8"/>
      <c r="F34" s="8">
        <f>D34</f>
        <v>18000</v>
      </c>
      <c r="G34" s="8"/>
      <c r="H34" s="8"/>
    </row>
    <row r="35" spans="1:8" ht="14.25" x14ac:dyDescent="0.2">
      <c r="A35" s="7" t="s">
        <v>32</v>
      </c>
      <c r="B35" s="8">
        <v>1500</v>
      </c>
      <c r="C35" s="8">
        <v>6</v>
      </c>
      <c r="D35" s="8">
        <f t="shared" si="5"/>
        <v>9000</v>
      </c>
      <c r="E35" s="8">
        <f>D35/3</f>
        <v>3000</v>
      </c>
      <c r="F35" s="8">
        <f>D35/3</f>
        <v>3000</v>
      </c>
      <c r="G35" s="8">
        <f>D35/3</f>
        <v>3000</v>
      </c>
      <c r="H35" s="8"/>
    </row>
    <row r="36" spans="1:8" ht="14.25" x14ac:dyDescent="0.2">
      <c r="A36" s="7" t="s">
        <v>0</v>
      </c>
      <c r="B36" s="8">
        <v>15000</v>
      </c>
      <c r="C36" s="8">
        <v>1</v>
      </c>
      <c r="D36" s="8">
        <f t="shared" si="5"/>
        <v>15000</v>
      </c>
      <c r="E36" s="8">
        <f>$D$36/3</f>
        <v>5000</v>
      </c>
      <c r="F36" s="8">
        <f>$D$36/3</f>
        <v>5000</v>
      </c>
      <c r="G36" s="8">
        <f>$D$36/3</f>
        <v>5000</v>
      </c>
      <c r="H36" s="8"/>
    </row>
    <row r="37" spans="1:8" ht="14.25" x14ac:dyDescent="0.2">
      <c r="A37" s="7" t="s">
        <v>1</v>
      </c>
      <c r="B37" s="8">
        <v>20000</v>
      </c>
      <c r="C37" s="8">
        <v>1</v>
      </c>
      <c r="D37" s="8">
        <f t="shared" si="5"/>
        <v>20000</v>
      </c>
      <c r="E37" s="8">
        <f>$D$37/3</f>
        <v>6666.666666666667</v>
      </c>
      <c r="F37" s="8">
        <f t="shared" ref="F37:G37" si="7">$D$37/3</f>
        <v>6666.666666666667</v>
      </c>
      <c r="G37" s="8">
        <f t="shared" si="7"/>
        <v>6666.666666666667</v>
      </c>
      <c r="H37" s="8"/>
    </row>
    <row r="38" spans="1:8" ht="15.75" x14ac:dyDescent="0.2">
      <c r="A38" s="10" t="s">
        <v>10</v>
      </c>
      <c r="B38" s="11"/>
      <c r="C38" s="11"/>
      <c r="D38" s="13">
        <f>SUM(D29:D37)</f>
        <v>109800</v>
      </c>
      <c r="E38" s="12">
        <f>SUM(E29:E37)</f>
        <v>14666.666666666668</v>
      </c>
      <c r="F38" s="12">
        <f>SUM(F29:F37)</f>
        <v>72466.666666666672</v>
      </c>
      <c r="G38" s="12">
        <f>SUM(G29:G37)</f>
        <v>22666.666666666668</v>
      </c>
      <c r="H38" s="25">
        <f>D38/$D$50</f>
        <v>9.8976878352188213E-2</v>
      </c>
    </row>
    <row r="39" spans="1:8" ht="15.75" x14ac:dyDescent="0.2">
      <c r="A39" s="9" t="s">
        <v>11</v>
      </c>
      <c r="B39" s="9"/>
      <c r="C39" s="9"/>
      <c r="D39" s="24"/>
      <c r="E39" s="24"/>
      <c r="F39" s="24"/>
      <c r="G39" s="24"/>
      <c r="H39" s="24"/>
    </row>
    <row r="40" spans="1:8" s="1" customFormat="1" ht="14.25" x14ac:dyDescent="0.2">
      <c r="A40" s="7" t="s">
        <v>19</v>
      </c>
      <c r="B40" s="8">
        <v>8500</v>
      </c>
      <c r="C40" s="8">
        <v>12</v>
      </c>
      <c r="D40" s="8">
        <f>B40*C40</f>
        <v>102000</v>
      </c>
      <c r="E40" s="8">
        <f>D40</f>
        <v>102000</v>
      </c>
      <c r="F40" s="8"/>
      <c r="G40" s="8"/>
      <c r="H40" s="8"/>
    </row>
    <row r="41" spans="1:8" s="1" customFormat="1" ht="14.25" x14ac:dyDescent="0.2">
      <c r="A41" s="7" t="s">
        <v>20</v>
      </c>
      <c r="B41" s="8">
        <v>8000</v>
      </c>
      <c r="C41" s="8">
        <v>12</v>
      </c>
      <c r="D41" s="8">
        <f t="shared" ref="D41:D46" si="8">B41*C41</f>
        <v>96000</v>
      </c>
      <c r="E41" s="8">
        <f>D41</f>
        <v>96000</v>
      </c>
      <c r="F41" s="8"/>
      <c r="G41" s="8"/>
      <c r="H41" s="8"/>
    </row>
    <row r="42" spans="1:8" s="1" customFormat="1" ht="14.25" x14ac:dyDescent="0.2">
      <c r="A42" s="7" t="s">
        <v>52</v>
      </c>
      <c r="B42" s="8">
        <v>7500</v>
      </c>
      <c r="C42" s="8">
        <v>12</v>
      </c>
      <c r="D42" s="8">
        <f t="shared" si="8"/>
        <v>90000</v>
      </c>
      <c r="E42" s="8">
        <f>D42</f>
        <v>90000</v>
      </c>
      <c r="F42" s="8"/>
      <c r="G42" s="8"/>
      <c r="H42" s="8"/>
    </row>
    <row r="43" spans="1:8" s="1" customFormat="1" ht="14.25" x14ac:dyDescent="0.2">
      <c r="A43" s="7" t="s">
        <v>53</v>
      </c>
      <c r="B43" s="8">
        <v>750</v>
      </c>
      <c r="C43" s="8">
        <v>12</v>
      </c>
      <c r="D43" s="8">
        <f t="shared" si="8"/>
        <v>9000</v>
      </c>
      <c r="E43" s="8">
        <f>D43</f>
        <v>9000</v>
      </c>
      <c r="F43" s="8"/>
      <c r="G43" s="8"/>
      <c r="H43" s="8"/>
    </row>
    <row r="44" spans="1:8" s="1" customFormat="1" ht="14.25" x14ac:dyDescent="0.2">
      <c r="A44" s="7" t="s">
        <v>22</v>
      </c>
      <c r="B44" s="8">
        <v>7000</v>
      </c>
      <c r="C44" s="8">
        <v>12</v>
      </c>
      <c r="D44" s="8">
        <f t="shared" si="8"/>
        <v>84000</v>
      </c>
      <c r="E44" s="8"/>
      <c r="F44" s="8">
        <f>$D$44/2</f>
        <v>42000</v>
      </c>
      <c r="G44" s="8">
        <f>$D$44/2</f>
        <v>42000</v>
      </c>
      <c r="H44" s="8"/>
    </row>
    <row r="45" spans="1:8" s="1" customFormat="1" ht="14.25" x14ac:dyDescent="0.2">
      <c r="A45" s="7" t="s">
        <v>26</v>
      </c>
      <c r="B45" s="8">
        <v>750</v>
      </c>
      <c r="C45" s="8">
        <v>12</v>
      </c>
      <c r="D45" s="8">
        <f t="shared" si="8"/>
        <v>9000</v>
      </c>
      <c r="E45" s="8"/>
      <c r="F45" s="8">
        <f t="shared" ref="F45:F48" si="9">D45</f>
        <v>9000</v>
      </c>
      <c r="G45" s="8"/>
      <c r="H45" s="8"/>
    </row>
    <row r="46" spans="1:8" s="1" customFormat="1" ht="14.25" x14ac:dyDescent="0.2">
      <c r="A46" s="7" t="s">
        <v>23</v>
      </c>
      <c r="B46" s="8">
        <v>6000</v>
      </c>
      <c r="C46" s="8">
        <v>4</v>
      </c>
      <c r="D46" s="8">
        <f t="shared" si="8"/>
        <v>24000</v>
      </c>
      <c r="E46" s="8"/>
      <c r="F46" s="8">
        <f t="shared" si="9"/>
        <v>24000</v>
      </c>
      <c r="G46" s="8"/>
      <c r="H46" s="8"/>
    </row>
    <row r="47" spans="1:8" ht="14.25" x14ac:dyDescent="0.2">
      <c r="A47" s="7" t="s">
        <v>24</v>
      </c>
      <c r="B47" s="8">
        <v>500</v>
      </c>
      <c r="C47" s="8">
        <v>12</v>
      </c>
      <c r="D47" s="8">
        <f t="shared" ref="D47" si="10">B47*C47</f>
        <v>6000</v>
      </c>
      <c r="E47" s="8"/>
      <c r="F47" s="8">
        <f t="shared" si="9"/>
        <v>6000</v>
      </c>
      <c r="G47" s="8"/>
      <c r="H47" s="8"/>
    </row>
    <row r="48" spans="1:8" ht="14.25" x14ac:dyDescent="0.2">
      <c r="A48" s="7" t="s">
        <v>51</v>
      </c>
      <c r="B48" s="8">
        <v>750</v>
      </c>
      <c r="C48" s="8">
        <v>4</v>
      </c>
      <c r="D48" s="8">
        <f t="shared" ref="D48" si="11">B48*C48</f>
        <v>3000</v>
      </c>
      <c r="E48" s="8"/>
      <c r="F48" s="8">
        <f t="shared" si="9"/>
        <v>3000</v>
      </c>
      <c r="G48" s="8"/>
      <c r="H48" s="8"/>
    </row>
    <row r="49" spans="1:8" ht="15.75" x14ac:dyDescent="0.2">
      <c r="A49" s="10" t="s">
        <v>12</v>
      </c>
      <c r="B49" s="11"/>
      <c r="C49" s="11"/>
      <c r="D49" s="13">
        <f>SUM(D40:D48)</f>
        <v>423000</v>
      </c>
      <c r="E49" s="12">
        <f>SUM(E40:E48)</f>
        <v>297000</v>
      </c>
      <c r="F49" s="12">
        <f>SUM(F40:F48)</f>
        <v>84000</v>
      </c>
      <c r="G49" s="12">
        <f t="shared" ref="G49" si="12">SUM(G40:G48)</f>
        <v>42000</v>
      </c>
      <c r="H49" s="25">
        <f>D49/$D$50</f>
        <v>0.38130436742236445</v>
      </c>
    </row>
    <row r="50" spans="1:8" ht="15.75" x14ac:dyDescent="0.2">
      <c r="A50" s="14" t="s">
        <v>13</v>
      </c>
      <c r="B50" s="15"/>
      <c r="C50" s="15"/>
      <c r="D50" s="16">
        <f>D7+D49+D38+D27</f>
        <v>1109350</v>
      </c>
      <c r="E50" s="16">
        <f>E7+E49+E38+E27</f>
        <v>416666.66666666669</v>
      </c>
      <c r="F50" s="16">
        <f>F7+F49+F38+F27</f>
        <v>393016.66666666669</v>
      </c>
      <c r="G50" s="16">
        <f>G7+G49+G38+G27</f>
        <v>299666.66666666669</v>
      </c>
      <c r="H50" s="16"/>
    </row>
    <row r="51" spans="1:8" ht="14.25" x14ac:dyDescent="0.2">
      <c r="A51" s="7" t="s">
        <v>14</v>
      </c>
      <c r="B51" s="8"/>
      <c r="C51" s="8"/>
      <c r="D51" s="8">
        <f>D50*5.5%</f>
        <v>61014.25</v>
      </c>
      <c r="E51" s="22"/>
      <c r="F51" s="22"/>
      <c r="G51" s="22"/>
      <c r="H51" s="22"/>
    </row>
    <row r="52" spans="1:8" ht="15.75" x14ac:dyDescent="0.2">
      <c r="A52" s="10" t="s">
        <v>15</v>
      </c>
      <c r="B52" s="11"/>
      <c r="C52" s="11"/>
      <c r="D52" s="13">
        <f>D51</f>
        <v>61014.25</v>
      </c>
      <c r="E52" s="23"/>
      <c r="F52" s="23"/>
      <c r="G52" s="23"/>
      <c r="H52" s="23"/>
    </row>
    <row r="53" spans="1:8" ht="15.75" x14ac:dyDescent="0.2">
      <c r="A53" s="17" t="s">
        <v>16</v>
      </c>
      <c r="B53" s="18"/>
      <c r="C53" s="18"/>
      <c r="D53" s="26">
        <f>D50+D52</f>
        <v>1170364.25</v>
      </c>
      <c r="E53" s="21"/>
      <c r="F53" s="21"/>
      <c r="G53" s="21"/>
      <c r="H53" s="21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ht="15" x14ac:dyDescent="0.2">
      <c r="A55" s="3"/>
      <c r="B55" s="2"/>
      <c r="C55" s="2"/>
      <c r="D55" s="4"/>
      <c r="E55" s="2"/>
      <c r="F55" s="2"/>
      <c r="G55" s="5"/>
      <c r="H55" s="2"/>
    </row>
    <row r="56" spans="1:8" ht="15" x14ac:dyDescent="0.2">
      <c r="A56" s="3"/>
      <c r="B56" s="2"/>
      <c r="C56" s="2"/>
      <c r="D56" s="2"/>
      <c r="E56" s="2"/>
      <c r="F56" s="2"/>
      <c r="G56" s="2"/>
      <c r="H56" s="2"/>
    </row>
    <row r="60" spans="1:8" x14ac:dyDescent="0.2">
      <c r="F60" s="6"/>
    </row>
  </sheetData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A84E52988574B8D4ED6D21343F087" ma:contentTypeVersion="1" ma:contentTypeDescription="Create a new document." ma:contentTypeScope="" ma:versionID="c2c4f229bebbd70d767c28e2dfdbb0b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B0A129-11B3-4582-85A9-0D40D0BF0201}"/>
</file>

<file path=customXml/itemProps2.xml><?xml version="1.0" encoding="utf-8"?>
<ds:datastoreItem xmlns:ds="http://schemas.openxmlformats.org/officeDocument/2006/customXml" ds:itemID="{06039949-38FE-4222-9081-08EF0E2BAD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1F463B-78C5-45C0-8E76-0370F86293AF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budget</vt:lpstr>
      <vt:lpstr>'Final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expat</dc:creator>
  <cp:lastModifiedBy>Lucion Anne-Sophie - D5.1</cp:lastModifiedBy>
  <cp:lastPrinted>2018-04-29T13:45:02Z</cp:lastPrinted>
  <dcterms:created xsi:type="dcterms:W3CDTF">2016-05-31T08:31:53Z</dcterms:created>
  <dcterms:modified xsi:type="dcterms:W3CDTF">2018-05-30T13:00:50Z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0x010100895A84E52988574B8D4ED6D21343F087</vt:lpwstr>
  </property>
  <property fmtid="{D5CDD505-2E9C-101B-9397-08002B2CF9AE}" pid="3" name="TitusGUID">
    <vt:lpwstr>21fdc547-1038-4170-bb95-d156ab2533d1</vt:lpwstr>
  </property>
  <property fmtid="{D5CDD505-2E9C-101B-9397-08002B2CF9AE}" pid="4" name="BE_ForeignAffairsClassification">
    <vt:lpwstr>Non classifié - Niet geclassificeerd</vt:lpwstr>
  </property>
  <property fmtid="{D5CDD505-2E9C-101B-9397-08002B2CF9AE}" pid="5" name="BE_ForeignAffairsMarkering">
    <vt:lpwstr>Markering inactief - Marquage inactif</vt:lpwstr>
  </property>
</Properties>
</file>