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0" yWindow="0" windowWidth="15330" windowHeight="3450" tabRatio="822" firstSheet="1" activeTab="1"/>
  </bookViews>
  <sheets>
    <sheet name="Fiche Proj" sheetId="10" r:id="rId1"/>
    <sheet name="Organ" sheetId="13" r:id="rId2"/>
    <sheet name="Risques Prob" sheetId="4" r:id="rId3"/>
    <sheet name="Déc SMCL" sheetId="5" r:id="rId4"/>
    <sheet name="OMM" sheetId="25" r:id="rId5"/>
    <sheet name="AE-AF" sheetId="18" r:id="rId6"/>
    <sheet name="RH" sheetId="15" r:id="rId7"/>
    <sheet name="MSE" sheetId="3" r:id="rId8"/>
    <sheet name="Narr" sheetId="16" r:id="rId9"/>
    <sheet name="Plan Op" sheetId="22" r:id="rId10"/>
    <sheet name="POP" sheetId="14" r:id="rId11"/>
    <sheet name="Plan Fin" sheetId="11" r:id="rId12"/>
    <sheet name="Plan Fin Dét_OPTIONNEL" sheetId="23" r:id="rId13"/>
  </sheets>
  <externalReferences>
    <externalReference r:id="rId14"/>
    <externalReference r:id="rId15"/>
    <externalReference r:id="rId16"/>
    <externalReference r:id="rId17"/>
  </externalReferences>
  <definedNames>
    <definedName name="_xlnm._FilterDatabase" localSheetId="2" hidden="1">'Risques Prob'!$A$8:$K$8</definedName>
    <definedName name="_Toc334512969" localSheetId="1">Organ!$A$10</definedName>
    <definedName name="_Toc334513213" localSheetId="1">Organ!#REF!</definedName>
    <definedName name="ActionQui">[1]Feuil1!$C$1:$C$6</definedName>
    <definedName name="ANNEE_DE_REFERENCE" localSheetId="4">'[2]Fiche Proj'!$B$21</definedName>
    <definedName name="ANNEE_DE_REFERENCE">'Fiche Proj'!$B$20</definedName>
    <definedName name="Appréciation">[1]Codes!$O$2:$O$5</definedName>
    <definedName name="CODE_PROJET" localSheetId="4">'[2]Fiche Proj'!$B$4</definedName>
    <definedName name="CODE_PROJET">'Fiche Proj'!$B$4</definedName>
    <definedName name="Critique">[1]Codes!$N$2:$N$3</definedName>
    <definedName name="Devise">[3]Codes!$K$2:$K$4</definedName>
    <definedName name="DroitApplicable">[1]Feuil1!$A$1:$A$2</definedName>
    <definedName name="INTITULE_PROJET" localSheetId="4">'[2]Fiche Proj'!$B$3</definedName>
    <definedName name="INTITULE_PROJET">'Fiche Proj'!$B$3</definedName>
    <definedName name="Mode_gestion">[3]Codes!$C$2:$C$4</definedName>
    <definedName name="MP">[3]Codes!$D$2:$D$4</definedName>
    <definedName name="OMM">[4]Codes!$D$2:$D$4</definedName>
    <definedName name="Projet4">[3]Codes!$A$2:$A$21</definedName>
    <definedName name="Qui">[3]Codes!$F$2:$F$7</definedName>
    <definedName name="statut" localSheetId="4">'[2]Plan Op'!$AE$11:$AE$139</definedName>
    <definedName name="statut">'Plan Op'!$AF$11:$AF$94</definedName>
    <definedName name="Today" localSheetId="4">'[2]Fiche Proj'!$B$23</definedName>
    <definedName name="Today">'Fiche Proj'!$B$22</definedName>
    <definedName name="TRIMESTRE_DE_REFERENCE" localSheetId="4">'[2]Fiche Proj'!$B$22</definedName>
    <definedName name="TRIMESTRE_DE_REFERENCE">'Fiche Proj'!$B$21</definedName>
    <definedName name="Typebis">[1]Codes!$D$2:$D$4</definedName>
    <definedName name="_xlnm.Print_Area" localSheetId="5">'AE-AF'!$A$1:$Q$78</definedName>
    <definedName name="_xlnm.Print_Area" localSheetId="3">'Déc SMCL'!$A$1:$J$56</definedName>
    <definedName name="_xlnm.Print_Area" localSheetId="7">MSE!$A$1:$AN$35</definedName>
    <definedName name="_xlnm.Print_Area" localSheetId="8">Narr!$A$1:$A$55</definedName>
    <definedName name="_xlnm.Print_Area" localSheetId="10">POP!$A$1:$X$64</definedName>
    <definedName name="_xlnm.Print_Area" localSheetId="2">'Risques Prob'!$A$1:$K$32</definedName>
  </definedNames>
  <calcPr calcId="145621"/>
</workbook>
</file>

<file path=xl/calcChain.xml><?xml version="1.0" encoding="utf-8"?>
<calcChain xmlns="http://schemas.openxmlformats.org/spreadsheetml/2006/main">
  <c r="K49" i="23" l="1"/>
  <c r="J65" i="23"/>
  <c r="L35" i="23"/>
  <c r="K35" i="23"/>
  <c r="U89" i="23"/>
  <c r="Q89" i="23"/>
  <c r="K65" i="23" l="1"/>
  <c r="K66" i="23"/>
  <c r="G26" i="23"/>
  <c r="H26" i="23"/>
  <c r="H11" i="23"/>
  <c r="H54" i="23"/>
  <c r="F54" i="23"/>
  <c r="H74" i="23"/>
  <c r="F73" i="23"/>
  <c r="F75" i="23"/>
  <c r="H30" i="23"/>
  <c r="G74" i="23"/>
  <c r="G75" i="23"/>
  <c r="H75" i="23"/>
  <c r="G79" i="23"/>
  <c r="F79" i="23"/>
  <c r="J16" i="23" l="1"/>
  <c r="H65" i="23"/>
  <c r="F64" i="23"/>
  <c r="H73" i="23"/>
  <c r="H52" i="23"/>
  <c r="G65" i="23"/>
  <c r="G78" i="23"/>
  <c r="F65" i="23"/>
  <c r="BJ16" i="25" l="1"/>
  <c r="BJ15" i="25"/>
  <c r="BJ13" i="25"/>
  <c r="BJ12" i="25"/>
  <c r="BJ11" i="25"/>
  <c r="BJ10" i="25"/>
  <c r="O9" i="25"/>
  <c r="U8" i="25"/>
  <c r="O8" i="25"/>
  <c r="BJ7" i="25"/>
  <c r="BJ6" i="25"/>
  <c r="F24" i="4" l="1"/>
  <c r="F15" i="4"/>
  <c r="N31" i="23" l="1"/>
  <c r="J29" i="23" l="1"/>
  <c r="J18" i="23" l="1"/>
  <c r="K12" i="23" l="1"/>
  <c r="J14" i="23" l="1"/>
  <c r="C26" i="23"/>
  <c r="K22" i="18" l="1"/>
  <c r="K19" i="18"/>
  <c r="K15" i="18"/>
  <c r="K9" i="18"/>
  <c r="D1" i="25" l="1"/>
  <c r="S23" i="23" l="1"/>
  <c r="T23" i="23"/>
  <c r="R23" i="23"/>
  <c r="S21" i="23"/>
  <c r="T21" i="23"/>
  <c r="R21" i="23"/>
  <c r="M22" i="23"/>
  <c r="K21" i="23"/>
  <c r="L21" i="23"/>
  <c r="J21" i="23"/>
  <c r="G21" i="23"/>
  <c r="H21" i="23"/>
  <c r="I21" i="23" s="1"/>
  <c r="F21" i="23"/>
  <c r="U21" i="23" l="1"/>
  <c r="U23" i="23"/>
  <c r="H47" i="23"/>
  <c r="O21" i="23"/>
  <c r="P21" i="23"/>
  <c r="N21" i="23"/>
  <c r="O23" i="23"/>
  <c r="P23" i="23"/>
  <c r="N23" i="23"/>
  <c r="U28" i="23"/>
  <c r="U29" i="23"/>
  <c r="U30" i="23"/>
  <c r="U31" i="23"/>
  <c r="U32" i="23"/>
  <c r="U27" i="23"/>
  <c r="S26" i="23"/>
  <c r="T26" i="23"/>
  <c r="R26" i="23"/>
  <c r="Q28" i="23"/>
  <c r="Q29" i="23"/>
  <c r="Q30" i="23"/>
  <c r="Q31" i="23"/>
  <c r="Q32" i="23"/>
  <c r="Q27" i="23"/>
  <c r="O26" i="23"/>
  <c r="P26" i="23"/>
  <c r="N26" i="23"/>
  <c r="I28" i="23"/>
  <c r="I29" i="23"/>
  <c r="I30" i="23"/>
  <c r="I31" i="23"/>
  <c r="I32" i="23"/>
  <c r="I27" i="23"/>
  <c r="C43" i="23"/>
  <c r="C46" i="23"/>
  <c r="C45" i="23"/>
  <c r="C41" i="23"/>
  <c r="R39" i="23"/>
  <c r="C39" i="23"/>
  <c r="C38" i="23"/>
  <c r="T36" i="23"/>
  <c r="S36" i="23"/>
  <c r="R36" i="23"/>
  <c r="L36" i="23"/>
  <c r="C36" i="23"/>
  <c r="C35" i="23"/>
  <c r="Q21" i="23" l="1"/>
  <c r="Q23" i="23"/>
  <c r="U26" i="23"/>
  <c r="Q26" i="23"/>
  <c r="K23" i="23"/>
  <c r="L23" i="23"/>
  <c r="J23" i="23"/>
  <c r="M21" i="23"/>
  <c r="K26" i="23"/>
  <c r="L26" i="23"/>
  <c r="J26" i="23"/>
  <c r="F26" i="23"/>
  <c r="G23" i="23"/>
  <c r="H23" i="23"/>
  <c r="F23" i="23"/>
  <c r="V21" i="23" l="1"/>
  <c r="M26" i="23"/>
  <c r="M23" i="23"/>
  <c r="I23" i="23"/>
  <c r="I26" i="23"/>
  <c r="C22" i="23"/>
  <c r="C20" i="23"/>
  <c r="C19" i="23"/>
  <c r="V23" i="23" l="1"/>
  <c r="V26" i="23"/>
  <c r="C33" i="23"/>
  <c r="C9" i="23" l="1"/>
  <c r="C44" i="23"/>
  <c r="AK44" i="23"/>
  <c r="AJ44" i="23"/>
  <c r="AI44" i="23"/>
  <c r="AG44" i="23"/>
  <c r="AF44" i="23"/>
  <c r="AE44" i="23"/>
  <c r="AC44" i="23"/>
  <c r="AB44" i="23"/>
  <c r="AA44" i="23"/>
  <c r="Y44" i="23"/>
  <c r="X44" i="23"/>
  <c r="W44" i="23"/>
  <c r="T44" i="23"/>
  <c r="S44" i="23"/>
  <c r="R44" i="23"/>
  <c r="P44" i="23"/>
  <c r="O44" i="23"/>
  <c r="N44" i="23"/>
  <c r="L44" i="23"/>
  <c r="K44" i="23"/>
  <c r="J44" i="23"/>
  <c r="H44" i="23"/>
  <c r="G44" i="23"/>
  <c r="F44" i="23"/>
  <c r="C42" i="23"/>
  <c r="C40" i="23"/>
  <c r="C37" i="23"/>
  <c r="C34" i="23"/>
  <c r="C23" i="23"/>
  <c r="AL26" i="23"/>
  <c r="AM26" i="23" s="1"/>
  <c r="AQ26" i="23" s="1"/>
  <c r="AR26" i="23" s="1"/>
  <c r="AL23" i="23"/>
  <c r="AM23" i="23" s="1"/>
  <c r="AQ23" i="23" s="1"/>
  <c r="AR23" i="23" s="1"/>
  <c r="C21" i="23"/>
  <c r="C18" i="23"/>
  <c r="C15" i="23"/>
  <c r="C11" i="23"/>
  <c r="C10" i="23"/>
  <c r="U49" i="23"/>
  <c r="U50" i="23"/>
  <c r="U51" i="23"/>
  <c r="U52" i="23"/>
  <c r="U53" i="23"/>
  <c r="U54" i="23"/>
  <c r="Q49" i="23"/>
  <c r="Q50" i="23"/>
  <c r="Q51" i="23"/>
  <c r="Q52" i="23"/>
  <c r="Q53" i="23"/>
  <c r="Q54" i="23"/>
  <c r="M49" i="23"/>
  <c r="M50" i="23"/>
  <c r="M51" i="23"/>
  <c r="M52" i="23"/>
  <c r="M53" i="23"/>
  <c r="M54" i="23"/>
  <c r="I54" i="23"/>
  <c r="I49" i="23"/>
  <c r="I50" i="23"/>
  <c r="I51" i="23"/>
  <c r="I52" i="23"/>
  <c r="I53" i="23"/>
  <c r="I48" i="23"/>
  <c r="G47" i="23"/>
  <c r="F47" i="23"/>
  <c r="J47" i="23"/>
  <c r="T47" i="23"/>
  <c r="R47" i="23"/>
  <c r="P47" i="23"/>
  <c r="O47" i="23"/>
  <c r="L47" i="23"/>
  <c r="K47" i="23"/>
  <c r="A53" i="23"/>
  <c r="A52" i="23"/>
  <c r="C51" i="23"/>
  <c r="A51" i="23"/>
  <c r="A50" i="23"/>
  <c r="C49" i="23"/>
  <c r="A49" i="23"/>
  <c r="C48" i="23"/>
  <c r="A48" i="23"/>
  <c r="C47" i="23"/>
  <c r="A47" i="23"/>
  <c r="AP55" i="23"/>
  <c r="AO55" i="23"/>
  <c r="AN55" i="23"/>
  <c r="AK56" i="23"/>
  <c r="AJ56" i="23"/>
  <c r="AI56" i="23"/>
  <c r="AG56" i="23"/>
  <c r="AF56" i="23"/>
  <c r="AE56" i="23"/>
  <c r="AC56" i="23"/>
  <c r="AB56" i="23"/>
  <c r="AA56" i="23"/>
  <c r="Y56" i="23"/>
  <c r="X56" i="23"/>
  <c r="W56" i="23"/>
  <c r="A55" i="23"/>
  <c r="B56" i="23"/>
  <c r="C56" i="23"/>
  <c r="A56" i="23"/>
  <c r="C55" i="23"/>
  <c r="U44" i="23" l="1"/>
  <c r="V50" i="23"/>
  <c r="Z44" i="23"/>
  <c r="Q44" i="23"/>
  <c r="M48" i="23"/>
  <c r="V53" i="23"/>
  <c r="V49" i="23"/>
  <c r="AL44" i="23"/>
  <c r="Q48" i="23"/>
  <c r="U48" i="23"/>
  <c r="V52" i="23"/>
  <c r="V54" i="23"/>
  <c r="AH44" i="23"/>
  <c r="V51" i="23"/>
  <c r="AD44" i="23"/>
  <c r="M44" i="23"/>
  <c r="I44" i="23"/>
  <c r="N47" i="23"/>
  <c r="S47" i="23"/>
  <c r="V48" i="23" l="1"/>
  <c r="AM44" i="23"/>
  <c r="V44" i="23"/>
  <c r="AL84" i="23"/>
  <c r="AH84" i="23"/>
  <c r="AD84" i="23"/>
  <c r="Z84" i="23"/>
  <c r="U84" i="23"/>
  <c r="Q84" i="23"/>
  <c r="M84" i="23"/>
  <c r="I84" i="23"/>
  <c r="AL83" i="23"/>
  <c r="AH83" i="23"/>
  <c r="AD83" i="23"/>
  <c r="Z83" i="23"/>
  <c r="U83" i="23"/>
  <c r="Q83" i="23"/>
  <c r="M83" i="23"/>
  <c r="I83" i="23"/>
  <c r="AL82" i="23"/>
  <c r="AH82" i="23"/>
  <c r="AD82" i="23"/>
  <c r="Z82" i="23"/>
  <c r="U82" i="23"/>
  <c r="Q82" i="23"/>
  <c r="M82" i="23"/>
  <c r="I82" i="23"/>
  <c r="AL81" i="23"/>
  <c r="AH81" i="23"/>
  <c r="AD81" i="23"/>
  <c r="Z81" i="23"/>
  <c r="U81" i="23"/>
  <c r="Q81" i="23"/>
  <c r="M81" i="23"/>
  <c r="I81" i="23"/>
  <c r="AK80" i="23"/>
  <c r="AJ80" i="23"/>
  <c r="AI80" i="23"/>
  <c r="AG80" i="23"/>
  <c r="AF80" i="23"/>
  <c r="AE80" i="23"/>
  <c r="AC80" i="23"/>
  <c r="AB80" i="23"/>
  <c r="AA80" i="23"/>
  <c r="Y80" i="23"/>
  <c r="X80" i="23"/>
  <c r="W80" i="23"/>
  <c r="T80" i="23"/>
  <c r="S80" i="23"/>
  <c r="R80" i="23"/>
  <c r="P80" i="23"/>
  <c r="O80" i="23"/>
  <c r="N80" i="23"/>
  <c r="L80" i="23"/>
  <c r="K80" i="23"/>
  <c r="J80" i="23"/>
  <c r="H80" i="23"/>
  <c r="G80" i="23"/>
  <c r="F80" i="23"/>
  <c r="D80" i="23"/>
  <c r="AL79" i="23"/>
  <c r="AH79" i="23"/>
  <c r="AD79" i="23"/>
  <c r="Z79" i="23"/>
  <c r="U79" i="23"/>
  <c r="Q79" i="23"/>
  <c r="M79" i="23"/>
  <c r="I79" i="23"/>
  <c r="AL78" i="23"/>
  <c r="AH78" i="23"/>
  <c r="AD78" i="23"/>
  <c r="Z78" i="23"/>
  <c r="U78" i="23"/>
  <c r="Q78" i="23"/>
  <c r="M78" i="23"/>
  <c r="I78" i="23"/>
  <c r="AL77" i="23"/>
  <c r="AH77" i="23"/>
  <c r="AD77" i="23"/>
  <c r="Z77" i="23"/>
  <c r="U77" i="23"/>
  <c r="Q77" i="23"/>
  <c r="M77" i="23"/>
  <c r="I77" i="23"/>
  <c r="AL76" i="23"/>
  <c r="AH76" i="23"/>
  <c r="AD76" i="23"/>
  <c r="Z76" i="23"/>
  <c r="U76" i="23"/>
  <c r="Q76" i="23"/>
  <c r="M76" i="23"/>
  <c r="I76" i="23"/>
  <c r="AL75" i="23"/>
  <c r="AH75" i="23"/>
  <c r="AD75" i="23"/>
  <c r="Z75" i="23"/>
  <c r="U75" i="23"/>
  <c r="Q75" i="23"/>
  <c r="M75" i="23"/>
  <c r="I75" i="23"/>
  <c r="AL74" i="23"/>
  <c r="AH74" i="23"/>
  <c r="AD74" i="23"/>
  <c r="Z74" i="23"/>
  <c r="U74" i="23"/>
  <c r="Q74" i="23"/>
  <c r="M74" i="23"/>
  <c r="I74" i="23"/>
  <c r="AL73" i="23"/>
  <c r="AH73" i="23"/>
  <c r="AD73" i="23"/>
  <c r="Z73" i="23"/>
  <c r="U73" i="23"/>
  <c r="Q73" i="23"/>
  <c r="M73" i="23"/>
  <c r="I73" i="23"/>
  <c r="AK72" i="23"/>
  <c r="AJ72" i="23"/>
  <c r="AI72" i="23"/>
  <c r="AG72" i="23"/>
  <c r="AF72" i="23"/>
  <c r="AE72" i="23"/>
  <c r="AC72" i="23"/>
  <c r="AB72" i="23"/>
  <c r="AA72" i="23"/>
  <c r="Y72" i="23"/>
  <c r="X72" i="23"/>
  <c r="W72" i="23"/>
  <c r="T72" i="23"/>
  <c r="S72" i="23"/>
  <c r="R72" i="23"/>
  <c r="P72" i="23"/>
  <c r="O72" i="23"/>
  <c r="N72" i="23"/>
  <c r="L72" i="23"/>
  <c r="K72" i="23"/>
  <c r="J72" i="23"/>
  <c r="H72" i="23"/>
  <c r="G72" i="23"/>
  <c r="F72" i="23"/>
  <c r="E72" i="23"/>
  <c r="D72" i="23"/>
  <c r="AL71" i="23"/>
  <c r="AH71" i="23"/>
  <c r="Z71" i="23"/>
  <c r="U71" i="23"/>
  <c r="Q71" i="23"/>
  <c r="M71" i="23"/>
  <c r="I71" i="23"/>
  <c r="AL70" i="23"/>
  <c r="AH70" i="23"/>
  <c r="AD70" i="23"/>
  <c r="Z70" i="23"/>
  <c r="U70" i="23"/>
  <c r="Q70" i="23"/>
  <c r="M70" i="23"/>
  <c r="I70" i="23"/>
  <c r="AL69" i="23"/>
  <c r="AH69" i="23"/>
  <c r="AD69" i="23"/>
  <c r="Z69" i="23"/>
  <c r="U69" i="23"/>
  <c r="Q69" i="23"/>
  <c r="M69" i="23"/>
  <c r="I69" i="23"/>
  <c r="AL68" i="23"/>
  <c r="AH68" i="23"/>
  <c r="AD68" i="23"/>
  <c r="Z68" i="23"/>
  <c r="U68" i="23"/>
  <c r="Q68" i="23"/>
  <c r="M68" i="23"/>
  <c r="I68" i="23"/>
  <c r="AK67" i="23"/>
  <c r="AJ67" i="23"/>
  <c r="AI67" i="23"/>
  <c r="AG67" i="23"/>
  <c r="AF67" i="23"/>
  <c r="AE67" i="23"/>
  <c r="AC67" i="23"/>
  <c r="AB67" i="23"/>
  <c r="AA67" i="23"/>
  <c r="Y67" i="23"/>
  <c r="X67" i="23"/>
  <c r="W67" i="23"/>
  <c r="T67" i="23"/>
  <c r="S67" i="23"/>
  <c r="R67" i="23"/>
  <c r="P67" i="23"/>
  <c r="O67" i="23"/>
  <c r="N67" i="23"/>
  <c r="L67" i="23"/>
  <c r="K67" i="23"/>
  <c r="J67" i="23"/>
  <c r="H67" i="23"/>
  <c r="G67" i="23"/>
  <c r="F67" i="23"/>
  <c r="E67" i="23"/>
  <c r="D67" i="23"/>
  <c r="AL66" i="23"/>
  <c r="AH66" i="23"/>
  <c r="AD66" i="23"/>
  <c r="Z66" i="23"/>
  <c r="U66" i="23"/>
  <c r="Q66" i="23"/>
  <c r="M66" i="23"/>
  <c r="I66" i="23"/>
  <c r="AK65" i="23"/>
  <c r="AL65" i="23" s="1"/>
  <c r="AG65" i="23"/>
  <c r="AH65" i="23" s="1"/>
  <c r="AC65" i="23"/>
  <c r="T65" i="23"/>
  <c r="T63" i="23" s="1"/>
  <c r="S65" i="23"/>
  <c r="X65" i="23" s="1"/>
  <c r="X63" i="23" s="1"/>
  <c r="R65" i="23"/>
  <c r="R63" i="23" s="1"/>
  <c r="P65" i="23"/>
  <c r="P63" i="23" s="1"/>
  <c r="O65" i="23"/>
  <c r="O63" i="23" s="1"/>
  <c r="N65" i="23"/>
  <c r="N63" i="23" s="1"/>
  <c r="K63" i="23"/>
  <c r="J63" i="23"/>
  <c r="H63" i="23"/>
  <c r="G63" i="23"/>
  <c r="F63" i="23"/>
  <c r="AL64" i="23"/>
  <c r="AH64" i="23"/>
  <c r="AD64" i="23"/>
  <c r="Z64" i="23"/>
  <c r="U64" i="23"/>
  <c r="Q64" i="23"/>
  <c r="M64" i="23"/>
  <c r="I64" i="23"/>
  <c r="AJ63" i="23"/>
  <c r="AI63" i="23"/>
  <c r="AF63" i="23"/>
  <c r="AE63" i="23"/>
  <c r="AC63" i="23"/>
  <c r="L63" i="23"/>
  <c r="D63" i="23"/>
  <c r="AQ44" i="23" l="1"/>
  <c r="AR44" i="23" s="1"/>
  <c r="AG63" i="23"/>
  <c r="AH63" i="23" s="1"/>
  <c r="S63" i="23"/>
  <c r="U63" i="23" s="1"/>
  <c r="AK63" i="23"/>
  <c r="AL63" i="23" s="1"/>
  <c r="I63" i="23"/>
  <c r="M67" i="23"/>
  <c r="U67" i="23"/>
  <c r="AD67" i="23"/>
  <c r="AL67" i="23"/>
  <c r="AM71" i="23"/>
  <c r="M72" i="23"/>
  <c r="U72" i="23"/>
  <c r="Z72" i="23"/>
  <c r="AH72" i="23"/>
  <c r="V73" i="23"/>
  <c r="AM73" i="23"/>
  <c r="V74" i="23"/>
  <c r="AM74" i="23"/>
  <c r="V75" i="23"/>
  <c r="AM75" i="23"/>
  <c r="V76" i="23"/>
  <c r="V77" i="23"/>
  <c r="V78" i="23"/>
  <c r="V79" i="23"/>
  <c r="M80" i="23"/>
  <c r="U80" i="23"/>
  <c r="AD80" i="23"/>
  <c r="AL80" i="23"/>
  <c r="M63" i="23"/>
  <c r="Q63" i="23"/>
  <c r="M65" i="23"/>
  <c r="Q65" i="23"/>
  <c r="V64" i="23"/>
  <c r="AM64" i="23"/>
  <c r="I65" i="23"/>
  <c r="U65" i="23"/>
  <c r="V66" i="23"/>
  <c r="AM66" i="23"/>
  <c r="I67" i="23"/>
  <c r="Q67" i="23"/>
  <c r="Z67" i="23"/>
  <c r="AH67" i="23"/>
  <c r="V68" i="23"/>
  <c r="AM68" i="23"/>
  <c r="V69" i="23"/>
  <c r="AM69" i="23"/>
  <c r="V70" i="23"/>
  <c r="AM70" i="23"/>
  <c r="V71" i="23"/>
  <c r="I72" i="23"/>
  <c r="Q72" i="23"/>
  <c r="AL72" i="23"/>
  <c r="I80" i="23"/>
  <c r="Q80" i="23"/>
  <c r="Z80" i="23"/>
  <c r="AH80" i="23"/>
  <c r="V81" i="23"/>
  <c r="AM81" i="23"/>
  <c r="V82" i="23"/>
  <c r="AM82" i="23"/>
  <c r="V83" i="23"/>
  <c r="AM83" i="23"/>
  <c r="V84" i="23"/>
  <c r="AM84" i="23"/>
  <c r="AM76" i="23"/>
  <c r="AM77" i="23"/>
  <c r="AM78" i="23"/>
  <c r="AM79" i="23"/>
  <c r="AD72" i="23"/>
  <c r="W65" i="23"/>
  <c r="Y65" i="23"/>
  <c r="V67" i="23" l="1"/>
  <c r="AM67" i="23"/>
  <c r="V72" i="23"/>
  <c r="V65" i="23"/>
  <c r="V89" i="23" s="1"/>
  <c r="V63" i="23"/>
  <c r="AM72" i="23"/>
  <c r="AM80" i="23"/>
  <c r="V80" i="23"/>
  <c r="Y63" i="23"/>
  <c r="AA65" i="23"/>
  <c r="Z65" i="23"/>
  <c r="W63" i="23"/>
  <c r="AQ72" i="23" l="1"/>
  <c r="AR72" i="23" s="1"/>
  <c r="AQ67" i="23"/>
  <c r="AR67" i="23" s="1"/>
  <c r="AQ80" i="23"/>
  <c r="AR80" i="23" s="1"/>
  <c r="Z63" i="23"/>
  <c r="V62" i="23"/>
  <c r="AB65" i="23"/>
  <c r="AB63" i="23" s="1"/>
  <c r="AA63" i="23"/>
  <c r="AD63" i="23" l="1"/>
  <c r="AM63" i="23" s="1"/>
  <c r="AD65" i="23"/>
  <c r="AM65" i="23" s="1"/>
  <c r="AM62" i="23" l="1"/>
  <c r="AQ63" i="23"/>
  <c r="AR63" i="23" s="1"/>
  <c r="F48" i="4" l="1"/>
  <c r="F69" i="4"/>
  <c r="F66" i="4"/>
  <c r="F63" i="4"/>
  <c r="F60" i="4"/>
  <c r="F57" i="4"/>
  <c r="F54" i="4"/>
  <c r="F51" i="4"/>
  <c r="F45" i="4"/>
  <c r="F42" i="4"/>
  <c r="F39" i="4"/>
  <c r="F36" i="4"/>
  <c r="F33" i="4"/>
  <c r="F30" i="4"/>
  <c r="AK59" i="23" l="1"/>
  <c r="AJ59" i="23"/>
  <c r="AG59" i="23"/>
  <c r="AF59" i="23"/>
  <c r="AC59" i="23"/>
  <c r="AB59" i="23"/>
  <c r="Y59" i="23"/>
  <c r="X59" i="23"/>
  <c r="AI59" i="23"/>
  <c r="AE59" i="23"/>
  <c r="AA59" i="23"/>
  <c r="W59" i="23"/>
  <c r="AK47" i="23"/>
  <c r="AJ47" i="23"/>
  <c r="AG47" i="23"/>
  <c r="AF47" i="23"/>
  <c r="AC47" i="23"/>
  <c r="AB47" i="23"/>
  <c r="Y47" i="23"/>
  <c r="X47" i="23"/>
  <c r="AI47" i="23"/>
  <c r="AE47" i="23"/>
  <c r="AA47" i="23"/>
  <c r="W47" i="23"/>
  <c r="AK42" i="23"/>
  <c r="AJ42" i="23"/>
  <c r="AG42" i="23"/>
  <c r="AF42" i="23"/>
  <c r="AC42" i="23"/>
  <c r="AB42" i="23"/>
  <c r="Y42" i="23"/>
  <c r="X42" i="23"/>
  <c r="AI42" i="23"/>
  <c r="AE42" i="23"/>
  <c r="AA42" i="23"/>
  <c r="W42" i="23"/>
  <c r="AK40" i="23"/>
  <c r="AJ40" i="23"/>
  <c r="AG40" i="23"/>
  <c r="AF40" i="23"/>
  <c r="AC40" i="23"/>
  <c r="AB40" i="23"/>
  <c r="Y40" i="23"/>
  <c r="X40" i="23"/>
  <c r="AI40" i="23"/>
  <c r="AE40" i="23"/>
  <c r="AA40" i="23"/>
  <c r="W40" i="23"/>
  <c r="AK37" i="23"/>
  <c r="AJ37" i="23"/>
  <c r="AG37" i="23"/>
  <c r="AF37" i="23"/>
  <c r="AC37" i="23"/>
  <c r="AB37" i="23"/>
  <c r="Y37" i="23"/>
  <c r="X37" i="23"/>
  <c r="AI37" i="23"/>
  <c r="AE37" i="23"/>
  <c r="AA37" i="23"/>
  <c r="W37" i="23"/>
  <c r="AK34" i="23"/>
  <c r="AJ34" i="23"/>
  <c r="AG34" i="23"/>
  <c r="AF34" i="23"/>
  <c r="AC34" i="23"/>
  <c r="AB34" i="23"/>
  <c r="Y34" i="23"/>
  <c r="X34" i="23"/>
  <c r="AI34" i="23"/>
  <c r="AE34" i="23"/>
  <c r="AA34" i="23"/>
  <c r="W34" i="23"/>
  <c r="AK18" i="23"/>
  <c r="AJ18" i="23"/>
  <c r="AG18" i="23"/>
  <c r="AF18" i="23"/>
  <c r="AC18" i="23"/>
  <c r="AB18" i="23"/>
  <c r="Y18" i="23"/>
  <c r="X18" i="23"/>
  <c r="AI18" i="23"/>
  <c r="AE18" i="23"/>
  <c r="AA18" i="23"/>
  <c r="W18" i="23"/>
  <c r="AK15" i="23"/>
  <c r="AJ15" i="23"/>
  <c r="AG15" i="23"/>
  <c r="AF15" i="23"/>
  <c r="AC15" i="23"/>
  <c r="AB15" i="23"/>
  <c r="Y15" i="23"/>
  <c r="X15" i="23"/>
  <c r="AI15" i="23"/>
  <c r="AE15" i="23"/>
  <c r="AA15" i="23"/>
  <c r="W15" i="23"/>
  <c r="AK11" i="23"/>
  <c r="AJ11" i="23"/>
  <c r="AG11" i="23"/>
  <c r="AF11" i="23"/>
  <c r="AC11" i="23"/>
  <c r="AB11" i="23"/>
  <c r="Y11" i="23"/>
  <c r="X11" i="23"/>
  <c r="AI11" i="23"/>
  <c r="AE11" i="23"/>
  <c r="AA11" i="23"/>
  <c r="W11" i="23"/>
  <c r="T59" i="23"/>
  <c r="S59" i="23"/>
  <c r="R59" i="23"/>
  <c r="P59" i="23"/>
  <c r="O59" i="23"/>
  <c r="N59" i="23"/>
  <c r="L59" i="23"/>
  <c r="K59" i="23"/>
  <c r="J59" i="23"/>
  <c r="H59" i="23"/>
  <c r="G59" i="23"/>
  <c r="F59" i="23"/>
  <c r="AD59" i="23" l="1"/>
  <c r="AL59" i="23"/>
  <c r="U59" i="23"/>
  <c r="M59" i="23"/>
  <c r="I59" i="23"/>
  <c r="Q59" i="23"/>
  <c r="Z59" i="23"/>
  <c r="AH59" i="23"/>
  <c r="A12" i="5"/>
  <c r="A15" i="5" s="1"/>
  <c r="A18" i="5" s="1"/>
  <c r="A21" i="5" s="1"/>
  <c r="A24" i="5" s="1"/>
  <c r="A27" i="5" s="1"/>
  <c r="A30" i="5" s="1"/>
  <c r="A33" i="5" s="1"/>
  <c r="A36" i="5" s="1"/>
  <c r="A39" i="5" s="1"/>
  <c r="A42" i="5" s="1"/>
  <c r="A45" i="5" s="1"/>
  <c r="A48" i="5" s="1"/>
  <c r="A51" i="5" s="1"/>
  <c r="A54" i="5" s="1"/>
  <c r="AM59" i="23" l="1"/>
  <c r="V59" i="23"/>
  <c r="AP10" i="23"/>
  <c r="AO10" i="23"/>
  <c r="AN10" i="23"/>
  <c r="AP33" i="23"/>
  <c r="AO33" i="23"/>
  <c r="AN33" i="23"/>
  <c r="AQ59" i="23" l="1"/>
  <c r="AR59" i="23" s="1"/>
  <c r="B22" i="10"/>
  <c r="AF48" i="22" l="1"/>
  <c r="AF40" i="22"/>
  <c r="AF46" i="22"/>
  <c r="AF38" i="22"/>
  <c r="AF44" i="22"/>
  <c r="AF42" i="22"/>
  <c r="AF91" i="22"/>
  <c r="AF83" i="22"/>
  <c r="AF89" i="22"/>
  <c r="AF87" i="22"/>
  <c r="AF85" i="22"/>
  <c r="AF73" i="22"/>
  <c r="AF77" i="22"/>
  <c r="AF75" i="22"/>
  <c r="AF81" i="22"/>
  <c r="AF79" i="22"/>
  <c r="AF94" i="22"/>
  <c r="AF70" i="22"/>
  <c r="AF68" i="22"/>
  <c r="AF65" i="22"/>
  <c r="AF32" i="22"/>
  <c r="AF36" i="22"/>
  <c r="AF34" i="22"/>
  <c r="AF29" i="22"/>
  <c r="AF62" i="22"/>
  <c r="AF59" i="22"/>
  <c r="AF57" i="22"/>
  <c r="AF54" i="22"/>
  <c r="AF52" i="22"/>
  <c r="AF26" i="22"/>
  <c r="AF21" i="22"/>
  <c r="AF23" i="22"/>
  <c r="AF16" i="22"/>
  <c r="AF18" i="22"/>
  <c r="AF13" i="22"/>
  <c r="AF11" i="22"/>
  <c r="R7" i="23"/>
  <c r="N7" i="23"/>
  <c r="J7" i="23"/>
  <c r="F7" i="23"/>
  <c r="R7" i="22"/>
  <c r="AE7" i="23"/>
  <c r="AA7" i="23"/>
  <c r="W7" i="23"/>
  <c r="AI7" i="23"/>
  <c r="AD7" i="22"/>
  <c r="C5" i="15" l="1"/>
  <c r="C4" i="15"/>
  <c r="C3" i="15"/>
  <c r="C2" i="15"/>
  <c r="C5" i="3"/>
  <c r="C4" i="3"/>
  <c r="C3" i="3"/>
  <c r="C2" i="3"/>
  <c r="D3" i="14"/>
  <c r="D2" i="14"/>
  <c r="C5" i="18"/>
  <c r="C4" i="18"/>
  <c r="C3" i="18"/>
  <c r="C2" i="18"/>
  <c r="C5" i="5"/>
  <c r="C4" i="5"/>
  <c r="C3" i="5"/>
  <c r="C2" i="5"/>
  <c r="E5" i="22" l="1"/>
  <c r="E4" i="22"/>
  <c r="E3" i="22"/>
  <c r="E2" i="22"/>
  <c r="H56" i="23" l="1"/>
  <c r="D2" i="23"/>
  <c r="D3" i="23"/>
  <c r="D4" i="23"/>
  <c r="D5" i="23"/>
  <c r="F11" i="23"/>
  <c r="G11" i="23"/>
  <c r="J11" i="23"/>
  <c r="K11" i="23"/>
  <c r="L11" i="23"/>
  <c r="N11" i="23"/>
  <c r="O11" i="23"/>
  <c r="P11" i="23"/>
  <c r="R11" i="23"/>
  <c r="S11" i="23"/>
  <c r="T11" i="23"/>
  <c r="F15" i="23"/>
  <c r="G15" i="23"/>
  <c r="H15" i="23"/>
  <c r="J15" i="23"/>
  <c r="K15" i="23"/>
  <c r="L15" i="23"/>
  <c r="N15" i="23"/>
  <c r="O15" i="23"/>
  <c r="P15" i="23"/>
  <c r="R15" i="23"/>
  <c r="S15" i="23"/>
  <c r="T15" i="23"/>
  <c r="F18" i="23"/>
  <c r="G18" i="23"/>
  <c r="H18" i="23"/>
  <c r="K18" i="23"/>
  <c r="L18" i="23"/>
  <c r="N18" i="23"/>
  <c r="O18" i="23"/>
  <c r="P18" i="23"/>
  <c r="R18" i="23"/>
  <c r="S18" i="23"/>
  <c r="T18" i="23"/>
  <c r="F34" i="23"/>
  <c r="G34" i="23"/>
  <c r="H34" i="23"/>
  <c r="J34" i="23"/>
  <c r="K34" i="23"/>
  <c r="L34" i="23"/>
  <c r="N34" i="23"/>
  <c r="O34" i="23"/>
  <c r="P34" i="23"/>
  <c r="R34" i="23"/>
  <c r="S34" i="23"/>
  <c r="T34" i="23"/>
  <c r="AD34" i="23"/>
  <c r="F37" i="23"/>
  <c r="G37" i="23"/>
  <c r="H37" i="23"/>
  <c r="J37" i="23"/>
  <c r="K37" i="23"/>
  <c r="L37" i="23"/>
  <c r="N37" i="23"/>
  <c r="O37" i="23"/>
  <c r="P37" i="23"/>
  <c r="R37" i="23"/>
  <c r="S37" i="23"/>
  <c r="T37" i="23"/>
  <c r="F40" i="23"/>
  <c r="G40" i="23"/>
  <c r="H40" i="23"/>
  <c r="J40" i="23"/>
  <c r="K40" i="23"/>
  <c r="L40" i="23"/>
  <c r="N40" i="23"/>
  <c r="O40" i="23"/>
  <c r="P40" i="23"/>
  <c r="R40" i="23"/>
  <c r="S40" i="23"/>
  <c r="T40" i="23"/>
  <c r="AD40" i="23"/>
  <c r="AL40" i="23"/>
  <c r="F42" i="23"/>
  <c r="G42" i="23"/>
  <c r="H42" i="23"/>
  <c r="J42" i="23"/>
  <c r="K42" i="23"/>
  <c r="L42" i="23"/>
  <c r="N42" i="23"/>
  <c r="O42" i="23"/>
  <c r="P42" i="23"/>
  <c r="R42" i="23"/>
  <c r="S42" i="23"/>
  <c r="T42" i="23"/>
  <c r="Z47" i="23"/>
  <c r="AH47" i="23"/>
  <c r="AL47" i="23"/>
  <c r="F56" i="23"/>
  <c r="G56" i="23"/>
  <c r="J56" i="23"/>
  <c r="K56" i="23"/>
  <c r="L56" i="23"/>
  <c r="N56" i="23"/>
  <c r="O56" i="23"/>
  <c r="P56" i="23"/>
  <c r="R56" i="23"/>
  <c r="S56" i="23"/>
  <c r="T56" i="23"/>
  <c r="I18" i="23" l="1"/>
  <c r="Q18" i="23"/>
  <c r="U18" i="23"/>
  <c r="U42" i="23"/>
  <c r="M42" i="23"/>
  <c r="U37" i="23"/>
  <c r="Q34" i="23"/>
  <c r="Q42" i="23"/>
  <c r="I42" i="23"/>
  <c r="Q37" i="23"/>
  <c r="U34" i="23"/>
  <c r="M34" i="23"/>
  <c r="M40" i="23"/>
  <c r="M37" i="23"/>
  <c r="I37" i="23"/>
  <c r="I34" i="23"/>
  <c r="Q56" i="23"/>
  <c r="Q55" i="23" s="1"/>
  <c r="I56" i="23"/>
  <c r="I55" i="23" s="1"/>
  <c r="Z56" i="23"/>
  <c r="Z55" i="23" s="1"/>
  <c r="AH56" i="23"/>
  <c r="AH55" i="23" s="1"/>
  <c r="U56" i="23"/>
  <c r="U55" i="23" s="1"/>
  <c r="M56" i="23"/>
  <c r="M55" i="23" s="1"/>
  <c r="U47" i="23"/>
  <c r="M47" i="23"/>
  <c r="AH42" i="23"/>
  <c r="Z42" i="23"/>
  <c r="Z40" i="23"/>
  <c r="Q40" i="23"/>
  <c r="AH37" i="23"/>
  <c r="Z37" i="23"/>
  <c r="Q15" i="23"/>
  <c r="I15" i="23"/>
  <c r="I89" i="23" s="1"/>
  <c r="Q11" i="23"/>
  <c r="Q88" i="23" s="1"/>
  <c r="Q90" i="23" s="1"/>
  <c r="Q47" i="23"/>
  <c r="I47" i="23"/>
  <c r="AL42" i="23"/>
  <c r="AD42" i="23"/>
  <c r="AL37" i="23"/>
  <c r="AD37" i="23"/>
  <c r="U15" i="23"/>
  <c r="M15" i="23"/>
  <c r="U11" i="23"/>
  <c r="U88" i="23" s="1"/>
  <c r="U90" i="23" s="1"/>
  <c r="M11" i="23"/>
  <c r="AL56" i="23"/>
  <c r="AL55" i="23" s="1"/>
  <c r="AD56" i="23"/>
  <c r="AD55" i="23" s="1"/>
  <c r="AD47" i="23"/>
  <c r="AM47" i="23" s="1"/>
  <c r="AH40" i="23"/>
  <c r="U40" i="23"/>
  <c r="I40" i="23"/>
  <c r="AH34" i="23"/>
  <c r="Z34" i="23"/>
  <c r="AL34" i="23"/>
  <c r="AL21" i="23"/>
  <c r="AH18" i="23"/>
  <c r="Z18" i="23"/>
  <c r="AL18" i="23"/>
  <c r="AD18" i="23"/>
  <c r="AH15" i="23"/>
  <c r="Z15" i="23"/>
  <c r="AL15" i="23"/>
  <c r="AD15" i="23"/>
  <c r="AL11" i="23"/>
  <c r="AD11" i="23"/>
  <c r="I11" i="23"/>
  <c r="AH11" i="23"/>
  <c r="Z11" i="23"/>
  <c r="I10" i="23" l="1"/>
  <c r="I88" i="23"/>
  <c r="I90" i="23" s="1"/>
  <c r="M89" i="23"/>
  <c r="Q10" i="23"/>
  <c r="U10" i="23"/>
  <c r="I33" i="23"/>
  <c r="U33" i="23"/>
  <c r="Q33" i="23"/>
  <c r="M33" i="23"/>
  <c r="V42" i="23"/>
  <c r="V34" i="23"/>
  <c r="V88" i="23" s="1"/>
  <c r="V90" i="23" s="1"/>
  <c r="AM40" i="23"/>
  <c r="V37" i="23"/>
  <c r="Z33" i="23"/>
  <c r="AL10" i="23"/>
  <c r="Z10" i="23"/>
  <c r="AD33" i="23"/>
  <c r="V11" i="23"/>
  <c r="V56" i="23"/>
  <c r="V55" i="23" s="1"/>
  <c r="AH10" i="23"/>
  <c r="AD10" i="23"/>
  <c r="AL33" i="23"/>
  <c r="AH33" i="23"/>
  <c r="AM21" i="23"/>
  <c r="AQ21" i="23" s="1"/>
  <c r="AR21" i="23" s="1"/>
  <c r="V40" i="23"/>
  <c r="AM56" i="23"/>
  <c r="AM55" i="23" s="1"/>
  <c r="V15" i="23"/>
  <c r="AM37" i="23"/>
  <c r="AM11" i="23"/>
  <c r="AM18" i="23"/>
  <c r="AM42" i="23"/>
  <c r="AM15" i="23"/>
  <c r="AM34" i="23"/>
  <c r="V47" i="23"/>
  <c r="AQ47" i="23" l="1"/>
  <c r="AR47" i="23" s="1"/>
  <c r="V33" i="23"/>
  <c r="AQ42" i="23"/>
  <c r="AR42" i="23" s="1"/>
  <c r="AQ40" i="23"/>
  <c r="AR40" i="23" s="1"/>
  <c r="AQ56" i="23"/>
  <c r="AR56" i="23" s="1"/>
  <c r="AQ37" i="23"/>
  <c r="AR37" i="23" s="1"/>
  <c r="AQ34" i="23"/>
  <c r="AR34" i="23" s="1"/>
  <c r="AM33" i="23"/>
  <c r="AQ11" i="23"/>
  <c r="AR11" i="23" s="1"/>
  <c r="AM10" i="23"/>
  <c r="AQ15" i="23"/>
  <c r="AR15" i="23" s="1"/>
  <c r="AA7" i="22"/>
  <c r="X7" i="22"/>
  <c r="U7" i="22"/>
  <c r="O7" i="22"/>
  <c r="L7" i="22"/>
  <c r="I7" i="22"/>
  <c r="G4" i="18" l="1"/>
  <c r="B5" i="4" l="1"/>
  <c r="B4" i="4"/>
  <c r="B3" i="4"/>
  <c r="B2" i="4"/>
  <c r="F9" i="4" l="1"/>
  <c r="F27" i="4" l="1"/>
  <c r="F21" i="4"/>
  <c r="F18" i="4"/>
  <c r="F12" i="4"/>
  <c r="M18" i="23"/>
  <c r="V18" i="23"/>
  <c r="AQ18" i="23" s="1"/>
  <c r="AR18" i="23" s="1"/>
  <c r="M10" i="23" l="1"/>
  <c r="M88" i="23"/>
  <c r="M90" i="23" s="1"/>
  <c r="V10" i="23"/>
</calcChain>
</file>

<file path=xl/comments1.xml><?xml version="1.0" encoding="utf-8"?>
<comments xmlns="http://schemas.openxmlformats.org/spreadsheetml/2006/main">
  <authors>
    <author>Koen DE KOSTER</author>
  </authors>
  <commentList>
    <comment ref="AM7" authorId="0">
      <text>
        <r>
          <rPr>
            <sz val="9"/>
            <color indexed="81"/>
            <rFont val="Tahoma"/>
            <family val="2"/>
          </rPr>
          <t xml:space="preserve">• Additional information on the possibility to disaggregate data, required forms, planning, training, data management, expertise and responsibilities can be added. </t>
        </r>
      </text>
    </comment>
    <comment ref="AN7" authorId="0">
      <text>
        <r>
          <rPr>
            <sz val="9"/>
            <color indexed="81"/>
            <rFont val="Tahoma"/>
            <family val="2"/>
          </rPr>
          <t xml:space="preserve">• Additional information on the possibility to disaggregate data, required forms, planning, training, data management, expertise and responsibilities can be added. </t>
        </r>
      </text>
    </comment>
  </commentList>
</comments>
</file>

<file path=xl/comments2.xml><?xml version="1.0" encoding="utf-8"?>
<comments xmlns="http://schemas.openxmlformats.org/spreadsheetml/2006/main">
  <authors>
    <author>Oswald Nzobonimpa</author>
    <author>Alexandra Lebas</author>
  </authors>
  <commentList>
    <comment ref="K65" authorId="0">
      <text>
        <r>
          <rPr>
            <b/>
            <sz val="9"/>
            <color indexed="81"/>
            <rFont val="Tahoma"/>
            <charset val="1"/>
          </rPr>
          <t>Oswald Nzobonimpa:</t>
        </r>
        <r>
          <rPr>
            <sz val="9"/>
            <color indexed="81"/>
            <rFont val="Tahoma"/>
            <charset val="1"/>
          </rPr>
          <t xml:space="preserve">
Régularisation Sla MP
pour le FO
</t>
        </r>
      </text>
    </comment>
    <comment ref="L65" authorId="1">
      <text>
        <r>
          <rPr>
            <b/>
            <sz val="9"/>
            <color indexed="81"/>
            <rFont val="Tahoma"/>
            <family val="2"/>
          </rPr>
          <t>Oswald:</t>
        </r>
        <r>
          <rPr>
            <sz val="9"/>
            <color indexed="81"/>
            <rFont val="Tahoma"/>
            <family val="2"/>
          </rPr>
          <t xml:space="preserve">
prime vacances</t>
        </r>
      </text>
    </comment>
    <comment ref="P65" authorId="1">
      <text>
        <r>
          <rPr>
            <b/>
            <sz val="9"/>
            <color indexed="81"/>
            <rFont val="Tahoma"/>
            <family val="2"/>
          </rPr>
          <t>Oswald:</t>
        </r>
        <r>
          <rPr>
            <sz val="9"/>
            <color indexed="81"/>
            <rFont val="Tahoma"/>
            <family val="2"/>
          </rPr>
          <t xml:space="preserve">
prime rentrée scolaire</t>
        </r>
      </text>
    </comment>
    <comment ref="T65" authorId="1">
      <text>
        <r>
          <rPr>
            <b/>
            <sz val="9"/>
            <color indexed="81"/>
            <rFont val="Tahoma"/>
            <family val="2"/>
          </rPr>
          <t>Oswald:</t>
        </r>
        <r>
          <rPr>
            <sz val="9"/>
            <color indexed="81"/>
            <rFont val="Tahoma"/>
            <family val="2"/>
          </rPr>
          <t xml:space="preserve">
prime fin d'année</t>
        </r>
      </text>
    </comment>
    <comment ref="AC65" authorId="1">
      <text>
        <r>
          <rPr>
            <b/>
            <sz val="9"/>
            <color indexed="81"/>
            <rFont val="Tahoma"/>
            <family val="2"/>
          </rPr>
          <t>Oswald:</t>
        </r>
        <r>
          <rPr>
            <sz val="9"/>
            <color indexed="81"/>
            <rFont val="Tahoma"/>
            <family val="2"/>
          </rPr>
          <t xml:space="preserve">
prime fin d'année</t>
        </r>
      </text>
    </comment>
    <comment ref="K66" authorId="0">
      <text>
        <r>
          <rPr>
            <b/>
            <sz val="9"/>
            <color indexed="81"/>
            <rFont val="Tahoma"/>
            <charset val="1"/>
          </rPr>
          <t>Oswald Nzobonimpa:</t>
        </r>
        <r>
          <rPr>
            <sz val="9"/>
            <color indexed="81"/>
            <rFont val="Tahoma"/>
            <charset val="1"/>
          </rPr>
          <t xml:space="preserve">
régularisation DI
</t>
        </r>
      </text>
    </comment>
  </commentList>
</comments>
</file>

<file path=xl/sharedStrings.xml><?xml version="1.0" encoding="utf-8"?>
<sst xmlns="http://schemas.openxmlformats.org/spreadsheetml/2006/main" count="1350" uniqueCount="626">
  <si>
    <t>PL/UPD</t>
  </si>
  <si>
    <t>LIBELLE</t>
  </si>
  <si>
    <t>BUDGET CODE</t>
  </si>
  <si>
    <t>Planned</t>
  </si>
  <si>
    <t>Updated</t>
  </si>
  <si>
    <t>Q2</t>
  </si>
  <si>
    <t>Source de vérification</t>
  </si>
  <si>
    <t>Fréquence 
de collecte</t>
  </si>
  <si>
    <t>Debut - fin
mésurements</t>
  </si>
  <si>
    <t>Responsable collecte</t>
  </si>
  <si>
    <t>Responsable consolidation</t>
  </si>
  <si>
    <t>Autre</t>
  </si>
  <si>
    <t xml:space="preserve"> 1/4ans - 1/2ans - 1/ans -1/semestre - 1trimestre - 1/mois</t>
  </si>
  <si>
    <t>Low</t>
  </si>
  <si>
    <t>Limited</t>
  </si>
  <si>
    <t>Medium</t>
  </si>
  <si>
    <t>Moderate</t>
  </si>
  <si>
    <t>REP</t>
  </si>
  <si>
    <t>High</t>
  </si>
  <si>
    <t>Total</t>
  </si>
  <si>
    <t>Action(s)</t>
  </si>
  <si>
    <t>Resp.</t>
  </si>
  <si>
    <t>Deadline</t>
  </si>
  <si>
    <t>Progress</t>
  </si>
  <si>
    <t>Status</t>
  </si>
  <si>
    <t xml:space="preserve">Action </t>
  </si>
  <si>
    <t>N°</t>
  </si>
  <si>
    <t>Vcible 
Année 1</t>
  </si>
  <si>
    <t>Vobtenue
Année 1</t>
  </si>
  <si>
    <t>Vcible 
Année 2</t>
  </si>
  <si>
    <t>Vobtenue
Année 2</t>
  </si>
  <si>
    <t>Vcible 
Année 3</t>
  </si>
  <si>
    <t>Vobtenue
Année 3</t>
  </si>
  <si>
    <t>Vcible 
Année 4</t>
  </si>
  <si>
    <t>Vobtenue
Année 4</t>
  </si>
  <si>
    <t>Valeur de base</t>
  </si>
  <si>
    <t>Valeur cible finale</t>
  </si>
  <si>
    <t>Résultats / indicateurs</t>
  </si>
  <si>
    <t>COMMENTAIRE</t>
  </si>
  <si>
    <t>Vcible 
finale</t>
  </si>
  <si>
    <t>Vobtenue
finale</t>
  </si>
  <si>
    <t>ANNEE DE REFERENCE</t>
  </si>
  <si>
    <t>CODE PROJET</t>
  </si>
  <si>
    <t>Name of partner institution</t>
  </si>
  <si>
    <t>Objet de l'Accord</t>
  </si>
  <si>
    <t>Modalité de paiement</t>
  </si>
  <si>
    <t>End date</t>
  </si>
  <si>
    <t>ONG</t>
  </si>
  <si>
    <t>Transfert semestriel</t>
  </si>
  <si>
    <t>Transfert annuel</t>
  </si>
  <si>
    <t>Ministère central</t>
  </si>
  <si>
    <t>Transfert global</t>
  </si>
  <si>
    <t>Ministère déconcentré</t>
  </si>
  <si>
    <t>Organisme public</t>
  </si>
  <si>
    <t>Transfert trimestriel</t>
  </si>
  <si>
    <t>Transfert mensuel</t>
  </si>
  <si>
    <t>Association</t>
  </si>
  <si>
    <t>Tranche variable</t>
  </si>
  <si>
    <t xml:space="preserve">Paiement direct des factures </t>
  </si>
  <si>
    <t>Q1</t>
  </si>
  <si>
    <t>Q3</t>
  </si>
  <si>
    <t>Q4</t>
  </si>
  <si>
    <t>TYPE</t>
  </si>
  <si>
    <t>CONSTATS/RECOMMANDATIONS / PLANIFICATION</t>
  </si>
  <si>
    <t>MTR</t>
  </si>
  <si>
    <t>NOM PROJET</t>
  </si>
  <si>
    <t>BUDGET</t>
  </si>
  <si>
    <t>INSTANCE PARTENAIRE</t>
  </si>
  <si>
    <t>DURÉE (MOIS)</t>
  </si>
  <si>
    <t>GROUPES CIBLES</t>
  </si>
  <si>
    <t>ZONE D'INTERVENTION</t>
  </si>
  <si>
    <t>CONTENU</t>
  </si>
  <si>
    <t>Planning &amp; Suivi opérationnel</t>
  </si>
  <si>
    <t>DEV</t>
  </si>
  <si>
    <t>FIN</t>
  </si>
  <si>
    <t>OP</t>
  </si>
  <si>
    <t>Valeur obtenu Q1 Année 3</t>
  </si>
  <si>
    <t>Valeur obtenu Q2 Année 3</t>
  </si>
  <si>
    <t>Valeur obtenu Q3 Année 3</t>
  </si>
  <si>
    <t>Valeur obtenu Q4 Année 3</t>
  </si>
  <si>
    <t>Commentaires</t>
  </si>
  <si>
    <t>Vobtenu Q1 Année 2</t>
  </si>
  <si>
    <t>Vobtenu Q2 Année 2</t>
  </si>
  <si>
    <t>Vobtenu Q3 Année 2</t>
  </si>
  <si>
    <t>Vobtenu Q4 Année 2</t>
  </si>
  <si>
    <t>Vobtenu Q1 Année 1</t>
  </si>
  <si>
    <t>Vobtenu Q2 Année 1</t>
  </si>
  <si>
    <t>Vobtenu Q3 Année 1</t>
  </si>
  <si>
    <t>Vobtenu Q4 Année 1</t>
  </si>
  <si>
    <t>Vobtenu Q1 Année 4</t>
  </si>
  <si>
    <t>Vobtenu Q2 Année 4</t>
  </si>
  <si>
    <t>Vobtenu Q3 Année 4</t>
  </si>
  <si>
    <t>Vobtenu Q4 Année 4</t>
  </si>
  <si>
    <t>Activité</t>
  </si>
  <si>
    <t>A01-01</t>
  </si>
  <si>
    <t>A02-01</t>
  </si>
  <si>
    <t>OPS</t>
  </si>
  <si>
    <t xml:space="preserve">               </t>
  </si>
  <si>
    <t>Ss -Activité</t>
  </si>
  <si>
    <t>Ss-Activité</t>
  </si>
  <si>
    <t>PARAMETRES</t>
  </si>
  <si>
    <t>OG</t>
  </si>
  <si>
    <t>OS</t>
  </si>
  <si>
    <t>RESULTATS</t>
  </si>
  <si>
    <t>A01-01-01</t>
  </si>
  <si>
    <t>A01-01-02</t>
  </si>
  <si>
    <t>A01-01-03</t>
  </si>
  <si>
    <t>Pays</t>
  </si>
  <si>
    <t>DATE CONVENTION SPECIFIQUE</t>
  </si>
  <si>
    <t>AT</t>
  </si>
  <si>
    <t>TRIMESTRE DE REFERENCE</t>
  </si>
  <si>
    <t>Planification Financière</t>
  </si>
  <si>
    <t>Organigramme</t>
  </si>
  <si>
    <t>Accords d'Exécution et de Financement</t>
  </si>
  <si>
    <t>Extrait POP</t>
  </si>
  <si>
    <t>Synthèse</t>
  </si>
  <si>
    <t>Planning Marchés Publics</t>
  </si>
  <si>
    <t>Remarques</t>
  </si>
  <si>
    <t>SAMBu</t>
  </si>
  <si>
    <t>SMCL</t>
  </si>
  <si>
    <t>RR</t>
  </si>
  <si>
    <t>Non</t>
  </si>
  <si>
    <t>Oui</t>
  </si>
  <si>
    <t>Projet</t>
  </si>
  <si>
    <t>BSP</t>
  </si>
  <si>
    <t>Controlling</t>
  </si>
  <si>
    <t>L&amp;A-Jur/MP</t>
  </si>
  <si>
    <t>Desk</t>
  </si>
  <si>
    <t>Advisor</t>
  </si>
  <si>
    <t>Secteur</t>
  </si>
  <si>
    <t>Nature de l'activité / Code Navision</t>
  </si>
  <si>
    <t xml:space="preserve">Titre du projet </t>
  </si>
  <si>
    <t>Type de l'activité</t>
  </si>
  <si>
    <t xml:space="preserve">Plan pour 2013 </t>
  </si>
  <si>
    <t>Plan pour</t>
  </si>
  <si>
    <t>Ressources CTB nécessaires</t>
  </si>
  <si>
    <t>Missions internes HQ ou externes  pour 2013</t>
  </si>
  <si>
    <t xml:space="preserve">Commentaires </t>
  </si>
  <si>
    <t>Ress 1: responsable</t>
  </si>
  <si>
    <t>Ress 2: contributeur</t>
  </si>
  <si>
    <t>Ress 3: contributeur</t>
  </si>
  <si>
    <t>Ress 4: contributeur</t>
  </si>
  <si>
    <t>Oui/Non                                   Yes/No</t>
  </si>
  <si>
    <t>Ressources siège</t>
  </si>
  <si>
    <t>Ressources externes (oui/non)</t>
  </si>
  <si>
    <t xml:space="preserve">Imputation </t>
  </si>
  <si>
    <t>Tableau de suivi des contrats d'emploi du projet</t>
  </si>
  <si>
    <t>Fonction</t>
  </si>
  <si>
    <t>Nom</t>
  </si>
  <si>
    <t>Début</t>
  </si>
  <si>
    <t>Fin</t>
  </si>
  <si>
    <t>Prénom</t>
  </si>
  <si>
    <t>Cercles Dévt</t>
  </si>
  <si>
    <t>Tableau de suivi des marchés de services (AT perlé, suivi scientifique, suivi évaluation, appui conseil, etc…)</t>
  </si>
  <si>
    <t>A03-01</t>
  </si>
  <si>
    <t>A02-01-02</t>
  </si>
  <si>
    <t>A02-01-01</t>
  </si>
  <si>
    <t>Résultat 1</t>
  </si>
  <si>
    <t>Résultat 2</t>
  </si>
  <si>
    <t>A01-02</t>
  </si>
  <si>
    <t>A01-03</t>
  </si>
  <si>
    <t>A01-04</t>
  </si>
  <si>
    <t>A01-04-01</t>
  </si>
  <si>
    <t>A01-03-02</t>
  </si>
  <si>
    <t>A01-03-01</t>
  </si>
  <si>
    <t>A01-02-02</t>
  </si>
  <si>
    <t>A01-02-01</t>
  </si>
  <si>
    <t>A02-02</t>
  </si>
  <si>
    <t>A02-03</t>
  </si>
  <si>
    <t>A02-04</t>
  </si>
  <si>
    <t>A02-02-01</t>
  </si>
  <si>
    <t>A02-02-02</t>
  </si>
  <si>
    <t>A02-03-01</t>
  </si>
  <si>
    <t>A02-04-01</t>
  </si>
  <si>
    <t>Résultat 3</t>
  </si>
  <si>
    <t>Remboursement</t>
  </si>
  <si>
    <t>Insérer une ligne ici</t>
  </si>
  <si>
    <t>Montant (€)</t>
  </si>
  <si>
    <t>Date transfert (réalisé ou planifié)</t>
  </si>
  <si>
    <t>statut transfert</t>
  </si>
  <si>
    <t>No Transfert</t>
  </si>
  <si>
    <t>Statut</t>
  </si>
  <si>
    <t>Montant en (devise locale)</t>
  </si>
  <si>
    <t>Montant Total (€)</t>
  </si>
  <si>
    <t>entrée en vigueur (date)</t>
  </si>
  <si>
    <t>Statut institution</t>
  </si>
  <si>
    <t>code budgétaire activité</t>
  </si>
  <si>
    <t>Modalité d'exécution</t>
  </si>
  <si>
    <t>Numéro de l'Accord</t>
  </si>
  <si>
    <t>Exécution (réalisé ou planifié)</t>
  </si>
  <si>
    <t>Montant Total</t>
  </si>
  <si>
    <t>TOTAL GEN.</t>
  </si>
  <si>
    <t>Solde fin. Est.</t>
  </si>
  <si>
    <t>Budget</t>
  </si>
  <si>
    <t>Description du Risque</t>
  </si>
  <si>
    <t>Probabilité</t>
  </si>
  <si>
    <t>Catégorie</t>
  </si>
  <si>
    <t>Impact Potentiel</t>
  </si>
  <si>
    <t>Periode d' identification</t>
  </si>
  <si>
    <t>Analyse du risque ou problème</t>
  </si>
  <si>
    <t>Traitement du risque ou problème</t>
  </si>
  <si>
    <t>Suivi du risque ou problème</t>
  </si>
  <si>
    <t>Identification du risque ou problème</t>
  </si>
  <si>
    <t>Décision</t>
  </si>
  <si>
    <t>Acteur</t>
  </si>
  <si>
    <t>Avancement</t>
  </si>
  <si>
    <t>Suivi</t>
  </si>
  <si>
    <t>FE</t>
  </si>
  <si>
    <t>Rfinal</t>
  </si>
  <si>
    <t>Prestations</t>
  </si>
  <si>
    <t>Nature</t>
  </si>
  <si>
    <t>TOT 2014</t>
  </si>
  <si>
    <t>TOT 2015</t>
  </si>
  <si>
    <t>TOT 2016</t>
  </si>
  <si>
    <t>TOT 2017</t>
  </si>
  <si>
    <t>Narratif</t>
  </si>
  <si>
    <t>Planification financière détaillée</t>
  </si>
  <si>
    <t>Ss -Act.</t>
  </si>
  <si>
    <t xml:space="preserve">      </t>
  </si>
  <si>
    <t>Suivi décisions SMCL</t>
  </si>
  <si>
    <t>M/F</t>
  </si>
  <si>
    <t>Type</t>
  </si>
  <si>
    <t>Insérez organigramme du projet</t>
  </si>
  <si>
    <t>Insérez PDF de la planification FIT du projet</t>
  </si>
  <si>
    <t>Date</t>
  </si>
  <si>
    <t>FIN DU PROJET</t>
  </si>
  <si>
    <t>EXPIRATION CS</t>
  </si>
  <si>
    <t>Contractant</t>
  </si>
  <si>
    <t>Total H/J</t>
  </si>
  <si>
    <t>Gestion des Risques et Problèmes</t>
  </si>
  <si>
    <t>Matrice de Suivi Evaluation</t>
  </si>
  <si>
    <t>Ressources Humaines</t>
  </si>
  <si>
    <t>Collectivité locale</t>
  </si>
  <si>
    <t xml:space="preserve">       01 Réserve budgétaire COGESTION</t>
  </si>
  <si>
    <t xml:space="preserve">       02 Réserve budgétaire REGIE</t>
  </si>
  <si>
    <t xml:space="preserve">       98 Conversion rate adjustment</t>
  </si>
  <si>
    <t xml:space="preserve">       99 Conversion rate adjustment</t>
  </si>
  <si>
    <t>Réserve budgétaire</t>
  </si>
  <si>
    <t>X</t>
  </si>
  <si>
    <t>X01-01</t>
  </si>
  <si>
    <t>X01</t>
  </si>
  <si>
    <t xml:space="preserve">   Réserve budgétaire</t>
  </si>
  <si>
    <t>X01-02</t>
  </si>
  <si>
    <t>Z</t>
  </si>
  <si>
    <t>Moyens Généraux</t>
  </si>
  <si>
    <t>Z01</t>
  </si>
  <si>
    <t>Z01-01</t>
  </si>
  <si>
    <t>Z01-02</t>
  </si>
  <si>
    <t>Z02</t>
  </si>
  <si>
    <t>Z02-01</t>
  </si>
  <si>
    <t>Z02-02</t>
  </si>
  <si>
    <t>Z02-03</t>
  </si>
  <si>
    <t>Z02-04</t>
  </si>
  <si>
    <t>Z03</t>
  </si>
  <si>
    <t>Z03-01</t>
  </si>
  <si>
    <t>Z03-02</t>
  </si>
  <si>
    <t>Z03-03</t>
  </si>
  <si>
    <t>Z03-04</t>
  </si>
  <si>
    <t>Z04</t>
  </si>
  <si>
    <t>Z04-01</t>
  </si>
  <si>
    <t>Z04-02</t>
  </si>
  <si>
    <t>Z04-03</t>
  </si>
  <si>
    <t>Z04-04</t>
  </si>
  <si>
    <t>Z05-01</t>
  </si>
  <si>
    <t>Z05-02</t>
  </si>
  <si>
    <t>Dépenses up to 2012</t>
  </si>
  <si>
    <t>Source*</t>
  </si>
  <si>
    <t>*</t>
  </si>
  <si>
    <t>MTR, Backstopping, Audit, CdC, CdP</t>
  </si>
  <si>
    <t>Rapport opérationnel, Rapport résultat</t>
  </si>
  <si>
    <t>etc…</t>
  </si>
  <si>
    <t>Source:</t>
  </si>
  <si>
    <t>Periode d'identification (mmm.aa)</t>
  </si>
  <si>
    <t>Intitulé du marché</t>
  </si>
  <si>
    <t/>
  </si>
  <si>
    <t>Burundi</t>
  </si>
  <si>
    <t>Appui à la Bonne Gouvernance et à la lutte contre la corruption au Burundi (ABGLC)</t>
  </si>
  <si>
    <t>BDI 12 072 11</t>
  </si>
  <si>
    <t>Bujumbura</t>
  </si>
  <si>
    <t xml:space="preserve"> 2.000.000 EUR</t>
  </si>
  <si>
    <t>Ministère à la Présidence chargé de la Bonne Gouvernance et de la Privatisation. Inspection Générale de l'Etat</t>
  </si>
  <si>
    <t>La gouvernance du secteur public au Burundi s'est amélioré et vulnérabilité à la corruption a diminué</t>
  </si>
  <si>
    <t>Les institutions en charge de la mise en œuvre du plan d'action de la SNBGLC sont renforcées.</t>
  </si>
  <si>
    <t>Le suivi et la coordination dela mise en œuvre de la SNBGLC sont assurés par le Secrétariat Technique du Min BG&amp;P.</t>
  </si>
  <si>
    <t>La fonctiond'audit interne du secteur public est renforcée en vue de contribuer à l'atteinte des objectifs de la SNBGLC</t>
  </si>
  <si>
    <t>Les acquis de l'intervention ABGLC sont documentés</t>
  </si>
  <si>
    <t>Appui au monitoring et au rapportage périodique sur la mise en oeuvre de la SNBGLC</t>
  </si>
  <si>
    <t>Appui aux revues stratégiques annuelles de la SNBGLC</t>
  </si>
  <si>
    <t>Le Secrétariat Technique SNBGLC et GSBG, au sein du Secrétariat Permanent du Ministère BG&amp;et son personnel, L’IGE et son personnel et Les organes d’audit interne et leur personnel sectoriels des 4 secteurs cibles</t>
  </si>
  <si>
    <t>Appui au fonctionnement du Groupe Sectoriel Bonne Gouvernance</t>
  </si>
  <si>
    <t>A01 05</t>
  </si>
  <si>
    <t>A01-05-02</t>
  </si>
  <si>
    <t>A01-05-01</t>
  </si>
  <si>
    <t>Appui aux activités de sensibilisation sur la SNBGLC</t>
  </si>
  <si>
    <t>A01-06</t>
  </si>
  <si>
    <t>A01-06-01</t>
  </si>
  <si>
    <t>A01-06-02</t>
  </si>
  <si>
    <t>A01-06-03</t>
  </si>
  <si>
    <t>Appui aux moyens de fonctionnement du Secrétariat Technique</t>
  </si>
  <si>
    <t>La fonction d’audit interne du secteur public est renforcée en vue de contribuer à l’atteinte des objectifs de la SNBGLC interne du secteur public burundais</t>
  </si>
  <si>
    <t xml:space="preserve">Appui au développement d’une vision institutionnelle et organisationnelle et des structures et processus pour l’IGE, adaptés aux défis de l’évolution de la fonction d’audit interne du secteur public burundais </t>
  </si>
  <si>
    <t>Appui au développement d’une politique RH interne de l’IGE pour doter l’organisation des compétences professionnelles adaptées à ses défis</t>
  </si>
  <si>
    <t>Appui au développement de standards, méthodologies, instruments et approches d’audit</t>
  </si>
  <si>
    <t>A02-05</t>
  </si>
  <si>
    <t>A02-05-01</t>
  </si>
  <si>
    <t>A02-05-02</t>
  </si>
  <si>
    <t>A02-06</t>
  </si>
  <si>
    <t>Appui à la définition institutionnelle de la fonction d’audit interne dans les secteurs de concentration de la coopération belgo-burundaise</t>
  </si>
  <si>
    <t>A02-06-01</t>
  </si>
  <si>
    <t>A02-06-02</t>
  </si>
  <si>
    <t>A02-06-03</t>
  </si>
  <si>
    <t>Appui à la capitalisation des constats de l’audit interne</t>
  </si>
  <si>
    <t>A02-08</t>
  </si>
  <si>
    <t>A02-08-01</t>
  </si>
  <si>
    <t>A02-08-02</t>
  </si>
  <si>
    <t>A02-09</t>
  </si>
  <si>
    <t>A02-09-01</t>
  </si>
  <si>
    <t>A02-09-02</t>
  </si>
  <si>
    <t>Appui aux moyens de fonctionnement de l’IGE</t>
  </si>
  <si>
    <t>A02-09-03</t>
  </si>
  <si>
    <t>Les acquis de l’intervention ABGLC sont documentés</t>
  </si>
  <si>
    <t>60 mois (projet 48 mois)</t>
  </si>
  <si>
    <t>Appui à la capitalisation des acquis de l'intervention ABGLC</t>
  </si>
  <si>
    <t>Mode</t>
  </si>
  <si>
    <t>REGIE</t>
  </si>
  <si>
    <t>COGESTION</t>
  </si>
  <si>
    <t>Delco</t>
  </si>
  <si>
    <t>RAFI</t>
  </si>
  <si>
    <t>FO</t>
  </si>
  <si>
    <t>TRUDEL</t>
  </si>
  <si>
    <t>Linda</t>
  </si>
  <si>
    <t>F</t>
  </si>
  <si>
    <t>CDI</t>
  </si>
  <si>
    <t xml:space="preserve">International </t>
  </si>
  <si>
    <t>à jour</t>
  </si>
  <si>
    <t>Alexandra</t>
  </si>
  <si>
    <t xml:space="preserve">NZOBONIMPA </t>
  </si>
  <si>
    <t>Oswald</t>
  </si>
  <si>
    <t>M</t>
  </si>
  <si>
    <t>National recruté</t>
  </si>
  <si>
    <t>BDI/293/2013</t>
  </si>
  <si>
    <t>INFOSYS</t>
  </si>
  <si>
    <t>PNSP</t>
  </si>
  <si>
    <t>Réceptionné</t>
  </si>
  <si>
    <t>BUROFLASH</t>
  </si>
  <si>
    <t>LEBAS</t>
  </si>
  <si>
    <t>Réhabilitation des bureaux</t>
  </si>
  <si>
    <t>Fournitures de bureau</t>
  </si>
  <si>
    <t>Frais de personnel</t>
  </si>
  <si>
    <t>Assistant technique DELCO</t>
  </si>
  <si>
    <t>Equipe finance et administration</t>
  </si>
  <si>
    <t>Prime Directeur d'Intervention (50%)</t>
  </si>
  <si>
    <t>Investissements</t>
  </si>
  <si>
    <t>Véhicule unité de gestion</t>
  </si>
  <si>
    <t>Equipement bureau</t>
  </si>
  <si>
    <t>Equipement IT</t>
  </si>
  <si>
    <t>Aménagement du bureau</t>
  </si>
  <si>
    <t>Frais de fonctionnement</t>
  </si>
  <si>
    <t>Frais de fonctionnement des véhicules de l'unité de gestion</t>
  </si>
  <si>
    <t>Télécommunications</t>
  </si>
  <si>
    <t>Fonctionnement de l'unité de gestion</t>
  </si>
  <si>
    <t>Missions</t>
  </si>
  <si>
    <t>Z03-05</t>
  </si>
  <si>
    <t>Frais de représentation et de communication externe</t>
  </si>
  <si>
    <t>Z03-06</t>
  </si>
  <si>
    <t>Formation</t>
  </si>
  <si>
    <t>Z03-07</t>
  </si>
  <si>
    <t xml:space="preserve">Autres frais de fonctionnement divers </t>
  </si>
  <si>
    <t>Audit et Suivi et Evaluation</t>
  </si>
  <si>
    <t>Frais de suivi et évaluation</t>
  </si>
  <si>
    <t>Audit</t>
  </si>
  <si>
    <t>Backstopping</t>
  </si>
  <si>
    <t>Etude "Base Line</t>
  </si>
  <si>
    <t>Achat équipement ICT+maintenance</t>
  </si>
  <si>
    <t>CHAFFEUR</t>
  </si>
  <si>
    <t xml:space="preserve">NDAYIZEYE </t>
  </si>
  <si>
    <t>ANICET</t>
  </si>
  <si>
    <t>A01-05</t>
  </si>
  <si>
    <t>A01-06-04</t>
  </si>
  <si>
    <t>A02-06-04</t>
  </si>
  <si>
    <t>A02-06-05</t>
  </si>
  <si>
    <t>A02-06-06</t>
  </si>
  <si>
    <t>A02-06-07</t>
  </si>
  <si>
    <t>A02-09-08</t>
  </si>
  <si>
    <t>A02-09-07</t>
  </si>
  <si>
    <t>A02-09-06</t>
  </si>
  <si>
    <t>A02-09-05</t>
  </si>
  <si>
    <t>A02-09-04</t>
  </si>
  <si>
    <t>Ateliers de formation des points focaux</t>
  </si>
  <si>
    <t>Frais de collecte de données</t>
  </si>
  <si>
    <t>Atelier préparatoire sur le Forum anti-corruption</t>
  </si>
  <si>
    <t>Equipement de bureau</t>
  </si>
  <si>
    <t>Equipement informatique</t>
  </si>
  <si>
    <t>Fourniture de bureau</t>
  </si>
  <si>
    <t>Frais de mission</t>
  </si>
  <si>
    <t>Achat d'un véhicule</t>
  </si>
  <si>
    <t>Capacité de gestion administrative et financière faible des organes</t>
  </si>
  <si>
    <t>Risque de manque de motivation dans les organes liés à la mise en œuvre de la SNBGLC</t>
  </si>
  <si>
    <t>Planification des activités des partenaires déficiente</t>
  </si>
  <si>
    <t>Indisponibilité d'un secrétaire comptable</t>
  </si>
  <si>
    <t>Q1 214</t>
  </si>
  <si>
    <t xml:space="preserve">Manque de volonté politique pour la mise en œuvre de la stratégie </t>
  </si>
  <si>
    <t>Faiblesse du suivi de la SNBGLC</t>
  </si>
  <si>
    <t>Q1/Q2/Q3/Q4 2014</t>
  </si>
  <si>
    <t>S'assurer de l'appropriation du projet par toutes les parties prenantes</t>
  </si>
  <si>
    <t>Sans objet</t>
  </si>
  <si>
    <t>En cours</t>
  </si>
  <si>
    <t>Procéder au renforcement des capacités des partenaires</t>
  </si>
  <si>
    <t>Projet/RAFI</t>
  </si>
  <si>
    <t>Q2 2014</t>
  </si>
  <si>
    <t>Formation en gestion des projets</t>
  </si>
  <si>
    <t>Q3 2014</t>
  </si>
  <si>
    <t>Accélérer la procédure d'embauche</t>
  </si>
  <si>
    <t>RH</t>
  </si>
  <si>
    <t>Q1 2014</t>
  </si>
  <si>
    <t>Appuyer les actions de plaidoyer</t>
  </si>
  <si>
    <t>Renforcement des capacités des partenaires</t>
  </si>
  <si>
    <t>A0101</t>
  </si>
  <si>
    <t>OBJECTIF GENERAL : La gouvernance du secteur public au Burundi s'est amélioré et vulnérabilité à la corruption a diminué</t>
  </si>
  <si>
    <t>OBJECTIF SPECIFIQUE : Les institutions en charge de la mise en œuvre du plan d'action de la SNBGLC sont renforcées.</t>
  </si>
  <si>
    <t>La mise en œuvre du plan d'action de la SNBGL nettement améliorée</t>
  </si>
  <si>
    <t>Résultat 1: Le suivi de et la coordination de la mise en œuvre de la SNBGL sont assurés</t>
  </si>
  <si>
    <t>Définition et validation d'une méthodologie de suivi et d'évaluation</t>
  </si>
  <si>
    <t>Appui au monitoring et au rapportage périodique sur la mise en œuvre de la SNBGLC</t>
  </si>
  <si>
    <t xml:space="preserve">Appui aux activités de sensibilisation sur la SNBGLC </t>
  </si>
  <si>
    <t>Résultat 2: La fonction d'audit interne du secteur public est renforcée en vue de contribuer à l'atteinte des objectifs de la SNBGLC</t>
  </si>
  <si>
    <t>Un appui considérable au développment d'une vision institutionnelle et des structures et processus pour l'IGE, adaptés aux défis de l'évolution de la fonction d'audit interne du secteur public burundais</t>
  </si>
  <si>
    <t>Développement d'une politique RH interne de l'IGE pour doter l'organisation des compétences professionnelles adaptées à ses défis</t>
  </si>
  <si>
    <t>Développement de standards, méthodologies, instruments et approches d'audit</t>
  </si>
  <si>
    <t>Appui à la définition institutionnelle de la fonction d'audit interne des secteurs de concertation de la coopération belgo-burundaise</t>
  </si>
  <si>
    <t>Appui à la capitalisation des constats de l'audit interne</t>
  </si>
  <si>
    <t>Appui aux moyens de fonctionnement de l'IGE</t>
  </si>
  <si>
    <t>Résultat 3: Les acquis du projet ABGLC sont documentés</t>
  </si>
  <si>
    <t>Appui à définition et à la validation d'une méthodologie de suivi et d'évaluation</t>
  </si>
  <si>
    <t xml:space="preserve">ATI perlée (6 mois) en suivi-évaluation </t>
  </si>
  <si>
    <t>Formation/voyage d'études des membres ST</t>
  </si>
  <si>
    <t>Frais de collecte de données et de rapportage semestriel par les points facaux</t>
  </si>
  <si>
    <t xml:space="preserve">Frais d'ateliers des revues stratégiques </t>
  </si>
  <si>
    <t>Consultance préparation-facilitation revue</t>
  </si>
  <si>
    <t>Expert ICT (10%) pour appui au développement-PlateformeICT/site web GSBG</t>
  </si>
  <si>
    <t>Ateliers/formation, impressions et autres activités de sensibilisation se basant sur la SNBGLC</t>
  </si>
  <si>
    <t>Frais de transport pour le ST</t>
  </si>
  <si>
    <t>Equipement de bureau du ST</t>
  </si>
  <si>
    <t>Equipment informatique du ST</t>
  </si>
  <si>
    <t>A01-06-05</t>
  </si>
  <si>
    <t>A01-06-06</t>
  </si>
  <si>
    <t>Réhabilitation de bureaux du ST</t>
  </si>
  <si>
    <t>Ss-Act</t>
  </si>
  <si>
    <t xml:space="preserve">fournitures de bureau </t>
  </si>
  <si>
    <t>Frais d'impression</t>
  </si>
  <si>
    <t>A01-06-07</t>
  </si>
  <si>
    <t>Maintenance ICT</t>
  </si>
  <si>
    <t>A01-06-08</t>
  </si>
  <si>
    <t>Frais de télécommunication/connexion internet</t>
  </si>
  <si>
    <t>A01-06-09</t>
  </si>
  <si>
    <t>Déplacement-frais de mission</t>
  </si>
  <si>
    <t xml:space="preserve">Consultance Internationale pour l'audit organisationnel initial de l'IGE et (de façon perlée) pour le développement Institutionnel et organisationnel de l'IGE </t>
  </si>
  <si>
    <t>ATI-Renforcement des capacité en archivage</t>
  </si>
  <si>
    <t>Consultance Internationale en GRH (de façon ponctuelle/perlée)</t>
  </si>
  <si>
    <t>Consultances Internationales ponctuelles en méthodologie de types d'audit spécifiques</t>
  </si>
  <si>
    <t>Consultance internationale ponctuelle en audit interne secterielle</t>
  </si>
  <si>
    <t>Consultance internationale en communication</t>
  </si>
  <si>
    <t>Développement d'outils de partage ICT et autres (cout Expert ICT)</t>
  </si>
  <si>
    <t>Frais de transport</t>
  </si>
  <si>
    <t>Equipement informatique pour l'IGE</t>
  </si>
  <si>
    <t>Equipement de bureaux pour l'IGE</t>
  </si>
  <si>
    <t>Réhabilitation des bureaux pour l'IGE</t>
  </si>
  <si>
    <t>Fonds pour atelier de partage, workshop, formation pour des résultats précédents</t>
  </si>
  <si>
    <t>Consultance internationale en capitalisation</t>
  </si>
  <si>
    <t>A030101</t>
  </si>
  <si>
    <t>A02-09-09</t>
  </si>
  <si>
    <t>A02-09-10</t>
  </si>
  <si>
    <t>ATI-renforcement capacité en gestion des connaissance</t>
  </si>
  <si>
    <t xml:space="preserve">Consultance </t>
  </si>
  <si>
    <t>Ateliers de concertation et validation</t>
  </si>
  <si>
    <t>Impression de documents</t>
  </si>
  <si>
    <t>Impression et autres activités de sensibilisation</t>
  </si>
  <si>
    <t>Fonds pour atelier de partage</t>
  </si>
  <si>
    <t>fournitures de bureau+frais d'impression</t>
  </si>
  <si>
    <t>Date du jour</t>
  </si>
  <si>
    <t>Intervention</t>
  </si>
  <si>
    <t>Mode de gestion</t>
  </si>
  <si>
    <t>Données financières</t>
  </si>
  <si>
    <t>Garantie de bonne exécution (ou cautionnement)</t>
  </si>
  <si>
    <t>Mode de passation</t>
  </si>
  <si>
    <t>Délais du marché 
(en jours calendaires)</t>
  </si>
  <si>
    <t>N° registre</t>
  </si>
  <si>
    <t>Niveau de contrôle a priori</t>
  </si>
  <si>
    <t>Attributaire</t>
  </si>
  <si>
    <t>Résumé planification</t>
  </si>
  <si>
    <t>Etat d'avancement réel du marché et retards observés</t>
  </si>
  <si>
    <t>Retards</t>
  </si>
  <si>
    <t>Motifs du retard spécifique
(par rapport à l'étape à venir)</t>
  </si>
  <si>
    <t>Action(s) à entreprendre</t>
  </si>
  <si>
    <t>Marché critique</t>
  </si>
  <si>
    <t>Montant FI HTVA
(le lot considété uniquement en cas de marché à lots)</t>
  </si>
  <si>
    <t>Montant FI total HTVA
(tous lots cumulés en cas de marché à lots)</t>
  </si>
  <si>
    <t>Montant initial contrat  HTVA
(hors avenant)</t>
  </si>
  <si>
    <t>Montant total avenant(s) HTVA</t>
  </si>
  <si>
    <t>Montant liquidé HTVA</t>
  </si>
  <si>
    <t>CTB</t>
  </si>
  <si>
    <t>Interne</t>
  </si>
  <si>
    <t>DNCMP</t>
  </si>
  <si>
    <t>Confection</t>
  </si>
  <si>
    <t>Approbation</t>
  </si>
  <si>
    <t>Publication</t>
  </si>
  <si>
    <t>Ouverture</t>
  </si>
  <si>
    <t>Attribution</t>
  </si>
  <si>
    <t>Notification définitive</t>
  </si>
  <si>
    <t>Début de l'exécution</t>
  </si>
  <si>
    <t>Réception provisoire</t>
  </si>
  <si>
    <t>Réception définitive</t>
  </si>
  <si>
    <t>Global</t>
  </si>
  <si>
    <t>Spécifique</t>
  </si>
  <si>
    <t>Volet</t>
  </si>
  <si>
    <t>NavCode</t>
  </si>
  <si>
    <t>EUR</t>
  </si>
  <si>
    <t>BIF</t>
  </si>
  <si>
    <t>Ligne budgétaire</t>
  </si>
  <si>
    <t>Monnaie</t>
  </si>
  <si>
    <t>Montant</t>
  </si>
  <si>
    <t>Proportion contrat / FI</t>
  </si>
  <si>
    <t>Proportion avenant(s) / contrat</t>
  </si>
  <si>
    <t>Montant exécuté</t>
  </si>
  <si>
    <t>Taux d'exécution</t>
  </si>
  <si>
    <t>Bénéficiaire</t>
  </si>
  <si>
    <t>Banque émettrice</t>
  </si>
  <si>
    <t>Date d'émission</t>
  </si>
  <si>
    <t>Date d'expiration</t>
  </si>
  <si>
    <t>Période d'exécution</t>
  </si>
  <si>
    <t xml:space="preserve">Délai(s) ajouté(s)
</t>
  </si>
  <si>
    <t>Délai de garantie</t>
  </si>
  <si>
    <t>Inscription PPMP ?</t>
  </si>
  <si>
    <t>Commentaires éventuels sur la performance</t>
  </si>
  <si>
    <t>Appréciation générale</t>
  </si>
  <si>
    <t>Notification</t>
  </si>
  <si>
    <t>Retard</t>
  </si>
  <si>
    <t>Etape</t>
  </si>
  <si>
    <t>Délai</t>
  </si>
  <si>
    <t>QUI ?</t>
  </si>
  <si>
    <t>QUOI ?</t>
  </si>
  <si>
    <t>POUR QUAND ?</t>
  </si>
  <si>
    <t>ABGLC</t>
  </si>
  <si>
    <t>n/a</t>
  </si>
  <si>
    <t>BDI1107211</t>
  </si>
  <si>
    <t>Gouvernance</t>
  </si>
  <si>
    <t>Achat de matériels informatiques pour l'installation des équipes de projet - Lot 1</t>
  </si>
  <si>
    <t>Régie</t>
  </si>
  <si>
    <t>Z02_03</t>
  </si>
  <si>
    <t>Compléter date émission</t>
  </si>
  <si>
    <t>Fournitures</t>
  </si>
  <si>
    <t>Aucun</t>
  </si>
  <si>
    <t>Satisfaisant</t>
  </si>
  <si>
    <t>Achat de matériels informatiques pour l'installation des équipes de projet - Lot 2</t>
  </si>
  <si>
    <t>Appui à la définition et à la validation d'une méthodologie de suivi et d'évaluation de la SNBGLC</t>
  </si>
  <si>
    <t>A venir</t>
  </si>
  <si>
    <t>Compléter montant contrat</t>
  </si>
  <si>
    <t>Services</t>
  </si>
  <si>
    <t>Compléter mode de gestion et montant FI</t>
  </si>
  <si>
    <t>Préciser montant FI, mode de passation et Type marché</t>
  </si>
  <si>
    <t>Compléter délais du marché</t>
  </si>
  <si>
    <t>Etude baseline</t>
  </si>
  <si>
    <t>Z0304</t>
  </si>
  <si>
    <t>A0201</t>
  </si>
  <si>
    <t>Achat de véhicules ST</t>
  </si>
  <si>
    <t>Cogestion</t>
  </si>
  <si>
    <t>A0106</t>
  </si>
  <si>
    <t>Achat véhicule IGE</t>
  </si>
  <si>
    <t>Réhabilitation Bureau IGE</t>
  </si>
  <si>
    <t>Travaux</t>
  </si>
  <si>
    <t>cogestion</t>
  </si>
  <si>
    <t>Inspection Générale de l'Etat</t>
  </si>
  <si>
    <t>Secrétariat Technique</t>
  </si>
  <si>
    <t xml:space="preserve">Paiement sur bases d'avances successives dont les libérations sont subordonnées à certaines conditionnalités </t>
  </si>
  <si>
    <t>Missions à l'intérieur</t>
  </si>
  <si>
    <t>Actif</t>
  </si>
  <si>
    <t>A0206</t>
  </si>
  <si>
    <t>BDI/333/2014</t>
  </si>
  <si>
    <t>Programmé</t>
  </si>
  <si>
    <t>Fournitures d'internet+Maintenance équipement ICT</t>
  </si>
  <si>
    <t>SECR_COMPTABLE</t>
  </si>
  <si>
    <t>KAMUGISHA</t>
  </si>
  <si>
    <t>Rolande</t>
  </si>
  <si>
    <t>CTB-BDI/653</t>
  </si>
  <si>
    <t>ANO RR</t>
  </si>
  <si>
    <t>BDI/334/2014</t>
  </si>
  <si>
    <t>Audit Organisationnel de l'Inspection Organisationnel de l'Etat</t>
  </si>
  <si>
    <t>BDI/677</t>
  </si>
  <si>
    <t>Compéter montant FI</t>
  </si>
  <si>
    <t>DC</t>
  </si>
  <si>
    <t>Internet IGE</t>
  </si>
  <si>
    <t>Compléter montant avenant</t>
  </si>
  <si>
    <t>Achat Equipement Informatique pour IGE et ST</t>
  </si>
  <si>
    <t>A0106 A0206</t>
  </si>
  <si>
    <t>BDI/339/2014</t>
  </si>
  <si>
    <t>Achat Mobilier de bureau pour IGE et ST</t>
  </si>
  <si>
    <t>BDI/340/2014</t>
  </si>
  <si>
    <t>identification des points focaux en mars des ministères et formation prévues</t>
  </si>
  <si>
    <t>Formation de deux agents du ST formés en mai 2014</t>
  </si>
  <si>
    <t>Planification élaborée en Mars</t>
  </si>
  <si>
    <t>Terminé</t>
  </si>
  <si>
    <t>TDR en cours d'élaboration juillet</t>
  </si>
  <si>
    <t>Recrutement fait et prise de fonction</t>
  </si>
  <si>
    <t>Projet de decret en cours pr la mise en place d'une structure ministère de suivi SP</t>
  </si>
  <si>
    <t>Redéfinition d'une methodologie de rappportage en cours à achever d'ici fin mai</t>
  </si>
  <si>
    <t>Total Gnral</t>
  </si>
  <si>
    <t>Total cogestion</t>
  </si>
  <si>
    <t>Total Régie</t>
  </si>
  <si>
    <t>BDI</t>
  </si>
  <si>
    <t>ADD</t>
  </si>
  <si>
    <t>GOV</t>
  </si>
  <si>
    <t>Appui Bonne Gouvernance</t>
  </si>
  <si>
    <t>Est-Gouv</t>
  </si>
  <si>
    <t>Recrutement ATI perlé ou Consultant pour la mise en oeuvre du R1 appui au ST bonne Gouvernance en Q1 2014;</t>
  </si>
  <si>
    <t>_</t>
  </si>
  <si>
    <t>Rdem</t>
  </si>
  <si>
    <t>Décalage base line et donc rapport démarrage en deux temps : sur R1 début analyse et sur R2 consultance va commencer seulement en Q2</t>
  </si>
  <si>
    <t>DI projet malade et indisponible, retard dans programmation SMCL</t>
  </si>
  <si>
    <t>BDI 11 072 11</t>
  </si>
  <si>
    <t>Baseline</t>
  </si>
  <si>
    <t>J</t>
  </si>
  <si>
    <t>A C CXA XA</t>
  </si>
  <si>
    <t>JEAN BAPTISTE NAHABAKOMEYE ET CANISIUS NZAYISENGA</t>
  </si>
  <si>
    <t>Romain KAZEMA et Ignace DJENONTIN</t>
  </si>
  <si>
    <t>En attente de l'audit de l'IGE</t>
  </si>
  <si>
    <t>En attente de l'Audit de l'IGE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</si>
</sst>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quot;€&quot;\ #,##0;[Red]&quot;€&quot;\ \-#,##0"/>
    <numFmt numFmtId="165" formatCode="&quot;€&quot;\ #,##0.00;[Red]&quot;€&quot;\ \-#,##0.00"/>
    <numFmt numFmtId="166" formatCode="_ &quot;€&quot;\ * #,##0_ ;_ &quot;€&quot;\ * \-#,##0_ ;_ &quot;€&quot;\ * &quot;-&quot;_ ;_ @_ "/>
    <numFmt numFmtId="167" formatCode="_ * #,##0.00_ ;_ * \-#,##0.00_ ;_ * &quot;-&quot;??_ ;_ @_ "/>
    <numFmt numFmtId="168" formatCode="_(&quot;$&quot;* #,##0.00_);_(&quot;$&quot;* \(#,##0.00\);_(&quot;$&quot;* &quot;-&quot;??_);_(@_)"/>
    <numFmt numFmtId="169" formatCode="_ &quot;€ &quot;* #,##0_ ;_ &quot;€ &quot;* \-#,##0_ ;_ &quot;€ &quot;* \-_ ;_ @_ "/>
    <numFmt numFmtId="170" formatCode="[$€-2]\ #,##0"/>
    <numFmt numFmtId="171" formatCode="[$€-2]\ #,##0;\-[$€-2]\ #,##0"/>
    <numFmt numFmtId="172" formatCode="d/mm/yyyy;@"/>
    <numFmt numFmtId="173" formatCode="[$MAD]\ #,##0"/>
    <numFmt numFmtId="174" formatCode="[$-80C]d\ mmmm\ yyyy;@"/>
    <numFmt numFmtId="175" formatCode="[$-40C]d\-mmm\-yy;@"/>
    <numFmt numFmtId="176" formatCode="[$€-80C]\ #,##0"/>
    <numFmt numFmtId="177" formatCode="[$BIF]\ #,##0"/>
    <numFmt numFmtId="178" formatCode="_ * #,##0_ ;_ * \-#,##0_ ;_ * &quot;-&quot;??_ ;_ @_ "/>
  </numFmts>
  <fonts count="9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i/>
      <sz val="8"/>
      <name val="Arial"/>
      <family val="2"/>
    </font>
    <font>
      <u/>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theme="0"/>
      <name val="Calibri"/>
      <family val="2"/>
      <scheme val="minor"/>
    </font>
    <font>
      <sz val="11"/>
      <color theme="0"/>
      <name val="Calibri"/>
      <family val="2"/>
      <scheme val="minor"/>
    </font>
    <font>
      <b/>
      <sz val="18"/>
      <color theme="3"/>
      <name val="Arial"/>
      <family val="2"/>
    </font>
    <font>
      <sz val="10"/>
      <color indexed="8"/>
      <name val="Calibri"/>
      <family val="2"/>
    </font>
    <font>
      <b/>
      <sz val="10"/>
      <name val="Arial"/>
      <family val="2"/>
    </font>
    <font>
      <b/>
      <sz val="10"/>
      <color theme="0"/>
      <name val="Arial"/>
      <family val="2"/>
    </font>
    <font>
      <sz val="10"/>
      <name val="Arial"/>
      <family val="2"/>
    </font>
    <font>
      <b/>
      <sz val="12"/>
      <name val="Arial"/>
      <family val="2"/>
    </font>
    <font>
      <sz val="9"/>
      <color indexed="81"/>
      <name val="Tahoma"/>
      <family val="2"/>
    </font>
    <font>
      <sz val="10"/>
      <name val="Calibri"/>
      <family val="2"/>
      <scheme val="minor"/>
    </font>
    <font>
      <b/>
      <sz val="10"/>
      <name val="Calibri"/>
      <family val="2"/>
      <scheme val="minor"/>
    </font>
    <font>
      <sz val="10"/>
      <color indexed="8"/>
      <name val="Calibri"/>
      <family val="2"/>
      <scheme val="minor"/>
    </font>
    <font>
      <b/>
      <sz val="10"/>
      <color theme="0"/>
      <name val="Calibri"/>
      <family val="2"/>
      <scheme val="minor"/>
    </font>
    <font>
      <b/>
      <sz val="8"/>
      <name val="Arial Narrow"/>
      <family val="2"/>
    </font>
    <font>
      <sz val="8"/>
      <name val="Arial Narrow"/>
      <family val="2"/>
    </font>
    <font>
      <sz val="12"/>
      <name val="Calibri"/>
      <family val="2"/>
      <scheme val="minor"/>
    </font>
    <font>
      <sz val="10"/>
      <color theme="1"/>
      <name val="Calibri"/>
      <family val="2"/>
      <scheme val="minor"/>
    </font>
    <font>
      <i/>
      <sz val="12"/>
      <name val="Calibri"/>
      <family val="2"/>
      <scheme val="minor"/>
    </font>
    <font>
      <sz val="12"/>
      <color theme="0"/>
      <name val="Calibri"/>
      <family val="2"/>
      <scheme val="minor"/>
    </font>
    <font>
      <sz val="10"/>
      <color theme="0"/>
      <name val="Arial"/>
      <family val="2"/>
    </font>
    <font>
      <b/>
      <sz val="18"/>
      <color rgb="FF000080"/>
      <name val="Arial"/>
      <family val="2"/>
    </font>
    <font>
      <b/>
      <sz val="10"/>
      <color rgb="FFFFFFFF"/>
      <name val="Arial"/>
      <family val="2"/>
    </font>
    <font>
      <b/>
      <i/>
      <sz val="10"/>
      <color rgb="FFFFFFFF"/>
      <name val="Arial"/>
      <family val="2"/>
    </font>
    <font>
      <sz val="9"/>
      <color theme="1"/>
      <name val="Calibri"/>
      <family val="2"/>
      <scheme val="minor"/>
    </font>
    <font>
      <b/>
      <sz val="9"/>
      <color theme="0"/>
      <name val="Calibri"/>
      <family val="2"/>
      <scheme val="minor"/>
    </font>
    <font>
      <sz val="18"/>
      <name val="Arial"/>
      <family val="2"/>
    </font>
    <font>
      <sz val="8"/>
      <color theme="1"/>
      <name val="Calibri"/>
      <family val="2"/>
      <scheme val="minor"/>
    </font>
    <font>
      <b/>
      <sz val="11"/>
      <color theme="1"/>
      <name val="Calibri"/>
      <family val="2"/>
      <scheme val="minor"/>
    </font>
    <font>
      <i/>
      <sz val="10"/>
      <name val="Arial"/>
      <family val="2"/>
    </font>
    <font>
      <sz val="10"/>
      <name val="Arial Narrow"/>
      <family val="2"/>
    </font>
    <font>
      <sz val="10"/>
      <color rgb="FF3366FF"/>
      <name val="Arial"/>
      <family val="2"/>
    </font>
    <font>
      <sz val="9"/>
      <name val="Arial"/>
      <family val="2"/>
    </font>
    <font>
      <b/>
      <sz val="12"/>
      <name val="Times New Roman"/>
      <family val="1"/>
    </font>
    <font>
      <sz val="12"/>
      <name val="Calibri"/>
      <family val="2"/>
    </font>
    <font>
      <sz val="11"/>
      <name val="Times New Roman"/>
      <family val="1"/>
    </font>
    <font>
      <b/>
      <sz val="9"/>
      <color indexed="81"/>
      <name val="Tahoma"/>
      <family val="2"/>
    </font>
    <font>
      <b/>
      <sz val="11"/>
      <name val="Calibri"/>
      <family val="2"/>
      <scheme val="minor"/>
    </font>
    <font>
      <sz val="10"/>
      <color theme="1"/>
      <name val="Arial"/>
      <family val="2"/>
    </font>
    <font>
      <sz val="10"/>
      <color rgb="FF000000"/>
      <name val="Arial"/>
      <family val="2"/>
    </font>
    <font>
      <sz val="9"/>
      <color indexed="81"/>
      <name val="Tahoma"/>
      <charset val="1"/>
    </font>
    <font>
      <b/>
      <sz val="9"/>
      <color indexed="81"/>
      <name val="Tahoma"/>
      <charset val="1"/>
    </font>
  </fonts>
  <fills count="63">
    <fill>
      <patternFill patternType="none"/>
    </fill>
    <fill>
      <patternFill patternType="gray125"/>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4" tint="0.59999389629810485"/>
        <bgColor indexed="64"/>
      </patternFill>
    </fill>
    <fill>
      <patternFill patternType="solid">
        <fgColor theme="4" tint="0.39997558519241921"/>
        <bgColor indexed="65"/>
      </patternFill>
    </fill>
    <fill>
      <patternFill patternType="solid">
        <fgColor theme="9" tint="0.39997558519241921"/>
        <bgColor indexed="64"/>
      </patternFill>
    </fill>
    <fill>
      <patternFill patternType="solid">
        <fgColor theme="9" tint="-0.249977111117893"/>
        <bgColor indexed="64"/>
      </patternFill>
    </fill>
    <fill>
      <patternFill patternType="solid">
        <fgColor indexed="22"/>
        <bgColor indexed="31"/>
      </patternFill>
    </fill>
    <fill>
      <patternFill patternType="solid">
        <fgColor indexed="43"/>
        <bgColor indexed="26"/>
      </patternFill>
    </fill>
    <fill>
      <patternFill patternType="solid">
        <fgColor theme="4" tint="0.79998168889431442"/>
        <bgColor indexed="65"/>
      </patternFill>
    </fill>
    <fill>
      <patternFill patternType="solid">
        <fgColor theme="4"/>
        <bgColor indexed="64"/>
      </patternFill>
    </fill>
    <fill>
      <patternFill patternType="solid">
        <fgColor theme="4"/>
        <bgColor indexed="62"/>
      </patternFill>
    </fill>
    <fill>
      <patternFill patternType="solid">
        <fgColor theme="6"/>
        <bgColor indexed="64"/>
      </patternFill>
    </fill>
    <fill>
      <patternFill patternType="solid">
        <fgColor rgb="FFC0C0C0"/>
        <bgColor rgb="FFCCCCFF"/>
      </patternFill>
    </fill>
    <fill>
      <patternFill patternType="solid">
        <fgColor rgb="FF666699"/>
        <bgColor rgb="FF808080"/>
      </patternFill>
    </fill>
    <fill>
      <patternFill patternType="solid">
        <fgColor rgb="FF993366"/>
        <bgColor rgb="FF993366"/>
      </patternFill>
    </fill>
    <fill>
      <patternFill patternType="solid">
        <fgColor rgb="FF3366FF"/>
        <bgColor rgb="FF0066CC"/>
      </patternFill>
    </fill>
    <fill>
      <patternFill patternType="solid">
        <fgColor theme="9"/>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5" tint="0.39997558519241921"/>
        <bgColor indexed="64"/>
      </patternFill>
    </fill>
    <fill>
      <patternFill patternType="solid">
        <fgColor theme="4" tint="0.79998168889431442"/>
        <bgColor indexed="64"/>
      </patternFill>
    </fill>
    <fill>
      <patternFill patternType="lightUp">
        <bgColor theme="7" tint="0.59999389629810485"/>
      </patternFill>
    </fill>
    <fill>
      <patternFill patternType="lightUp">
        <bgColor theme="5" tint="0.39994506668294322"/>
      </patternFill>
    </fill>
    <fill>
      <patternFill patternType="lightUp">
        <bgColor theme="9" tint="0.39997558519241921"/>
      </patternFill>
    </fill>
    <fill>
      <patternFill patternType="lightUp">
        <bgColor theme="9"/>
      </patternFill>
    </fill>
    <fill>
      <patternFill patternType="lightUp">
        <bgColor theme="9" tint="0.39994506668294322"/>
      </patternFill>
    </fill>
    <fill>
      <patternFill patternType="lightUp">
        <bgColor theme="6" tint="0.39997558519241921"/>
      </patternFill>
    </fill>
    <fill>
      <patternFill patternType="lightUp">
        <bgColor theme="6"/>
      </patternFill>
    </fill>
    <fill>
      <patternFill patternType="lightUp">
        <bgColor theme="6" tint="0.39994506668294322"/>
      </patternFill>
    </fill>
    <fill>
      <patternFill patternType="solid">
        <fgColor theme="6" tint="0.79998168889431442"/>
        <bgColor indexed="64"/>
      </patternFill>
    </fill>
    <fill>
      <patternFill patternType="solid">
        <fgColor theme="5" tint="0.79998168889431442"/>
        <bgColor rgb="FF000000"/>
      </patternFill>
    </fill>
    <fill>
      <patternFill patternType="solid">
        <fgColor theme="9" tint="0.79998168889431442"/>
        <bgColor rgb="FF000000"/>
      </patternFill>
    </fill>
    <fill>
      <patternFill patternType="solid">
        <fgColor theme="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rgb="FF00FF00"/>
        <bgColor indexed="64"/>
      </patternFill>
    </fill>
    <fill>
      <patternFill patternType="solid">
        <fgColor rgb="FFFF9900"/>
        <bgColor indexed="64"/>
      </patternFill>
    </fill>
    <fill>
      <patternFill patternType="solid">
        <fgColor rgb="FFFFFF00"/>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medium">
        <color indexed="8"/>
      </top>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theme="0" tint="-0.14996795556505021"/>
      </left>
      <right style="thin">
        <color indexed="64"/>
      </right>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theme="0" tint="-0.14996795556505021"/>
      </left>
      <right style="thin">
        <color theme="0" tint="-0.1499679555650502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s>
  <cellStyleXfs count="54">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0" borderId="0" applyNumberFormat="0" applyFill="0" applyBorder="0" applyAlignment="0" applyProtection="0"/>
    <xf numFmtId="0" fontId="38" fillId="14" borderId="1" applyNumberFormat="0" applyAlignment="0" applyProtection="0"/>
    <xf numFmtId="0" fontId="39" fillId="0" borderId="2" applyNumberFormat="0" applyFill="0" applyAlignment="0" applyProtection="0"/>
    <xf numFmtId="0" fontId="31" fillId="16" borderId="4" applyNumberFormat="0" applyFont="0" applyAlignment="0" applyProtection="0"/>
    <xf numFmtId="0" fontId="40" fillId="6" borderId="1" applyNumberFormat="0" applyAlignment="0" applyProtection="0"/>
    <xf numFmtId="0" fontId="34" fillId="0" borderId="0" applyNumberFormat="0" applyFill="0" applyBorder="0" applyAlignment="0" applyProtection="0">
      <alignment vertical="top"/>
      <protection locked="0"/>
    </xf>
    <xf numFmtId="0" fontId="41" fillId="2" borderId="0" applyNumberFormat="0" applyBorder="0" applyAlignment="0" applyProtection="0"/>
    <xf numFmtId="0" fontId="42" fillId="17" borderId="0" applyNumberFormat="0" applyBorder="0" applyAlignment="0" applyProtection="0"/>
    <xf numFmtId="0" fontId="43" fillId="3" borderId="0" applyNumberFormat="0" applyBorder="0" applyAlignment="0" applyProtection="0"/>
    <xf numFmtId="0" fontId="44" fillId="14"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15" borderId="3" applyNumberFormat="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31" fillId="0" borderId="0"/>
    <xf numFmtId="0" fontId="35" fillId="0" borderId="0"/>
    <xf numFmtId="0" fontId="57" fillId="0" borderId="0"/>
    <xf numFmtId="168" fontId="30" fillId="0" borderId="0" applyFont="0" applyFill="0" applyBorder="0" applyAlignment="0" applyProtection="0"/>
    <xf numFmtId="9" fontId="31" fillId="0" borderId="0" applyFont="0" applyFill="0" applyBorder="0" applyAlignment="0" applyProtection="0"/>
    <xf numFmtId="0" fontId="52" fillId="23" borderId="0" applyNumberFormat="0" applyBorder="0" applyAlignment="0" applyProtection="0"/>
    <xf numFmtId="0" fontId="34" fillId="0" borderId="0" applyNumberFormat="0" applyFill="0" applyBorder="0" applyAlignment="0" applyProtection="0"/>
    <xf numFmtId="0" fontId="46" fillId="0" borderId="0" applyNumberFormat="0" applyFill="0" applyBorder="0" applyAlignment="0" applyProtection="0"/>
    <xf numFmtId="0" fontId="29" fillId="28" borderId="0" applyNumberFormat="0" applyBorder="0" applyAlignment="0" applyProtection="0"/>
    <xf numFmtId="0" fontId="31" fillId="0" borderId="0"/>
    <xf numFmtId="0" fontId="28" fillId="0" borderId="0"/>
    <xf numFmtId="0" fontId="24" fillId="0" borderId="0"/>
    <xf numFmtId="0" fontId="23" fillId="0" borderId="0"/>
    <xf numFmtId="0" fontId="8" fillId="0" borderId="0"/>
    <xf numFmtId="0" fontId="8" fillId="0" borderId="0"/>
    <xf numFmtId="167" fontId="31" fillId="0" borderId="0" applyFont="0" applyFill="0" applyBorder="0" applyAlignment="0" applyProtection="0"/>
  </cellStyleXfs>
  <cellXfs count="632">
    <xf numFmtId="0" fontId="0" fillId="0" borderId="0" xfId="0"/>
    <xf numFmtId="0" fontId="31" fillId="0" borderId="0" xfId="38"/>
    <xf numFmtId="0" fontId="54" fillId="0" borderId="0" xfId="39" applyFont="1"/>
    <xf numFmtId="0" fontId="31" fillId="0" borderId="0" xfId="38" applyFont="1"/>
    <xf numFmtId="0" fontId="31" fillId="0" borderId="0" xfId="38" applyFont="1" applyAlignment="1"/>
    <xf numFmtId="0" fontId="31" fillId="0" borderId="9" xfId="38" applyFont="1" applyBorder="1" applyAlignment="1">
      <alignment wrapText="1"/>
    </xf>
    <xf numFmtId="0" fontId="31" fillId="0" borderId="9" xfId="38" applyFont="1" applyBorder="1"/>
    <xf numFmtId="0" fontId="31" fillId="0" borderId="0" xfId="38" applyFont="1" applyAlignment="1">
      <alignment wrapText="1"/>
    </xf>
    <xf numFmtId="0" fontId="53" fillId="0" borderId="0" xfId="28" applyFont="1" applyAlignment="1">
      <alignment vertical="center"/>
    </xf>
    <xf numFmtId="0" fontId="57" fillId="0" borderId="0" xfId="40"/>
    <xf numFmtId="0" fontId="31" fillId="0" borderId="0" xfId="40" applyFont="1"/>
    <xf numFmtId="0" fontId="55" fillId="0" borderId="0" xfId="40" applyFont="1"/>
    <xf numFmtId="0" fontId="60" fillId="22" borderId="11" xfId="40" applyFont="1" applyFill="1" applyBorder="1" applyAlignment="1">
      <alignment horizontal="center" vertical="center" wrapText="1"/>
    </xf>
    <xf numFmtId="0" fontId="60" fillId="22" borderId="16" xfId="40" applyFont="1" applyFill="1" applyBorder="1" applyAlignment="1">
      <alignment horizontal="center" vertical="center" wrapText="1"/>
    </xf>
    <xf numFmtId="0" fontId="60" fillId="22" borderId="11" xfId="40" applyFont="1" applyFill="1" applyBorder="1" applyAlignment="1">
      <alignment horizontal="center" vertical="center"/>
    </xf>
    <xf numFmtId="0" fontId="61" fillId="22" borderId="12" xfId="40" applyFont="1" applyFill="1" applyBorder="1" applyAlignment="1">
      <alignment horizontal="center" vertical="center" wrapText="1"/>
    </xf>
    <xf numFmtId="0" fontId="57" fillId="0" borderId="0" xfId="40" applyAlignment="1">
      <alignment vertical="center"/>
    </xf>
    <xf numFmtId="0" fontId="60" fillId="22" borderId="0" xfId="0" applyFont="1" applyFill="1" applyAlignment="1">
      <alignment horizontal="center" vertical="center" wrapText="1"/>
    </xf>
    <xf numFmtId="0" fontId="62" fillId="6" borderId="0" xfId="5" applyFont="1" applyBorder="1" applyAlignment="1">
      <alignment vertical="center" wrapText="1"/>
    </xf>
    <xf numFmtId="0" fontId="60" fillId="0" borderId="0" xfId="38" applyFont="1" applyAlignment="1">
      <alignment vertical="center" wrapText="1"/>
    </xf>
    <xf numFmtId="0" fontId="60" fillId="24" borderId="0" xfId="0" applyFont="1" applyFill="1" applyAlignment="1">
      <alignment horizontal="center" vertical="center" wrapText="1"/>
    </xf>
    <xf numFmtId="0" fontId="63" fillId="25" borderId="0" xfId="0" applyFont="1" applyFill="1" applyAlignment="1">
      <alignment horizontal="center" vertical="center"/>
    </xf>
    <xf numFmtId="0" fontId="55" fillId="0" borderId="0" xfId="38" applyFont="1" applyAlignment="1">
      <alignment vertical="center" wrapText="1"/>
    </xf>
    <xf numFmtId="0" fontId="58" fillId="0" borderId="0" xfId="38" applyFont="1" applyAlignment="1">
      <alignment vertical="center"/>
    </xf>
    <xf numFmtId="0" fontId="31" fillId="0" borderId="0" xfId="38" applyFont="1" applyAlignment="1">
      <alignment vertical="center"/>
    </xf>
    <xf numFmtId="0" fontId="51" fillId="23" borderId="9" xfId="43" applyFont="1" applyBorder="1" applyAlignment="1">
      <alignment vertical="center"/>
    </xf>
    <xf numFmtId="0" fontId="51" fillId="23" borderId="9" xfId="43" applyFont="1" applyBorder="1" applyAlignment="1">
      <alignment vertical="center" wrapText="1"/>
    </xf>
    <xf numFmtId="15" fontId="32" fillId="0" borderId="0" xfId="0" applyNumberFormat="1" applyFont="1" applyAlignment="1">
      <alignment horizontal="center"/>
    </xf>
    <xf numFmtId="0" fontId="32" fillId="0" borderId="0" xfId="0" applyFont="1"/>
    <xf numFmtId="0" fontId="32" fillId="0" borderId="0" xfId="0" applyFont="1" applyAlignment="1">
      <alignment horizontal="left" wrapText="1"/>
    </xf>
    <xf numFmtId="170" fontId="32" fillId="0" borderId="0" xfId="0" applyNumberFormat="1" applyFont="1"/>
    <xf numFmtId="3" fontId="32" fillId="0" borderId="0" xfId="0" applyNumberFormat="1" applyFont="1" applyAlignment="1">
      <alignment horizontal="right"/>
    </xf>
    <xf numFmtId="169" fontId="32" fillId="0" borderId="0" xfId="0" applyNumberFormat="1" applyFont="1" applyAlignment="1">
      <alignment horizontal="right"/>
    </xf>
    <xf numFmtId="0" fontId="65" fillId="0" borderId="0" xfId="0" applyFont="1" applyAlignment="1">
      <alignment horizontal="left" vertical="center" indent="1"/>
    </xf>
    <xf numFmtId="0" fontId="32" fillId="0" borderId="18" xfId="0" applyFont="1" applyBorder="1" applyAlignment="1">
      <alignment vertical="center"/>
    </xf>
    <xf numFmtId="15" fontId="32" fillId="0" borderId="18" xfId="0" applyNumberFormat="1" applyFont="1" applyBorder="1" applyAlignment="1">
      <alignment horizontal="center" vertical="center"/>
    </xf>
    <xf numFmtId="171" fontId="32" fillId="0" borderId="18" xfId="0" applyNumberFormat="1" applyFont="1" applyBorder="1" applyAlignment="1">
      <alignment vertical="center"/>
    </xf>
    <xf numFmtId="0" fontId="32" fillId="0" borderId="20" xfId="0" applyFont="1" applyBorder="1" applyAlignment="1">
      <alignment vertical="center"/>
    </xf>
    <xf numFmtId="15" fontId="32" fillId="0" borderId="20" xfId="0" applyNumberFormat="1" applyFont="1" applyBorder="1" applyAlignment="1">
      <alignment horizontal="center" vertical="center"/>
    </xf>
    <xf numFmtId="171" fontId="32" fillId="0" borderId="20" xfId="0" applyNumberFormat="1" applyFont="1" applyBorder="1" applyAlignment="1">
      <alignment vertical="center"/>
    </xf>
    <xf numFmtId="0" fontId="33" fillId="27" borderId="19" xfId="0" applyFont="1" applyFill="1" applyBorder="1" applyAlignment="1">
      <alignment vertical="center"/>
    </xf>
    <xf numFmtId="0" fontId="32" fillId="27" borderId="19" xfId="0" applyFont="1" applyFill="1" applyBorder="1" applyAlignment="1">
      <alignment horizontal="center" vertical="center"/>
    </xf>
    <xf numFmtId="171" fontId="32" fillId="27" borderId="19" xfId="0" applyNumberFormat="1" applyFont="1" applyFill="1" applyBorder="1" applyAlignment="1">
      <alignment vertical="center"/>
    </xf>
    <xf numFmtId="0" fontId="32" fillId="0" borderId="0" xfId="0" applyFont="1" applyBorder="1" applyAlignment="1">
      <alignment horizontal="center" vertical="center" wrapText="1"/>
    </xf>
    <xf numFmtId="3" fontId="32" fillId="0" borderId="0" xfId="0" applyNumberFormat="1" applyFont="1" applyBorder="1" applyAlignment="1">
      <alignment horizontal="center" vertical="center"/>
    </xf>
    <xf numFmtId="170" fontId="32" fillId="0" borderId="0" xfId="0" applyNumberFormat="1" applyFont="1" applyBorder="1" applyAlignment="1">
      <alignment horizontal="center" vertical="center"/>
    </xf>
    <xf numFmtId="0" fontId="32" fillId="0" borderId="0" xfId="0" applyFont="1" applyBorder="1" applyAlignment="1">
      <alignment horizontal="center" vertical="center"/>
    </xf>
    <xf numFmtId="15" fontId="32" fillId="0" borderId="0" xfId="0" applyNumberFormat="1" applyFont="1" applyAlignment="1">
      <alignment vertical="center"/>
    </xf>
    <xf numFmtId="0" fontId="34" fillId="0" borderId="9" xfId="22" applyBorder="1" applyAlignment="1" applyProtection="1"/>
    <xf numFmtId="0" fontId="0" fillId="0" borderId="9" xfId="38" quotePrefix="1" applyFont="1" applyBorder="1" applyAlignment="1">
      <alignment wrapText="1"/>
    </xf>
    <xf numFmtId="0" fontId="0" fillId="0" borderId="0" xfId="40" applyFont="1"/>
    <xf numFmtId="0" fontId="67" fillId="28" borderId="0" xfId="46" applyFont="1" applyAlignment="1">
      <alignment horizontal="center" vertical="center" wrapText="1"/>
    </xf>
    <xf numFmtId="0" fontId="35" fillId="6" borderId="0" xfId="5" applyAlignment="1">
      <alignment horizontal="center" vertical="center" wrapText="1"/>
    </xf>
    <xf numFmtId="0" fontId="0" fillId="0" borderId="0" xfId="0" applyBorder="1" applyAlignment="1">
      <alignment vertical="center" wrapText="1"/>
    </xf>
    <xf numFmtId="0" fontId="0" fillId="0" borderId="0" xfId="0" applyBorder="1"/>
    <xf numFmtId="0" fontId="0" fillId="0" borderId="0" xfId="0" applyAlignment="1">
      <alignment wrapText="1"/>
    </xf>
    <xf numFmtId="0" fontId="56" fillId="30" borderId="22" xfId="0" applyFont="1" applyFill="1" applyBorder="1" applyAlignment="1">
      <alignment horizontal="center" vertical="top" wrapText="1"/>
    </xf>
    <xf numFmtId="0" fontId="32" fillId="0" borderId="0" xfId="0" applyFont="1" applyAlignment="1">
      <alignment vertical="top"/>
    </xf>
    <xf numFmtId="0" fontId="0" fillId="0" borderId="18" xfId="0" applyFont="1" applyBorder="1" applyAlignment="1">
      <alignment vertical="center"/>
    </xf>
    <xf numFmtId="15" fontId="0" fillId="0" borderId="18" xfId="0" applyNumberFormat="1" applyFont="1" applyBorder="1" applyAlignment="1">
      <alignment horizontal="center" vertical="center"/>
    </xf>
    <xf numFmtId="171" fontId="0" fillId="0" borderId="18" xfId="0" applyNumberFormat="1" applyFont="1" applyBorder="1" applyAlignment="1">
      <alignment vertical="center"/>
    </xf>
    <xf numFmtId="0" fontId="0" fillId="0" borderId="20" xfId="0" applyFont="1" applyBorder="1" applyAlignment="1">
      <alignment vertical="center"/>
    </xf>
    <xf numFmtId="15" fontId="0" fillId="0" borderId="20" xfId="0" applyNumberFormat="1" applyFont="1" applyBorder="1" applyAlignment="1">
      <alignment horizontal="center" vertical="center"/>
    </xf>
    <xf numFmtId="171" fontId="0" fillId="0" borderId="20" xfId="0" applyNumberFormat="1" applyFont="1" applyBorder="1" applyAlignment="1">
      <alignment vertical="center"/>
    </xf>
    <xf numFmtId="170" fontId="32" fillId="0" borderId="42" xfId="0" applyNumberFormat="1" applyFont="1" applyBorder="1" applyAlignment="1">
      <alignment horizontal="center" vertical="center"/>
    </xf>
    <xf numFmtId="170" fontId="32" fillId="0" borderId="43" xfId="0" applyNumberFormat="1" applyFont="1" applyBorder="1" applyAlignment="1">
      <alignment horizontal="center" vertical="center"/>
    </xf>
    <xf numFmtId="170" fontId="32" fillId="0" borderId="44" xfId="0" applyNumberFormat="1" applyFont="1" applyBorder="1" applyAlignment="1">
      <alignment horizontal="center" vertical="center"/>
    </xf>
    <xf numFmtId="170" fontId="56" fillId="31" borderId="0" xfId="0" applyNumberFormat="1" applyFont="1" applyFill="1"/>
    <xf numFmtId="0" fontId="56" fillId="31" borderId="0" xfId="0" applyFont="1" applyFill="1" applyAlignment="1">
      <alignment horizontal="right"/>
    </xf>
    <xf numFmtId="1" fontId="71" fillId="0" borderId="0" xfId="0" applyNumberFormat="1" applyFont="1" applyFill="1" applyBorder="1" applyAlignment="1" applyProtection="1">
      <alignment vertical="top"/>
    </xf>
    <xf numFmtId="0" fontId="53" fillId="0" borderId="0" xfId="28" applyFont="1" applyAlignment="1">
      <alignment vertical="center"/>
    </xf>
    <xf numFmtId="0" fontId="0" fillId="0" borderId="0" xfId="0" applyProtection="1">
      <protection locked="0"/>
    </xf>
    <xf numFmtId="0" fontId="53" fillId="0" borderId="0" xfId="28" applyFont="1" applyAlignment="1">
      <alignment vertical="center"/>
    </xf>
    <xf numFmtId="0" fontId="31" fillId="0" borderId="0" xfId="38" applyAlignment="1"/>
    <xf numFmtId="171" fontId="32" fillId="0" borderId="45" xfId="0" applyNumberFormat="1" applyFont="1" applyBorder="1" applyAlignment="1">
      <alignment vertical="center"/>
    </xf>
    <xf numFmtId="15" fontId="32" fillId="0" borderId="45" xfId="0" applyNumberFormat="1" applyFont="1" applyBorder="1" applyAlignment="1">
      <alignment horizontal="center" vertical="center"/>
    </xf>
    <xf numFmtId="0" fontId="0" fillId="0" borderId="45" xfId="0" applyFont="1" applyBorder="1" applyAlignment="1">
      <alignment vertical="center"/>
    </xf>
    <xf numFmtId="0" fontId="32" fillId="0" borderId="45" xfId="0" applyFont="1" applyBorder="1" applyAlignment="1">
      <alignment vertical="center"/>
    </xf>
    <xf numFmtId="0" fontId="32" fillId="0" borderId="0" xfId="0" applyFont="1" applyBorder="1"/>
    <xf numFmtId="0" fontId="28" fillId="0" borderId="15" xfId="48" applyFill="1" applyBorder="1" applyAlignment="1">
      <alignment horizontal="left"/>
    </xf>
    <xf numFmtId="0" fontId="28" fillId="0" borderId="15" xfId="48" applyFill="1" applyBorder="1"/>
    <xf numFmtId="0" fontId="57" fillId="0" borderId="0" xfId="40" applyBorder="1"/>
    <xf numFmtId="0" fontId="28" fillId="0" borderId="14" xfId="48" applyFill="1" applyBorder="1"/>
    <xf numFmtId="0" fontId="28" fillId="0" borderId="33" xfId="48" applyFill="1" applyBorder="1"/>
    <xf numFmtId="0" fontId="28" fillId="36" borderId="9" xfId="48" applyFill="1" applyBorder="1" applyAlignment="1" applyProtection="1">
      <alignment horizontal="center"/>
    </xf>
    <xf numFmtId="0" fontId="28" fillId="37" borderId="9" xfId="48" applyFill="1" applyBorder="1" applyAlignment="1" applyProtection="1">
      <alignment horizontal="center"/>
    </xf>
    <xf numFmtId="0" fontId="28" fillId="40" borderId="9" xfId="48" applyFill="1" applyBorder="1" applyAlignment="1" applyProtection="1">
      <alignment horizontal="center"/>
    </xf>
    <xf numFmtId="0" fontId="28" fillId="0" borderId="0" xfId="48" applyAlignment="1" applyProtection="1"/>
    <xf numFmtId="0" fontId="28" fillId="0" borderId="40" xfId="48" applyFill="1" applyBorder="1" applyAlignment="1" applyProtection="1"/>
    <xf numFmtId="17" fontId="28" fillId="31" borderId="32" xfId="48" applyNumberFormat="1" applyFill="1" applyBorder="1" applyAlignment="1" applyProtection="1"/>
    <xf numFmtId="0" fontId="28" fillId="36" borderId="16" xfId="48" applyFill="1" applyBorder="1" applyAlignment="1" applyProtection="1"/>
    <xf numFmtId="0" fontId="28" fillId="37" borderId="17" xfId="48" applyFill="1" applyBorder="1" applyAlignment="1" applyProtection="1"/>
    <xf numFmtId="0" fontId="28" fillId="40" borderId="17" xfId="48" applyFill="1" applyBorder="1" applyAlignment="1" applyProtection="1"/>
    <xf numFmtId="0" fontId="52" fillId="39" borderId="0" xfId="48" applyFont="1" applyFill="1" applyBorder="1" applyAlignment="1" applyProtection="1">
      <protection locked="0"/>
    </xf>
    <xf numFmtId="0" fontId="52" fillId="39" borderId="17" xfId="48" applyFont="1" applyFill="1" applyBorder="1" applyAlignment="1" applyProtection="1">
      <protection locked="0"/>
    </xf>
    <xf numFmtId="0" fontId="52" fillId="39" borderId="33" xfId="48" applyFont="1" applyFill="1" applyBorder="1" applyAlignment="1" applyProtection="1">
      <protection locked="0"/>
    </xf>
    <xf numFmtId="0" fontId="28" fillId="39" borderId="17" xfId="48" applyFill="1" applyBorder="1" applyAlignment="1" applyProtection="1">
      <protection locked="0"/>
    </xf>
    <xf numFmtId="0" fontId="28" fillId="0" borderId="0" xfId="48" applyAlignment="1" applyProtection="1">
      <protection locked="0"/>
    </xf>
    <xf numFmtId="0" fontId="28" fillId="0" borderId="0" xfId="48" applyBorder="1" applyAlignment="1" applyProtection="1">
      <protection locked="0"/>
    </xf>
    <xf numFmtId="164" fontId="28" fillId="0" borderId="33" xfId="48" applyNumberFormat="1" applyBorder="1" applyAlignment="1" applyProtection="1">
      <protection locked="0"/>
    </xf>
    <xf numFmtId="164" fontId="28" fillId="0" borderId="0" xfId="48" applyNumberFormat="1" applyBorder="1" applyAlignment="1" applyProtection="1">
      <protection locked="0"/>
    </xf>
    <xf numFmtId="164" fontId="52" fillId="39" borderId="33" xfId="48" applyNumberFormat="1" applyFont="1" applyFill="1" applyBorder="1" applyAlignment="1" applyProtection="1">
      <protection locked="0"/>
    </xf>
    <xf numFmtId="164" fontId="52" fillId="39" borderId="0" xfId="48" applyNumberFormat="1" applyFont="1" applyFill="1" applyBorder="1" applyAlignment="1" applyProtection="1">
      <protection locked="0"/>
    </xf>
    <xf numFmtId="164" fontId="28" fillId="39" borderId="17" xfId="48" applyNumberFormat="1" applyFill="1" applyBorder="1" applyAlignment="1" applyProtection="1">
      <protection locked="0"/>
    </xf>
    <xf numFmtId="0" fontId="51" fillId="39" borderId="17" xfId="48" applyFont="1" applyFill="1" applyBorder="1" applyAlignment="1" applyProtection="1">
      <protection locked="0"/>
    </xf>
    <xf numFmtId="164" fontId="51" fillId="39" borderId="33" xfId="48" applyNumberFormat="1" applyFont="1" applyFill="1" applyBorder="1" applyAlignment="1" applyProtection="1">
      <protection locked="0"/>
    </xf>
    <xf numFmtId="164" fontId="51" fillId="39" borderId="0" xfId="48" applyNumberFormat="1" applyFont="1" applyFill="1" applyBorder="1" applyAlignment="1" applyProtection="1">
      <protection locked="0"/>
    </xf>
    <xf numFmtId="164" fontId="28" fillId="0" borderId="10" xfId="48" applyNumberFormat="1" applyBorder="1" applyAlignment="1" applyProtection="1">
      <protection locked="0"/>
    </xf>
    <xf numFmtId="164" fontId="28" fillId="0" borderId="14" xfId="48" applyNumberFormat="1" applyBorder="1" applyAlignment="1" applyProtection="1">
      <protection locked="0"/>
    </xf>
    <xf numFmtId="0" fontId="76" fillId="0" borderId="0" xfId="0" applyFont="1"/>
    <xf numFmtId="0" fontId="28" fillId="41" borderId="12" xfId="48" applyFill="1" applyBorder="1"/>
    <xf numFmtId="0" fontId="28" fillId="41" borderId="15" xfId="48" applyFill="1" applyBorder="1"/>
    <xf numFmtId="0" fontId="28" fillId="41" borderId="15" xfId="48" applyFill="1" applyBorder="1" applyAlignment="1">
      <alignment horizontal="left"/>
    </xf>
    <xf numFmtId="0" fontId="28" fillId="41" borderId="32" xfId="48" applyFill="1" applyBorder="1"/>
    <xf numFmtId="0" fontId="56" fillId="29" borderId="37" xfId="0" applyFont="1" applyFill="1" applyBorder="1"/>
    <xf numFmtId="0" fontId="56" fillId="29" borderId="38" xfId="0" applyFont="1" applyFill="1" applyBorder="1"/>
    <xf numFmtId="0" fontId="28" fillId="41" borderId="12" xfId="48" applyFill="1" applyBorder="1" applyAlignment="1" applyProtection="1"/>
    <xf numFmtId="0" fontId="28" fillId="41" borderId="15" xfId="48" applyFill="1" applyBorder="1" applyAlignment="1" applyProtection="1">
      <alignment horizontal="left"/>
    </xf>
    <xf numFmtId="0" fontId="28" fillId="41" borderId="15" xfId="48" applyFill="1" applyBorder="1" applyAlignment="1" applyProtection="1"/>
    <xf numFmtId="0" fontId="28" fillId="41" borderId="32" xfId="48" applyFill="1" applyBorder="1" applyAlignment="1" applyProtection="1"/>
    <xf numFmtId="164" fontId="52" fillId="39" borderId="0" xfId="48" applyNumberFormat="1" applyFont="1" applyFill="1" applyBorder="1" applyAlignment="1" applyProtection="1">
      <alignment horizontal="center" vertical="center"/>
      <protection locked="0"/>
    </xf>
    <xf numFmtId="164" fontId="28" fillId="42" borderId="17" xfId="48" applyNumberFormat="1" applyFill="1" applyBorder="1" applyAlignment="1" applyProtection="1">
      <protection locked="0"/>
    </xf>
    <xf numFmtId="164" fontId="28" fillId="43" borderId="17" xfId="48" applyNumberFormat="1" applyFill="1" applyBorder="1" applyAlignment="1" applyProtection="1">
      <protection locked="0"/>
    </xf>
    <xf numFmtId="164" fontId="28" fillId="43" borderId="11" xfId="48" applyNumberFormat="1" applyFill="1" applyBorder="1" applyAlignment="1" applyProtection="1">
      <protection locked="0"/>
    </xf>
    <xf numFmtId="164" fontId="28" fillId="45" borderId="35" xfId="48" applyNumberFormat="1" applyFill="1" applyBorder="1" applyAlignment="1" applyProtection="1">
      <protection locked="0"/>
    </xf>
    <xf numFmtId="164" fontId="28" fillId="48" borderId="35" xfId="48" applyNumberFormat="1" applyFill="1" applyBorder="1" applyAlignment="1" applyProtection="1">
      <protection locked="0"/>
    </xf>
    <xf numFmtId="164" fontId="28" fillId="48" borderId="16" xfId="48" applyNumberFormat="1" applyFill="1" applyBorder="1" applyAlignment="1" applyProtection="1">
      <protection locked="0"/>
    </xf>
    <xf numFmtId="17" fontId="28" fillId="38" borderId="32" xfId="48" applyNumberFormat="1" applyFill="1" applyBorder="1" applyAlignment="1" applyProtection="1">
      <alignment horizontal="center"/>
    </xf>
    <xf numFmtId="164" fontId="52" fillId="39" borderId="35" xfId="48" applyNumberFormat="1" applyFont="1" applyFill="1" applyBorder="1" applyAlignment="1" applyProtection="1">
      <alignment horizontal="center" vertical="center"/>
      <protection locked="0"/>
    </xf>
    <xf numFmtId="164" fontId="28" fillId="49" borderId="35" xfId="48" applyNumberFormat="1" applyFill="1" applyBorder="1" applyAlignment="1" applyProtection="1">
      <protection locked="0"/>
    </xf>
    <xf numFmtId="164" fontId="28" fillId="49" borderId="16" xfId="48" applyNumberFormat="1" applyFill="1" applyBorder="1" applyAlignment="1" applyProtection="1">
      <protection locked="0"/>
    </xf>
    <xf numFmtId="164" fontId="28" fillId="47" borderId="35" xfId="48" applyNumberFormat="1" applyFill="1" applyBorder="1" applyAlignment="1" applyProtection="1">
      <protection locked="0"/>
    </xf>
    <xf numFmtId="164" fontId="28" fillId="47" borderId="16" xfId="48" applyNumberFormat="1" applyFill="1" applyBorder="1" applyAlignment="1" applyProtection="1">
      <protection locked="0"/>
    </xf>
    <xf numFmtId="17" fontId="28" fillId="24" borderId="32" xfId="48" applyNumberFormat="1" applyFill="1" applyBorder="1" applyAlignment="1" applyProtection="1">
      <alignment horizontal="center"/>
    </xf>
    <xf numFmtId="164" fontId="28" fillId="44" borderId="35" xfId="48" applyNumberFormat="1" applyFill="1" applyBorder="1" applyAlignment="1" applyProtection="1">
      <protection locked="0"/>
    </xf>
    <xf numFmtId="164" fontId="28" fillId="44" borderId="16" xfId="48" applyNumberFormat="1" applyFill="1" applyBorder="1" applyAlignment="1" applyProtection="1">
      <protection locked="0"/>
    </xf>
    <xf numFmtId="164" fontId="28" fillId="46" borderId="35" xfId="48" applyNumberFormat="1" applyFill="1" applyBorder="1" applyAlignment="1" applyProtection="1">
      <protection locked="0"/>
    </xf>
    <xf numFmtId="164" fontId="28" fillId="46" borderId="16" xfId="48" applyNumberFormat="1" applyFill="1" applyBorder="1" applyAlignment="1" applyProtection="1">
      <protection locked="0"/>
    </xf>
    <xf numFmtId="164" fontId="28" fillId="45" borderId="16" xfId="48" applyNumberFormat="1" applyFill="1" applyBorder="1" applyAlignment="1" applyProtection="1">
      <protection locked="0"/>
    </xf>
    <xf numFmtId="164" fontId="28" fillId="42" borderId="11" xfId="48" applyNumberFormat="1" applyFill="1" applyBorder="1" applyAlignment="1" applyProtection="1">
      <protection locked="0"/>
    </xf>
    <xf numFmtId="0" fontId="51" fillId="39" borderId="0" xfId="48" applyFont="1" applyFill="1" applyBorder="1" applyProtection="1">
      <protection locked="0"/>
    </xf>
    <xf numFmtId="0" fontId="28" fillId="38" borderId="15" xfId="48" applyFill="1" applyBorder="1" applyProtection="1">
      <protection locked="0"/>
    </xf>
    <xf numFmtId="17" fontId="28" fillId="0" borderId="50" xfId="48" applyNumberFormat="1" applyBorder="1" applyProtection="1">
      <protection locked="0"/>
    </xf>
    <xf numFmtId="17" fontId="28" fillId="0" borderId="47" xfId="48" applyNumberFormat="1" applyBorder="1" applyProtection="1">
      <protection locked="0"/>
    </xf>
    <xf numFmtId="0" fontId="28" fillId="0" borderId="0" xfId="48" applyProtection="1"/>
    <xf numFmtId="0" fontId="74" fillId="0" borderId="0" xfId="48" applyFont="1" applyProtection="1"/>
    <xf numFmtId="0" fontId="28" fillId="41" borderId="12" xfId="48" applyFill="1" applyBorder="1" applyProtection="1"/>
    <xf numFmtId="0" fontId="28" fillId="41" borderId="15" xfId="48" applyFill="1" applyBorder="1" applyProtection="1"/>
    <xf numFmtId="0" fontId="74" fillId="0" borderId="9" xfId="48" applyFont="1" applyBorder="1" applyProtection="1"/>
    <xf numFmtId="0" fontId="51" fillId="39" borderId="0" xfId="48" applyFont="1" applyFill="1" applyBorder="1" applyProtection="1"/>
    <xf numFmtId="0" fontId="75" fillId="39" borderId="0" xfId="48" applyFont="1" applyFill="1" applyBorder="1" applyProtection="1"/>
    <xf numFmtId="17" fontId="28" fillId="38" borderId="15" xfId="48" applyNumberFormat="1" applyFill="1" applyBorder="1" applyProtection="1"/>
    <xf numFmtId="0" fontId="74" fillId="38" borderId="15" xfId="48" applyFont="1" applyFill="1" applyBorder="1" applyProtection="1"/>
    <xf numFmtId="0" fontId="28" fillId="0" borderId="0" xfId="48" applyBorder="1" applyProtection="1"/>
    <xf numFmtId="17" fontId="28" fillId="0" borderId="0" xfId="48" applyNumberFormat="1" applyBorder="1" applyProtection="1"/>
    <xf numFmtId="0" fontId="28" fillId="50" borderId="12" xfId="48" applyFill="1" applyBorder="1"/>
    <xf numFmtId="0" fontId="28" fillId="50" borderId="15" xfId="48" applyFill="1" applyBorder="1"/>
    <xf numFmtId="0" fontId="28" fillId="50" borderId="15" xfId="48" applyFill="1" applyBorder="1" applyAlignment="1">
      <alignment horizontal="left"/>
    </xf>
    <xf numFmtId="0" fontId="28" fillId="50" borderId="32" xfId="48" applyFill="1" applyBorder="1"/>
    <xf numFmtId="0" fontId="28" fillId="50" borderId="12" xfId="48" applyFill="1" applyBorder="1" applyProtection="1"/>
    <xf numFmtId="0" fontId="28" fillId="50" borderId="15" xfId="48" applyFill="1" applyBorder="1" applyAlignment="1" applyProtection="1">
      <alignment horizontal="left"/>
    </xf>
    <xf numFmtId="0" fontId="28" fillId="50" borderId="15" xfId="48" applyFill="1" applyBorder="1" applyProtection="1"/>
    <xf numFmtId="0" fontId="28" fillId="50" borderId="32" xfId="48" applyFill="1" applyBorder="1" applyProtection="1"/>
    <xf numFmtId="0" fontId="28" fillId="41" borderId="32" xfId="48" applyFill="1" applyBorder="1" applyProtection="1"/>
    <xf numFmtId="0" fontId="28" fillId="50" borderId="12" xfId="48" applyFill="1" applyBorder="1" applyAlignment="1" applyProtection="1"/>
    <xf numFmtId="0" fontId="28" fillId="50" borderId="15" xfId="48" applyFill="1" applyBorder="1" applyAlignment="1" applyProtection="1"/>
    <xf numFmtId="0" fontId="28" fillId="50" borderId="32" xfId="48" applyFill="1" applyBorder="1" applyAlignment="1" applyProtection="1"/>
    <xf numFmtId="0" fontId="53" fillId="0" borderId="0" xfId="28" applyFont="1" applyAlignment="1" applyProtection="1">
      <alignment vertical="center"/>
    </xf>
    <xf numFmtId="0" fontId="0" fillId="0" borderId="0" xfId="0" applyProtection="1"/>
    <xf numFmtId="0" fontId="28" fillId="50" borderId="32" xfId="48" applyFill="1" applyBorder="1" applyAlignment="1" applyProtection="1">
      <alignment horizontal="left"/>
    </xf>
    <xf numFmtId="0" fontId="28" fillId="0" borderId="0" xfId="48" applyFill="1" applyBorder="1" applyProtection="1"/>
    <xf numFmtId="0" fontId="28" fillId="41" borderId="32" xfId="48" applyFill="1" applyBorder="1" applyAlignment="1" applyProtection="1">
      <alignment horizontal="left"/>
    </xf>
    <xf numFmtId="0" fontId="31" fillId="0" borderId="0" xfId="0" applyFont="1" applyFill="1" applyBorder="1" applyAlignment="1" applyProtection="1">
      <alignment vertical="center"/>
    </xf>
    <xf numFmtId="0" fontId="72" fillId="33" borderId="9" xfId="0" applyFont="1" applyFill="1" applyBorder="1" applyAlignment="1" applyProtection="1">
      <alignment horizontal="center" vertical="center" wrapText="1"/>
    </xf>
    <xf numFmtId="0" fontId="72" fillId="34" borderId="9" xfId="0" applyFont="1" applyFill="1" applyBorder="1" applyAlignment="1" applyProtection="1">
      <alignment horizontal="center" vertical="center" wrapText="1"/>
    </xf>
    <xf numFmtId="0" fontId="73" fillId="35" borderId="9" xfId="0" applyFont="1" applyFill="1" applyBorder="1" applyAlignment="1" applyProtection="1">
      <alignment horizontal="center" vertical="center" wrapText="1"/>
    </xf>
    <xf numFmtId="1" fontId="73" fillId="35" borderId="9" xfId="0" applyNumberFormat="1" applyFont="1" applyFill="1" applyBorder="1" applyAlignment="1" applyProtection="1">
      <alignment horizontal="center" vertical="center" wrapText="1"/>
    </xf>
    <xf numFmtId="0" fontId="31" fillId="0" borderId="0" xfId="0" applyFont="1" applyFill="1" applyBorder="1" applyProtection="1"/>
    <xf numFmtId="0" fontId="55" fillId="32" borderId="9" xfId="0" applyFont="1" applyFill="1" applyBorder="1" applyAlignment="1" applyProtection="1">
      <alignment horizontal="center" vertical="top" wrapText="1"/>
    </xf>
    <xf numFmtId="0" fontId="55" fillId="32" borderId="9" xfId="0" applyFont="1" applyFill="1" applyBorder="1" applyAlignment="1" applyProtection="1">
      <alignment horizontal="left" vertical="top" wrapText="1"/>
    </xf>
    <xf numFmtId="0" fontId="72" fillId="33" borderId="9" xfId="0" applyFont="1" applyFill="1" applyBorder="1" applyAlignment="1" applyProtection="1">
      <alignment vertical="top" wrapText="1"/>
    </xf>
    <xf numFmtId="0" fontId="72" fillId="34" borderId="9" xfId="0" applyFont="1" applyFill="1" applyBorder="1" applyAlignment="1" applyProtection="1">
      <alignment horizontal="left" vertical="top" wrapText="1"/>
    </xf>
    <xf numFmtId="0" fontId="73" fillId="35" borderId="9" xfId="0" applyFont="1" applyFill="1" applyBorder="1" applyAlignment="1" applyProtection="1">
      <alignment horizontal="left" vertical="top" wrapText="1"/>
    </xf>
    <xf numFmtId="1" fontId="73" fillId="35" borderId="9" xfId="0" applyNumberFormat="1" applyFont="1" applyFill="1" applyBorder="1" applyAlignment="1" applyProtection="1">
      <alignment horizontal="left" vertical="top" wrapText="1"/>
    </xf>
    <xf numFmtId="1" fontId="73" fillId="35" borderId="9" xfId="0" applyNumberFormat="1" applyFont="1" applyFill="1" applyBorder="1" applyAlignment="1" applyProtection="1">
      <alignment horizontal="center" vertical="top" wrapText="1"/>
    </xf>
    <xf numFmtId="0" fontId="31" fillId="0" borderId="0" xfId="0" applyFont="1" applyAlignment="1" applyProtection="1">
      <alignment vertical="center"/>
    </xf>
    <xf numFmtId="0" fontId="53" fillId="0" borderId="0" xfId="28" applyFont="1" applyBorder="1" applyAlignment="1">
      <alignment vertical="center"/>
    </xf>
    <xf numFmtId="0" fontId="32" fillId="51" borderId="50" xfId="47" applyFont="1" applyFill="1" applyBorder="1" applyAlignment="1" applyProtection="1">
      <alignment vertical="center"/>
    </xf>
    <xf numFmtId="0" fontId="32" fillId="51" borderId="47" xfId="47" applyFont="1" applyFill="1" applyBorder="1" applyAlignment="1" applyProtection="1">
      <alignment vertical="center"/>
    </xf>
    <xf numFmtId="0" fontId="32" fillId="52" borderId="50" xfId="47" applyFont="1" applyFill="1" applyBorder="1" applyAlignment="1" applyProtection="1">
      <alignment vertical="center"/>
    </xf>
    <xf numFmtId="0" fontId="32" fillId="52" borderId="47" xfId="47" applyFont="1" applyFill="1" applyBorder="1" applyAlignment="1" applyProtection="1">
      <alignment vertical="center"/>
    </xf>
    <xf numFmtId="0" fontId="28" fillId="24" borderId="15" xfId="48" applyFill="1" applyBorder="1" applyProtection="1"/>
    <xf numFmtId="0" fontId="28" fillId="24" borderId="12" xfId="48" applyFill="1" applyBorder="1" applyProtection="1"/>
    <xf numFmtId="0" fontId="28" fillId="24" borderId="32" xfId="48" applyFill="1" applyBorder="1" applyProtection="1"/>
    <xf numFmtId="0" fontId="28" fillId="40" borderId="12" xfId="48" applyFill="1" applyBorder="1" applyProtection="1"/>
    <xf numFmtId="0" fontId="28" fillId="40" borderId="15" xfId="48" applyFill="1" applyBorder="1" applyProtection="1"/>
    <xf numFmtId="0" fontId="28" fillId="40" borderId="32" xfId="48" applyFill="1" applyBorder="1" applyProtection="1"/>
    <xf numFmtId="0" fontId="28" fillId="0" borderId="0" xfId="48" applyProtection="1">
      <protection locked="0"/>
    </xf>
    <xf numFmtId="0" fontId="51" fillId="39" borderId="35" xfId="48" applyFont="1" applyFill="1" applyBorder="1" applyProtection="1">
      <protection locked="0"/>
    </xf>
    <xf numFmtId="0" fontId="28" fillId="38" borderId="32" xfId="48" applyFill="1" applyBorder="1" applyProtection="1">
      <protection locked="0"/>
    </xf>
    <xf numFmtId="0" fontId="74" fillId="38" borderId="32" xfId="48" applyFont="1" applyFill="1" applyBorder="1" applyAlignment="1" applyProtection="1">
      <alignment horizontal="left" vertical="top"/>
      <protection locked="0"/>
    </xf>
    <xf numFmtId="0" fontId="75" fillId="39" borderId="35" xfId="48" applyFont="1" applyFill="1" applyBorder="1" applyAlignment="1" applyProtection="1">
      <alignment horizontal="left" vertical="top"/>
      <protection locked="0"/>
    </xf>
    <xf numFmtId="0" fontId="74" fillId="53" borderId="0" xfId="48" applyFont="1" applyFill="1" applyBorder="1" applyAlignment="1" applyProtection="1"/>
    <xf numFmtId="0" fontId="74" fillId="53" borderId="17" xfId="48" applyFont="1" applyFill="1" applyBorder="1" applyAlignment="1" applyProtection="1"/>
    <xf numFmtId="17" fontId="28" fillId="53" borderId="33" xfId="48" applyNumberFormat="1" applyFill="1" applyBorder="1" applyAlignment="1" applyProtection="1"/>
    <xf numFmtId="17" fontId="28" fillId="53" borderId="0" xfId="48" applyNumberFormat="1" applyFill="1" applyBorder="1" applyAlignment="1" applyProtection="1"/>
    <xf numFmtId="17" fontId="28" fillId="53" borderId="35" xfId="48" applyNumberFormat="1" applyFill="1" applyBorder="1" applyAlignment="1" applyProtection="1">
      <alignment horizontal="center"/>
    </xf>
    <xf numFmtId="0" fontId="28" fillId="53" borderId="0" xfId="48" applyFill="1" applyBorder="1" applyAlignment="1" applyProtection="1"/>
    <xf numFmtId="0" fontId="28" fillId="53" borderId="17" xfId="48" applyFill="1" applyBorder="1" applyAlignment="1" applyProtection="1"/>
    <xf numFmtId="0" fontId="75" fillId="53" borderId="33" xfId="48" applyFont="1" applyFill="1" applyBorder="1" applyAlignment="1" applyProtection="1"/>
    <xf numFmtId="0" fontId="51" fillId="53" borderId="0" xfId="48" applyFont="1" applyFill="1" applyBorder="1" applyAlignment="1" applyProtection="1"/>
    <xf numFmtId="164" fontId="28" fillId="53" borderId="0" xfId="48" applyNumberFormat="1" applyFill="1" applyBorder="1" applyAlignment="1" applyProtection="1"/>
    <xf numFmtId="164" fontId="51" fillId="53" borderId="0" xfId="48" applyNumberFormat="1" applyFont="1" applyFill="1" applyBorder="1" applyAlignment="1" applyProtection="1">
      <alignment horizontal="center"/>
    </xf>
    <xf numFmtId="0" fontId="28" fillId="49" borderId="17" xfId="48" applyFill="1" applyBorder="1" applyAlignment="1" applyProtection="1">
      <protection locked="0"/>
    </xf>
    <xf numFmtId="0" fontId="28" fillId="49" borderId="11" xfId="48" applyFill="1" applyBorder="1" applyAlignment="1" applyProtection="1">
      <protection locked="0"/>
    </xf>
    <xf numFmtId="164" fontId="28" fillId="38" borderId="17" xfId="48" applyNumberFormat="1" applyFill="1" applyBorder="1" applyAlignment="1" applyProtection="1">
      <protection locked="0"/>
    </xf>
    <xf numFmtId="0" fontId="26" fillId="54" borderId="40" xfId="48" applyFont="1" applyFill="1" applyBorder="1" applyProtection="1">
      <protection locked="0"/>
    </xf>
    <xf numFmtId="17" fontId="28" fillId="54" borderId="40" xfId="48" applyNumberFormat="1" applyFill="1" applyBorder="1" applyProtection="1"/>
    <xf numFmtId="0" fontId="28" fillId="54" borderId="40" xfId="48" applyFont="1" applyFill="1" applyBorder="1" applyProtection="1"/>
    <xf numFmtId="0" fontId="28" fillId="54" borderId="34" xfId="48" applyFill="1" applyBorder="1" applyAlignment="1" applyProtection="1">
      <alignment wrapText="1"/>
    </xf>
    <xf numFmtId="14" fontId="60" fillId="0" borderId="9" xfId="40" applyNumberFormat="1" applyFont="1" applyBorder="1" applyAlignment="1" applyProtection="1">
      <alignment horizontal="center" vertical="center" wrapText="1"/>
      <protection locked="0"/>
    </xf>
    <xf numFmtId="17" fontId="60" fillId="0" borderId="9" xfId="40" applyNumberFormat="1" applyFont="1" applyBorder="1" applyAlignment="1" applyProtection="1">
      <alignment horizontal="center" vertical="center" wrapText="1"/>
      <protection locked="0"/>
    </xf>
    <xf numFmtId="0" fontId="60" fillId="0" borderId="9" xfId="40" applyFont="1" applyBorder="1" applyAlignment="1" applyProtection="1">
      <alignment horizontal="center" vertical="center" wrapText="1"/>
      <protection locked="0"/>
    </xf>
    <xf numFmtId="0" fontId="57" fillId="0" borderId="9" xfId="40" applyBorder="1" applyAlignment="1" applyProtection="1">
      <protection locked="0"/>
    </xf>
    <xf numFmtId="0" fontId="60" fillId="0" borderId="13" xfId="40" applyFont="1" applyBorder="1" applyAlignment="1" applyProtection="1">
      <alignment horizontal="center" vertical="center"/>
      <protection locked="0"/>
    </xf>
    <xf numFmtId="164" fontId="28" fillId="38" borderId="33" xfId="48" applyNumberFormat="1" applyFill="1" applyBorder="1" applyAlignment="1" applyProtection="1"/>
    <xf numFmtId="164" fontId="28" fillId="38" borderId="0" xfId="48" applyNumberFormat="1" applyFill="1" applyBorder="1" applyAlignment="1" applyProtection="1"/>
    <xf numFmtId="164" fontId="28" fillId="38" borderId="35" xfId="48" applyNumberFormat="1" applyFill="1" applyBorder="1" applyAlignment="1" applyProtection="1"/>
    <xf numFmtId="164" fontId="28" fillId="31" borderId="35" xfId="48" applyNumberFormat="1" applyFill="1" applyBorder="1" applyAlignment="1" applyProtection="1"/>
    <xf numFmtId="164" fontId="28" fillId="36" borderId="0" xfId="48" applyNumberFormat="1" applyFill="1" applyBorder="1" applyAlignment="1" applyProtection="1"/>
    <xf numFmtId="164" fontId="28" fillId="36" borderId="35" xfId="48" applyNumberFormat="1" applyFill="1" applyBorder="1" applyAlignment="1" applyProtection="1"/>
    <xf numFmtId="164" fontId="28" fillId="0" borderId="17" xfId="48" applyNumberFormat="1" applyFill="1" applyBorder="1" applyAlignment="1" applyProtection="1"/>
    <xf numFmtId="164" fontId="78" fillId="40" borderId="17" xfId="48" applyNumberFormat="1" applyFont="1" applyFill="1" applyBorder="1" applyAlignment="1" applyProtection="1"/>
    <xf numFmtId="164" fontId="28" fillId="36" borderId="33" xfId="48" applyNumberFormat="1" applyFill="1" applyBorder="1" applyAlignment="1" applyProtection="1"/>
    <xf numFmtId="17" fontId="28" fillId="50" borderId="12" xfId="48" applyNumberFormat="1" applyFill="1" applyBorder="1" applyAlignment="1" applyProtection="1"/>
    <xf numFmtId="17" fontId="28" fillId="50" borderId="15" xfId="48" applyNumberFormat="1" applyFill="1" applyBorder="1" applyAlignment="1" applyProtection="1"/>
    <xf numFmtId="164" fontId="28" fillId="38" borderId="9" xfId="48" applyNumberFormat="1" applyFill="1" applyBorder="1" applyAlignment="1" applyProtection="1">
      <alignment vertical="top" wrapText="1"/>
      <protection locked="0"/>
    </xf>
    <xf numFmtId="0" fontId="74" fillId="50" borderId="12" xfId="48" applyFont="1" applyFill="1" applyBorder="1" applyAlignment="1" applyProtection="1"/>
    <xf numFmtId="0" fontId="74" fillId="50" borderId="15" xfId="48" applyFont="1" applyFill="1" applyBorder="1" applyAlignment="1" applyProtection="1"/>
    <xf numFmtId="17" fontId="28" fillId="54" borderId="12" xfId="48" applyNumberFormat="1" applyFill="1" applyBorder="1" applyAlignment="1" applyProtection="1"/>
    <xf numFmtId="17" fontId="28" fillId="54" borderId="15" xfId="48" applyNumberFormat="1" applyFill="1" applyBorder="1" applyAlignment="1" applyProtection="1"/>
    <xf numFmtId="0" fontId="79" fillId="56" borderId="9" xfId="47" applyFont="1" applyFill="1" applyBorder="1" applyAlignment="1" applyProtection="1">
      <protection locked="0"/>
    </xf>
    <xf numFmtId="0" fontId="31" fillId="56" borderId="9" xfId="47" applyFill="1" applyBorder="1" applyAlignment="1" applyProtection="1">
      <protection locked="0"/>
    </xf>
    <xf numFmtId="17" fontId="60" fillId="56" borderId="9" xfId="47" applyNumberFormat="1" applyFont="1" applyFill="1" applyBorder="1" applyAlignment="1" applyProtection="1">
      <alignment horizontal="center" vertical="center" wrapText="1"/>
      <protection locked="0"/>
    </xf>
    <xf numFmtId="49" fontId="0" fillId="0" borderId="0" xfId="0" applyNumberFormat="1" applyProtection="1">
      <protection locked="0"/>
    </xf>
    <xf numFmtId="172" fontId="0" fillId="0" borderId="0" xfId="0" applyNumberFormat="1" applyProtection="1">
      <protection locked="0"/>
    </xf>
    <xf numFmtId="0" fontId="28" fillId="54" borderId="41" xfId="48" applyFill="1" applyBorder="1" applyProtection="1"/>
    <xf numFmtId="0" fontId="77" fillId="54" borderId="40" xfId="48" applyFont="1" applyFill="1" applyBorder="1" applyProtection="1"/>
    <xf numFmtId="0" fontId="28" fillId="54" borderId="40" xfId="48" applyFill="1" applyBorder="1" applyProtection="1"/>
    <xf numFmtId="0" fontId="51" fillId="39" borderId="33" xfId="48" applyFont="1" applyFill="1" applyBorder="1" applyProtection="1"/>
    <xf numFmtId="0" fontId="28" fillId="38" borderId="12" xfId="48" applyFill="1" applyBorder="1" applyProtection="1"/>
    <xf numFmtId="0" fontId="28" fillId="38" borderId="15" xfId="48" applyFill="1" applyBorder="1" applyProtection="1"/>
    <xf numFmtId="0" fontId="27" fillId="50" borderId="49" xfId="48" applyFont="1" applyFill="1" applyBorder="1" applyProtection="1"/>
    <xf numFmtId="0" fontId="28" fillId="50" borderId="50" xfId="48" applyFill="1" applyBorder="1" applyProtection="1"/>
    <xf numFmtId="0" fontId="28" fillId="50" borderId="46" xfId="48" applyFill="1" applyBorder="1" applyProtection="1"/>
    <xf numFmtId="0" fontId="28" fillId="50" borderId="47" xfId="48" applyFill="1" applyBorder="1" applyProtection="1"/>
    <xf numFmtId="0" fontId="51" fillId="39" borderId="0" xfId="48" applyFont="1" applyFill="1" applyBorder="1" applyAlignment="1" applyProtection="1">
      <alignment horizontal="left" vertical="top"/>
    </xf>
    <xf numFmtId="49" fontId="69" fillId="29" borderId="9" xfId="0" applyNumberFormat="1" applyFont="1" applyFill="1" applyBorder="1" applyProtection="1"/>
    <xf numFmtId="49" fontId="69" fillId="29" borderId="9" xfId="0" applyNumberFormat="1" applyFont="1" applyFill="1" applyBorder="1" applyAlignment="1" applyProtection="1">
      <alignment vertical="top" wrapText="1"/>
    </xf>
    <xf numFmtId="49" fontId="69" fillId="29" borderId="9" xfId="0" applyNumberFormat="1" applyFont="1" applyFill="1" applyBorder="1" applyAlignment="1" applyProtection="1">
      <alignment vertical="top"/>
    </xf>
    <xf numFmtId="0" fontId="55" fillId="0" borderId="39" xfId="0" applyFont="1" applyBorder="1" applyProtection="1">
      <protection locked="0"/>
    </xf>
    <xf numFmtId="174" fontId="0" fillId="41" borderId="54" xfId="0" applyNumberFormat="1" applyFill="1" applyBorder="1" applyAlignment="1" applyProtection="1">
      <alignment horizontal="left"/>
      <protection locked="0"/>
    </xf>
    <xf numFmtId="0" fontId="55" fillId="0" borderId="36" xfId="0" applyFont="1" applyBorder="1" applyAlignment="1" applyProtection="1">
      <alignment horizontal="left"/>
      <protection locked="0"/>
    </xf>
    <xf numFmtId="0" fontId="0" fillId="0" borderId="41" xfId="40" applyFont="1" applyBorder="1"/>
    <xf numFmtId="0" fontId="0" fillId="0" borderId="40" xfId="40" applyFont="1" applyBorder="1"/>
    <xf numFmtId="0" fontId="57" fillId="0" borderId="34" xfId="40" applyBorder="1"/>
    <xf numFmtId="0" fontId="57" fillId="0" borderId="33" xfId="40" applyBorder="1"/>
    <xf numFmtId="0" fontId="57" fillId="0" borderId="35" xfId="40" applyBorder="1"/>
    <xf numFmtId="0" fontId="57" fillId="0" borderId="10" xfId="40" applyBorder="1"/>
    <xf numFmtId="0" fontId="57" fillId="0" borderId="14" xfId="40" applyBorder="1"/>
    <xf numFmtId="0" fontId="0" fillId="0" borderId="14" xfId="40" applyFont="1" applyBorder="1"/>
    <xf numFmtId="0" fontId="57" fillId="0" borderId="16" xfId="40" applyBorder="1"/>
    <xf numFmtId="0" fontId="57" fillId="0" borderId="9" xfId="40" applyBorder="1" applyAlignment="1" applyProtection="1">
      <alignment vertical="center"/>
      <protection locked="0"/>
    </xf>
    <xf numFmtId="0" fontId="60" fillId="0" borderId="9" xfId="40" applyFont="1" applyBorder="1" applyAlignment="1" applyProtection="1">
      <alignment horizontal="center" vertical="center"/>
      <protection locked="0"/>
    </xf>
    <xf numFmtId="0" fontId="57" fillId="0" borderId="17" xfId="40" applyBorder="1" applyAlignment="1" applyProtection="1">
      <alignment vertical="center"/>
      <protection locked="0"/>
    </xf>
    <xf numFmtId="0" fontId="0" fillId="0" borderId="11" xfId="40" applyFont="1" applyBorder="1" applyAlignment="1" applyProtection="1">
      <alignment vertical="center"/>
      <protection locked="0"/>
    </xf>
    <xf numFmtId="0" fontId="57" fillId="0" borderId="11" xfId="40" applyBorder="1" applyAlignment="1" applyProtection="1">
      <alignment vertical="center"/>
      <protection locked="0"/>
    </xf>
    <xf numFmtId="0" fontId="0" fillId="0" borderId="9" xfId="40" applyFont="1" applyBorder="1" applyAlignment="1" applyProtection="1">
      <alignment vertical="center"/>
      <protection locked="0"/>
    </xf>
    <xf numFmtId="0" fontId="56" fillId="18" borderId="12" xfId="34" applyFont="1" applyBorder="1" applyAlignment="1" applyProtection="1"/>
    <xf numFmtId="0" fontId="56" fillId="18" borderId="15" xfId="34" applyFont="1" applyBorder="1" applyAlignment="1" applyProtection="1"/>
    <xf numFmtId="0" fontId="51" fillId="20" borderId="9" xfId="36" applyFont="1" applyBorder="1" applyAlignment="1" applyProtection="1">
      <alignment horizontal="center"/>
    </xf>
    <xf numFmtId="0" fontId="51" fillId="21" borderId="9" xfId="37" applyFont="1" applyBorder="1" applyAlignment="1" applyProtection="1">
      <alignment horizontal="center"/>
    </xf>
    <xf numFmtId="0" fontId="61" fillId="22" borderId="9" xfId="40" applyFont="1" applyFill="1" applyBorder="1" applyAlignment="1" applyProtection="1">
      <alignment horizontal="center" vertical="center" wrapText="1"/>
    </xf>
    <xf numFmtId="0" fontId="61" fillId="22" borderId="11" xfId="40" applyFont="1" applyFill="1" applyBorder="1" applyAlignment="1" applyProtection="1">
      <alignment horizontal="center" vertical="center" wrapText="1"/>
    </xf>
    <xf numFmtId="0" fontId="61" fillId="22" borderId="16" xfId="40" applyFont="1" applyFill="1" applyBorder="1" applyAlignment="1" applyProtection="1">
      <alignment horizontal="center" vertical="center" wrapText="1"/>
    </xf>
    <xf numFmtId="0" fontId="61" fillId="22" borderId="11" xfId="40" applyFont="1" applyFill="1" applyBorder="1" applyAlignment="1" applyProtection="1">
      <alignment horizontal="center" vertical="center"/>
    </xf>
    <xf numFmtId="0" fontId="51" fillId="39" borderId="33" xfId="48" applyFont="1" applyFill="1" applyBorder="1" applyAlignment="1" applyProtection="1"/>
    <xf numFmtId="0" fontId="52" fillId="39" borderId="0" xfId="48" applyFont="1" applyFill="1" applyBorder="1" applyAlignment="1" applyProtection="1"/>
    <xf numFmtId="0" fontId="51" fillId="39" borderId="0" xfId="48" applyFont="1" applyFill="1" applyBorder="1" applyAlignment="1" applyProtection="1"/>
    <xf numFmtId="0" fontId="28" fillId="38" borderId="33" xfId="48" applyFill="1" applyBorder="1" applyAlignment="1" applyProtection="1"/>
    <xf numFmtId="0" fontId="28" fillId="38" borderId="0" xfId="48" applyFill="1" applyBorder="1" applyAlignment="1" applyProtection="1"/>
    <xf numFmtId="0" fontId="28" fillId="38" borderId="0" xfId="48" applyFill="1" applyBorder="1" applyAlignment="1" applyProtection="1">
      <alignment wrapText="1"/>
    </xf>
    <xf numFmtId="0" fontId="28" fillId="0" borderId="33" xfId="48" applyBorder="1" applyAlignment="1" applyProtection="1"/>
    <xf numFmtId="0" fontId="28" fillId="0" borderId="0" xfId="48" applyBorder="1" applyAlignment="1" applyProtection="1"/>
    <xf numFmtId="0" fontId="28" fillId="0" borderId="0" xfId="48" applyBorder="1" applyAlignment="1" applyProtection="1">
      <alignment wrapText="1"/>
    </xf>
    <xf numFmtId="0" fontId="28" fillId="0" borderId="10" xfId="48" applyBorder="1" applyAlignment="1" applyProtection="1"/>
    <xf numFmtId="0" fontId="25" fillId="0" borderId="0" xfId="48" applyFont="1" applyBorder="1" applyAlignment="1" applyProtection="1"/>
    <xf numFmtId="49" fontId="0" fillId="0" borderId="0" xfId="0" applyNumberFormat="1" applyFont="1" applyAlignment="1" applyProtection="1">
      <alignment vertical="top"/>
    </xf>
    <xf numFmtId="0" fontId="25" fillId="0" borderId="14" xfId="48" applyFont="1" applyBorder="1" applyAlignment="1" applyProtection="1"/>
    <xf numFmtId="49" fontId="0" fillId="0" borderId="14" xfId="0" applyNumberFormat="1" applyFont="1" applyBorder="1" applyAlignment="1" applyProtection="1">
      <alignment vertical="top"/>
    </xf>
    <xf numFmtId="0" fontId="0" fillId="0" borderId="0" xfId="0" applyFont="1" applyFill="1" applyBorder="1" applyProtection="1"/>
    <xf numFmtId="166" fontId="32" fillId="0" borderId="0" xfId="0" applyNumberFormat="1" applyFont="1" applyFill="1" applyBorder="1" applyAlignment="1">
      <alignment horizontal="right"/>
    </xf>
    <xf numFmtId="0" fontId="80" fillId="0" borderId="0" xfId="0" applyFont="1" applyFill="1" applyBorder="1" applyAlignment="1">
      <alignment horizontal="left" vertical="center" indent="1"/>
    </xf>
    <xf numFmtId="15" fontId="32" fillId="0" borderId="0" xfId="0" applyNumberFormat="1" applyFont="1" applyFill="1" applyBorder="1" applyAlignment="1">
      <alignment horizontal="center"/>
    </xf>
    <xf numFmtId="17" fontId="80" fillId="0" borderId="0" xfId="0" applyNumberFormat="1" applyFont="1" applyFill="1" applyBorder="1" applyAlignment="1">
      <alignment horizontal="left" vertical="center" indent="1"/>
    </xf>
    <xf numFmtId="15" fontId="80" fillId="0" borderId="0" xfId="0" applyNumberFormat="1" applyFont="1" applyFill="1" applyBorder="1" applyAlignment="1">
      <alignment horizontal="left" vertical="center" indent="1"/>
    </xf>
    <xf numFmtId="15" fontId="0" fillId="0" borderId="0" xfId="0" applyNumberFormat="1" applyFont="1" applyFill="1" applyBorder="1"/>
    <xf numFmtId="0" fontId="81" fillId="0" borderId="0" xfId="0" applyFont="1" applyFill="1" applyBorder="1"/>
    <xf numFmtId="0" fontId="0" fillId="0" borderId="0" xfId="0" applyFont="1" applyFill="1" applyBorder="1"/>
    <xf numFmtId="0" fontId="0" fillId="0" borderId="0" xfId="0" applyFont="1" applyFill="1" applyBorder="1" applyAlignment="1">
      <alignment horizontal="center"/>
    </xf>
    <xf numFmtId="0" fontId="82" fillId="0" borderId="0" xfId="0" applyFont="1" applyFill="1" applyBorder="1"/>
    <xf numFmtId="0" fontId="0" fillId="0" borderId="0" xfId="0" applyFont="1" applyFill="1" applyBorder="1" applyAlignment="1">
      <alignment horizontal="center" vertical="center"/>
    </xf>
    <xf numFmtId="15"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166" fontId="32" fillId="0" borderId="0" xfId="0" applyNumberFormat="1" applyFont="1" applyFill="1" applyBorder="1" applyAlignment="1">
      <alignment horizontal="right" vertical="center"/>
    </xf>
    <xf numFmtId="15" fontId="32" fillId="0" borderId="0" xfId="0" applyNumberFormat="1" applyFont="1" applyFill="1" applyBorder="1" applyAlignment="1">
      <alignment horizontal="center" vertical="center"/>
    </xf>
    <xf numFmtId="0" fontId="80" fillId="0" borderId="0" xfId="0" applyFont="1" applyFill="1" applyBorder="1" applyAlignment="1">
      <alignment horizontal="left" vertical="center" wrapText="1" indent="1"/>
    </xf>
    <xf numFmtId="17" fontId="80" fillId="0" borderId="0" xfId="0" applyNumberFormat="1" applyFont="1" applyFill="1" applyBorder="1" applyAlignment="1">
      <alignment horizontal="left" vertical="center" wrapText="1" indent="1"/>
    </xf>
    <xf numFmtId="15" fontId="0" fillId="0" borderId="0" xfId="0" applyNumberFormat="1" applyFont="1" applyFill="1" applyBorder="1" applyAlignment="1">
      <alignment horizontal="left" vertical="center" indent="1"/>
    </xf>
    <xf numFmtId="15" fontId="80" fillId="0" borderId="0" xfId="0" applyNumberFormat="1" applyFont="1" applyFill="1" applyBorder="1" applyAlignment="1">
      <alignment horizontal="left" vertical="center" wrapText="1" indent="1"/>
    </xf>
    <xf numFmtId="49" fontId="0" fillId="0" borderId="0" xfId="0" applyNumberFormat="1" applyFont="1" applyFill="1" applyBorder="1"/>
    <xf numFmtId="3" fontId="0" fillId="0" borderId="0" xfId="0" applyNumberFormat="1" applyFont="1" applyFill="1" applyBorder="1" applyAlignment="1">
      <alignment horizontal="right"/>
    </xf>
    <xf numFmtId="49" fontId="66" fillId="0" borderId="12" xfId="0" applyNumberFormat="1" applyFont="1" applyBorder="1" applyAlignment="1" applyProtection="1">
      <protection locked="0"/>
    </xf>
    <xf numFmtId="49" fontId="66" fillId="0" borderId="15" xfId="0" applyNumberFormat="1" applyFont="1" applyBorder="1" applyAlignment="1" applyProtection="1">
      <protection locked="0"/>
    </xf>
    <xf numFmtId="49" fontId="66" fillId="0" borderId="32" xfId="0" applyNumberFormat="1" applyFont="1" applyBorder="1" applyAlignment="1" applyProtection="1">
      <protection locked="0"/>
    </xf>
    <xf numFmtId="49" fontId="0" fillId="0" borderId="12" xfId="38" applyNumberFormat="1" applyFont="1" applyBorder="1" applyAlignment="1" applyProtection="1">
      <protection locked="0"/>
    </xf>
    <xf numFmtId="49" fontId="0" fillId="0" borderId="15" xfId="38" applyNumberFormat="1" applyFont="1" applyBorder="1" applyAlignment="1" applyProtection="1">
      <protection locked="0"/>
    </xf>
    <xf numFmtId="49" fontId="0" fillId="0" borderId="32" xfId="38" applyNumberFormat="1" applyFont="1" applyBorder="1" applyAlignment="1" applyProtection="1">
      <protection locked="0"/>
    </xf>
    <xf numFmtId="0" fontId="83" fillId="0" borderId="0" xfId="0" applyFont="1"/>
    <xf numFmtId="0" fontId="83" fillId="0" borderId="0" xfId="0" applyFont="1" applyAlignment="1">
      <alignment vertical="center"/>
    </xf>
    <xf numFmtId="0" fontId="28" fillId="50" borderId="51" xfId="48" applyFill="1" applyBorder="1" applyAlignment="1" applyProtection="1">
      <alignment vertical="top"/>
    </xf>
    <xf numFmtId="0" fontId="28" fillId="50" borderId="48" xfId="48" applyFill="1" applyBorder="1" applyAlignment="1" applyProtection="1">
      <alignment vertical="top"/>
    </xf>
    <xf numFmtId="0" fontId="22" fillId="50" borderId="51" xfId="48" applyFont="1" applyFill="1" applyBorder="1" applyAlignment="1" applyProtection="1">
      <alignment vertical="top"/>
    </xf>
    <xf numFmtId="0" fontId="22" fillId="38" borderId="15" xfId="48" applyFont="1" applyFill="1" applyBorder="1" applyProtection="1"/>
    <xf numFmtId="0" fontId="21" fillId="50" borderId="51" xfId="48" applyFont="1" applyFill="1" applyBorder="1" applyAlignment="1" applyProtection="1">
      <alignment vertical="top"/>
    </xf>
    <xf numFmtId="0" fontId="74" fillId="0" borderId="35" xfId="48" applyFont="1" applyBorder="1" applyAlignment="1" applyProtection="1">
      <alignment horizontal="left" vertical="top"/>
      <protection locked="0"/>
    </xf>
    <xf numFmtId="0" fontId="21" fillId="38" borderId="15" xfId="48" applyFont="1" applyFill="1" applyBorder="1" applyProtection="1"/>
    <xf numFmtId="0" fontId="21" fillId="50" borderId="50" xfId="48" applyFont="1" applyFill="1" applyBorder="1" applyProtection="1"/>
    <xf numFmtId="0" fontId="20" fillId="38" borderId="15" xfId="48" applyFont="1" applyFill="1" applyBorder="1" applyProtection="1"/>
    <xf numFmtId="0" fontId="20" fillId="50" borderId="51" xfId="48" applyFont="1" applyFill="1" applyBorder="1" applyAlignment="1" applyProtection="1">
      <alignment vertical="top"/>
    </xf>
    <xf numFmtId="0" fontId="20" fillId="50" borderId="50" xfId="48" applyFont="1" applyFill="1" applyBorder="1" applyProtection="1"/>
    <xf numFmtId="14" fontId="84" fillId="0" borderId="15" xfId="0" applyNumberFormat="1" applyFont="1" applyBorder="1" applyAlignment="1"/>
    <xf numFmtId="14" fontId="84" fillId="0" borderId="32" xfId="0" applyNumberFormat="1" applyFont="1" applyBorder="1" applyAlignment="1"/>
    <xf numFmtId="14" fontId="84" fillId="0" borderId="12" xfId="0" applyNumberFormat="1" applyFont="1" applyBorder="1" applyAlignment="1">
      <alignment horizontal="left"/>
    </xf>
    <xf numFmtId="0" fontId="19" fillId="38" borderId="15" xfId="48" applyFont="1" applyFill="1" applyBorder="1" applyProtection="1"/>
    <xf numFmtId="0" fontId="19" fillId="54" borderId="40" xfId="48" applyFont="1" applyFill="1" applyBorder="1" applyProtection="1"/>
    <xf numFmtId="0" fontId="19" fillId="38" borderId="15" xfId="48" applyFont="1" applyFill="1" applyBorder="1" applyAlignment="1" applyProtection="1">
      <alignment horizontal="center"/>
    </xf>
    <xf numFmtId="0" fontId="28" fillId="0" borderId="14" xfId="48" applyBorder="1" applyProtection="1">
      <protection locked="0"/>
    </xf>
    <xf numFmtId="14" fontId="84" fillId="0" borderId="0" xfId="0" applyNumberFormat="1" applyFont="1" applyAlignment="1">
      <alignment horizontal="left"/>
    </xf>
    <xf numFmtId="49" fontId="84" fillId="0" borderId="15" xfId="0" applyNumberFormat="1" applyFont="1" applyBorder="1" applyAlignment="1" applyProtection="1">
      <protection locked="0"/>
    </xf>
    <xf numFmtId="49" fontId="84" fillId="0" borderId="32" xfId="0" applyNumberFormat="1" applyFont="1" applyBorder="1" applyAlignment="1" applyProtection="1">
      <protection locked="0"/>
    </xf>
    <xf numFmtId="49" fontId="84" fillId="0" borderId="15" xfId="0" applyNumberFormat="1" applyFont="1" applyBorder="1" applyAlignment="1" applyProtection="1">
      <alignment horizontal="left"/>
      <protection locked="0"/>
    </xf>
    <xf numFmtId="49" fontId="84" fillId="0" borderId="32" xfId="0" applyNumberFormat="1" applyFont="1" applyBorder="1" applyAlignment="1" applyProtection="1">
      <alignment horizontal="left"/>
      <protection locked="0"/>
    </xf>
    <xf numFmtId="0" fontId="85" fillId="0" borderId="0" xfId="0" applyFont="1"/>
    <xf numFmtId="172" fontId="0" fillId="0" borderId="0" xfId="0" applyNumberFormat="1" applyAlignment="1" applyProtection="1">
      <alignment horizontal="center"/>
      <protection locked="0"/>
    </xf>
    <xf numFmtId="0" fontId="0" fillId="57" borderId="55" xfId="0" applyFill="1"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3" fontId="0" fillId="0" borderId="55" xfId="0" applyNumberFormat="1" applyBorder="1" applyAlignment="1" applyProtection="1">
      <alignment horizontal="center" vertical="center" wrapText="1"/>
      <protection locked="0"/>
    </xf>
    <xf numFmtId="175" fontId="0" fillId="57" borderId="55" xfId="0" applyNumberFormat="1" applyFill="1" applyBorder="1" applyAlignment="1" applyProtection="1">
      <alignment horizontal="center" vertical="center" wrapText="1"/>
      <protection locked="0"/>
    </xf>
    <xf numFmtId="1" fontId="0" fillId="0" borderId="55" xfId="0" applyNumberFormat="1" applyBorder="1" applyAlignment="1" applyProtection="1">
      <alignment horizontal="center" vertical="center" wrapText="1"/>
      <protection locked="0"/>
    </xf>
    <xf numFmtId="172" fontId="0" fillId="0" borderId="0" xfId="0" applyNumberFormat="1" applyAlignment="1" applyProtection="1">
      <alignment horizontal="left"/>
      <protection locked="0"/>
    </xf>
    <xf numFmtId="49" fontId="66" fillId="0" borderId="12" xfId="0" applyNumberFormat="1" applyFont="1" applyBorder="1" applyAlignment="1" applyProtection="1">
      <alignment horizontal="left"/>
      <protection locked="0"/>
    </xf>
    <xf numFmtId="49" fontId="66" fillId="0" borderId="12" xfId="0" applyNumberFormat="1" applyFont="1" applyBorder="1" applyAlignment="1" applyProtection="1">
      <alignment vertical="top" wrapText="1"/>
      <protection locked="0"/>
    </xf>
    <xf numFmtId="49" fontId="66" fillId="0" borderId="15" xfId="0" applyNumberFormat="1" applyFont="1" applyBorder="1" applyAlignment="1" applyProtection="1">
      <alignment vertical="top" wrapText="1"/>
      <protection locked="0"/>
    </xf>
    <xf numFmtId="49" fontId="66" fillId="0" borderId="32" xfId="0" applyNumberFormat="1" applyFont="1" applyBorder="1" applyAlignment="1" applyProtection="1">
      <alignment vertical="top" wrapText="1"/>
      <protection locked="0"/>
    </xf>
    <xf numFmtId="49" fontId="68" fillId="0" borderId="12" xfId="0" applyNumberFormat="1" applyFont="1" applyBorder="1" applyAlignment="1" applyProtection="1">
      <alignment vertical="top" wrapText="1"/>
      <protection locked="0"/>
    </xf>
    <xf numFmtId="49" fontId="68" fillId="0" borderId="15" xfId="0" applyNumberFormat="1" applyFont="1" applyBorder="1" applyAlignment="1" applyProtection="1">
      <alignment vertical="top" wrapText="1"/>
      <protection locked="0"/>
    </xf>
    <xf numFmtId="49" fontId="68" fillId="0" borderId="32" xfId="0" applyNumberFormat="1" applyFont="1" applyBorder="1" applyAlignment="1" applyProtection="1">
      <alignment vertical="top" wrapText="1"/>
      <protection locked="0"/>
    </xf>
    <xf numFmtId="0" fontId="84" fillId="0" borderId="12" xfId="0" applyFont="1" applyBorder="1" applyAlignment="1">
      <alignment wrapText="1"/>
    </xf>
    <xf numFmtId="0" fontId="84" fillId="0" borderId="15" xfId="0" applyFont="1" applyBorder="1" applyAlignment="1">
      <alignment wrapText="1"/>
    </xf>
    <xf numFmtId="0" fontId="84" fillId="0" borderId="32" xfId="0" applyFont="1" applyBorder="1" applyAlignment="1">
      <alignment wrapText="1"/>
    </xf>
    <xf numFmtId="0" fontId="74" fillId="57" borderId="34" xfId="48" applyFont="1" applyFill="1" applyBorder="1" applyAlignment="1" applyProtection="1">
      <alignment horizontal="left" vertical="top"/>
      <protection locked="0"/>
    </xf>
    <xf numFmtId="0" fontId="28" fillId="57" borderId="0" xfId="48" applyFill="1" applyBorder="1" applyProtection="1"/>
    <xf numFmtId="0" fontId="32" fillId="51" borderId="0" xfId="47" applyFont="1" applyFill="1" applyBorder="1" applyAlignment="1" applyProtection="1">
      <alignment vertical="center"/>
    </xf>
    <xf numFmtId="0" fontId="32" fillId="51" borderId="56" xfId="47" applyFont="1" applyFill="1" applyBorder="1" applyAlignment="1" applyProtection="1">
      <alignment vertical="center"/>
    </xf>
    <xf numFmtId="0" fontId="32" fillId="52" borderId="56" xfId="47" applyFont="1" applyFill="1" applyBorder="1" applyAlignment="1" applyProtection="1">
      <alignment vertical="center"/>
    </xf>
    <xf numFmtId="17" fontId="18" fillId="53" borderId="33" xfId="48" applyNumberFormat="1" applyFont="1" applyFill="1" applyBorder="1" applyAlignment="1" applyProtection="1"/>
    <xf numFmtId="17" fontId="18" fillId="53" borderId="0" xfId="48" applyNumberFormat="1" applyFont="1" applyFill="1" applyBorder="1" applyAlignment="1" applyProtection="1"/>
    <xf numFmtId="17" fontId="18" fillId="53" borderId="35" xfId="48" applyNumberFormat="1" applyFont="1" applyFill="1" applyBorder="1" applyAlignment="1" applyProtection="1">
      <alignment horizontal="center"/>
    </xf>
    <xf numFmtId="164" fontId="18" fillId="53" borderId="0" xfId="48" applyNumberFormat="1" applyFont="1" applyFill="1" applyBorder="1" applyAlignment="1" applyProtection="1"/>
    <xf numFmtId="0" fontId="18" fillId="53" borderId="0" xfId="48" applyFont="1" applyFill="1" applyBorder="1" applyAlignment="1" applyProtection="1"/>
    <xf numFmtId="0" fontId="18" fillId="53" borderId="17" xfId="48" applyFont="1" applyFill="1" applyBorder="1" applyAlignment="1" applyProtection="1"/>
    <xf numFmtId="0" fontId="18" fillId="38" borderId="0" xfId="48" applyFont="1" applyFill="1" applyBorder="1" applyAlignment="1" applyProtection="1"/>
    <xf numFmtId="0" fontId="18" fillId="38" borderId="0" xfId="48" applyFont="1" applyFill="1" applyBorder="1" applyAlignment="1" applyProtection="1">
      <alignment wrapText="1"/>
    </xf>
    <xf numFmtId="164" fontId="18" fillId="38" borderId="17" xfId="48" applyNumberFormat="1" applyFont="1" applyFill="1" applyBorder="1" applyAlignment="1" applyProtection="1">
      <protection locked="0"/>
    </xf>
    <xf numFmtId="164" fontId="18" fillId="38" borderId="33" xfId="48" applyNumberFormat="1" applyFont="1" applyFill="1" applyBorder="1" applyAlignment="1" applyProtection="1"/>
    <xf numFmtId="164" fontId="18" fillId="38" borderId="0" xfId="48" applyNumberFormat="1" applyFont="1" applyFill="1" applyBorder="1" applyAlignment="1" applyProtection="1"/>
    <xf numFmtId="164" fontId="18" fillId="38" borderId="35" xfId="48" applyNumberFormat="1" applyFont="1" applyFill="1" applyBorder="1" applyAlignment="1" applyProtection="1"/>
    <xf numFmtId="164" fontId="18" fillId="31" borderId="35" xfId="48" applyNumberFormat="1" applyFont="1" applyFill="1" applyBorder="1" applyAlignment="1" applyProtection="1"/>
    <xf numFmtId="164" fontId="18" fillId="36" borderId="33" xfId="48" applyNumberFormat="1" applyFont="1" applyFill="1" applyBorder="1" applyAlignment="1" applyProtection="1"/>
    <xf numFmtId="164" fontId="18" fillId="36" borderId="0" xfId="48" applyNumberFormat="1" applyFont="1" applyFill="1" applyBorder="1" applyAlignment="1" applyProtection="1"/>
    <xf numFmtId="164" fontId="18" fillId="36" borderId="35" xfId="48" applyNumberFormat="1" applyFont="1" applyFill="1" applyBorder="1" applyAlignment="1" applyProtection="1"/>
    <xf numFmtId="164" fontId="18" fillId="0" borderId="17" xfId="48" applyNumberFormat="1" applyFont="1" applyFill="1" applyBorder="1" applyAlignment="1" applyProtection="1"/>
    <xf numFmtId="0" fontId="18" fillId="0" borderId="0" xfId="48" applyFont="1" applyBorder="1" applyAlignment="1" applyProtection="1"/>
    <xf numFmtId="0" fontId="18" fillId="0" borderId="0" xfId="48" applyFont="1" applyBorder="1" applyAlignment="1" applyProtection="1">
      <alignment wrapText="1"/>
    </xf>
    <xf numFmtId="164" fontId="18" fillId="49" borderId="0" xfId="48" applyNumberFormat="1" applyFont="1" applyFill="1" applyBorder="1" applyAlignment="1" applyProtection="1">
      <protection locked="0"/>
    </xf>
    <xf numFmtId="0" fontId="18" fillId="49" borderId="33" xfId="48" applyFont="1" applyFill="1" applyBorder="1" applyAlignment="1" applyProtection="1">
      <protection locked="0"/>
    </xf>
    <xf numFmtId="164" fontId="18" fillId="0" borderId="0" xfId="48" applyNumberFormat="1" applyFont="1" applyBorder="1" applyAlignment="1" applyProtection="1">
      <protection locked="0"/>
    </xf>
    <xf numFmtId="164" fontId="18" fillId="47" borderId="35" xfId="48" applyNumberFormat="1" applyFont="1" applyFill="1" applyBorder="1" applyAlignment="1" applyProtection="1">
      <protection locked="0"/>
    </xf>
    <xf numFmtId="164" fontId="18" fillId="48" borderId="0" xfId="48" applyNumberFormat="1" applyFont="1" applyFill="1" applyBorder="1" applyAlignment="1" applyProtection="1">
      <protection locked="0"/>
    </xf>
    <xf numFmtId="164" fontId="18" fillId="44" borderId="0" xfId="48" applyNumberFormat="1" applyFont="1" applyFill="1" applyBorder="1" applyAlignment="1" applyProtection="1">
      <protection locked="0"/>
    </xf>
    <xf numFmtId="164" fontId="18" fillId="45" borderId="35" xfId="48" applyNumberFormat="1" applyFont="1" applyFill="1" applyBorder="1" applyAlignment="1" applyProtection="1">
      <protection locked="0"/>
    </xf>
    <xf numFmtId="164" fontId="18" fillId="42" borderId="17" xfId="48" applyNumberFormat="1" applyFont="1" applyFill="1" applyBorder="1" applyAlignment="1" applyProtection="1">
      <protection locked="0"/>
    </xf>
    <xf numFmtId="164" fontId="18" fillId="43" borderId="17" xfId="48" applyNumberFormat="1" applyFont="1" applyFill="1" applyBorder="1" applyAlignment="1" applyProtection="1">
      <protection locked="0"/>
    </xf>
    <xf numFmtId="164" fontId="18" fillId="46" borderId="0" xfId="48" applyNumberFormat="1" applyFont="1" applyFill="1" applyBorder="1" applyAlignment="1" applyProtection="1">
      <protection locked="0"/>
    </xf>
    <xf numFmtId="0" fontId="18" fillId="49" borderId="17" xfId="48" applyNumberFormat="1" applyFont="1" applyFill="1" applyBorder="1" applyAlignment="1" applyProtection="1">
      <protection locked="0"/>
    </xf>
    <xf numFmtId="164" fontId="18" fillId="0" borderId="33" xfId="48" applyNumberFormat="1" applyFont="1" applyBorder="1" applyAlignment="1" applyProtection="1">
      <protection locked="0"/>
    </xf>
    <xf numFmtId="164" fontId="18" fillId="49" borderId="35" xfId="48" applyNumberFormat="1" applyFont="1" applyFill="1" applyBorder="1" applyAlignment="1" applyProtection="1">
      <protection locked="0"/>
    </xf>
    <xf numFmtId="164" fontId="18" fillId="48" borderId="35" xfId="48" applyNumberFormat="1" applyFont="1" applyFill="1" applyBorder="1" applyAlignment="1" applyProtection="1">
      <protection locked="0"/>
    </xf>
    <xf numFmtId="164" fontId="18" fillId="44" borderId="35" xfId="48" applyNumberFormat="1" applyFont="1" applyFill="1" applyBorder="1" applyAlignment="1" applyProtection="1">
      <protection locked="0"/>
    </xf>
    <xf numFmtId="164" fontId="18" fillId="46" borderId="35" xfId="48" applyNumberFormat="1" applyFont="1" applyFill="1" applyBorder="1" applyAlignment="1" applyProtection="1">
      <protection locked="0"/>
    </xf>
    <xf numFmtId="0" fontId="18" fillId="49" borderId="17" xfId="48" applyFont="1" applyFill="1" applyBorder="1" applyAlignment="1" applyProtection="1">
      <protection locked="0"/>
    </xf>
    <xf numFmtId="164" fontId="18" fillId="31" borderId="0" xfId="48" applyNumberFormat="1" applyFont="1" applyFill="1" applyBorder="1" applyAlignment="1" applyProtection="1"/>
    <xf numFmtId="0" fontId="17" fillId="38" borderId="12" xfId="48" applyFont="1" applyFill="1" applyBorder="1" applyProtection="1"/>
    <xf numFmtId="0" fontId="17" fillId="38" borderId="33" xfId="48" applyFont="1" applyFill="1" applyBorder="1" applyAlignment="1" applyProtection="1"/>
    <xf numFmtId="164" fontId="28" fillId="45" borderId="0" xfId="48" applyNumberFormat="1" applyFill="1" applyBorder="1" applyAlignment="1" applyProtection="1">
      <protection locked="0"/>
    </xf>
    <xf numFmtId="164" fontId="28" fillId="42" borderId="0" xfId="48" applyNumberFormat="1" applyFill="1" applyBorder="1" applyAlignment="1" applyProtection="1">
      <protection locked="0"/>
    </xf>
    <xf numFmtId="164" fontId="28" fillId="49" borderId="0" xfId="48" applyNumberFormat="1" applyFill="1" applyBorder="1" applyAlignment="1" applyProtection="1">
      <protection locked="0"/>
    </xf>
    <xf numFmtId="0" fontId="28" fillId="49" borderId="33" xfId="48" applyFill="1" applyBorder="1" applyAlignment="1" applyProtection="1">
      <protection locked="0"/>
    </xf>
    <xf numFmtId="3" fontId="31" fillId="0" borderId="9" xfId="0" applyNumberFormat="1" applyFont="1" applyBorder="1" applyAlignment="1">
      <alignment horizontal="right" vertical="center"/>
    </xf>
    <xf numFmtId="165" fontId="28" fillId="0" borderId="33" xfId="48" applyNumberFormat="1" applyBorder="1" applyAlignment="1" applyProtection="1">
      <protection locked="0"/>
    </xf>
    <xf numFmtId="164" fontId="28" fillId="42" borderId="35" xfId="48" applyNumberFormat="1" applyFill="1" applyBorder="1" applyAlignment="1" applyProtection="1">
      <protection locked="0"/>
    </xf>
    <xf numFmtId="164" fontId="28" fillId="42" borderId="33" xfId="48" applyNumberFormat="1" applyFill="1" applyBorder="1" applyAlignment="1" applyProtection="1">
      <protection locked="0"/>
    </xf>
    <xf numFmtId="164" fontId="28" fillId="42" borderId="10" xfId="48" applyNumberFormat="1" applyFill="1" applyBorder="1" applyAlignment="1" applyProtection="1">
      <protection locked="0"/>
    </xf>
    <xf numFmtId="0" fontId="17" fillId="0" borderId="0" xfId="48" applyFont="1" applyBorder="1" applyAlignment="1" applyProtection="1"/>
    <xf numFmtId="0" fontId="78" fillId="38" borderId="0" xfId="48" applyFont="1" applyFill="1" applyBorder="1" applyAlignment="1" applyProtection="1"/>
    <xf numFmtId="164" fontId="28" fillId="48" borderId="0" xfId="48" applyNumberFormat="1" applyFill="1" applyBorder="1" applyAlignment="1" applyProtection="1">
      <protection locked="0"/>
    </xf>
    <xf numFmtId="0" fontId="16" fillId="38" borderId="0" xfId="48" applyFont="1" applyFill="1" applyBorder="1" applyAlignment="1" applyProtection="1"/>
    <xf numFmtId="0" fontId="16" fillId="0" borderId="0" xfId="48" applyFont="1" applyBorder="1" applyAlignment="1" applyProtection="1"/>
    <xf numFmtId="0" fontId="16" fillId="50" borderId="50" xfId="48" applyFont="1" applyFill="1" applyBorder="1" applyProtection="1"/>
    <xf numFmtId="49" fontId="51" fillId="53" borderId="0" xfId="48" applyNumberFormat="1" applyFont="1" applyFill="1" applyBorder="1" applyAlignment="1" applyProtection="1"/>
    <xf numFmtId="164" fontId="15" fillId="0" borderId="33" xfId="48" applyNumberFormat="1" applyFont="1" applyBorder="1" applyAlignment="1" applyProtection="1">
      <protection locked="0"/>
    </xf>
    <xf numFmtId="164" fontId="14" fillId="0" borderId="0" xfId="48" applyNumberFormat="1" applyFont="1" applyBorder="1" applyAlignment="1" applyProtection="1">
      <protection locked="0"/>
    </xf>
    <xf numFmtId="0" fontId="14" fillId="0" borderId="0" xfId="48" applyFont="1" applyBorder="1" applyAlignment="1" applyProtection="1">
      <alignment wrapText="1"/>
    </xf>
    <xf numFmtId="0" fontId="13" fillId="0" borderId="0" xfId="48" applyFont="1" applyBorder="1" applyAlignment="1" applyProtection="1">
      <alignment wrapText="1"/>
    </xf>
    <xf numFmtId="0" fontId="0" fillId="0" borderId="9" xfId="38" applyFont="1" applyBorder="1" applyAlignment="1">
      <alignment wrapText="1"/>
    </xf>
    <xf numFmtId="0" fontId="12" fillId="38" borderId="15" xfId="48" applyFont="1" applyFill="1" applyBorder="1" applyProtection="1"/>
    <xf numFmtId="0" fontId="12" fillId="50" borderId="51" xfId="48" applyFont="1" applyFill="1" applyBorder="1" applyAlignment="1" applyProtection="1">
      <alignment vertical="top"/>
    </xf>
    <xf numFmtId="0" fontId="12" fillId="50" borderId="50" xfId="48" applyFont="1" applyFill="1" applyBorder="1" applyProtection="1"/>
    <xf numFmtId="0" fontId="11" fillId="50" borderId="51" xfId="48" applyFont="1" applyFill="1" applyBorder="1" applyAlignment="1" applyProtection="1">
      <alignment vertical="top"/>
    </xf>
    <xf numFmtId="0" fontId="10" fillId="50" borderId="51" xfId="48" applyFont="1" applyFill="1" applyBorder="1" applyAlignment="1" applyProtection="1">
      <alignment vertical="top"/>
    </xf>
    <xf numFmtId="0" fontId="10" fillId="0" borderId="14" xfId="48" applyFont="1" applyBorder="1" applyProtection="1">
      <protection locked="0"/>
    </xf>
    <xf numFmtId="0" fontId="10" fillId="50" borderId="50" xfId="48" applyFont="1" applyFill="1" applyBorder="1" applyProtection="1"/>
    <xf numFmtId="0" fontId="10" fillId="0" borderId="0" xfId="48" applyFont="1" applyBorder="1" applyAlignment="1" applyProtection="1">
      <alignment wrapText="1"/>
    </xf>
    <xf numFmtId="0" fontId="9" fillId="0" borderId="0" xfId="48" applyFont="1" applyBorder="1" applyAlignment="1" applyProtection="1"/>
    <xf numFmtId="164" fontId="9" fillId="0" borderId="0" xfId="48" applyNumberFormat="1" applyFont="1" applyBorder="1" applyAlignment="1" applyProtection="1">
      <protection locked="0"/>
    </xf>
    <xf numFmtId="0" fontId="78" fillId="58" borderId="67" xfId="0" applyFont="1" applyFill="1" applyBorder="1" applyAlignment="1" applyProtection="1">
      <alignment horizontal="center" vertical="center" wrapText="1"/>
      <protection hidden="1"/>
    </xf>
    <xf numFmtId="0" fontId="78" fillId="58" borderId="59" xfId="0" applyFont="1" applyFill="1" applyBorder="1" applyAlignment="1" applyProtection="1">
      <alignment horizontal="center" vertical="center"/>
      <protection hidden="1"/>
    </xf>
    <xf numFmtId="0" fontId="0" fillId="57" borderId="55" xfId="0" applyFill="1" applyBorder="1" applyAlignment="1" applyProtection="1">
      <alignment horizontal="center" vertical="center" wrapText="1"/>
      <protection hidden="1"/>
    </xf>
    <xf numFmtId="0" fontId="0" fillId="0" borderId="55" xfId="51" applyFont="1" applyBorder="1" applyAlignment="1" applyProtection="1">
      <alignment horizontal="center" vertical="center" wrapText="1"/>
      <protection locked="0"/>
    </xf>
    <xf numFmtId="0" fontId="0" fillId="0" borderId="55" xfId="0" applyBorder="1" applyAlignment="1" applyProtection="1">
      <alignment horizontal="center" vertical="center"/>
      <protection locked="0"/>
    </xf>
    <xf numFmtId="176" fontId="0" fillId="0" borderId="55" xfId="0" applyNumberFormat="1" applyBorder="1" applyAlignment="1" applyProtection="1">
      <alignment horizontal="center" vertical="center" wrapText="1"/>
      <protection locked="0"/>
    </xf>
    <xf numFmtId="9" fontId="0" fillId="0" borderId="55" xfId="0" applyNumberFormat="1" applyBorder="1" applyAlignment="1" applyProtection="1">
      <alignment horizontal="center" vertical="center" wrapText="1"/>
      <protection hidden="1"/>
    </xf>
    <xf numFmtId="176" fontId="0" fillId="0" borderId="55" xfId="0" applyNumberFormat="1" applyBorder="1" applyAlignment="1" applyProtection="1">
      <alignment horizontal="center" vertical="center" wrapText="1"/>
      <protection hidden="1"/>
    </xf>
    <xf numFmtId="0" fontId="0" fillId="0" borderId="55" xfId="0" applyNumberFormat="1" applyBorder="1" applyAlignment="1" applyProtection="1">
      <alignment horizontal="center" vertical="center" wrapText="1"/>
      <protection hidden="1"/>
    </xf>
    <xf numFmtId="9" fontId="0" fillId="0" borderId="55" xfId="0" applyNumberFormat="1" applyBorder="1" applyAlignment="1" applyProtection="1">
      <alignment horizontal="center" vertical="center" wrapText="1"/>
      <protection locked="0"/>
    </xf>
    <xf numFmtId="175" fontId="0" fillId="57" borderId="55" xfId="0" applyNumberFormat="1" applyFill="1"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0" fillId="57" borderId="55" xfId="0" applyNumberFormat="1" applyFill="1" applyBorder="1" applyAlignment="1" applyProtection="1">
      <alignment horizontal="center" vertical="center" wrapText="1"/>
      <protection hidden="1"/>
    </xf>
    <xf numFmtId="175" fontId="0" fillId="57" borderId="55" xfId="0" applyNumberFormat="1" applyFill="1" applyBorder="1" applyAlignment="1" applyProtection="1">
      <alignment horizontal="center" vertical="center"/>
      <protection locked="0"/>
    </xf>
    <xf numFmtId="0" fontId="8" fillId="0" borderId="0" xfId="52" applyProtection="1">
      <protection locked="0"/>
    </xf>
    <xf numFmtId="175" fontId="8" fillId="0" borderId="0" xfId="52" applyNumberFormat="1" applyProtection="1">
      <protection locked="0"/>
    </xf>
    <xf numFmtId="164" fontId="7" fillId="0" borderId="33" xfId="48" applyNumberFormat="1" applyFont="1" applyBorder="1" applyAlignment="1" applyProtection="1">
      <protection locked="0"/>
    </xf>
    <xf numFmtId="0" fontId="87" fillId="59" borderId="57" xfId="0" applyFont="1" applyFill="1" applyBorder="1" applyAlignment="1" applyProtection="1">
      <alignment horizontal="center" vertical="center" wrapText="1"/>
      <protection hidden="1"/>
    </xf>
    <xf numFmtId="0" fontId="87" fillId="58" borderId="67" xfId="0" applyFont="1" applyFill="1" applyBorder="1" applyAlignment="1" applyProtection="1">
      <alignment horizontal="center" vertical="center" wrapText="1"/>
      <protection hidden="1"/>
    </xf>
    <xf numFmtId="176" fontId="78" fillId="58" borderId="67" xfId="0" applyNumberFormat="1" applyFont="1" applyFill="1" applyBorder="1" applyAlignment="1" applyProtection="1">
      <alignment horizontal="center" vertical="center" wrapText="1"/>
      <protection hidden="1"/>
    </xf>
    <xf numFmtId="0" fontId="87" fillId="59" borderId="69" xfId="0" applyFont="1" applyFill="1" applyBorder="1" applyAlignment="1" applyProtection="1">
      <alignment horizontal="center" vertical="center" wrapText="1"/>
      <protection hidden="1"/>
    </xf>
    <xf numFmtId="0" fontId="78" fillId="59" borderId="67" xfId="0" applyFont="1" applyFill="1" applyBorder="1" applyAlignment="1" applyProtection="1">
      <alignment horizontal="center" vertical="center" wrapText="1"/>
      <protection hidden="1"/>
    </xf>
    <xf numFmtId="0" fontId="87" fillId="59" borderId="58" xfId="0" applyFont="1" applyFill="1" applyBorder="1" applyAlignment="1" applyProtection="1">
      <alignment horizontal="center" vertical="center"/>
      <protection hidden="1"/>
    </xf>
    <xf numFmtId="0" fontId="87" fillId="59" borderId="67" xfId="0" applyFont="1" applyFill="1" applyBorder="1" applyAlignment="1" applyProtection="1">
      <alignment horizontal="center" vertical="center" wrapText="1"/>
      <protection hidden="1"/>
    </xf>
    <xf numFmtId="0" fontId="0" fillId="0" borderId="9" xfId="40" applyFont="1" applyBorder="1" applyAlignment="1" applyProtection="1">
      <protection locked="0"/>
    </xf>
    <xf numFmtId="17" fontId="6" fillId="31" borderId="32" xfId="48" applyNumberFormat="1" applyFont="1" applyFill="1" applyBorder="1" applyAlignment="1" applyProtection="1"/>
    <xf numFmtId="0" fontId="89" fillId="0" borderId="9" xfId="0" applyFont="1" applyBorder="1" applyAlignment="1">
      <alignment horizontal="left" vertical="top" wrapText="1"/>
    </xf>
    <xf numFmtId="0" fontId="89" fillId="0" borderId="9" xfId="0" applyFont="1" applyBorder="1" applyAlignment="1">
      <alignment horizontal="left" vertical="top"/>
    </xf>
    <xf numFmtId="0" fontId="89" fillId="0" borderId="9" xfId="0" applyFont="1" applyBorder="1" applyAlignment="1">
      <alignment horizontal="left" vertical="top" wrapText="1" readingOrder="1"/>
    </xf>
    <xf numFmtId="0" fontId="89" fillId="60" borderId="9" xfId="0" applyFont="1" applyFill="1" applyBorder="1" applyAlignment="1">
      <alignment horizontal="center" vertical="center"/>
    </xf>
    <xf numFmtId="0" fontId="89" fillId="0" borderId="9" xfId="0" applyFont="1" applyBorder="1" applyAlignment="1">
      <alignment horizontal="center" vertical="center"/>
    </xf>
    <xf numFmtId="0" fontId="89" fillId="0" borderId="9" xfId="0" applyFont="1" applyBorder="1" applyAlignment="1">
      <alignment horizontal="center" vertical="center" wrapText="1"/>
    </xf>
    <xf numFmtId="0" fontId="89" fillId="0" borderId="9" xfId="0" applyFont="1" applyBorder="1" applyAlignment="1">
      <alignment horizontal="left" vertical="top" readingOrder="1"/>
    </xf>
    <xf numFmtId="0" fontId="88" fillId="0" borderId="9" xfId="0" applyFont="1" applyBorder="1" applyAlignment="1">
      <alignment wrapText="1"/>
    </xf>
    <xf numFmtId="0" fontId="89" fillId="61" borderId="9" xfId="0" applyFont="1" applyFill="1" applyBorder="1" applyAlignment="1">
      <alignment horizontal="center" vertical="center" wrapText="1"/>
    </xf>
    <xf numFmtId="0" fontId="89" fillId="0" borderId="9" xfId="0" applyFont="1" applyBorder="1" applyAlignment="1">
      <alignment horizontal="left" wrapText="1" readingOrder="1"/>
    </xf>
    <xf numFmtId="0" fontId="89" fillId="0" borderId="9" xfId="0" applyFont="1" applyBorder="1" applyAlignment="1">
      <alignment horizontal="center" wrapText="1"/>
    </xf>
    <xf numFmtId="0" fontId="89" fillId="0" borderId="9" xfId="0" applyFont="1" applyBorder="1" applyAlignment="1">
      <alignment vertical="top" wrapText="1"/>
    </xf>
    <xf numFmtId="0" fontId="89" fillId="0" borderId="9" xfId="0" applyFont="1" applyBorder="1" applyAlignment="1">
      <alignment wrapText="1"/>
    </xf>
    <xf numFmtId="0" fontId="88" fillId="0" borderId="9" xfId="0" applyFont="1" applyBorder="1" applyAlignment="1">
      <alignment horizontal="center" wrapText="1"/>
    </xf>
    <xf numFmtId="0" fontId="89" fillId="0" borderId="9" xfId="0" applyFont="1" applyBorder="1" applyAlignment="1">
      <alignment horizontal="right" wrapText="1"/>
    </xf>
    <xf numFmtId="0" fontId="5" fillId="0" borderId="0" xfId="48" applyFont="1" applyBorder="1" applyAlignment="1" applyProtection="1">
      <alignment wrapText="1"/>
    </xf>
    <xf numFmtId="165" fontId="18" fillId="0" borderId="0" xfId="48" applyNumberFormat="1" applyFont="1" applyBorder="1" applyAlignment="1" applyProtection="1">
      <protection locked="0"/>
    </xf>
    <xf numFmtId="164" fontId="4" fillId="0" borderId="33" xfId="48" applyNumberFormat="1" applyFont="1" applyBorder="1" applyAlignment="1" applyProtection="1">
      <protection locked="0"/>
    </xf>
    <xf numFmtId="165" fontId="4" fillId="0" borderId="0" xfId="48" applyNumberFormat="1" applyFont="1" applyBorder="1" applyAlignment="1" applyProtection="1">
      <protection locked="0"/>
    </xf>
    <xf numFmtId="164" fontId="4" fillId="0" borderId="0" xfId="48" applyNumberFormat="1" applyFont="1" applyBorder="1" applyAlignment="1" applyProtection="1">
      <protection locked="0"/>
    </xf>
    <xf numFmtId="0" fontId="0" fillId="0" borderId="0" xfId="0" applyAlignment="1">
      <alignment vertical="top"/>
    </xf>
    <xf numFmtId="164" fontId="3" fillId="38" borderId="0" xfId="48" applyNumberFormat="1" applyFont="1" applyFill="1" applyBorder="1" applyAlignment="1" applyProtection="1"/>
    <xf numFmtId="164" fontId="2" fillId="0" borderId="0" xfId="48" applyNumberFormat="1" applyFont="1" applyBorder="1" applyAlignment="1" applyProtection="1">
      <protection locked="0"/>
    </xf>
    <xf numFmtId="0" fontId="6" fillId="62" borderId="0" xfId="48" applyFont="1" applyFill="1" applyAlignment="1" applyProtection="1">
      <protection locked="0"/>
    </xf>
    <xf numFmtId="164" fontId="28" fillId="62" borderId="0" xfId="48" applyNumberFormat="1" applyFill="1" applyAlignment="1" applyProtection="1">
      <protection locked="0"/>
    </xf>
    <xf numFmtId="0" fontId="28" fillId="62" borderId="0" xfId="48" applyFill="1" applyAlignment="1" applyProtection="1">
      <protection locked="0"/>
    </xf>
    <xf numFmtId="164" fontId="1" fillId="0" borderId="0" xfId="48" applyNumberFormat="1" applyFont="1" applyBorder="1" applyAlignment="1" applyProtection="1">
      <protection locked="0"/>
    </xf>
    <xf numFmtId="178" fontId="28" fillId="62" borderId="0" xfId="53" applyNumberFormat="1" applyFont="1" applyFill="1" applyAlignment="1" applyProtection="1">
      <protection locked="0"/>
    </xf>
    <xf numFmtId="164" fontId="1" fillId="0" borderId="33" xfId="48" applyNumberFormat="1" applyFont="1" applyBorder="1" applyAlignment="1" applyProtection="1">
      <protection locked="0"/>
    </xf>
    <xf numFmtId="164" fontId="18" fillId="57" borderId="0" xfId="48" applyNumberFormat="1" applyFont="1" applyFill="1" applyBorder="1" applyAlignment="1" applyProtection="1">
      <protection locked="0"/>
    </xf>
    <xf numFmtId="0" fontId="53" fillId="0" borderId="14" xfId="28" applyFont="1" applyBorder="1" applyAlignment="1">
      <alignment vertical="center"/>
    </xf>
    <xf numFmtId="49" fontId="69" fillId="29" borderId="13" xfId="0" applyNumberFormat="1" applyFont="1" applyFill="1" applyBorder="1" applyAlignment="1" applyProtection="1">
      <alignment vertical="top" wrapText="1"/>
    </xf>
    <xf numFmtId="49" fontId="69" fillId="29" borderId="17" xfId="0" applyNumberFormat="1" applyFont="1" applyFill="1" applyBorder="1" applyAlignment="1" applyProtection="1">
      <alignment vertical="top" wrapText="1"/>
    </xf>
    <xf numFmtId="49" fontId="70" fillId="29" borderId="11" xfId="0" applyNumberFormat="1" applyFont="1" applyFill="1" applyBorder="1" applyAlignment="1" applyProtection="1">
      <alignment vertical="top" wrapText="1"/>
    </xf>
    <xf numFmtId="0" fontId="53" fillId="0" borderId="9" xfId="28" applyFont="1" applyBorder="1" applyAlignment="1">
      <alignment vertical="center"/>
    </xf>
    <xf numFmtId="0" fontId="31" fillId="0" borderId="9" xfId="38" applyBorder="1" applyAlignment="1"/>
    <xf numFmtId="0" fontId="31" fillId="0" borderId="14" xfId="38" applyBorder="1" applyAlignment="1"/>
    <xf numFmtId="49" fontId="84" fillId="0" borderId="9" xfId="0" applyNumberFormat="1" applyFont="1" applyBorder="1" applyProtection="1">
      <protection locked="0"/>
    </xf>
    <xf numFmtId="0" fontId="60" fillId="0" borderId="13" xfId="40" applyFont="1" applyBorder="1" applyAlignment="1" applyProtection="1">
      <alignment horizontal="center" vertical="center"/>
      <protection locked="0"/>
    </xf>
    <xf numFmtId="0" fontId="57" fillId="0" borderId="17" xfId="40" applyBorder="1" applyAlignment="1" applyProtection="1">
      <protection locked="0"/>
    </xf>
    <xf numFmtId="0" fontId="57" fillId="0" borderId="11" xfId="40" applyBorder="1" applyAlignment="1" applyProtection="1">
      <protection locked="0"/>
    </xf>
    <xf numFmtId="0" fontId="57" fillId="50" borderId="13" xfId="40" quotePrefix="1" applyFill="1" applyBorder="1" applyAlignment="1">
      <alignment horizontal="center" vertical="center" wrapText="1"/>
    </xf>
    <xf numFmtId="0" fontId="57" fillId="50" borderId="17" xfId="40" applyFill="1" applyBorder="1" applyAlignment="1">
      <alignment horizontal="center" vertical="center"/>
    </xf>
    <xf numFmtId="0" fontId="57" fillId="50" borderId="11" xfId="40" applyFill="1" applyBorder="1" applyAlignment="1">
      <alignment horizontal="center" vertical="center"/>
    </xf>
    <xf numFmtId="0" fontId="60" fillId="0" borderId="13" xfId="40" applyFont="1" applyBorder="1" applyAlignment="1" applyProtection="1">
      <alignment horizontal="center" vertical="center" wrapText="1"/>
      <protection locked="0"/>
    </xf>
    <xf numFmtId="0" fontId="56" fillId="19" borderId="9" xfId="35" applyFont="1" applyBorder="1" applyAlignment="1"/>
    <xf numFmtId="0" fontId="51" fillId="20" borderId="9" xfId="36" applyFont="1" applyBorder="1" applyAlignment="1">
      <alignment horizontal="center"/>
    </xf>
    <xf numFmtId="0" fontId="51" fillId="21" borderId="9" xfId="37" applyFont="1" applyBorder="1" applyAlignment="1">
      <alignment horizontal="center"/>
    </xf>
    <xf numFmtId="0" fontId="60" fillId="0" borderId="13" xfId="47" applyFont="1" applyBorder="1" applyAlignment="1" applyProtection="1">
      <alignment horizontal="left" vertical="center" wrapText="1"/>
      <protection locked="0"/>
    </xf>
    <xf numFmtId="0" fontId="31" fillId="0" borderId="17" xfId="47" applyBorder="1" applyAlignment="1" applyProtection="1">
      <protection locked="0"/>
    </xf>
    <xf numFmtId="0" fontId="31" fillId="0" borderId="11" xfId="47" applyBorder="1" applyAlignment="1" applyProtection="1">
      <protection locked="0"/>
    </xf>
    <xf numFmtId="14" fontId="60" fillId="0" borderId="13" xfId="40" applyNumberFormat="1" applyFont="1" applyBorder="1" applyAlignment="1" applyProtection="1">
      <alignment horizontal="center" vertical="center" wrapText="1"/>
      <protection locked="0"/>
    </xf>
    <xf numFmtId="0" fontId="57" fillId="0" borderId="17" xfId="40" applyBorder="1" applyAlignment="1" applyProtection="1">
      <alignment vertical="center" wrapText="1"/>
      <protection locked="0"/>
    </xf>
    <xf numFmtId="0" fontId="57" fillId="0" borderId="11" xfId="40" applyBorder="1" applyAlignment="1" applyProtection="1">
      <alignment vertical="center" wrapText="1"/>
      <protection locked="0"/>
    </xf>
    <xf numFmtId="0" fontId="60" fillId="0" borderId="17" xfId="40" applyFont="1" applyBorder="1" applyAlignment="1" applyProtection="1">
      <alignment horizontal="center" vertical="center"/>
      <protection locked="0"/>
    </xf>
    <xf numFmtId="0" fontId="60" fillId="0" borderId="11" xfId="40" applyFont="1" applyBorder="1" applyAlignment="1" applyProtection="1">
      <alignment horizontal="center" vertical="center"/>
      <protection locked="0"/>
    </xf>
    <xf numFmtId="0" fontId="60" fillId="0" borderId="13" xfId="40" applyFont="1" applyBorder="1" applyAlignment="1" applyProtection="1">
      <alignment horizontal="left" vertical="center" wrapText="1"/>
      <protection locked="0"/>
    </xf>
    <xf numFmtId="0" fontId="51" fillId="18" borderId="9" xfId="34" applyFont="1" applyBorder="1" applyAlignment="1"/>
    <xf numFmtId="0" fontId="55" fillId="0" borderId="9" xfId="0" applyFont="1" applyBorder="1" applyAlignment="1"/>
    <xf numFmtId="0" fontId="55" fillId="0" borderId="13" xfId="40" applyFont="1" applyBorder="1" applyAlignment="1">
      <alignment horizontal="center" vertical="center"/>
    </xf>
    <xf numFmtId="0" fontId="57" fillId="0" borderId="17" xfId="40" applyBorder="1" applyAlignment="1">
      <alignment horizontal="center" vertical="center"/>
    </xf>
    <xf numFmtId="0" fontId="57" fillId="0" borderId="11" xfId="40" applyBorder="1" applyAlignment="1">
      <alignment horizontal="center" vertical="center"/>
    </xf>
    <xf numFmtId="0" fontId="0" fillId="0" borderId="13" xfId="40" applyFont="1" applyBorder="1" applyAlignment="1" applyProtection="1">
      <alignment vertical="center"/>
      <protection locked="0"/>
    </xf>
    <xf numFmtId="0" fontId="57" fillId="0" borderId="17" xfId="40" applyBorder="1" applyAlignment="1" applyProtection="1">
      <alignment vertical="center"/>
      <protection locked="0"/>
    </xf>
    <xf numFmtId="0" fontId="57" fillId="0" borderId="11" xfId="40" applyBorder="1" applyAlignment="1" applyProtection="1">
      <alignment vertical="center"/>
      <protection locked="0"/>
    </xf>
    <xf numFmtId="17" fontId="60" fillId="0" borderId="13" xfId="40" applyNumberFormat="1" applyFont="1" applyBorder="1" applyAlignment="1" applyProtection="1">
      <alignment horizontal="center" vertical="center" wrapText="1"/>
      <protection locked="0"/>
    </xf>
    <xf numFmtId="17" fontId="60" fillId="0" borderId="17" xfId="40" applyNumberFormat="1" applyFont="1" applyBorder="1" applyAlignment="1" applyProtection="1">
      <alignment horizontal="center" vertical="center" wrapText="1"/>
      <protection locked="0"/>
    </xf>
    <xf numFmtId="17" fontId="60" fillId="0" borderId="11" xfId="40" applyNumberFormat="1" applyFont="1" applyBorder="1" applyAlignment="1" applyProtection="1">
      <alignment horizontal="center" vertical="center" wrapText="1"/>
      <protection locked="0"/>
    </xf>
    <xf numFmtId="0" fontId="57" fillId="0" borderId="13" xfId="40" applyBorder="1" applyAlignment="1" applyProtection="1">
      <alignment vertical="center"/>
      <protection locked="0"/>
    </xf>
    <xf numFmtId="49" fontId="60" fillId="0" borderId="13" xfId="40" applyNumberFormat="1" applyFont="1" applyBorder="1" applyAlignment="1" applyProtection="1">
      <alignment horizontal="center" vertical="center" wrapText="1"/>
      <protection locked="0"/>
    </xf>
    <xf numFmtId="49" fontId="57" fillId="0" borderId="17" xfId="40" applyNumberFormat="1" applyBorder="1" applyAlignment="1" applyProtection="1">
      <alignment vertical="center"/>
      <protection locked="0"/>
    </xf>
    <xf numFmtId="49" fontId="57" fillId="0" borderId="11" xfId="40" applyNumberFormat="1" applyBorder="1" applyAlignment="1" applyProtection="1">
      <alignment vertical="center"/>
      <protection locked="0"/>
    </xf>
    <xf numFmtId="49" fontId="60" fillId="0" borderId="17" xfId="40" applyNumberFormat="1" applyFont="1" applyBorder="1" applyAlignment="1" applyProtection="1">
      <alignment horizontal="center" vertical="center" wrapText="1"/>
      <protection locked="0"/>
    </xf>
    <xf numFmtId="49" fontId="60" fillId="0" borderId="11" xfId="40" applyNumberFormat="1" applyFont="1" applyBorder="1" applyAlignment="1" applyProtection="1">
      <alignment horizontal="center" vertical="center" wrapText="1"/>
      <protection locked="0"/>
    </xf>
    <xf numFmtId="0" fontId="87" fillId="58" borderId="60" xfId="0" applyFont="1" applyFill="1" applyBorder="1" applyAlignment="1" applyProtection="1">
      <alignment horizontal="center" vertical="center" wrapText="1"/>
      <protection hidden="1"/>
    </xf>
    <xf numFmtId="0" fontId="87" fillId="58" borderId="61" xfId="0" applyFont="1" applyFill="1" applyBorder="1" applyAlignment="1" applyProtection="1">
      <alignment horizontal="center" vertical="center" wrapText="1"/>
      <protection hidden="1"/>
    </xf>
    <xf numFmtId="0" fontId="87" fillId="58" borderId="62" xfId="0" applyFont="1" applyFill="1" applyBorder="1" applyAlignment="1" applyProtection="1">
      <alignment horizontal="center" vertical="center" wrapText="1"/>
      <protection hidden="1"/>
    </xf>
    <xf numFmtId="0" fontId="87" fillId="58" borderId="68" xfId="0" applyFont="1" applyFill="1" applyBorder="1" applyAlignment="1" applyProtection="1">
      <alignment horizontal="center" vertical="center" wrapText="1"/>
      <protection hidden="1"/>
    </xf>
    <xf numFmtId="0" fontId="87" fillId="58" borderId="64" xfId="0" applyFont="1" applyFill="1" applyBorder="1" applyAlignment="1" applyProtection="1">
      <alignment horizontal="center" vertical="center" wrapText="1"/>
      <protection hidden="1"/>
    </xf>
    <xf numFmtId="0" fontId="87" fillId="58" borderId="65" xfId="0" applyFont="1" applyFill="1" applyBorder="1" applyAlignment="1" applyProtection="1">
      <alignment horizontal="center" vertical="center" wrapText="1"/>
      <protection hidden="1"/>
    </xf>
    <xf numFmtId="0" fontId="78" fillId="59" borderId="63" xfId="0" applyFont="1" applyFill="1" applyBorder="1" applyAlignment="1" applyProtection="1">
      <alignment horizontal="center" vertical="center" wrapText="1"/>
      <protection hidden="1"/>
    </xf>
    <xf numFmtId="0" fontId="78" fillId="59" borderId="66" xfId="0" applyFont="1" applyFill="1" applyBorder="1" applyAlignment="1" applyProtection="1">
      <alignment horizontal="center" vertical="center" wrapText="1"/>
      <protection hidden="1"/>
    </xf>
    <xf numFmtId="0" fontId="78" fillId="59" borderId="69" xfId="0" applyFont="1" applyFill="1" applyBorder="1" applyAlignment="1" applyProtection="1">
      <alignment horizontal="center" vertical="center" wrapText="1"/>
      <protection hidden="1"/>
    </xf>
    <xf numFmtId="0" fontId="87" fillId="58" borderId="59" xfId="0" applyFont="1" applyFill="1" applyBorder="1" applyAlignment="1" applyProtection="1">
      <alignment horizontal="center" vertical="center" wrapText="1"/>
      <protection hidden="1"/>
    </xf>
    <xf numFmtId="0" fontId="87" fillId="58" borderId="57" xfId="0" applyFont="1" applyFill="1" applyBorder="1" applyAlignment="1" applyProtection="1">
      <alignment horizontal="center" vertical="center" wrapText="1"/>
      <protection hidden="1"/>
    </xf>
    <xf numFmtId="0" fontId="87" fillId="58" borderId="58" xfId="0" applyFont="1" applyFill="1" applyBorder="1" applyAlignment="1" applyProtection="1">
      <alignment horizontal="center" vertical="center" wrapText="1"/>
      <protection hidden="1"/>
    </xf>
    <xf numFmtId="0" fontId="87" fillId="58" borderId="67" xfId="0" applyFont="1" applyFill="1" applyBorder="1" applyAlignment="1" applyProtection="1">
      <alignment horizontal="center" vertical="center" wrapText="1"/>
      <protection hidden="1"/>
    </xf>
    <xf numFmtId="0" fontId="87" fillId="59" borderId="63" xfId="0" applyFont="1" applyFill="1" applyBorder="1" applyAlignment="1" applyProtection="1">
      <alignment horizontal="center" vertical="center"/>
      <protection hidden="1"/>
    </xf>
    <xf numFmtId="0" fontId="87" fillId="59" borderId="69" xfId="0" applyFont="1" applyFill="1" applyBorder="1" applyAlignment="1" applyProtection="1">
      <alignment horizontal="center" vertical="center"/>
      <protection hidden="1"/>
    </xf>
    <xf numFmtId="0" fontId="87" fillId="59" borderId="59" xfId="0" applyFont="1" applyFill="1" applyBorder="1" applyAlignment="1" applyProtection="1">
      <alignment horizontal="center" vertical="center"/>
      <protection hidden="1"/>
    </xf>
    <xf numFmtId="0" fontId="87" fillId="59" borderId="58" xfId="0" applyFont="1" applyFill="1" applyBorder="1" applyAlignment="1" applyProtection="1">
      <alignment horizontal="center" vertical="center"/>
      <protection hidden="1"/>
    </xf>
    <xf numFmtId="0" fontId="87" fillId="59" borderId="59" xfId="0" applyFont="1" applyFill="1" applyBorder="1" applyAlignment="1" applyProtection="1">
      <alignment horizontal="center" vertical="center" wrapText="1"/>
      <protection hidden="1"/>
    </xf>
    <xf numFmtId="0" fontId="87" fillId="59" borderId="58" xfId="0" applyFont="1" applyFill="1" applyBorder="1" applyAlignment="1" applyProtection="1">
      <alignment horizontal="center" vertical="center" wrapText="1"/>
      <protection hidden="1"/>
    </xf>
    <xf numFmtId="0" fontId="87" fillId="58" borderId="63" xfId="0" applyFont="1" applyFill="1" applyBorder="1" applyAlignment="1" applyProtection="1">
      <alignment horizontal="center" vertical="center" wrapText="1"/>
      <protection hidden="1"/>
    </xf>
    <xf numFmtId="0" fontId="87" fillId="58" borderId="66" xfId="0" applyFont="1" applyFill="1" applyBorder="1" applyAlignment="1" applyProtection="1">
      <alignment horizontal="center" vertical="center" wrapText="1"/>
      <protection hidden="1"/>
    </xf>
    <xf numFmtId="0" fontId="87" fillId="58" borderId="69" xfId="0" applyFont="1" applyFill="1" applyBorder="1" applyAlignment="1" applyProtection="1">
      <alignment horizontal="center" vertical="center" wrapText="1"/>
      <protection hidden="1"/>
    </xf>
    <xf numFmtId="0" fontId="87" fillId="59" borderId="63" xfId="0" applyFont="1" applyFill="1" applyBorder="1" applyAlignment="1" applyProtection="1">
      <alignment horizontal="center" vertical="center" wrapText="1"/>
      <protection hidden="1"/>
    </xf>
    <xf numFmtId="0" fontId="87" fillId="59" borderId="66" xfId="0" applyFont="1" applyFill="1" applyBorder="1" applyAlignment="1" applyProtection="1">
      <alignment horizontal="center" vertical="center" wrapText="1"/>
      <protection hidden="1"/>
    </xf>
    <xf numFmtId="0" fontId="87" fillId="59" borderId="69" xfId="0" applyFont="1" applyFill="1" applyBorder="1" applyAlignment="1" applyProtection="1">
      <alignment horizontal="center" vertical="center" wrapText="1"/>
      <protection hidden="1"/>
    </xf>
    <xf numFmtId="0" fontId="87" fillId="58" borderId="57" xfId="52" applyFont="1" applyFill="1" applyBorder="1" applyAlignment="1" applyProtection="1">
      <alignment horizontal="center" vertical="center" wrapText="1"/>
      <protection locked="0"/>
    </xf>
    <xf numFmtId="0" fontId="87" fillId="58" borderId="58" xfId="52" applyFont="1" applyFill="1" applyBorder="1" applyAlignment="1" applyProtection="1">
      <alignment horizontal="center" vertical="center" wrapText="1"/>
      <protection locked="0"/>
    </xf>
    <xf numFmtId="175" fontId="8" fillId="57" borderId="59" xfId="52" applyNumberFormat="1" applyFill="1" applyBorder="1" applyAlignment="1" applyProtection="1">
      <alignment horizontal="center" vertical="center" wrapText="1"/>
      <protection locked="0"/>
    </xf>
    <xf numFmtId="175" fontId="8" fillId="57" borderId="58" xfId="52" applyNumberFormat="1" applyFill="1" applyBorder="1" applyAlignment="1" applyProtection="1">
      <alignment horizontal="center" vertical="center" wrapText="1"/>
      <protection locked="0"/>
    </xf>
    <xf numFmtId="0" fontId="87" fillId="59" borderId="60" xfId="0" applyFont="1" applyFill="1" applyBorder="1" applyAlignment="1" applyProtection="1">
      <alignment horizontal="center" vertical="center" wrapText="1"/>
      <protection hidden="1"/>
    </xf>
    <xf numFmtId="0" fontId="87" fillId="59" borderId="61" xfId="0" applyFont="1" applyFill="1" applyBorder="1" applyAlignment="1" applyProtection="1">
      <alignment horizontal="center" vertical="center" wrapText="1"/>
      <protection hidden="1"/>
    </xf>
    <xf numFmtId="0" fontId="87" fillId="59" borderId="62" xfId="0" applyFont="1" applyFill="1" applyBorder="1" applyAlignment="1" applyProtection="1">
      <alignment horizontal="center" vertical="center" wrapText="1"/>
      <protection hidden="1"/>
    </xf>
    <xf numFmtId="0" fontId="87" fillId="59" borderId="64" xfId="0" applyFont="1" applyFill="1" applyBorder="1" applyAlignment="1" applyProtection="1">
      <alignment horizontal="center" vertical="center" wrapText="1"/>
      <protection hidden="1"/>
    </xf>
    <xf numFmtId="0" fontId="87" fillId="59" borderId="65" xfId="0" applyFont="1" applyFill="1" applyBorder="1" applyAlignment="1" applyProtection="1">
      <alignment horizontal="center" vertical="center" wrapText="1"/>
      <protection hidden="1"/>
    </xf>
    <xf numFmtId="0" fontId="87" fillId="59" borderId="68" xfId="0" applyFont="1" applyFill="1" applyBorder="1" applyAlignment="1" applyProtection="1">
      <alignment horizontal="center" vertical="center" wrapText="1"/>
      <protection hidden="1"/>
    </xf>
    <xf numFmtId="0" fontId="87" fillId="59" borderId="57" xfId="0" applyFont="1" applyFill="1" applyBorder="1" applyAlignment="1" applyProtection="1">
      <alignment horizontal="center" vertical="center" wrapText="1"/>
      <protection hidden="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173" fontId="0" fillId="0" borderId="24" xfId="0" applyNumberFormat="1" applyFont="1" applyBorder="1" applyAlignment="1">
      <alignment horizontal="center" vertical="center"/>
    </xf>
    <xf numFmtId="173" fontId="0" fillId="0" borderId="23" xfId="0" applyNumberFormat="1" applyFont="1" applyBorder="1" applyAlignment="1">
      <alignment horizontal="center" vertical="center"/>
    </xf>
    <xf numFmtId="173" fontId="0" fillId="0" borderId="25" xfId="0" applyNumberFormat="1" applyFont="1" applyBorder="1" applyAlignment="1">
      <alignment horizontal="center" vertical="center"/>
    </xf>
    <xf numFmtId="14" fontId="0" fillId="0" borderId="24" xfId="0" applyNumberFormat="1" applyFont="1" applyBorder="1" applyAlignment="1">
      <alignment horizontal="center" vertical="center" wrapText="1"/>
    </xf>
    <xf numFmtId="14" fontId="0" fillId="0" borderId="23" xfId="0" applyNumberFormat="1" applyFont="1" applyBorder="1" applyAlignment="1">
      <alignment horizontal="center" vertical="center" wrapText="1"/>
    </xf>
    <xf numFmtId="14" fontId="0" fillId="0" borderId="25" xfId="0" applyNumberFormat="1" applyFont="1" applyBorder="1" applyAlignment="1">
      <alignment horizontal="center" vertical="center" wrapText="1"/>
    </xf>
    <xf numFmtId="177" fontId="0" fillId="0" borderId="24" xfId="0" applyNumberFormat="1" applyFont="1" applyBorder="1" applyAlignment="1">
      <alignment horizontal="center" vertical="center"/>
    </xf>
    <xf numFmtId="177" fontId="0" fillId="0" borderId="23" xfId="0" applyNumberFormat="1" applyFont="1" applyBorder="1" applyAlignment="1">
      <alignment horizontal="center" vertical="center"/>
    </xf>
    <xf numFmtId="177" fontId="0" fillId="0" borderId="25" xfId="0" applyNumberFormat="1" applyFont="1" applyBorder="1" applyAlignment="1">
      <alignment horizontal="center" vertical="center"/>
    </xf>
    <xf numFmtId="170" fontId="0" fillId="0" borderId="24" xfId="0" applyNumberFormat="1" applyFont="1" applyBorder="1" applyAlignment="1">
      <alignment horizontal="center" vertical="center"/>
    </xf>
    <xf numFmtId="170" fontId="0" fillId="0" borderId="23" xfId="0" applyNumberFormat="1" applyFont="1" applyBorder="1" applyAlignment="1">
      <alignment horizontal="center" vertical="center"/>
    </xf>
    <xf numFmtId="170" fontId="0" fillId="0" borderId="25"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17" fontId="64" fillId="26" borderId="21" xfId="0" applyNumberFormat="1" applyFont="1" applyFill="1" applyBorder="1" applyAlignment="1">
      <alignment horizontal="center" vertical="center"/>
    </xf>
    <xf numFmtId="0" fontId="32"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70" xfId="0" applyFont="1" applyBorder="1" applyAlignment="1">
      <alignment horizontal="center" vertical="center" wrapText="1"/>
    </xf>
    <xf numFmtId="0" fontId="32" fillId="0" borderId="71" xfId="0" applyFont="1" applyBorder="1" applyAlignment="1">
      <alignment horizontal="center" vertical="center" wrapText="1"/>
    </xf>
    <xf numFmtId="0" fontId="51" fillId="23" borderId="9" xfId="43" applyFont="1" applyBorder="1" applyAlignment="1">
      <alignment vertical="center" wrapText="1"/>
    </xf>
    <xf numFmtId="0" fontId="53" fillId="0" borderId="0" xfId="28" applyFont="1" applyAlignment="1">
      <alignment vertical="center"/>
    </xf>
    <xf numFmtId="0" fontId="31" fillId="0" borderId="0" xfId="38" applyAlignment="1"/>
    <xf numFmtId="0" fontId="51" fillId="23" borderId="9" xfId="43" applyFont="1" applyBorder="1" applyAlignment="1">
      <alignment vertical="center" wrapText="1" shrinkToFit="1"/>
    </xf>
    <xf numFmtId="0" fontId="74" fillId="0" borderId="52" xfId="48" applyFont="1" applyBorder="1" applyAlignment="1" applyProtection="1">
      <alignment horizontal="center"/>
    </xf>
    <xf numFmtId="0" fontId="74" fillId="0" borderId="53" xfId="48" applyFont="1" applyBorder="1" applyAlignment="1" applyProtection="1">
      <alignment horizontal="center"/>
    </xf>
    <xf numFmtId="0" fontId="74" fillId="0" borderId="52" xfId="48" applyFont="1" applyBorder="1" applyAlignment="1" applyProtection="1">
      <alignment horizontal="left" vertical="top"/>
      <protection locked="0"/>
    </xf>
    <xf numFmtId="0" fontId="74" fillId="0" borderId="53" xfId="48" applyFont="1" applyBorder="1" applyAlignment="1" applyProtection="1">
      <alignment horizontal="left" vertical="top"/>
      <protection locked="0"/>
    </xf>
    <xf numFmtId="0" fontId="58" fillId="32" borderId="9" xfId="0" applyFont="1" applyFill="1" applyBorder="1" applyAlignment="1" applyProtection="1">
      <alignment horizontal="center" vertical="center" wrapText="1"/>
    </xf>
    <xf numFmtId="0" fontId="55" fillId="32" borderId="9" xfId="0" applyFont="1" applyFill="1" applyBorder="1" applyAlignment="1" applyProtection="1">
      <alignment horizontal="center" vertical="center" wrapText="1"/>
    </xf>
    <xf numFmtId="0" fontId="72" fillId="33" borderId="9" xfId="0" applyFont="1" applyFill="1" applyBorder="1" applyAlignment="1" applyProtection="1">
      <alignment horizontal="center" vertical="center" wrapText="1"/>
    </xf>
    <xf numFmtId="0" fontId="72" fillId="34" borderId="9" xfId="0" applyFont="1" applyFill="1" applyBorder="1" applyAlignment="1" applyProtection="1">
      <alignment horizontal="center" vertical="center" wrapText="1"/>
    </xf>
    <xf numFmtId="0" fontId="72" fillId="35" borderId="9" xfId="0" applyFont="1" applyFill="1" applyBorder="1" applyAlignment="1" applyProtection="1">
      <alignment horizontal="center" vertical="center" wrapText="1"/>
    </xf>
    <xf numFmtId="0" fontId="72" fillId="33" borderId="12" xfId="0" applyFont="1" applyFill="1" applyBorder="1" applyAlignment="1" applyProtection="1">
      <alignment horizontal="center" vertical="center" wrapText="1"/>
    </xf>
    <xf numFmtId="0" fontId="72" fillId="33" borderId="15" xfId="0" applyFont="1" applyFill="1" applyBorder="1" applyAlignment="1" applyProtection="1">
      <alignment horizontal="center" vertical="center" wrapText="1"/>
    </xf>
    <xf numFmtId="0" fontId="72" fillId="33" borderId="32" xfId="0" applyFont="1" applyFill="1" applyBorder="1" applyAlignment="1" applyProtection="1">
      <alignment horizontal="center" vertical="center" wrapText="1"/>
    </xf>
    <xf numFmtId="0" fontId="28" fillId="55" borderId="12" xfId="48" applyFill="1" applyBorder="1" applyAlignment="1" applyProtection="1">
      <alignment horizontal="center"/>
    </xf>
    <xf numFmtId="0" fontId="28" fillId="55" borderId="15" xfId="48" applyFill="1" applyBorder="1" applyAlignment="1" applyProtection="1">
      <alignment horizontal="center"/>
    </xf>
    <xf numFmtId="0" fontId="28" fillId="55" borderId="32" xfId="48" applyFill="1" applyBorder="1" applyAlignment="1" applyProtection="1">
      <alignment horizontal="center"/>
    </xf>
    <xf numFmtId="0" fontId="28" fillId="50" borderId="12" xfId="48" applyFill="1" applyBorder="1" applyAlignment="1" applyProtection="1">
      <alignment horizontal="center"/>
    </xf>
    <xf numFmtId="0" fontId="28" fillId="50" borderId="15" xfId="48" applyFill="1" applyBorder="1" applyAlignment="1" applyProtection="1">
      <alignment horizontal="center"/>
    </xf>
    <xf numFmtId="0" fontId="28" fillId="50" borderId="32" xfId="48" applyFill="1" applyBorder="1" applyAlignment="1" applyProtection="1">
      <alignment horizontal="center"/>
    </xf>
  </cellXfs>
  <cellStyles count="54">
    <cellStyle name="20 % - Accent1" xfId="46"/>
    <cellStyle name="20 % - Accent2" xfId="1"/>
    <cellStyle name="20 % - Accent3" xfId="2"/>
    <cellStyle name="20 % - Accent4" xfId="3"/>
    <cellStyle name="20 % - Accent5" xfId="4"/>
    <cellStyle name="20 % - Accent6" xfId="5"/>
    <cellStyle name="40 % - Accent1" xfId="6"/>
    <cellStyle name="40 % - Accent2" xfId="7"/>
    <cellStyle name="40 % - Accent3" xfId="8"/>
    <cellStyle name="40 % - Accent4" xfId="9"/>
    <cellStyle name="40 % - Accent5" xfId="10"/>
    <cellStyle name="40 % - Accent6" xfId="11"/>
    <cellStyle name="60 % - Accent1" xfId="43"/>
    <cellStyle name="60 % - Accent2" xfId="12"/>
    <cellStyle name="60 % - Accent3" xfId="13"/>
    <cellStyle name="60 % - Accent4" xfId="14"/>
    <cellStyle name="60 % - Accent5" xfId="15"/>
    <cellStyle name="60 % - Accent6" xfId="16"/>
    <cellStyle name="Accent1" xfId="34" builtinId="29"/>
    <cellStyle name="Accent2" xfId="35" builtinId="33"/>
    <cellStyle name="Accent3" xfId="36" builtinId="37"/>
    <cellStyle name="Accent4" xfId="37" builtinId="41"/>
    <cellStyle name="Avertissement" xfId="17"/>
    <cellStyle name="Calcul" xfId="18"/>
    <cellStyle name="Cellule liée" xfId="19"/>
    <cellStyle name="Commentaire" xfId="20"/>
    <cellStyle name="Currency 2" xfId="41"/>
    <cellStyle name="Entrée" xfId="21"/>
    <cellStyle name="Excel Built-in Normal" xfId="39"/>
    <cellStyle name="Hyperlink 2" xfId="44"/>
    <cellStyle name="Insatisfaisant" xfId="23"/>
    <cellStyle name="Lien hypertexte" xfId="22" builtinId="8"/>
    <cellStyle name="Milliers" xfId="53" builtinId="3"/>
    <cellStyle name="Neutre" xfId="24"/>
    <cellStyle name="Normal" xfId="0" builtinId="0"/>
    <cellStyle name="Normal 2" xfId="38"/>
    <cellStyle name="Normal 3" xfId="40"/>
    <cellStyle name="Normal 3 2" xfId="47"/>
    <cellStyle name="Normal 4" xfId="48"/>
    <cellStyle name="Normal 4 2" xfId="50"/>
    <cellStyle name="Normal 5" xfId="49"/>
    <cellStyle name="Normal 6" xfId="51"/>
    <cellStyle name="Normal 6 3" xfId="52"/>
    <cellStyle name="Percent 2" xfId="42"/>
    <cellStyle name="Satisfaisant" xfId="25"/>
    <cellStyle name="Sortie" xfId="26"/>
    <cellStyle name="Texte explicatif" xfId="27"/>
    <cellStyle name="Titre" xfId="28" builtinId="15"/>
    <cellStyle name="Titre 1" xfId="45"/>
    <cellStyle name="Titre 1" xfId="29"/>
    <cellStyle name="Titre 2" xfId="30"/>
    <cellStyle name="Titre 3" xfId="31"/>
    <cellStyle name="Titre 4" xfId="32"/>
    <cellStyle name="Vérification" xfId="33"/>
  </cellStyles>
  <dxfs count="93">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B8CCE4"/>
        </patternFill>
      </fill>
    </dxf>
    <dxf>
      <fill>
        <patternFill>
          <bgColor rgb="FF366092"/>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B8CCE4"/>
        </patternFill>
      </fill>
    </dxf>
    <dxf>
      <fill>
        <patternFill>
          <bgColor rgb="FF366092"/>
        </patternFill>
      </fill>
    </dxf>
    <dxf>
      <protection locked="0" hidden="0"/>
    </dxf>
    <dxf>
      <numFmt numFmtId="30" formatCode="@"/>
      <protection locked="0" hidden="0"/>
    </dxf>
    <dxf>
      <numFmt numFmtId="172" formatCode="d/mm/yyyy;@"/>
      <protection locked="0" hidden="0"/>
    </dxf>
    <dxf>
      <numFmt numFmtId="172" formatCode="d/mm/yyyy;@"/>
      <protection locked="0" hidden="0"/>
    </dxf>
    <dxf>
      <numFmt numFmtId="30" formatCode="@"/>
      <protection locked="0" hidden="0"/>
    </dxf>
    <dxf>
      <numFmt numFmtId="30" formatCode="@"/>
      <protection locked="0" hidden="0"/>
    </dxf>
    <dxf>
      <protection locked="0" hidden="0"/>
    </dxf>
    <dxf>
      <protection locked="0" hidden="0"/>
    </dxf>
    <dxf>
      <numFmt numFmtId="30" formatCode="@"/>
      <protection locked="0" hidden="0"/>
    </dxf>
    <dxf>
      <numFmt numFmtId="172" formatCode="d/mm/yyyy;@"/>
      <protection locked="0" hidden="0"/>
    </dxf>
    <dxf>
      <numFmt numFmtId="172" formatCode="d/mm/yyyy;@"/>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protection locked="0" hidden="0"/>
    </dxf>
    <dxf>
      <font>
        <color theme="1"/>
      </font>
      <fill>
        <patternFill>
          <bgColor theme="0"/>
        </patternFill>
      </fill>
    </dxf>
    <dxf>
      <font>
        <color theme="1"/>
      </font>
      <fill>
        <patternFill>
          <bgColor theme="0"/>
        </patternFill>
      </fill>
    </dxf>
    <dxf>
      <font>
        <color rgb="FF9C0006"/>
      </font>
      <fill>
        <patternFill>
          <bgColor rgb="FFFFC7CE"/>
        </patternFill>
      </fill>
    </dxf>
    <dxf>
      <font>
        <color theme="1"/>
      </font>
      <fill>
        <patternFill>
          <bgColor theme="0" tint="-4.9989318521683403E-2"/>
        </patternFill>
      </fill>
    </dxf>
    <dxf>
      <fill>
        <patternFill>
          <bgColor theme="0" tint="-4.9989318521683403E-2"/>
        </patternFill>
      </fill>
    </dxf>
    <dxf>
      <font>
        <color theme="1"/>
      </font>
      <fill>
        <patternFill>
          <fgColor theme="0" tint="-4.9989318521683403E-2"/>
        </patternFill>
      </fill>
    </dxf>
    <dxf>
      <font>
        <color rgb="FF006100"/>
      </font>
      <fill>
        <patternFill>
          <bgColor rgb="FFC6EFCE"/>
        </patternFill>
      </fill>
    </dxf>
    <dxf>
      <font>
        <color theme="9" tint="-0.24994659260841701"/>
      </font>
      <fill>
        <patternFill>
          <bgColor theme="9"/>
        </patternFill>
      </fill>
    </dxf>
    <dxf>
      <font>
        <color rgb="FF9C0006"/>
      </font>
      <fill>
        <patternFill>
          <bgColor rgb="FFFFC7CE"/>
        </patternFill>
      </fill>
    </dxf>
    <dxf>
      <font>
        <color theme="1"/>
      </font>
      <fill>
        <patternFill>
          <bgColor theme="0" tint="-4.9989318521683403E-2"/>
        </patternFill>
      </fill>
    </dxf>
    <dxf>
      <font>
        <color rgb="FF006100"/>
      </font>
      <fill>
        <patternFill>
          <bgColor rgb="FFC6EFCE"/>
        </patternFill>
      </fill>
    </dxf>
    <dxf>
      <font>
        <color rgb="FF006100"/>
      </font>
      <fill>
        <patternFill>
          <bgColor rgb="FFC6EFCE"/>
        </patternFill>
      </fill>
    </dxf>
    <dxf>
      <font>
        <color theme="9" tint="-0.499984740745262"/>
      </font>
      <fill>
        <patternFill>
          <bgColor theme="9" tint="-0.2499465926084170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1"/>
      </font>
      <fill>
        <patternFill>
          <bgColor theme="0" tint="-4.9989318521683403E-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1"/>
      </font>
      <fill>
        <patternFill>
          <bgColor theme="0" tint="-4.9989318521683403E-2"/>
        </patternFill>
      </fill>
    </dxf>
    <dxf>
      <font>
        <color theme="1"/>
      </font>
      <fill>
        <patternFill>
          <bgColor theme="0" tint="-4.9989318521683403E-2"/>
        </patternFill>
      </fill>
    </dxf>
    <dxf>
      <fill>
        <patternFill>
          <bgColor rgb="FF92D050"/>
        </patternFill>
      </fill>
    </dxf>
    <dxf>
      <fill>
        <patternFill>
          <bgColor rgb="FFFF0000"/>
        </patternFill>
      </fill>
    </dxf>
    <dxf>
      <fill>
        <patternFill>
          <bgColor theme="9"/>
        </patternFill>
      </fill>
    </dxf>
    <dxf>
      <fill>
        <patternFill>
          <bgColor rgb="FF92D050"/>
        </patternFill>
      </fill>
    </dxf>
    <dxf>
      <fill>
        <patternFill>
          <bgColor rgb="FFFF0000"/>
        </patternFill>
      </fill>
    </dxf>
    <dxf>
      <font>
        <color theme="0"/>
      </font>
      <fill>
        <patternFill>
          <bgColor theme="1"/>
        </patternFill>
      </fill>
    </dxf>
    <dxf>
      <fill>
        <patternFill>
          <bgColor theme="9"/>
        </patternFill>
      </fill>
    </dxf>
    <dxf>
      <fill>
        <patternFill>
          <bgColor rgb="FF92D050"/>
        </patternFill>
      </fill>
    </dxf>
    <dxf>
      <fill>
        <patternFill>
          <bgColor rgb="FFFF0000"/>
        </patternFill>
      </fill>
    </dxf>
    <dxf>
      <font>
        <color theme="0"/>
      </font>
      <fill>
        <patternFill>
          <bgColor theme="1"/>
        </patternFill>
      </fill>
    </dxf>
    <dxf>
      <fill>
        <patternFill>
          <bgColor theme="9"/>
        </patternFill>
      </fill>
    </dxf>
    <dxf>
      <fill>
        <patternFill>
          <bgColor rgb="FF92D050"/>
        </patternFill>
      </fill>
    </dxf>
    <dxf>
      <fill>
        <patternFill>
          <bgColor rgb="FFFF0000"/>
        </patternFill>
      </fill>
    </dxf>
    <dxf>
      <font>
        <color theme="0"/>
      </font>
      <fill>
        <patternFill>
          <bgColor theme="1"/>
        </patternFill>
      </fill>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313295</xdr:colOff>
      <xdr:row>33</xdr:row>
      <xdr:rowOff>161220</xdr:rowOff>
    </xdr:to>
    <xdr:pic>
      <xdr:nvPicPr>
        <xdr:cNvPr id="2" name="Image 1"/>
        <xdr:cNvPicPr>
          <a:picLocks noChangeAspect="1"/>
        </xdr:cNvPicPr>
      </xdr:nvPicPr>
      <xdr:blipFill>
        <a:blip xmlns:r="http://schemas.openxmlformats.org/officeDocument/2006/relationships" r:embed="rId1" cstate="print"/>
        <a:stretch>
          <a:fillRect/>
        </a:stretch>
      </xdr:blipFill>
      <xdr:spPr>
        <a:xfrm>
          <a:off x="0" y="0"/>
          <a:ext cx="8238095" cy="56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9524</xdr:rowOff>
    </xdr:from>
    <xdr:to>
      <xdr:col>0</xdr:col>
      <xdr:colOff>8496300</xdr:colOff>
      <xdr:row>54</xdr:row>
      <xdr:rowOff>152399</xdr:rowOff>
    </xdr:to>
    <xdr:sp macro="" textlink="">
      <xdr:nvSpPr>
        <xdr:cNvPr id="2" name="TextBox 1"/>
        <xdr:cNvSpPr txBox="1"/>
      </xdr:nvSpPr>
      <xdr:spPr>
        <a:xfrm>
          <a:off x="19051" y="9524"/>
          <a:ext cx="8477249" cy="888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Introduire points saillants relatifs à l'exécution du projet et/ou à la nouvelle programmation opérationnelle et financière (max. 1 page)</a:t>
          </a:r>
        </a:p>
        <a:p>
          <a:endParaRPr lang="en-US" sz="1100" b="1" u="sng"/>
        </a:p>
        <a:p>
          <a:endParaRPr lang="en-US" sz="1100" b="1" u="sng"/>
        </a:p>
        <a:p>
          <a:pPr algn="l"/>
          <a:r>
            <a:rPr lang="fr-FR" sz="1200">
              <a:solidFill>
                <a:schemeClr val="dk1"/>
              </a:solidFill>
              <a:effectLst/>
              <a:latin typeface="+mn-lt"/>
              <a:ea typeface="+mn-ea"/>
              <a:cs typeface="+mn-cs"/>
            </a:rPr>
            <a:t>Le présent projet cherche, dans un premier temps, à répondre à des besoins essentiels et urgents (formations urgentes, soutien en équipement, mise en place d’un système d’information, reportage de l’exercice 2013, etc.) mais aussi à inscrire cet appui dans une perspective de long terme et une vision structurelle de processus de développement coordonné (Audit interne, plan de renforcement des capacités, réforme législative et appui à la mise en œuvre). En tenant compte de ces exigences de court et long termes,  une double  dynamique est appliquée pour le renforcement de chaque institution : renforcer l’institution en soi (capacités internes et réalisation du mandat) et son efficacité dans le système (liens avec les autres organes).</a:t>
          </a:r>
          <a:endParaRPr lang="fr-BE" sz="1200">
            <a:solidFill>
              <a:schemeClr val="dk1"/>
            </a:solidFill>
            <a:effectLst/>
            <a:latin typeface="+mn-lt"/>
            <a:ea typeface="+mn-ea"/>
            <a:cs typeface="+mn-cs"/>
          </a:endParaRPr>
        </a:p>
        <a:p>
          <a:pPr algn="l"/>
          <a:r>
            <a:rPr lang="fr-FR" sz="1200">
              <a:solidFill>
                <a:schemeClr val="dk1"/>
              </a:solidFill>
              <a:effectLst/>
              <a:latin typeface="+mn-lt"/>
              <a:ea typeface="+mn-ea"/>
              <a:cs typeface="+mn-cs"/>
            </a:rPr>
            <a:t> </a:t>
          </a:r>
          <a:endParaRPr lang="fr-BE" sz="1200" b="0">
            <a:solidFill>
              <a:schemeClr val="dk1"/>
            </a:solidFill>
            <a:effectLst/>
            <a:latin typeface="+mn-lt"/>
            <a:ea typeface="+mn-ea"/>
            <a:cs typeface="+mn-cs"/>
          </a:endParaRPr>
        </a:p>
        <a:p>
          <a:r>
            <a:rPr lang="en-US" sz="1100" b="0" u="none"/>
            <a:t>Au cours du premier trimestre, au niveau du Résultat</a:t>
          </a:r>
          <a:r>
            <a:rPr lang="en-US" sz="1100" b="0" u="none" baseline="0"/>
            <a:t> 1 "Le suuvi et la coordination de la mise en oeuvre de la SNGBLC sont assurés par le ST du MBG&amp;P", nous avons lancé l'activité de redéfinition du cadre de rapportage de la SNBGLC. Des consultants ont été recrutés et des Points Focaux des Ministères formés.</a:t>
          </a:r>
        </a:p>
        <a:p>
          <a:endParaRPr lang="en-US" sz="1100" b="0" u="none" baseline="0"/>
        </a:p>
        <a:p>
          <a:r>
            <a:rPr lang="en-US" sz="1100" b="0" u="none" baseline="0"/>
            <a:t>Au niveau du Résultat 2 "La fonction d'audit interne du secteur public est renforcée en vue de contribuer à l'atteinte des objectifs de la SNBGLC", un Plan d'actions a été adopté; un appel d'offres pour l'audit institutionnel et organisationnel pour l'IGE lancé et qui sera lis en oeuvre au début du 2ième trimestre. L'IGE fait également des missions d'audit sur le terrain.</a:t>
          </a:r>
        </a:p>
        <a:p>
          <a:endParaRPr lang="en-US" sz="1100" b="0" u="none" baseline="0"/>
        </a:p>
        <a:p>
          <a:r>
            <a:rPr lang="en-US" sz="1100" b="0" u="none" baseline="0"/>
            <a:t>Du matériel et des équipements ont également été achetés pour l'IGE et le ST.</a:t>
          </a:r>
        </a:p>
        <a:p>
          <a:endParaRPr lang="en-US" sz="1100" b="0" u="none" baseline="0"/>
        </a:p>
        <a:p>
          <a:r>
            <a:rPr lang="en-US" sz="1100" b="0" u="none" baseline="0"/>
            <a:t>Un appui en aerchivage est également en cours.</a:t>
          </a:r>
        </a:p>
        <a:p>
          <a:endParaRPr lang="en-US" sz="1100" b="0" u="none" baseline="0"/>
        </a:p>
        <a:p>
          <a:endParaRPr lang="en-US" sz="1100" b="0" u="none"/>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419100</xdr:colOff>
      <xdr:row>29</xdr:row>
      <xdr:rowOff>9525</xdr:rowOff>
    </xdr:to>
    <xdr:pic>
      <xdr:nvPicPr>
        <xdr:cNvPr id="3" name="Image 2"/>
        <xdr:cNvPicPr>
          <a:picLocks noChangeAspect="1"/>
        </xdr:cNvPicPr>
      </xdr:nvPicPr>
      <xdr:blipFill>
        <a:blip xmlns:r="http://schemas.openxmlformats.org/officeDocument/2006/relationships" r:embed="rId1"/>
        <a:stretch>
          <a:fillRect/>
        </a:stretch>
      </xdr:blipFill>
      <xdr:spPr>
        <a:xfrm>
          <a:off x="0" y="0"/>
          <a:ext cx="11391900" cy="4800600"/>
        </a:xfrm>
        <a:prstGeom prst="rect">
          <a:avLst/>
        </a:prstGeom>
      </xdr:spPr>
    </xdr:pic>
    <xdr:clientData/>
  </xdr:twoCellAnchor>
  <xdr:twoCellAnchor editAs="oneCell">
    <xdr:from>
      <xdr:col>0</xdr:col>
      <xdr:colOff>0</xdr:colOff>
      <xdr:row>29</xdr:row>
      <xdr:rowOff>0</xdr:rowOff>
    </xdr:from>
    <xdr:to>
      <xdr:col>18</xdr:col>
      <xdr:colOff>419100</xdr:colOff>
      <xdr:row>42</xdr:row>
      <xdr:rowOff>123546</xdr:rowOff>
    </xdr:to>
    <xdr:pic>
      <xdr:nvPicPr>
        <xdr:cNvPr id="5" name="Image 4"/>
        <xdr:cNvPicPr>
          <a:picLocks noChangeAspect="1"/>
        </xdr:cNvPicPr>
      </xdr:nvPicPr>
      <xdr:blipFill>
        <a:blip xmlns:r="http://schemas.openxmlformats.org/officeDocument/2006/relationships" r:embed="rId2"/>
        <a:stretch>
          <a:fillRect/>
        </a:stretch>
      </xdr:blipFill>
      <xdr:spPr>
        <a:xfrm>
          <a:off x="0" y="4791075"/>
          <a:ext cx="11391900" cy="2228571"/>
        </a:xfrm>
        <a:prstGeom prst="rect">
          <a:avLst/>
        </a:prstGeom>
      </xdr:spPr>
    </xdr:pic>
    <xdr:clientData/>
  </xdr:twoCellAnchor>
  <xdr:twoCellAnchor editAs="oneCell">
    <xdr:from>
      <xdr:col>0</xdr:col>
      <xdr:colOff>0</xdr:colOff>
      <xdr:row>43</xdr:row>
      <xdr:rowOff>0</xdr:rowOff>
    </xdr:from>
    <xdr:to>
      <xdr:col>18</xdr:col>
      <xdr:colOff>409574</xdr:colOff>
      <xdr:row>58</xdr:row>
      <xdr:rowOff>142554</xdr:rowOff>
    </xdr:to>
    <xdr:pic>
      <xdr:nvPicPr>
        <xdr:cNvPr id="8" name="Image 7"/>
        <xdr:cNvPicPr>
          <a:picLocks noChangeAspect="1"/>
        </xdr:cNvPicPr>
      </xdr:nvPicPr>
      <xdr:blipFill>
        <a:blip xmlns:r="http://schemas.openxmlformats.org/officeDocument/2006/relationships" r:embed="rId3"/>
        <a:stretch>
          <a:fillRect/>
        </a:stretch>
      </xdr:blipFill>
      <xdr:spPr>
        <a:xfrm>
          <a:off x="0" y="7058025"/>
          <a:ext cx="11382374" cy="2571429"/>
        </a:xfrm>
        <a:prstGeom prst="rect">
          <a:avLst/>
        </a:prstGeom>
      </xdr:spPr>
    </xdr:pic>
    <xdr:clientData/>
  </xdr:twoCellAnchor>
  <xdr:twoCellAnchor editAs="oneCell">
    <xdr:from>
      <xdr:col>0</xdr:col>
      <xdr:colOff>9525</xdr:colOff>
      <xdr:row>59</xdr:row>
      <xdr:rowOff>0</xdr:rowOff>
    </xdr:from>
    <xdr:to>
      <xdr:col>18</xdr:col>
      <xdr:colOff>417762</xdr:colOff>
      <xdr:row>64</xdr:row>
      <xdr:rowOff>57042</xdr:rowOff>
    </xdr:to>
    <xdr:pic>
      <xdr:nvPicPr>
        <xdr:cNvPr id="10" name="Image 9"/>
        <xdr:cNvPicPr>
          <a:picLocks noChangeAspect="1"/>
        </xdr:cNvPicPr>
      </xdr:nvPicPr>
      <xdr:blipFill>
        <a:blip xmlns:r="http://schemas.openxmlformats.org/officeDocument/2006/relationships" r:embed="rId4"/>
        <a:stretch>
          <a:fillRect/>
        </a:stretch>
      </xdr:blipFill>
      <xdr:spPr>
        <a:xfrm>
          <a:off x="9525" y="9648825"/>
          <a:ext cx="11381037" cy="8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Workgroups/Improvement-BTC/2013/Axe%202/Doc_travail/Operational_monitoring_envoi_pilote/envoi_Final/OMM_VF_DPC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Workgroups/Improvement-BTC/2013/Axe%202/Doc_travail/Operational_monitoring_envoi_pilote/Operational%20Monitoring%20_fi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swald/Documents/Dossier%20MONOP/Copie%20de%20OMM_BNE%20GVNCE_201401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icolas/Desktop/Projet%20MP/05%20-%20March&#233;s%20publics/OMM/OMM_AASMPB_201311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M"/>
      <sheetName val="Codes"/>
      <sheetName val="Instructions"/>
      <sheetName val="Feuil1"/>
    </sheetNames>
    <sheetDataSet>
      <sheetData sheetId="0"/>
      <sheetData sheetId="1">
        <row r="2">
          <cell r="D2" t="str">
            <v>Travaux</v>
          </cell>
          <cell r="N2" t="str">
            <v>Oui</v>
          </cell>
          <cell r="O2" t="str">
            <v>Bon</v>
          </cell>
        </row>
        <row r="3">
          <cell r="D3" t="str">
            <v>Services</v>
          </cell>
          <cell r="N3" t="str">
            <v>Non</v>
          </cell>
          <cell r="O3" t="str">
            <v>Satisfaisant</v>
          </cell>
        </row>
        <row r="4">
          <cell r="D4" t="str">
            <v>Fournitures</v>
          </cell>
          <cell r="O4" t="str">
            <v>Faible</v>
          </cell>
        </row>
        <row r="5">
          <cell r="O5" t="str">
            <v>Mauvais</v>
          </cell>
        </row>
      </sheetData>
      <sheetData sheetId="2"/>
      <sheetData sheetId="3">
        <row r="1">
          <cell r="A1" t="str">
            <v>Belge</v>
          </cell>
          <cell r="C1" t="str">
            <v>Direction Intervention</v>
          </cell>
        </row>
        <row r="2">
          <cell r="A2" t="str">
            <v>National</v>
          </cell>
          <cell r="C2" t="str">
            <v>RepR</v>
          </cell>
        </row>
        <row r="3">
          <cell r="C3" t="str">
            <v>AmbaBel</v>
          </cell>
        </row>
        <row r="4">
          <cell r="C4" t="str">
            <v>HQ CTB</v>
          </cell>
        </row>
        <row r="5">
          <cell r="C5" t="str">
            <v>Partenaire</v>
          </cell>
        </row>
        <row r="6">
          <cell r="C6" t="str">
            <v>Autre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roj"/>
      <sheetName val="Organ"/>
      <sheetName val="Risques Prob"/>
      <sheetName val="Déc SMCL"/>
      <sheetName val="MP"/>
      <sheetName val="AE-AF"/>
      <sheetName val="RH"/>
      <sheetName val="Narr"/>
      <sheetName val="Plan Op"/>
      <sheetName val="POP"/>
      <sheetName val="MSE"/>
      <sheetName val="Plan Fin"/>
      <sheetName val="Plan Fin Dét"/>
      <sheetName val="SYNTH"/>
    </sheetNames>
    <sheetDataSet>
      <sheetData sheetId="0">
        <row r="3">
          <cell r="B3" t="str">
            <v>PDAI Iknioun Ait El Fersi</v>
          </cell>
        </row>
        <row r="4">
          <cell r="B4" t="str">
            <v>MOR0903711</v>
          </cell>
        </row>
        <row r="21">
          <cell r="B21">
            <v>2013</v>
          </cell>
        </row>
        <row r="22">
          <cell r="B22" t="str">
            <v>Q1</v>
          </cell>
        </row>
        <row r="23">
          <cell r="B23">
            <v>41368</v>
          </cell>
        </row>
      </sheetData>
      <sheetData sheetId="1"/>
      <sheetData sheetId="2"/>
      <sheetData sheetId="3"/>
      <sheetData sheetId="4"/>
      <sheetData sheetId="5"/>
      <sheetData sheetId="6"/>
      <sheetData sheetId="7"/>
      <sheetData sheetId="8">
        <row r="11">
          <cell r="AE11" t="str">
            <v>CLOT</v>
          </cell>
        </row>
        <row r="12">
          <cell r="AE12">
            <v>0</v>
          </cell>
        </row>
        <row r="13">
          <cell r="AE13" t="str">
            <v>RET CRIT</v>
          </cell>
        </row>
        <row r="14">
          <cell r="AE14">
            <v>0</v>
          </cell>
        </row>
        <row r="15">
          <cell r="AE15" t="str">
            <v>OK</v>
          </cell>
        </row>
        <row r="16">
          <cell r="AE16">
            <v>0</v>
          </cell>
        </row>
        <row r="17">
          <cell r="AE17" t="str">
            <v>OK</v>
          </cell>
        </row>
        <row r="18">
          <cell r="AE18">
            <v>0</v>
          </cell>
        </row>
        <row r="19">
          <cell r="AE19" t="str">
            <v>RET</v>
          </cell>
        </row>
        <row r="20">
          <cell r="AE20">
            <v>0</v>
          </cell>
        </row>
        <row r="21">
          <cell r="AE21">
            <v>0</v>
          </cell>
        </row>
        <row r="22">
          <cell r="AE22" t="str">
            <v>OK</v>
          </cell>
        </row>
        <row r="23">
          <cell r="AE23">
            <v>0</v>
          </cell>
        </row>
        <row r="24">
          <cell r="AE24" t="str">
            <v>OK</v>
          </cell>
        </row>
        <row r="25">
          <cell r="AE25">
            <v>0</v>
          </cell>
        </row>
        <row r="26">
          <cell r="AE26" t="str">
            <v>RET</v>
          </cell>
        </row>
        <row r="27">
          <cell r="AE27">
            <v>0</v>
          </cell>
        </row>
        <row r="28">
          <cell r="AE28">
            <v>0</v>
          </cell>
        </row>
        <row r="29">
          <cell r="AE29" t="str">
            <v>OK</v>
          </cell>
        </row>
        <row r="30">
          <cell r="AE30">
            <v>0</v>
          </cell>
        </row>
        <row r="31">
          <cell r="AE31" t="str">
            <v>RET CRIT</v>
          </cell>
        </row>
        <row r="32">
          <cell r="AE32">
            <v>0</v>
          </cell>
        </row>
        <row r="33">
          <cell r="AE33" t="str">
            <v>CLOT</v>
          </cell>
        </row>
        <row r="34">
          <cell r="AE34">
            <v>0</v>
          </cell>
        </row>
        <row r="35">
          <cell r="AE35">
            <v>0</v>
          </cell>
        </row>
        <row r="36">
          <cell r="AE36" t="str">
            <v>RET</v>
          </cell>
        </row>
        <row r="37">
          <cell r="AE37">
            <v>0</v>
          </cell>
        </row>
        <row r="38">
          <cell r="AE38" t="str">
            <v>CLOT</v>
          </cell>
        </row>
        <row r="39">
          <cell r="AE39">
            <v>0</v>
          </cell>
        </row>
        <row r="40">
          <cell r="AE40" t="str">
            <v>CLOT</v>
          </cell>
        </row>
        <row r="41">
          <cell r="AE41">
            <v>0</v>
          </cell>
        </row>
        <row r="42">
          <cell r="AE42">
            <v>0</v>
          </cell>
        </row>
        <row r="43">
          <cell r="AE43">
            <v>0</v>
          </cell>
        </row>
        <row r="44">
          <cell r="AE44" t="str">
            <v>CLOT</v>
          </cell>
        </row>
        <row r="45">
          <cell r="AE45">
            <v>0</v>
          </cell>
        </row>
        <row r="46">
          <cell r="AE46" t="str">
            <v>CLOT</v>
          </cell>
        </row>
        <row r="47">
          <cell r="AE47">
            <v>0</v>
          </cell>
        </row>
        <row r="48">
          <cell r="AE48" t="str">
            <v>CLOT</v>
          </cell>
        </row>
        <row r="49">
          <cell r="AE49">
            <v>0</v>
          </cell>
        </row>
        <row r="50">
          <cell r="AE50" t="str">
            <v>CLOT</v>
          </cell>
        </row>
        <row r="51">
          <cell r="AE51">
            <v>0</v>
          </cell>
        </row>
        <row r="52">
          <cell r="AE52">
            <v>0</v>
          </cell>
        </row>
        <row r="53">
          <cell r="AE53" t="str">
            <v>CLOT</v>
          </cell>
        </row>
        <row r="54">
          <cell r="AE54">
            <v>0</v>
          </cell>
        </row>
        <row r="55">
          <cell r="AE55" t="str">
            <v>CLOT</v>
          </cell>
        </row>
        <row r="56">
          <cell r="AE56">
            <v>0</v>
          </cell>
        </row>
        <row r="57">
          <cell r="AE57" t="str">
            <v>CLOT</v>
          </cell>
        </row>
        <row r="58">
          <cell r="AE58">
            <v>0</v>
          </cell>
        </row>
        <row r="59">
          <cell r="AE59">
            <v>0</v>
          </cell>
        </row>
        <row r="60">
          <cell r="AE60" t="str">
            <v>CLOT</v>
          </cell>
        </row>
        <row r="61">
          <cell r="AE61">
            <v>0</v>
          </cell>
        </row>
        <row r="62">
          <cell r="AE62" t="str">
            <v>CLOT</v>
          </cell>
        </row>
        <row r="63">
          <cell r="AE63">
            <v>0</v>
          </cell>
        </row>
        <row r="64">
          <cell r="AE64" t="str">
            <v>CLOT</v>
          </cell>
        </row>
        <row r="65">
          <cell r="AE65">
            <v>0</v>
          </cell>
        </row>
        <row r="66">
          <cell r="AE66">
            <v>0</v>
          </cell>
        </row>
        <row r="67">
          <cell r="AE67" t="str">
            <v>CLOT</v>
          </cell>
        </row>
        <row r="68">
          <cell r="AE68">
            <v>0</v>
          </cell>
        </row>
        <row r="69">
          <cell r="AE69" t="str">
            <v>CLOT</v>
          </cell>
        </row>
        <row r="70">
          <cell r="AE70">
            <v>0</v>
          </cell>
        </row>
        <row r="71">
          <cell r="AE71" t="str">
            <v>CLOT</v>
          </cell>
        </row>
        <row r="72">
          <cell r="AE72">
            <v>0</v>
          </cell>
        </row>
        <row r="73">
          <cell r="AE73">
            <v>0</v>
          </cell>
        </row>
        <row r="74">
          <cell r="AE74">
            <v>0</v>
          </cell>
        </row>
        <row r="75">
          <cell r="AE75" t="str">
            <v>CLOT</v>
          </cell>
        </row>
        <row r="76">
          <cell r="AE76">
            <v>0</v>
          </cell>
        </row>
        <row r="77">
          <cell r="AE77" t="str">
            <v>CLOT</v>
          </cell>
        </row>
        <row r="78">
          <cell r="AE78">
            <v>0</v>
          </cell>
        </row>
        <row r="79">
          <cell r="AE79" t="str">
            <v>CLOT</v>
          </cell>
        </row>
        <row r="80">
          <cell r="AE80">
            <v>0</v>
          </cell>
        </row>
        <row r="81">
          <cell r="AE81" t="str">
            <v>CLOT</v>
          </cell>
        </row>
        <row r="82">
          <cell r="AE82">
            <v>0</v>
          </cell>
        </row>
        <row r="83">
          <cell r="AE83">
            <v>0</v>
          </cell>
        </row>
        <row r="84">
          <cell r="AE84" t="str">
            <v>CLOT</v>
          </cell>
        </row>
        <row r="85">
          <cell r="AE85">
            <v>0</v>
          </cell>
        </row>
        <row r="86">
          <cell r="AE86" t="str">
            <v>CLOT</v>
          </cell>
        </row>
        <row r="87">
          <cell r="AE87">
            <v>0</v>
          </cell>
        </row>
        <row r="88">
          <cell r="AE88" t="str">
            <v>CLOT</v>
          </cell>
        </row>
        <row r="89">
          <cell r="AE89">
            <v>0</v>
          </cell>
        </row>
        <row r="90">
          <cell r="AE90">
            <v>0</v>
          </cell>
        </row>
        <row r="91">
          <cell r="AE91" t="str">
            <v>OK</v>
          </cell>
        </row>
        <row r="92">
          <cell r="AE92">
            <v>0</v>
          </cell>
        </row>
        <row r="93">
          <cell r="AE93" t="str">
            <v>CLOT</v>
          </cell>
        </row>
        <row r="94">
          <cell r="AE94">
            <v>0</v>
          </cell>
        </row>
        <row r="95">
          <cell r="AE95">
            <v>0</v>
          </cell>
        </row>
        <row r="96">
          <cell r="AE96" t="str">
            <v>CLOT</v>
          </cell>
        </row>
        <row r="97">
          <cell r="AE97">
            <v>0</v>
          </cell>
        </row>
        <row r="98">
          <cell r="AE98" t="str">
            <v>CLOT</v>
          </cell>
        </row>
        <row r="99">
          <cell r="AE99">
            <v>0</v>
          </cell>
        </row>
        <row r="100">
          <cell r="AE100">
            <v>0</v>
          </cell>
        </row>
        <row r="101">
          <cell r="AE101" t="str">
            <v>CLOT</v>
          </cell>
        </row>
        <row r="102">
          <cell r="AE102">
            <v>0</v>
          </cell>
        </row>
        <row r="103">
          <cell r="AE103" t="str">
            <v>CLOT</v>
          </cell>
        </row>
        <row r="104">
          <cell r="AE104">
            <v>0</v>
          </cell>
        </row>
        <row r="105">
          <cell r="AE105" t="str">
            <v>CLOT</v>
          </cell>
        </row>
        <row r="106">
          <cell r="AE106">
            <v>0</v>
          </cell>
        </row>
        <row r="107">
          <cell r="AE107">
            <v>0</v>
          </cell>
        </row>
        <row r="108">
          <cell r="AE108">
            <v>0</v>
          </cell>
        </row>
        <row r="109">
          <cell r="AE109" t="str">
            <v>RET</v>
          </cell>
        </row>
        <row r="110">
          <cell r="AE110">
            <v>0</v>
          </cell>
        </row>
        <row r="111">
          <cell r="AE111" t="str">
            <v>OK</v>
          </cell>
        </row>
        <row r="112">
          <cell r="AE112">
            <v>0</v>
          </cell>
        </row>
        <row r="113">
          <cell r="AE113" t="str">
            <v>RET</v>
          </cell>
        </row>
        <row r="114">
          <cell r="AE114">
            <v>0</v>
          </cell>
        </row>
        <row r="115">
          <cell r="AE115" t="str">
            <v>CLOT</v>
          </cell>
        </row>
        <row r="116">
          <cell r="AE116">
            <v>0</v>
          </cell>
        </row>
        <row r="117">
          <cell r="AE117" t="str">
            <v>CLOT</v>
          </cell>
        </row>
        <row r="118">
          <cell r="AE118">
            <v>0</v>
          </cell>
        </row>
        <row r="119">
          <cell r="AE119">
            <v>0</v>
          </cell>
        </row>
        <row r="120">
          <cell r="AE120" t="str">
            <v>CLOT</v>
          </cell>
        </row>
        <row r="121">
          <cell r="AE121">
            <v>0</v>
          </cell>
        </row>
        <row r="122">
          <cell r="AE122" t="str">
            <v>CLOT</v>
          </cell>
        </row>
        <row r="123">
          <cell r="AE123">
            <v>0</v>
          </cell>
        </row>
        <row r="124">
          <cell r="AE124" t="str">
            <v>CLOT</v>
          </cell>
        </row>
        <row r="125">
          <cell r="AE125">
            <v>0</v>
          </cell>
        </row>
        <row r="126">
          <cell r="AE126">
            <v>0</v>
          </cell>
        </row>
        <row r="127">
          <cell r="AE127" t="str">
            <v>OK</v>
          </cell>
        </row>
        <row r="128">
          <cell r="AE128">
            <v>0</v>
          </cell>
        </row>
        <row r="129">
          <cell r="AE129" t="str">
            <v>RET</v>
          </cell>
        </row>
        <row r="130">
          <cell r="AE130">
            <v>0</v>
          </cell>
        </row>
        <row r="131">
          <cell r="AE131" t="str">
            <v>OK</v>
          </cell>
        </row>
        <row r="132">
          <cell r="AE132">
            <v>0</v>
          </cell>
        </row>
        <row r="133">
          <cell r="AE133">
            <v>0</v>
          </cell>
        </row>
        <row r="134">
          <cell r="AE134" t="str">
            <v>CLOT</v>
          </cell>
        </row>
        <row r="135">
          <cell r="AE135">
            <v>0</v>
          </cell>
        </row>
        <row r="136">
          <cell r="AE136" t="str">
            <v>CLOT</v>
          </cell>
        </row>
        <row r="137">
          <cell r="AE137">
            <v>0</v>
          </cell>
        </row>
        <row r="138">
          <cell r="AE138" t="str">
            <v>CLOT</v>
          </cell>
        </row>
        <row r="139">
          <cell r="AE139">
            <v>0</v>
          </cell>
        </row>
      </sheetData>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M"/>
      <sheetName val="Codes"/>
      <sheetName val="Instructions"/>
    </sheetNames>
    <sheetDataSet>
      <sheetData sheetId="0"/>
      <sheetData sheetId="1">
        <row r="2">
          <cell r="A2" t="str">
            <v>PAEX</v>
          </cell>
          <cell r="C2" t="str">
            <v>Cogestion</v>
          </cell>
          <cell r="D2" t="str">
            <v>Travaux</v>
          </cell>
          <cell r="F2" t="str">
            <v>Direction intervention</v>
          </cell>
          <cell r="K2" t="str">
            <v>EUR</v>
          </cell>
        </row>
        <row r="3">
          <cell r="A3" t="str">
            <v>PAREC</v>
          </cell>
          <cell r="C3" t="str">
            <v>Régie</v>
          </cell>
          <cell r="D3" t="str">
            <v>Services</v>
          </cell>
          <cell r="F3" t="str">
            <v>REPBDI</v>
          </cell>
          <cell r="K3" t="str">
            <v>BIF</v>
          </cell>
        </row>
        <row r="4">
          <cell r="A4" t="str">
            <v>FBBR</v>
          </cell>
          <cell r="D4" t="str">
            <v>Fournitures</v>
          </cell>
          <cell r="F4" t="str">
            <v>AmbaBel</v>
          </cell>
          <cell r="K4" t="str">
            <v>USD</v>
          </cell>
        </row>
        <row r="5">
          <cell r="A5" t="str">
            <v>APVR</v>
          </cell>
          <cell r="F5" t="str">
            <v>HQ</v>
          </cell>
        </row>
        <row r="6">
          <cell r="A6" t="str">
            <v>PAIOSA</v>
          </cell>
          <cell r="F6" t="str">
            <v>Partenaire</v>
          </cell>
        </row>
        <row r="7">
          <cell r="A7" t="str">
            <v>PADAPC</v>
          </cell>
          <cell r="F7" t="str">
            <v>Autre</v>
          </cell>
        </row>
        <row r="8">
          <cell r="A8" t="str">
            <v>FCE</v>
          </cell>
        </row>
        <row r="9">
          <cell r="A9" t="str">
            <v>AEP</v>
          </cell>
        </row>
        <row r="10">
          <cell r="A10" t="str">
            <v>AFPT</v>
          </cell>
        </row>
        <row r="11">
          <cell r="A11" t="str">
            <v>AFIE</v>
          </cell>
        </row>
        <row r="12">
          <cell r="A12" t="str">
            <v>PAISS</v>
          </cell>
        </row>
        <row r="13">
          <cell r="A13" t="str">
            <v>ASNIS</v>
          </cell>
        </row>
        <row r="14">
          <cell r="A14" t="str">
            <v>Justice</v>
          </cell>
        </row>
        <row r="15">
          <cell r="A15" t="str">
            <v>Pavage</v>
          </cell>
        </row>
        <row r="16">
          <cell r="A16" t="str">
            <v>ABGLC</v>
          </cell>
        </row>
        <row r="17">
          <cell r="A17" t="str">
            <v>AASMPB</v>
          </cell>
        </row>
        <row r="18">
          <cell r="A18" t="str">
            <v>ADLPC</v>
          </cell>
        </row>
        <row r="19">
          <cell r="A19" t="str">
            <v>Police</v>
          </cell>
        </row>
        <row r="20">
          <cell r="A20" t="str">
            <v>MiniRelEx</v>
          </cell>
        </row>
        <row r="21">
          <cell r="A21" t="str">
            <v>REPBDI</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OMM"/>
      <sheetName val="Instructions"/>
    </sheetNames>
    <sheetDataSet>
      <sheetData sheetId="0">
        <row r="2">
          <cell r="A2" t="str">
            <v>PAEX</v>
          </cell>
          <cell r="D2" t="str">
            <v>Travaux</v>
          </cell>
        </row>
        <row r="3">
          <cell r="D3" t="str">
            <v>Services</v>
          </cell>
        </row>
        <row r="4">
          <cell r="D4" t="str">
            <v>Fournitures</v>
          </cell>
        </row>
      </sheetData>
      <sheetData sheetId="1"/>
      <sheetData sheetId="2" refreshError="1"/>
    </sheetDataSet>
  </externalBook>
</externalLink>
</file>

<file path=xl/tables/table1.xml><?xml version="1.0" encoding="utf-8"?>
<table xmlns="http://schemas.openxmlformats.org/spreadsheetml/2006/main" id="2" name="Table2" displayName="Table2" ref="A9:H26" totalsRowShown="0" dataDxfId="51">
  <autoFilter ref="A9:H26"/>
  <tableColumns count="8">
    <tableColumn id="1" name="Fonction" dataDxfId="50"/>
    <tableColumn id="2" name="Nom" dataDxfId="49"/>
    <tableColumn id="10" name="Prénom" dataDxfId="48"/>
    <tableColumn id="7" name="M/F" dataDxfId="47"/>
    <tableColumn id="3" name="Début" dataDxfId="46"/>
    <tableColumn id="4" name="Fin" dataDxfId="45"/>
    <tableColumn id="5" name="Type" dataDxfId="44"/>
    <tableColumn id="6" name="Cercles Dévt" dataDxfId="43"/>
  </tableColumns>
  <tableStyleInfo name="TableStyleLight1" showFirstColumn="0" showLastColumn="0" showRowStripes="1" showColumnStripes="0"/>
</table>
</file>

<file path=xl/tables/table2.xml><?xml version="1.0" encoding="utf-8"?>
<table xmlns="http://schemas.openxmlformats.org/spreadsheetml/2006/main" id="4" name="Table25" displayName="Table25" ref="A33:F50" totalsRowShown="0" dataDxfId="42">
  <autoFilter ref="A33:F50"/>
  <tableColumns count="6">
    <tableColumn id="1" name="Nature" dataDxfId="41"/>
    <tableColumn id="2" name="Contractant" dataDxfId="40"/>
    <tableColumn id="3" name="Début" dataDxfId="39"/>
    <tableColumn id="4" name="Fin" dataDxfId="38"/>
    <tableColumn id="5" name="Total H/J" dataDxfId="37"/>
    <tableColumn id="6" name="Prestations" dataDxfId="36"/>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I37"/>
  <sheetViews>
    <sheetView topLeftCell="A2" zoomScaleNormal="100" workbookViewId="0">
      <selection activeCell="B9" sqref="B9"/>
    </sheetView>
  </sheetViews>
  <sheetFormatPr baseColWidth="10" defaultColWidth="9.140625" defaultRowHeight="12.75" x14ac:dyDescent="0.2"/>
  <cols>
    <col min="1" max="1" width="38.85546875" customWidth="1"/>
    <col min="2" max="2" width="80.140625" customWidth="1"/>
    <col min="3" max="3" width="0.28515625" hidden="1" customWidth="1"/>
    <col min="4" max="4" width="4.7109375" hidden="1" customWidth="1"/>
    <col min="5" max="5" width="0.140625" hidden="1" customWidth="1"/>
  </cols>
  <sheetData>
    <row r="1" spans="1:9" s="1" customFormat="1" ht="23.25" x14ac:dyDescent="0.2">
      <c r="A1" s="503"/>
      <c r="B1" s="503"/>
      <c r="C1" s="503"/>
      <c r="D1" s="503"/>
      <c r="E1" s="503"/>
    </row>
    <row r="2" spans="1:9" s="1" customFormat="1" ht="15.75" x14ac:dyDescent="0.25">
      <c r="A2" s="257" t="s">
        <v>107</v>
      </c>
      <c r="B2" s="326" t="s">
        <v>275</v>
      </c>
      <c r="C2" s="327"/>
      <c r="D2" s="327"/>
      <c r="E2" s="328"/>
    </row>
    <row r="3" spans="1:9" ht="15.75" x14ac:dyDescent="0.25">
      <c r="A3" s="257" t="s">
        <v>65</v>
      </c>
      <c r="B3" s="362" t="s">
        <v>276</v>
      </c>
      <c r="C3" s="324"/>
      <c r="D3" s="324"/>
      <c r="E3" s="325"/>
    </row>
    <row r="4" spans="1:9" ht="15.75" x14ac:dyDescent="0.25">
      <c r="A4" s="257" t="s">
        <v>42</v>
      </c>
      <c r="B4" s="323" t="s">
        <v>277</v>
      </c>
      <c r="C4" s="324"/>
      <c r="D4" s="324"/>
      <c r="E4" s="325"/>
    </row>
    <row r="5" spans="1:9" s="71" customFormat="1" ht="21.75" customHeight="1" x14ac:dyDescent="0.25">
      <c r="A5" s="257" t="s">
        <v>70</v>
      </c>
      <c r="B5" s="363" t="s">
        <v>278</v>
      </c>
      <c r="C5" s="364"/>
      <c r="D5" s="364"/>
      <c r="E5" s="365"/>
      <c r="I5" s="330"/>
    </row>
    <row r="6" spans="1:9" ht="15.75" x14ac:dyDescent="0.25">
      <c r="A6" s="257" t="s">
        <v>66</v>
      </c>
      <c r="B6" s="323" t="s">
        <v>279</v>
      </c>
      <c r="C6" s="324"/>
      <c r="D6" s="324"/>
      <c r="E6" s="325"/>
      <c r="I6" s="330"/>
    </row>
    <row r="7" spans="1:9" s="55" customFormat="1" ht="35.25" customHeight="1" x14ac:dyDescent="0.25">
      <c r="A7" s="258" t="s">
        <v>67</v>
      </c>
      <c r="B7" s="363" t="s">
        <v>280</v>
      </c>
      <c r="C7" s="364"/>
      <c r="D7" s="364"/>
      <c r="E7" s="365"/>
      <c r="I7" s="329"/>
    </row>
    <row r="8" spans="1:9" ht="15.75" x14ac:dyDescent="0.25">
      <c r="A8" s="257" t="s">
        <v>108</v>
      </c>
      <c r="B8" s="349">
        <v>41333</v>
      </c>
      <c r="C8" s="350"/>
      <c r="D8" s="350"/>
      <c r="E8" s="351"/>
    </row>
    <row r="9" spans="1:9" ht="15.75" x14ac:dyDescent="0.25">
      <c r="A9" s="257" t="s">
        <v>225</v>
      </c>
      <c r="B9" s="344">
        <v>42794</v>
      </c>
      <c r="C9" s="342"/>
      <c r="D9" s="342"/>
      <c r="E9" s="343"/>
    </row>
    <row r="10" spans="1:9" ht="15.75" x14ac:dyDescent="0.25">
      <c r="A10" s="257" t="s">
        <v>226</v>
      </c>
      <c r="B10" s="349">
        <v>43159</v>
      </c>
      <c r="C10" s="352"/>
      <c r="D10" s="352"/>
      <c r="E10" s="353"/>
    </row>
    <row r="11" spans="1:9" ht="15.75" x14ac:dyDescent="0.25">
      <c r="A11" s="257" t="s">
        <v>68</v>
      </c>
      <c r="B11" s="510" t="s">
        <v>321</v>
      </c>
      <c r="C11" s="510"/>
      <c r="D11" s="510"/>
      <c r="E11" s="510"/>
    </row>
    <row r="12" spans="1:9" ht="30.75" customHeight="1" x14ac:dyDescent="0.25">
      <c r="A12" s="259" t="s">
        <v>69</v>
      </c>
      <c r="B12" s="369" t="s">
        <v>288</v>
      </c>
      <c r="C12" s="370"/>
      <c r="D12" s="370"/>
      <c r="E12" s="371"/>
    </row>
    <row r="13" spans="1:9" ht="36.75" customHeight="1" x14ac:dyDescent="0.2">
      <c r="A13" s="259" t="s">
        <v>101</v>
      </c>
      <c r="B13" s="363" t="s">
        <v>281</v>
      </c>
      <c r="C13" s="364"/>
      <c r="D13" s="364"/>
      <c r="E13" s="365"/>
    </row>
    <row r="14" spans="1:9" ht="30" customHeight="1" x14ac:dyDescent="0.2">
      <c r="A14" s="259" t="s">
        <v>102</v>
      </c>
      <c r="B14" s="363" t="s">
        <v>282</v>
      </c>
      <c r="C14" s="364"/>
      <c r="D14" s="364"/>
      <c r="E14" s="365"/>
    </row>
    <row r="15" spans="1:9" ht="33" customHeight="1" x14ac:dyDescent="0.2">
      <c r="A15" s="504" t="s">
        <v>103</v>
      </c>
      <c r="B15" s="366" t="s">
        <v>283</v>
      </c>
      <c r="C15" s="367"/>
      <c r="D15" s="367"/>
      <c r="E15" s="368"/>
    </row>
    <row r="16" spans="1:9" ht="31.5" customHeight="1" x14ac:dyDescent="0.2">
      <c r="A16" s="505"/>
      <c r="B16" s="366" t="s">
        <v>284</v>
      </c>
      <c r="C16" s="367"/>
      <c r="D16" s="367"/>
      <c r="E16" s="368"/>
    </row>
    <row r="17" spans="1:5" ht="32.25" customHeight="1" x14ac:dyDescent="0.2">
      <c r="A17" s="506"/>
      <c r="B17" s="366" t="s">
        <v>285</v>
      </c>
      <c r="C17" s="367"/>
      <c r="D17" s="367"/>
      <c r="E17" s="368"/>
    </row>
    <row r="18" spans="1:5" x14ac:dyDescent="0.2">
      <c r="A18" s="53"/>
      <c r="B18" s="54"/>
    </row>
    <row r="19" spans="1:5" ht="24" thickBot="1" x14ac:dyDescent="0.25">
      <c r="A19" s="503" t="s">
        <v>100</v>
      </c>
      <c r="B19" s="509"/>
    </row>
    <row r="20" spans="1:5" ht="14.25" customHeight="1" x14ac:dyDescent="0.2">
      <c r="A20" s="114" t="s">
        <v>41</v>
      </c>
      <c r="B20" s="262">
        <v>2014</v>
      </c>
    </row>
    <row r="21" spans="1:5" ht="15.75" customHeight="1" thickBot="1" x14ac:dyDescent="0.25">
      <c r="A21" s="115" t="s">
        <v>110</v>
      </c>
      <c r="B21" s="260" t="s">
        <v>59</v>
      </c>
    </row>
    <row r="22" spans="1:5" ht="13.5" thickBot="1" x14ac:dyDescent="0.25">
      <c r="A22" s="115" t="s">
        <v>224</v>
      </c>
      <c r="B22" s="261">
        <f ca="1">TODAY()</f>
        <v>41879</v>
      </c>
    </row>
    <row r="24" spans="1:5" s="1" customFormat="1" ht="23.25" x14ac:dyDescent="0.2">
      <c r="A24" s="507" t="s">
        <v>71</v>
      </c>
      <c r="B24" s="508"/>
      <c r="D24"/>
      <c r="E24"/>
    </row>
    <row r="25" spans="1:5" s="1" customFormat="1" ht="23.25" x14ac:dyDescent="0.2">
      <c r="A25" s="186"/>
      <c r="B25" s="48" t="s">
        <v>112</v>
      </c>
      <c r="D25"/>
      <c r="E25"/>
    </row>
    <row r="26" spans="1:5" x14ac:dyDescent="0.2">
      <c r="B26" s="48" t="s">
        <v>229</v>
      </c>
    </row>
    <row r="27" spans="1:5" x14ac:dyDescent="0.2">
      <c r="B27" s="48" t="s">
        <v>219</v>
      </c>
    </row>
    <row r="28" spans="1:5" x14ac:dyDescent="0.2">
      <c r="B28" s="48" t="s">
        <v>116</v>
      </c>
    </row>
    <row r="29" spans="1:5" x14ac:dyDescent="0.2">
      <c r="B29" s="48" t="s">
        <v>113</v>
      </c>
    </row>
    <row r="30" spans="1:5" x14ac:dyDescent="0.2">
      <c r="B30" s="48" t="s">
        <v>231</v>
      </c>
    </row>
    <row r="31" spans="1:5" x14ac:dyDescent="0.2">
      <c r="B31" s="48" t="s">
        <v>215</v>
      </c>
    </row>
    <row r="32" spans="1:5" x14ac:dyDescent="0.2">
      <c r="B32" s="48" t="s">
        <v>72</v>
      </c>
    </row>
    <row r="33" spans="2:2" x14ac:dyDescent="0.2">
      <c r="B33" s="48" t="s">
        <v>114</v>
      </c>
    </row>
    <row r="34" spans="2:2" x14ac:dyDescent="0.2">
      <c r="B34" s="48" t="s">
        <v>230</v>
      </c>
    </row>
    <row r="35" spans="2:2" x14ac:dyDescent="0.2">
      <c r="B35" s="48" t="s">
        <v>111</v>
      </c>
    </row>
    <row r="36" spans="2:2" x14ac:dyDescent="0.2">
      <c r="B36" s="48" t="s">
        <v>216</v>
      </c>
    </row>
    <row r="37" spans="2:2" x14ac:dyDescent="0.2">
      <c r="B37" s="48" t="s">
        <v>115</v>
      </c>
    </row>
  </sheetData>
  <mergeCells count="5">
    <mergeCell ref="A1:E1"/>
    <mergeCell ref="A15:A17"/>
    <mergeCell ref="A24:B24"/>
    <mergeCell ref="A19:B19"/>
    <mergeCell ref="B11:E11"/>
  </mergeCells>
  <dataValidations count="2">
    <dataValidation type="list" errorStyle="information" allowBlank="1" showInputMessage="1" showErrorMessage="1" sqref="B21">
      <formula1>"Q1,Q2,Q3,Q4"</formula1>
    </dataValidation>
    <dataValidation errorStyle="information" allowBlank="1" showInputMessage="1" showErrorMessage="1" sqref="E18"/>
  </dataValidations>
  <hyperlinks>
    <hyperlink ref="B34" location="MSE!A1" display="Matrice de Suivi Evaluation"/>
    <hyperlink ref="B26" location="'Risques Prob'!A1" display="Gestion des Risques et Problèmes"/>
    <hyperlink ref="B27" location="'Déc SMCL'!A1" display="Suivi décisions SMCL"/>
    <hyperlink ref="B32" location="'Plan Op'!A1" display="Planning &amp; Suivi opérationnel"/>
    <hyperlink ref="B28" location="MP!A1" display="Marchés Publiques"/>
    <hyperlink ref="B29" location="'AE-AF'!A1" display="Accords d'Exécution et de Financement"/>
    <hyperlink ref="B33" location="POP!A1" display="Extrait POP"/>
    <hyperlink ref="B35" location="'Plan Fin'!A1" display="Planification Financière"/>
    <hyperlink ref="B25" location="Organ!A1" display="Organigramme"/>
    <hyperlink ref="B37" location="SYNTH!A1" display="Synthèse"/>
    <hyperlink ref="B31" location="Narr!A1" display="Narratif"/>
    <hyperlink ref="B36" location="'Plan Fin Dét'!A1" display="Planification financière détaillée"/>
    <hyperlink ref="B30" location="RH!A1" display="Ressources Humaines"/>
  </hyperlinks>
  <pageMargins left="0.7" right="0.7" top="0.75" bottom="0.75" header="0.3" footer="0.3"/>
  <pageSetup orientation="landscape" r:id="rId1"/>
  <headerFooter>
    <oddHeader>&amp;C&amp;"Arial,Bold"&amp;18&amp;K03+000Fiche Projet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F0"/>
    <pageSetUpPr fitToPage="1"/>
  </sheetPr>
  <dimension ref="A1:AI95"/>
  <sheetViews>
    <sheetView topLeftCell="A79" zoomScaleNormal="100" zoomScalePageLayoutView="50" workbookViewId="0">
      <selection activeCell="A97" sqref="A97"/>
    </sheetView>
  </sheetViews>
  <sheetFormatPr baseColWidth="10" defaultColWidth="9.140625" defaultRowHeight="15" x14ac:dyDescent="0.25"/>
  <cols>
    <col min="1" max="1" width="9.140625" style="197"/>
    <col min="2" max="2" width="13" style="197" customWidth="1"/>
    <col min="3" max="3" width="54.5703125" style="197" customWidth="1"/>
    <col min="4" max="4" width="25.28515625" style="197" customWidth="1"/>
    <col min="5" max="7" width="9.140625" style="197"/>
    <col min="8" max="31" width="9.140625" style="144"/>
    <col min="32" max="32" width="10" style="145" customWidth="1"/>
    <col min="33" max="33" width="86.28515625" style="197" customWidth="1"/>
    <col min="34" max="16384" width="9.140625" style="144"/>
  </cols>
  <sheetData>
    <row r="1" spans="1:35" x14ac:dyDescent="0.25">
      <c r="A1" s="144"/>
      <c r="B1" s="144"/>
      <c r="C1" s="144"/>
      <c r="D1" s="144"/>
      <c r="E1" s="144"/>
      <c r="F1" s="144"/>
      <c r="G1" s="144"/>
      <c r="AG1" s="144"/>
    </row>
    <row r="2" spans="1:35" x14ac:dyDescent="0.25">
      <c r="A2" s="144"/>
      <c r="B2" s="144"/>
      <c r="C2" s="159" t="s">
        <v>42</v>
      </c>
      <c r="D2" s="161"/>
      <c r="E2" s="160" t="str">
        <f>CODE_PROJET</f>
        <v>BDI 12 072 11</v>
      </c>
      <c r="F2" s="161"/>
      <c r="G2" s="162"/>
      <c r="AG2" s="144"/>
    </row>
    <row r="3" spans="1:35" x14ac:dyDescent="0.25">
      <c r="A3" s="144"/>
      <c r="B3" s="144"/>
      <c r="C3" s="146" t="s">
        <v>65</v>
      </c>
      <c r="D3" s="147"/>
      <c r="E3" s="117" t="str">
        <f>INTITULE_PROJET</f>
        <v>Appui à la Bonne Gouvernance et à la lutte contre la corruption au Burundi (ABGLC)</v>
      </c>
      <c r="F3" s="147"/>
      <c r="G3" s="163"/>
      <c r="AG3" s="144"/>
    </row>
    <row r="4" spans="1:35" x14ac:dyDescent="0.25">
      <c r="A4" s="144"/>
      <c r="B4" s="144"/>
      <c r="C4" s="159" t="s">
        <v>41</v>
      </c>
      <c r="D4" s="161"/>
      <c r="E4" s="160">
        <f>ANNEE_DE_REFERENCE</f>
        <v>2014</v>
      </c>
      <c r="F4" s="161"/>
      <c r="G4" s="162"/>
      <c r="AG4" s="144"/>
    </row>
    <row r="5" spans="1:35" x14ac:dyDescent="0.25">
      <c r="A5" s="144"/>
      <c r="B5" s="144"/>
      <c r="C5" s="146" t="s">
        <v>110</v>
      </c>
      <c r="D5" s="147"/>
      <c r="E5" s="117" t="str">
        <f>TRIMESTRE_DE_REFERENCE</f>
        <v>Q1</v>
      </c>
      <c r="F5" s="147"/>
      <c r="G5" s="163"/>
      <c r="AG5" s="144"/>
    </row>
    <row r="6" spans="1:35" x14ac:dyDescent="0.25">
      <c r="A6" s="144"/>
      <c r="B6" s="144"/>
      <c r="C6" s="144"/>
      <c r="D6" s="144"/>
      <c r="E6" s="144"/>
      <c r="F6" s="144"/>
      <c r="G6" s="144"/>
      <c r="AG6" s="144"/>
    </row>
    <row r="7" spans="1:35" x14ac:dyDescent="0.25">
      <c r="A7" s="144"/>
      <c r="B7" s="144"/>
      <c r="C7" s="144"/>
      <c r="D7" s="144"/>
      <c r="E7" s="144"/>
      <c r="F7" s="144"/>
      <c r="G7" s="144"/>
      <c r="H7" s="194"/>
      <c r="I7" s="195" t="str">
        <f>CONCATENATE("Q1"," ", ANNEE_DE_REFERENCE)</f>
        <v>Q1 2014</v>
      </c>
      <c r="J7" s="196"/>
      <c r="K7" s="194"/>
      <c r="L7" s="195" t="str">
        <f>CONCATENATE("Q2"," ", ANNEE_DE_REFERENCE)</f>
        <v>Q2 2014</v>
      </c>
      <c r="M7" s="196"/>
      <c r="N7" s="194"/>
      <c r="O7" s="195" t="str">
        <f>CONCATENATE("Q3"," ", ANNEE_DE_REFERENCE)</f>
        <v>Q3 2014</v>
      </c>
      <c r="P7" s="196"/>
      <c r="Q7" s="194"/>
      <c r="R7" s="195" t="str">
        <f>CONCATENATE("Q4"," ", ANNEE_DE_REFERENCE)</f>
        <v>Q4 2014</v>
      </c>
      <c r="S7" s="196"/>
      <c r="T7" s="192"/>
      <c r="U7" s="191" t="str">
        <f>CONCATENATE("Q1"," ", ANNEE_DE_REFERENCE+1)</f>
        <v>Q1 2015</v>
      </c>
      <c r="V7" s="193"/>
      <c r="W7" s="192"/>
      <c r="X7" s="191" t="str">
        <f>CONCATENATE("Q2"," ", ANNEE_DE_REFERENCE+1)</f>
        <v>Q2 2015</v>
      </c>
      <c r="Y7" s="193"/>
      <c r="Z7" s="192"/>
      <c r="AA7" s="191" t="str">
        <f>CONCATENATE("Q3"," ", ANNEE_DE_REFERENCE+1)</f>
        <v>Q3 2015</v>
      </c>
      <c r="AB7" s="193"/>
      <c r="AC7" s="192"/>
      <c r="AD7" s="191" t="str">
        <f>CONCATENATE("Q4"," ", ANNEE_DE_REFERENCE+1)</f>
        <v>Q4 2015</v>
      </c>
      <c r="AE7" s="193"/>
      <c r="AF7" s="148" t="s">
        <v>181</v>
      </c>
      <c r="AG7" s="144"/>
    </row>
    <row r="8" spans="1:35" x14ac:dyDescent="0.25">
      <c r="A8" s="246" t="s">
        <v>62</v>
      </c>
      <c r="B8" s="247" t="s">
        <v>2</v>
      </c>
      <c r="C8" s="248" t="s">
        <v>1</v>
      </c>
      <c r="D8" s="346" t="s">
        <v>323</v>
      </c>
      <c r="E8" s="248" t="s">
        <v>0</v>
      </c>
      <c r="F8" s="216" t="s">
        <v>149</v>
      </c>
      <c r="G8" s="216" t="s">
        <v>150</v>
      </c>
      <c r="H8" s="217">
        <v>41640</v>
      </c>
      <c r="I8" s="217">
        <v>41671</v>
      </c>
      <c r="J8" s="217">
        <v>41699</v>
      </c>
      <c r="K8" s="217">
        <v>41730</v>
      </c>
      <c r="L8" s="217">
        <v>41760</v>
      </c>
      <c r="M8" s="217">
        <v>41791</v>
      </c>
      <c r="N8" s="217">
        <v>41821</v>
      </c>
      <c r="O8" s="217">
        <v>41852</v>
      </c>
      <c r="P8" s="217">
        <v>41883</v>
      </c>
      <c r="Q8" s="217">
        <v>41913</v>
      </c>
      <c r="R8" s="217">
        <v>41944</v>
      </c>
      <c r="S8" s="217">
        <v>41974</v>
      </c>
      <c r="T8" s="217">
        <v>42005</v>
      </c>
      <c r="U8" s="217">
        <v>42036</v>
      </c>
      <c r="V8" s="217">
        <v>42064</v>
      </c>
      <c r="W8" s="217">
        <v>42095</v>
      </c>
      <c r="X8" s="217">
        <v>42125</v>
      </c>
      <c r="Y8" s="217">
        <v>42156</v>
      </c>
      <c r="Z8" s="217">
        <v>42186</v>
      </c>
      <c r="AA8" s="217">
        <v>42217</v>
      </c>
      <c r="AB8" s="217">
        <v>42248</v>
      </c>
      <c r="AC8" s="217">
        <v>42278</v>
      </c>
      <c r="AD8" s="217">
        <v>42309</v>
      </c>
      <c r="AE8" s="217">
        <v>42339</v>
      </c>
      <c r="AF8" s="218" t="s">
        <v>23</v>
      </c>
      <c r="AG8" s="219" t="s">
        <v>63</v>
      </c>
    </row>
    <row r="9" spans="1:35" ht="15.75" customHeight="1" x14ac:dyDescent="0.25">
      <c r="A9" s="249" t="s">
        <v>157</v>
      </c>
      <c r="B9" s="149"/>
      <c r="C9" s="149" t="s">
        <v>283</v>
      </c>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50"/>
      <c r="AG9" s="198"/>
    </row>
    <row r="10" spans="1:35" x14ac:dyDescent="0.25">
      <c r="A10" s="250" t="s">
        <v>93</v>
      </c>
      <c r="B10" s="251" t="s">
        <v>94</v>
      </c>
      <c r="C10" s="437" t="s">
        <v>433</v>
      </c>
      <c r="D10" s="347" t="s">
        <v>324</v>
      </c>
      <c r="E10" s="251"/>
      <c r="F10" s="141"/>
      <c r="G10" s="141"/>
      <c r="H10" s="151">
        <v>41640</v>
      </c>
      <c r="I10" s="151">
        <v>41671</v>
      </c>
      <c r="J10" s="151">
        <v>41699</v>
      </c>
      <c r="K10" s="151">
        <v>41730</v>
      </c>
      <c r="L10" s="151">
        <v>41760</v>
      </c>
      <c r="M10" s="151">
        <v>41791</v>
      </c>
      <c r="N10" s="151">
        <v>41821</v>
      </c>
      <c r="O10" s="151">
        <v>41852</v>
      </c>
      <c r="P10" s="151">
        <v>41883</v>
      </c>
      <c r="Q10" s="151">
        <v>41913</v>
      </c>
      <c r="R10" s="151">
        <v>41944</v>
      </c>
      <c r="S10" s="151">
        <v>41974</v>
      </c>
      <c r="T10" s="151">
        <v>42005</v>
      </c>
      <c r="U10" s="151">
        <v>42036</v>
      </c>
      <c r="V10" s="151">
        <v>42064</v>
      </c>
      <c r="W10" s="151">
        <v>42095</v>
      </c>
      <c r="X10" s="151">
        <v>42125</v>
      </c>
      <c r="Y10" s="151">
        <v>42156</v>
      </c>
      <c r="Z10" s="151">
        <v>42186</v>
      </c>
      <c r="AA10" s="151">
        <v>42217</v>
      </c>
      <c r="AB10" s="151">
        <v>42248</v>
      </c>
      <c r="AC10" s="151">
        <v>42278</v>
      </c>
      <c r="AD10" s="151">
        <v>42309</v>
      </c>
      <c r="AE10" s="151">
        <v>42339</v>
      </c>
      <c r="AF10" s="152"/>
      <c r="AG10" s="199"/>
    </row>
    <row r="11" spans="1:35" s="153" customFormat="1" x14ac:dyDescent="0.25">
      <c r="A11" s="252" t="s">
        <v>217</v>
      </c>
      <c r="B11" s="253" t="s">
        <v>104</v>
      </c>
      <c r="C11" s="438" t="s">
        <v>434</v>
      </c>
      <c r="D11" s="333"/>
      <c r="E11" s="253" t="s">
        <v>3</v>
      </c>
      <c r="F11" s="142">
        <v>41671</v>
      </c>
      <c r="G11" s="142">
        <v>41852</v>
      </c>
      <c r="H11" s="187"/>
      <c r="I11" s="187"/>
      <c r="J11" s="187"/>
      <c r="K11" s="187"/>
      <c r="L11" s="187"/>
      <c r="M11" s="187"/>
      <c r="N11" s="187"/>
      <c r="O11" s="187"/>
      <c r="P11" s="187"/>
      <c r="Q11" s="187"/>
      <c r="R11" s="187"/>
      <c r="S11" s="187"/>
      <c r="T11" s="189"/>
      <c r="U11" s="189"/>
      <c r="V11" s="189"/>
      <c r="W11" s="189"/>
      <c r="X11" s="189"/>
      <c r="Y11" s="189"/>
      <c r="Z11" s="189"/>
      <c r="AA11" s="189"/>
      <c r="AB11" s="189"/>
      <c r="AC11" s="189"/>
      <c r="AD11" s="189"/>
      <c r="AE11" s="189"/>
      <c r="AF11" s="614" t="str">
        <f ca="1">IF((G12+30)&lt;(Today),"CLOT",IF(G12-G11&gt;180,"RET CRIT",IF(G12-G11&gt;60,"RET",IF(G12-G11&lt;=60,"OK",))))</f>
        <v>OK</v>
      </c>
      <c r="AG11" s="616"/>
    </row>
    <row r="12" spans="1:35" s="153" customFormat="1" x14ac:dyDescent="0.25">
      <c r="A12" s="254"/>
      <c r="B12" s="255"/>
      <c r="C12" s="332"/>
      <c r="D12" s="332"/>
      <c r="E12" s="255" t="s">
        <v>4</v>
      </c>
      <c r="F12" s="143">
        <v>41699</v>
      </c>
      <c r="G12" s="143">
        <v>41852</v>
      </c>
      <c r="H12" s="188"/>
      <c r="I12" s="188"/>
      <c r="J12" s="188"/>
      <c r="K12" s="188"/>
      <c r="L12" s="188"/>
      <c r="M12" s="188"/>
      <c r="N12" s="188"/>
      <c r="O12" s="188"/>
      <c r="P12" s="188"/>
      <c r="Q12" s="188"/>
      <c r="R12" s="188"/>
      <c r="S12" s="188"/>
      <c r="T12" s="190"/>
      <c r="U12" s="190"/>
      <c r="V12" s="190"/>
      <c r="W12" s="190"/>
      <c r="X12" s="190"/>
      <c r="Y12" s="190"/>
      <c r="Z12" s="190"/>
      <c r="AA12" s="190"/>
      <c r="AB12" s="190"/>
      <c r="AC12" s="190"/>
      <c r="AD12" s="190"/>
      <c r="AE12" s="190"/>
      <c r="AF12" s="615"/>
      <c r="AG12" s="617"/>
      <c r="AI12" s="154"/>
    </row>
    <row r="13" spans="1:35" s="153" customFormat="1" x14ac:dyDescent="0.25">
      <c r="A13" s="252" t="s">
        <v>217</v>
      </c>
      <c r="B13" s="253" t="s">
        <v>105</v>
      </c>
      <c r="C13" s="438" t="s">
        <v>435</v>
      </c>
      <c r="D13" s="331"/>
      <c r="E13" s="253" t="s">
        <v>3</v>
      </c>
      <c r="F13" s="142">
        <v>41730</v>
      </c>
      <c r="G13" s="142">
        <v>41974</v>
      </c>
      <c r="H13" s="187"/>
      <c r="I13" s="187"/>
      <c r="J13" s="187"/>
      <c r="K13" s="187"/>
      <c r="L13" s="187"/>
      <c r="M13" s="187"/>
      <c r="N13" s="187"/>
      <c r="O13" s="187"/>
      <c r="P13" s="187"/>
      <c r="Q13" s="187"/>
      <c r="R13" s="187"/>
      <c r="S13" s="187"/>
      <c r="T13" s="189"/>
      <c r="U13" s="189"/>
      <c r="V13" s="189"/>
      <c r="W13" s="189"/>
      <c r="X13" s="189"/>
      <c r="Y13" s="189"/>
      <c r="Z13" s="189"/>
      <c r="AA13" s="189"/>
      <c r="AB13" s="189"/>
      <c r="AC13" s="189"/>
      <c r="AD13" s="189"/>
      <c r="AE13" s="189"/>
      <c r="AF13" s="614" t="str">
        <f ca="1">IF((G14+30)&lt;(Today),"CLOT",IF(G14-G13&gt;180,"RET CRIT",IF(G14-G13&gt;60,"RET",IF(G14-G13&lt;=60,"OK",))))</f>
        <v>OK</v>
      </c>
      <c r="AG13" s="616"/>
    </row>
    <row r="14" spans="1:35" s="153" customFormat="1" x14ac:dyDescent="0.25">
      <c r="A14" s="254"/>
      <c r="B14" s="255"/>
      <c r="C14" s="332"/>
      <c r="D14" s="332"/>
      <c r="E14" s="255" t="s">
        <v>4</v>
      </c>
      <c r="F14" s="143">
        <v>41730</v>
      </c>
      <c r="G14" s="143">
        <v>41974</v>
      </c>
      <c r="H14" s="188"/>
      <c r="I14" s="188"/>
      <c r="J14" s="188"/>
      <c r="K14" s="188"/>
      <c r="L14" s="188"/>
      <c r="M14" s="188"/>
      <c r="N14" s="188"/>
      <c r="O14" s="188"/>
      <c r="P14" s="188"/>
      <c r="Q14" s="188"/>
      <c r="R14" s="188"/>
      <c r="S14" s="188"/>
      <c r="T14" s="190"/>
      <c r="U14" s="190"/>
      <c r="V14" s="190"/>
      <c r="W14" s="190"/>
      <c r="X14" s="190"/>
      <c r="Y14" s="190"/>
      <c r="Z14" s="190"/>
      <c r="AA14" s="190"/>
      <c r="AB14" s="190"/>
      <c r="AC14" s="190"/>
      <c r="AD14" s="190"/>
      <c r="AE14" s="190"/>
      <c r="AF14" s="615"/>
      <c r="AG14" s="617"/>
    </row>
    <row r="15" spans="1:35" x14ac:dyDescent="0.25">
      <c r="A15" s="250" t="s">
        <v>93</v>
      </c>
      <c r="B15" s="251" t="s">
        <v>159</v>
      </c>
      <c r="C15" s="334" t="s">
        <v>286</v>
      </c>
      <c r="D15" s="347" t="s">
        <v>325</v>
      </c>
      <c r="E15" s="251"/>
      <c r="F15" s="141"/>
      <c r="G15" s="141"/>
      <c r="H15" s="151">
        <v>41640</v>
      </c>
      <c r="I15" s="151">
        <v>41671</v>
      </c>
      <c r="J15" s="151">
        <v>41699</v>
      </c>
      <c r="K15" s="151">
        <v>41730</v>
      </c>
      <c r="L15" s="151">
        <v>41760</v>
      </c>
      <c r="M15" s="151">
        <v>41791</v>
      </c>
      <c r="N15" s="151">
        <v>41821</v>
      </c>
      <c r="O15" s="151">
        <v>41852</v>
      </c>
      <c r="P15" s="151">
        <v>41883</v>
      </c>
      <c r="Q15" s="151">
        <v>41913</v>
      </c>
      <c r="R15" s="151">
        <v>41944</v>
      </c>
      <c r="S15" s="151">
        <v>41974</v>
      </c>
      <c r="T15" s="151">
        <v>42005</v>
      </c>
      <c r="U15" s="151">
        <v>42036</v>
      </c>
      <c r="V15" s="151">
        <v>42064</v>
      </c>
      <c r="W15" s="151">
        <v>42095</v>
      </c>
      <c r="X15" s="151">
        <v>42125</v>
      </c>
      <c r="Y15" s="151">
        <v>42156</v>
      </c>
      <c r="Z15" s="151">
        <v>42186</v>
      </c>
      <c r="AA15" s="151">
        <v>42217</v>
      </c>
      <c r="AB15" s="151">
        <v>42248</v>
      </c>
      <c r="AC15" s="151">
        <v>42278</v>
      </c>
      <c r="AD15" s="151">
        <v>42309</v>
      </c>
      <c r="AE15" s="151">
        <v>42339</v>
      </c>
      <c r="AF15" s="152"/>
      <c r="AG15" s="200"/>
    </row>
    <row r="16" spans="1:35" s="153" customFormat="1" x14ac:dyDescent="0.25">
      <c r="A16" s="252" t="s">
        <v>217</v>
      </c>
      <c r="B16" s="253" t="s">
        <v>166</v>
      </c>
      <c r="C16" s="438" t="s">
        <v>388</v>
      </c>
      <c r="D16" s="331"/>
      <c r="E16" s="253" t="s">
        <v>3</v>
      </c>
      <c r="F16" s="142">
        <v>41699</v>
      </c>
      <c r="G16" s="142">
        <v>41730</v>
      </c>
      <c r="H16" s="187"/>
      <c r="I16" s="187"/>
      <c r="J16" s="187"/>
      <c r="K16" s="187"/>
      <c r="L16" s="187"/>
      <c r="M16" s="187"/>
      <c r="N16" s="187"/>
      <c r="O16" s="187"/>
      <c r="P16" s="187"/>
      <c r="Q16" s="187"/>
      <c r="R16" s="187"/>
      <c r="S16" s="187"/>
      <c r="T16" s="189"/>
      <c r="U16" s="189"/>
      <c r="V16" s="189"/>
      <c r="W16" s="189"/>
      <c r="X16" s="189"/>
      <c r="Y16" s="189"/>
      <c r="Z16" s="189"/>
      <c r="AA16" s="189"/>
      <c r="AB16" s="189"/>
      <c r="AC16" s="189"/>
      <c r="AD16" s="189"/>
      <c r="AE16" s="189"/>
      <c r="AF16" s="614" t="str">
        <f ca="1">IF((G17+30)&lt;(Today),"CLOT",IF(G17-G16&gt;180,"RET CRIT",IF(G17-G16&gt;60,"RET",IF(G17-G16&lt;=60,"OK",))))</f>
        <v>CLOT</v>
      </c>
      <c r="AG16" s="616"/>
    </row>
    <row r="17" spans="1:33" s="153" customFormat="1" x14ac:dyDescent="0.25">
      <c r="A17" s="254"/>
      <c r="B17" s="255"/>
      <c r="C17" s="332"/>
      <c r="D17" s="332"/>
      <c r="E17" s="255" t="s">
        <v>4</v>
      </c>
      <c r="F17" s="143">
        <v>41730</v>
      </c>
      <c r="G17" s="143">
        <v>41760</v>
      </c>
      <c r="H17" s="188"/>
      <c r="I17" s="188"/>
      <c r="J17" s="188"/>
      <c r="K17" s="188"/>
      <c r="L17" s="188"/>
      <c r="M17" s="188"/>
      <c r="N17" s="188"/>
      <c r="O17" s="188"/>
      <c r="P17" s="188"/>
      <c r="Q17" s="188"/>
      <c r="R17" s="188"/>
      <c r="S17" s="188"/>
      <c r="T17" s="190"/>
      <c r="U17" s="190"/>
      <c r="V17" s="190"/>
      <c r="W17" s="190"/>
      <c r="X17" s="190"/>
      <c r="Y17" s="190"/>
      <c r="Z17" s="190"/>
      <c r="AA17" s="190"/>
      <c r="AB17" s="190"/>
      <c r="AC17" s="190"/>
      <c r="AD17" s="190"/>
      <c r="AE17" s="190"/>
      <c r="AF17" s="615"/>
      <c r="AG17" s="617"/>
    </row>
    <row r="18" spans="1:33" s="153" customFormat="1" x14ac:dyDescent="0.25">
      <c r="A18" s="252" t="s">
        <v>217</v>
      </c>
      <c r="B18" s="253" t="s">
        <v>165</v>
      </c>
      <c r="C18" s="438" t="s">
        <v>436</v>
      </c>
      <c r="D18" s="331"/>
      <c r="E18" s="253" t="s">
        <v>3</v>
      </c>
      <c r="F18" s="142">
        <v>41699</v>
      </c>
      <c r="G18" s="142">
        <v>41730</v>
      </c>
      <c r="H18" s="187"/>
      <c r="I18" s="187"/>
      <c r="J18" s="187"/>
      <c r="K18" s="187"/>
      <c r="L18" s="187"/>
      <c r="M18" s="187"/>
      <c r="N18" s="187"/>
      <c r="O18" s="187"/>
      <c r="P18" s="187"/>
      <c r="Q18" s="187"/>
      <c r="R18" s="187"/>
      <c r="S18" s="187"/>
      <c r="T18" s="189"/>
      <c r="U18" s="189"/>
      <c r="V18" s="189"/>
      <c r="W18" s="189"/>
      <c r="X18" s="189"/>
      <c r="Y18" s="189"/>
      <c r="Z18" s="189"/>
      <c r="AA18" s="189"/>
      <c r="AB18" s="189"/>
      <c r="AC18" s="189"/>
      <c r="AD18" s="189"/>
      <c r="AE18" s="189"/>
      <c r="AF18" s="614" t="str">
        <f ca="1">IF((G19+30)&lt;(Today),"CLOT",IF(G19-G18&gt;180,"RET CRIT",IF(G19-G18&gt;60,"RET",IF(G19-G18&lt;=60,"OK",))))</f>
        <v>CLOT</v>
      </c>
      <c r="AG18" s="616"/>
    </row>
    <row r="19" spans="1:33" s="153" customFormat="1" x14ac:dyDescent="0.25">
      <c r="A19" s="254"/>
      <c r="B19" s="255"/>
      <c r="C19" s="332"/>
      <c r="D19" s="332"/>
      <c r="E19" s="255" t="s">
        <v>4</v>
      </c>
      <c r="F19" s="143">
        <v>41730</v>
      </c>
      <c r="G19" s="143">
        <v>41760</v>
      </c>
      <c r="H19" s="188"/>
      <c r="I19" s="188"/>
      <c r="J19" s="188"/>
      <c r="K19" s="188"/>
      <c r="L19" s="188"/>
      <c r="M19" s="188"/>
      <c r="N19" s="188"/>
      <c r="O19" s="188"/>
      <c r="P19" s="188"/>
      <c r="Q19" s="188"/>
      <c r="R19" s="188"/>
      <c r="S19" s="188"/>
      <c r="T19" s="190"/>
      <c r="U19" s="190"/>
      <c r="V19" s="190"/>
      <c r="W19" s="190"/>
      <c r="X19" s="190"/>
      <c r="Y19" s="190"/>
      <c r="Z19" s="190"/>
      <c r="AA19" s="190"/>
      <c r="AB19" s="190"/>
      <c r="AC19" s="190"/>
      <c r="AD19" s="190"/>
      <c r="AE19" s="190"/>
      <c r="AF19" s="615"/>
      <c r="AG19" s="617"/>
    </row>
    <row r="20" spans="1:33" x14ac:dyDescent="0.25">
      <c r="A20" s="250" t="s">
        <v>93</v>
      </c>
      <c r="B20" s="251" t="s">
        <v>160</v>
      </c>
      <c r="C20" s="251" t="s">
        <v>287</v>
      </c>
      <c r="D20" s="347" t="s">
        <v>324</v>
      </c>
      <c r="E20" s="251"/>
      <c r="F20" s="141"/>
      <c r="G20" s="141"/>
      <c r="H20" s="151">
        <v>41640</v>
      </c>
      <c r="I20" s="151">
        <v>41671</v>
      </c>
      <c r="J20" s="151">
        <v>41699</v>
      </c>
      <c r="K20" s="151">
        <v>41730</v>
      </c>
      <c r="L20" s="151">
        <v>41760</v>
      </c>
      <c r="M20" s="151">
        <v>41791</v>
      </c>
      <c r="N20" s="151">
        <v>41821</v>
      </c>
      <c r="O20" s="151">
        <v>41852</v>
      </c>
      <c r="P20" s="151">
        <v>41883</v>
      </c>
      <c r="Q20" s="151">
        <v>41913</v>
      </c>
      <c r="R20" s="151">
        <v>41944</v>
      </c>
      <c r="S20" s="151">
        <v>41974</v>
      </c>
      <c r="T20" s="151">
        <v>42005</v>
      </c>
      <c r="U20" s="151">
        <v>42036</v>
      </c>
      <c r="V20" s="151">
        <v>42064</v>
      </c>
      <c r="W20" s="151">
        <v>42095</v>
      </c>
      <c r="X20" s="151">
        <v>42125</v>
      </c>
      <c r="Y20" s="151">
        <v>42156</v>
      </c>
      <c r="Z20" s="151">
        <v>42186</v>
      </c>
      <c r="AA20" s="151">
        <v>42217</v>
      </c>
      <c r="AB20" s="151">
        <v>42248</v>
      </c>
      <c r="AC20" s="151">
        <v>42278</v>
      </c>
      <c r="AD20" s="151">
        <v>42309</v>
      </c>
      <c r="AE20" s="151">
        <v>42339</v>
      </c>
      <c r="AF20" s="152"/>
      <c r="AG20" s="200"/>
    </row>
    <row r="21" spans="1:33" s="153" customFormat="1" x14ac:dyDescent="0.25">
      <c r="A21" s="252" t="s">
        <v>217</v>
      </c>
      <c r="B21" s="253" t="s">
        <v>164</v>
      </c>
      <c r="C21" s="438" t="s">
        <v>437</v>
      </c>
      <c r="D21" s="333"/>
      <c r="E21" s="253" t="s">
        <v>3</v>
      </c>
      <c r="F21" s="142">
        <v>41791</v>
      </c>
      <c r="G21" s="142">
        <v>41883</v>
      </c>
      <c r="H21" s="187"/>
      <c r="I21" s="187"/>
      <c r="J21" s="187"/>
      <c r="K21" s="187"/>
      <c r="L21" s="187"/>
      <c r="M21" s="187"/>
      <c r="N21" s="187"/>
      <c r="O21" s="187"/>
      <c r="P21" s="187"/>
      <c r="Q21" s="187"/>
      <c r="R21" s="187"/>
      <c r="S21" s="187"/>
      <c r="T21" s="189"/>
      <c r="U21" s="189"/>
      <c r="V21" s="189"/>
      <c r="W21" s="189"/>
      <c r="X21" s="189"/>
      <c r="Y21" s="189"/>
      <c r="Z21" s="189"/>
      <c r="AA21" s="189"/>
      <c r="AB21" s="189"/>
      <c r="AC21" s="189"/>
      <c r="AD21" s="189"/>
      <c r="AE21" s="189"/>
      <c r="AF21" s="614" t="str">
        <f ca="1">IF((G22+30)&lt;(Today),"CLOT",IF(G22-G21&gt;180,"RET CRIT",IF(G22-G21&gt;60,"RET",IF(G22-G21&lt;=60,"OK",))))</f>
        <v>OK</v>
      </c>
      <c r="AG21" s="616"/>
    </row>
    <row r="22" spans="1:33" s="153" customFormat="1" x14ac:dyDescent="0.25">
      <c r="A22" s="254"/>
      <c r="B22" s="255"/>
      <c r="C22" s="332"/>
      <c r="D22" s="332"/>
      <c r="E22" s="255" t="s">
        <v>4</v>
      </c>
      <c r="F22" s="143">
        <v>41760</v>
      </c>
      <c r="G22" s="143">
        <v>41883</v>
      </c>
      <c r="H22" s="188"/>
      <c r="I22" s="188"/>
      <c r="J22" s="188"/>
      <c r="K22" s="188"/>
      <c r="L22" s="188"/>
      <c r="M22" s="188"/>
      <c r="N22" s="188"/>
      <c r="O22" s="188"/>
      <c r="P22" s="188"/>
      <c r="Q22" s="188"/>
      <c r="R22" s="188"/>
      <c r="S22" s="188"/>
      <c r="T22" s="190"/>
      <c r="U22" s="190"/>
      <c r="V22" s="190"/>
      <c r="W22" s="190"/>
      <c r="X22" s="190"/>
      <c r="Y22" s="190"/>
      <c r="Z22" s="190"/>
      <c r="AA22" s="190"/>
      <c r="AB22" s="190"/>
      <c r="AC22" s="190"/>
      <c r="AD22" s="190"/>
      <c r="AE22" s="190"/>
      <c r="AF22" s="615"/>
      <c r="AG22" s="617"/>
    </row>
    <row r="23" spans="1:33" s="153" customFormat="1" x14ac:dyDescent="0.25">
      <c r="A23" s="252" t="s">
        <v>217</v>
      </c>
      <c r="B23" s="253" t="s">
        <v>163</v>
      </c>
      <c r="C23" s="438" t="s">
        <v>438</v>
      </c>
      <c r="D23" s="331"/>
      <c r="E23" s="253" t="s">
        <v>3</v>
      </c>
      <c r="F23" s="142">
        <v>41640</v>
      </c>
      <c r="G23" s="142">
        <v>41640</v>
      </c>
      <c r="H23" s="187"/>
      <c r="I23" s="187"/>
      <c r="J23" s="187"/>
      <c r="K23" s="187"/>
      <c r="L23" s="187"/>
      <c r="M23" s="187"/>
      <c r="N23" s="187"/>
      <c r="O23" s="187"/>
      <c r="P23" s="187"/>
      <c r="Q23" s="187"/>
      <c r="R23" s="187"/>
      <c r="S23" s="187"/>
      <c r="T23" s="189"/>
      <c r="U23" s="189"/>
      <c r="V23" s="189"/>
      <c r="W23" s="189"/>
      <c r="X23" s="189"/>
      <c r="Y23" s="189"/>
      <c r="Z23" s="189"/>
      <c r="AA23" s="189"/>
      <c r="AB23" s="189"/>
      <c r="AC23" s="189"/>
      <c r="AD23" s="189"/>
      <c r="AE23" s="189"/>
      <c r="AF23" s="614" t="str">
        <f ca="1">IF((G24+30)&lt;(Today),"CLOT",IF(G24-G23&gt;180,"RET CRIT",IF(G24-G23&gt;60,"RET",IF(G24-G23&lt;=60,"OK",))))</f>
        <v>CLOT</v>
      </c>
      <c r="AG23" s="616"/>
    </row>
    <row r="24" spans="1:33" s="153" customFormat="1" x14ac:dyDescent="0.25">
      <c r="A24" s="254"/>
      <c r="B24" s="255"/>
      <c r="C24" s="332"/>
      <c r="D24" s="332"/>
      <c r="E24" s="255" t="s">
        <v>4</v>
      </c>
      <c r="F24" s="143">
        <v>41760</v>
      </c>
      <c r="G24" s="143">
        <v>41760</v>
      </c>
      <c r="H24" s="188"/>
      <c r="I24" s="188"/>
      <c r="J24" s="188"/>
      <c r="K24" s="188"/>
      <c r="L24" s="188"/>
      <c r="M24" s="188"/>
      <c r="N24" s="188"/>
      <c r="O24" s="188"/>
      <c r="P24" s="188"/>
      <c r="Q24" s="188"/>
      <c r="R24" s="188"/>
      <c r="S24" s="188"/>
      <c r="T24" s="190"/>
      <c r="U24" s="190"/>
      <c r="V24" s="190"/>
      <c r="W24" s="190"/>
      <c r="X24" s="190"/>
      <c r="Y24" s="190"/>
      <c r="Z24" s="190"/>
      <c r="AA24" s="190"/>
      <c r="AB24" s="190"/>
      <c r="AC24" s="190"/>
      <c r="AD24" s="190"/>
      <c r="AE24" s="190"/>
      <c r="AF24" s="615"/>
      <c r="AG24" s="617"/>
    </row>
    <row r="25" spans="1:33" x14ac:dyDescent="0.25">
      <c r="A25" s="250" t="s">
        <v>93</v>
      </c>
      <c r="B25" s="251" t="s">
        <v>161</v>
      </c>
      <c r="C25" s="251" t="s">
        <v>289</v>
      </c>
      <c r="D25" s="347" t="s">
        <v>324</v>
      </c>
      <c r="E25" s="251"/>
      <c r="F25" s="141"/>
      <c r="G25" s="141"/>
      <c r="H25" s="151">
        <v>41640</v>
      </c>
      <c r="I25" s="151">
        <v>41671</v>
      </c>
      <c r="J25" s="151">
        <v>41699</v>
      </c>
      <c r="K25" s="151">
        <v>41730</v>
      </c>
      <c r="L25" s="151">
        <v>41760</v>
      </c>
      <c r="M25" s="151">
        <v>41791</v>
      </c>
      <c r="N25" s="151">
        <v>41821</v>
      </c>
      <c r="O25" s="151">
        <v>41852</v>
      </c>
      <c r="P25" s="151">
        <v>41883</v>
      </c>
      <c r="Q25" s="151">
        <v>41913</v>
      </c>
      <c r="R25" s="151">
        <v>41944</v>
      </c>
      <c r="S25" s="151">
        <v>41974</v>
      </c>
      <c r="T25" s="151">
        <v>42005</v>
      </c>
      <c r="U25" s="151">
        <v>42036</v>
      </c>
      <c r="V25" s="151">
        <v>42064</v>
      </c>
      <c r="W25" s="151">
        <v>42095</v>
      </c>
      <c r="X25" s="151">
        <v>42125</v>
      </c>
      <c r="Y25" s="151">
        <v>42156</v>
      </c>
      <c r="Z25" s="151">
        <v>42186</v>
      </c>
      <c r="AA25" s="151">
        <v>42217</v>
      </c>
      <c r="AB25" s="151">
        <v>42248</v>
      </c>
      <c r="AC25" s="151">
        <v>42278</v>
      </c>
      <c r="AD25" s="151">
        <v>42309</v>
      </c>
      <c r="AE25" s="151">
        <v>42339</v>
      </c>
      <c r="AF25" s="152"/>
      <c r="AG25" s="200"/>
    </row>
    <row r="26" spans="1:33" s="153" customFormat="1" x14ac:dyDescent="0.25">
      <c r="A26" s="252" t="s">
        <v>217</v>
      </c>
      <c r="B26" s="439" t="s">
        <v>162</v>
      </c>
      <c r="C26" s="438" t="s">
        <v>439</v>
      </c>
      <c r="D26" s="335"/>
      <c r="E26" s="253" t="s">
        <v>3</v>
      </c>
      <c r="F26" s="142">
        <v>41730</v>
      </c>
      <c r="G26" s="142">
        <v>41791</v>
      </c>
      <c r="H26" s="187"/>
      <c r="I26" s="187"/>
      <c r="J26" s="187"/>
      <c r="K26" s="187"/>
      <c r="L26" s="187"/>
      <c r="M26" s="187"/>
      <c r="N26" s="187"/>
      <c r="O26" s="187"/>
      <c r="P26" s="187"/>
      <c r="Q26" s="187"/>
      <c r="R26" s="187"/>
      <c r="S26" s="187"/>
      <c r="T26" s="189"/>
      <c r="U26" s="189"/>
      <c r="V26" s="189"/>
      <c r="W26" s="189"/>
      <c r="X26" s="189"/>
      <c r="Y26" s="189"/>
      <c r="Z26" s="189"/>
      <c r="AA26" s="189"/>
      <c r="AB26" s="189"/>
      <c r="AC26" s="189"/>
      <c r="AD26" s="189"/>
      <c r="AE26" s="189"/>
      <c r="AF26" s="614" t="str">
        <f ca="1">IF((G27+30)&lt;(Today),"CLOT",IF(G27-G26&gt;180,"RET CRIT",IF(G27-G26&gt;60,"RET",IF(G27-G26&lt;=60,"OK",))))</f>
        <v>CLOT</v>
      </c>
      <c r="AG26" s="616"/>
    </row>
    <row r="27" spans="1:33" s="153" customFormat="1" x14ac:dyDescent="0.25">
      <c r="A27" s="254"/>
      <c r="B27" s="255"/>
      <c r="C27" s="332"/>
      <c r="D27" s="332"/>
      <c r="E27" s="255" t="s">
        <v>4</v>
      </c>
      <c r="F27" s="143">
        <v>41730</v>
      </c>
      <c r="G27" s="143">
        <v>41791</v>
      </c>
      <c r="H27" s="188"/>
      <c r="I27" s="188"/>
      <c r="J27" s="188"/>
      <c r="K27" s="188"/>
      <c r="L27" s="188"/>
      <c r="M27" s="188"/>
      <c r="N27" s="188"/>
      <c r="O27" s="188"/>
      <c r="P27" s="188"/>
      <c r="Q27" s="188"/>
      <c r="R27" s="188"/>
      <c r="S27" s="188"/>
      <c r="T27" s="190"/>
      <c r="U27" s="190"/>
      <c r="V27" s="190"/>
      <c r="W27" s="190"/>
      <c r="X27" s="190"/>
      <c r="Y27" s="190"/>
      <c r="Z27" s="190"/>
      <c r="AA27" s="190"/>
      <c r="AB27" s="190"/>
      <c r="AC27" s="190"/>
      <c r="AD27" s="190"/>
      <c r="AE27" s="190"/>
      <c r="AF27" s="615"/>
      <c r="AG27" s="617"/>
    </row>
    <row r="28" spans="1:33" s="153" customFormat="1" x14ac:dyDescent="0.25">
      <c r="A28" s="250" t="s">
        <v>93</v>
      </c>
      <c r="B28" s="337" t="s">
        <v>290</v>
      </c>
      <c r="C28" s="251" t="s">
        <v>293</v>
      </c>
      <c r="D28" s="347" t="s">
        <v>325</v>
      </c>
      <c r="E28" s="251"/>
      <c r="F28" s="141"/>
      <c r="G28" s="141"/>
      <c r="H28" s="151">
        <v>41640</v>
      </c>
      <c r="I28" s="151">
        <v>41671</v>
      </c>
      <c r="J28" s="151">
        <v>41699</v>
      </c>
      <c r="K28" s="151">
        <v>41730</v>
      </c>
      <c r="L28" s="151">
        <v>41760</v>
      </c>
      <c r="M28" s="151">
        <v>41791</v>
      </c>
      <c r="N28" s="151">
        <v>41821</v>
      </c>
      <c r="O28" s="151">
        <v>41852</v>
      </c>
      <c r="P28" s="151">
        <v>41883</v>
      </c>
      <c r="Q28" s="151">
        <v>41913</v>
      </c>
      <c r="R28" s="151">
        <v>41944</v>
      </c>
      <c r="S28" s="151">
        <v>41974</v>
      </c>
      <c r="T28" s="151">
        <v>42005</v>
      </c>
      <c r="U28" s="151">
        <v>42036</v>
      </c>
      <c r="V28" s="151">
        <v>42064</v>
      </c>
      <c r="W28" s="151">
        <v>42095</v>
      </c>
      <c r="X28" s="151">
        <v>42125</v>
      </c>
      <c r="Y28" s="151">
        <v>42156</v>
      </c>
      <c r="Z28" s="151">
        <v>42186</v>
      </c>
      <c r="AA28" s="151">
        <v>42217</v>
      </c>
      <c r="AB28" s="151">
        <v>42248</v>
      </c>
      <c r="AC28" s="151">
        <v>42278</v>
      </c>
      <c r="AD28" s="151">
        <v>42309</v>
      </c>
      <c r="AE28" s="151">
        <v>42339</v>
      </c>
      <c r="AF28" s="152"/>
      <c r="AG28" s="336"/>
    </row>
    <row r="29" spans="1:33" s="153" customFormat="1" x14ac:dyDescent="0.25">
      <c r="A29" s="252" t="s">
        <v>217</v>
      </c>
      <c r="B29" s="338" t="s">
        <v>292</v>
      </c>
      <c r="C29" s="438" t="s">
        <v>440</v>
      </c>
      <c r="D29" s="335"/>
      <c r="E29" s="253" t="s">
        <v>3</v>
      </c>
      <c r="F29" s="142">
        <v>41640</v>
      </c>
      <c r="G29" s="142">
        <v>41974</v>
      </c>
      <c r="H29" s="187"/>
      <c r="I29" s="187"/>
      <c r="J29" s="187"/>
      <c r="K29" s="187"/>
      <c r="L29" s="187"/>
      <c r="M29" s="187"/>
      <c r="N29" s="187"/>
      <c r="O29" s="187"/>
      <c r="P29" s="187"/>
      <c r="Q29" s="187"/>
      <c r="R29" s="187"/>
      <c r="S29" s="187"/>
      <c r="T29" s="189"/>
      <c r="U29" s="189"/>
      <c r="V29" s="189"/>
      <c r="W29" s="189"/>
      <c r="X29" s="189"/>
      <c r="Y29" s="189"/>
      <c r="Z29" s="189"/>
      <c r="AA29" s="189"/>
      <c r="AB29" s="189"/>
      <c r="AC29" s="189"/>
      <c r="AD29" s="189"/>
      <c r="AE29" s="189"/>
      <c r="AF29" s="614" t="str">
        <f ca="1">IF((G30+30)&lt;(Today),"CLOT",IF(G30-G29&gt;180,"RET CRIT",IF(G30-G29&gt;60,"RET",IF(G30-G29&lt;=60,"OK",))))</f>
        <v>OK</v>
      </c>
      <c r="AG29" s="336"/>
    </row>
    <row r="30" spans="1:33" s="153" customFormat="1" x14ac:dyDescent="0.25">
      <c r="A30" s="254"/>
      <c r="B30" s="255"/>
      <c r="C30" s="332"/>
      <c r="D30" s="332"/>
      <c r="E30" s="255" t="s">
        <v>4</v>
      </c>
      <c r="F30" s="143">
        <v>41730</v>
      </c>
      <c r="G30" s="143">
        <v>41974</v>
      </c>
      <c r="H30" s="188"/>
      <c r="I30" s="188"/>
      <c r="J30" s="188"/>
      <c r="K30" s="188"/>
      <c r="L30" s="188"/>
      <c r="M30" s="188"/>
      <c r="N30" s="188"/>
      <c r="O30" s="188"/>
      <c r="P30" s="188"/>
      <c r="Q30" s="188"/>
      <c r="R30" s="188"/>
      <c r="S30" s="188"/>
      <c r="T30" s="190"/>
      <c r="U30" s="190"/>
      <c r="V30" s="190"/>
      <c r="W30" s="190"/>
      <c r="X30" s="190"/>
      <c r="Y30" s="190"/>
      <c r="Z30" s="190"/>
      <c r="AA30" s="190"/>
      <c r="AB30" s="190"/>
      <c r="AC30" s="190"/>
      <c r="AD30" s="190"/>
      <c r="AE30" s="190"/>
      <c r="AF30" s="615"/>
      <c r="AG30" s="336"/>
    </row>
    <row r="31" spans="1:33" s="153" customFormat="1" x14ac:dyDescent="0.25">
      <c r="A31" s="250" t="s">
        <v>93</v>
      </c>
      <c r="B31" s="337" t="s">
        <v>294</v>
      </c>
      <c r="C31" s="251" t="s">
        <v>298</v>
      </c>
      <c r="D31" s="347" t="s">
        <v>325</v>
      </c>
      <c r="E31" s="251"/>
      <c r="F31" s="141"/>
      <c r="G31" s="141"/>
      <c r="H31" s="151">
        <v>41640</v>
      </c>
      <c r="I31" s="151">
        <v>41671</v>
      </c>
      <c r="J31" s="151">
        <v>41699</v>
      </c>
      <c r="K31" s="151">
        <v>41730</v>
      </c>
      <c r="L31" s="151">
        <v>41760</v>
      </c>
      <c r="M31" s="151">
        <v>41791</v>
      </c>
      <c r="N31" s="151">
        <v>41821</v>
      </c>
      <c r="O31" s="151">
        <v>41852</v>
      </c>
      <c r="P31" s="151">
        <v>41883</v>
      </c>
      <c r="Q31" s="151">
        <v>41913</v>
      </c>
      <c r="R31" s="151">
        <v>41944</v>
      </c>
      <c r="S31" s="151">
        <v>41974</v>
      </c>
      <c r="T31" s="151">
        <v>42005</v>
      </c>
      <c r="U31" s="151">
        <v>42036</v>
      </c>
      <c r="V31" s="151">
        <v>42064</v>
      </c>
      <c r="W31" s="151">
        <v>42095</v>
      </c>
      <c r="X31" s="151">
        <v>42125</v>
      </c>
      <c r="Y31" s="151">
        <v>42156</v>
      </c>
      <c r="Z31" s="151">
        <v>42186</v>
      </c>
      <c r="AA31" s="151">
        <v>42217</v>
      </c>
      <c r="AB31" s="151">
        <v>42248</v>
      </c>
      <c r="AC31" s="151">
        <v>42278</v>
      </c>
      <c r="AD31" s="151">
        <v>42309</v>
      </c>
      <c r="AE31" s="151">
        <v>42339</v>
      </c>
      <c r="AF31" s="152"/>
      <c r="AG31" s="200"/>
    </row>
    <row r="32" spans="1:33" s="153" customFormat="1" x14ac:dyDescent="0.25">
      <c r="A32" s="252" t="s">
        <v>217</v>
      </c>
      <c r="B32" s="338" t="s">
        <v>295</v>
      </c>
      <c r="C32" s="438" t="s">
        <v>441</v>
      </c>
      <c r="D32" s="335"/>
      <c r="E32" s="253" t="s">
        <v>3</v>
      </c>
      <c r="F32" s="142">
        <v>41640</v>
      </c>
      <c r="G32" s="142">
        <v>41699</v>
      </c>
      <c r="H32" s="187"/>
      <c r="I32" s="187"/>
      <c r="J32" s="187"/>
      <c r="K32" s="187"/>
      <c r="L32" s="187"/>
      <c r="M32" s="187"/>
      <c r="N32" s="187"/>
      <c r="O32" s="187"/>
      <c r="P32" s="187"/>
      <c r="Q32" s="187"/>
      <c r="R32" s="187"/>
      <c r="S32" s="187"/>
      <c r="T32" s="189"/>
      <c r="U32" s="189"/>
      <c r="V32" s="189"/>
      <c r="W32" s="189"/>
      <c r="X32" s="189"/>
      <c r="Y32" s="189"/>
      <c r="Z32" s="189"/>
      <c r="AA32" s="189"/>
      <c r="AB32" s="189"/>
      <c r="AC32" s="189"/>
      <c r="AD32" s="189"/>
      <c r="AE32" s="189"/>
      <c r="AF32" s="614" t="str">
        <f ca="1">IF((G33+30)&lt;(Today),"CLOT",IF(G33-G32&gt;180,"RET CRIT",IF(G33-G32&gt;60,"RET",IF(G33-G32&lt;=60,"OK",))))</f>
        <v>CLOT</v>
      </c>
      <c r="AG32" s="616"/>
    </row>
    <row r="33" spans="1:33" s="153" customFormat="1" x14ac:dyDescent="0.25">
      <c r="A33" s="254"/>
      <c r="B33" s="255"/>
      <c r="C33" s="332"/>
      <c r="D33" s="332"/>
      <c r="E33" s="255" t="s">
        <v>4</v>
      </c>
      <c r="F33" s="143">
        <v>41730</v>
      </c>
      <c r="G33" s="143">
        <v>41821</v>
      </c>
      <c r="H33" s="188"/>
      <c r="I33" s="188"/>
      <c r="J33" s="188"/>
      <c r="K33" s="188"/>
      <c r="L33" s="188"/>
      <c r="M33" s="188"/>
      <c r="N33" s="188"/>
      <c r="O33" s="188"/>
      <c r="P33" s="188"/>
      <c r="Q33" s="188"/>
      <c r="R33" s="188"/>
      <c r="S33" s="188"/>
      <c r="T33" s="190"/>
      <c r="U33" s="190"/>
      <c r="V33" s="190"/>
      <c r="W33" s="190"/>
      <c r="X33" s="190"/>
      <c r="Y33" s="190"/>
      <c r="Z33" s="190"/>
      <c r="AA33" s="190"/>
      <c r="AB33" s="190"/>
      <c r="AC33" s="190"/>
      <c r="AD33" s="190"/>
      <c r="AE33" s="190"/>
      <c r="AF33" s="615"/>
      <c r="AG33" s="617"/>
    </row>
    <row r="34" spans="1:33" s="153" customFormat="1" x14ac:dyDescent="0.25">
      <c r="A34" s="252" t="s">
        <v>217</v>
      </c>
      <c r="B34" s="338" t="s">
        <v>296</v>
      </c>
      <c r="C34" s="438" t="s">
        <v>442</v>
      </c>
      <c r="D34" s="335"/>
      <c r="E34" s="253" t="s">
        <v>3</v>
      </c>
      <c r="F34" s="142">
        <v>41640</v>
      </c>
      <c r="G34" s="142">
        <v>41699</v>
      </c>
      <c r="H34" s="187"/>
      <c r="I34" s="187"/>
      <c r="J34" s="187"/>
      <c r="K34" s="187"/>
      <c r="L34" s="187"/>
      <c r="M34" s="187"/>
      <c r="N34" s="187"/>
      <c r="O34" s="187"/>
      <c r="P34" s="187"/>
      <c r="Q34" s="187"/>
      <c r="R34" s="187"/>
      <c r="S34" s="187"/>
      <c r="T34" s="189"/>
      <c r="U34" s="189"/>
      <c r="V34" s="189"/>
      <c r="W34" s="189"/>
      <c r="X34" s="189"/>
      <c r="Y34" s="189"/>
      <c r="Z34" s="189"/>
      <c r="AA34" s="189"/>
      <c r="AB34" s="189"/>
      <c r="AC34" s="189"/>
      <c r="AD34" s="189"/>
      <c r="AE34" s="189"/>
      <c r="AF34" s="614" t="str">
        <f ca="1">IF((G35+30)&lt;(Today),"CLOT",IF(G35-G34&gt;180,"RET CRIT",IF(G35-G34&gt;60,"RET",IF(G35-G34&lt;=60,"OK",))))</f>
        <v>CLOT</v>
      </c>
      <c r="AG34" s="616"/>
    </row>
    <row r="35" spans="1:33" s="153" customFormat="1" x14ac:dyDescent="0.25">
      <c r="A35" s="254"/>
      <c r="B35" s="255"/>
      <c r="C35" s="332"/>
      <c r="D35" s="332"/>
      <c r="E35" s="255" t="s">
        <v>4</v>
      </c>
      <c r="F35" s="143">
        <v>41699</v>
      </c>
      <c r="G35" s="143">
        <v>41791</v>
      </c>
      <c r="H35" s="188"/>
      <c r="I35" s="188"/>
      <c r="J35" s="188"/>
      <c r="K35" s="188"/>
      <c r="L35" s="188"/>
      <c r="M35" s="188"/>
      <c r="N35" s="188"/>
      <c r="O35" s="188"/>
      <c r="P35" s="188"/>
      <c r="Q35" s="188"/>
      <c r="R35" s="188"/>
      <c r="S35" s="188"/>
      <c r="T35" s="190"/>
      <c r="U35" s="190"/>
      <c r="V35" s="190"/>
      <c r="W35" s="190"/>
      <c r="X35" s="190"/>
      <c r="Y35" s="190"/>
      <c r="Z35" s="190"/>
      <c r="AA35" s="190"/>
      <c r="AB35" s="190"/>
      <c r="AC35" s="190"/>
      <c r="AD35" s="190"/>
      <c r="AE35" s="190"/>
      <c r="AF35" s="615"/>
      <c r="AG35" s="617"/>
    </row>
    <row r="36" spans="1:33" s="153" customFormat="1" x14ac:dyDescent="0.25">
      <c r="A36" s="252" t="s">
        <v>217</v>
      </c>
      <c r="B36" s="338" t="s">
        <v>297</v>
      </c>
      <c r="C36" s="438" t="s">
        <v>443</v>
      </c>
      <c r="D36" s="335"/>
      <c r="E36" s="253" t="s">
        <v>3</v>
      </c>
      <c r="F36" s="142">
        <v>41640</v>
      </c>
      <c r="G36" s="142">
        <v>41699</v>
      </c>
      <c r="H36" s="187"/>
      <c r="I36" s="187"/>
      <c r="J36" s="187"/>
      <c r="K36" s="187"/>
      <c r="L36" s="187"/>
      <c r="M36" s="187"/>
      <c r="N36" s="187"/>
      <c r="O36" s="187"/>
      <c r="P36" s="187"/>
      <c r="Q36" s="187"/>
      <c r="R36" s="187"/>
      <c r="S36" s="187"/>
      <c r="T36" s="189"/>
      <c r="U36" s="189"/>
      <c r="V36" s="189"/>
      <c r="W36" s="189"/>
      <c r="X36" s="189"/>
      <c r="Y36" s="189"/>
      <c r="Z36" s="189"/>
      <c r="AA36" s="189"/>
      <c r="AB36" s="189"/>
      <c r="AC36" s="189"/>
      <c r="AD36" s="189"/>
      <c r="AE36" s="189"/>
      <c r="AF36" s="614" t="str">
        <f ca="1">IF((G49+30)&lt;(Today),"CLOT",IF(G49-G36&gt;180,"RET CRIT",IF(G49-G36&gt;60,"RET",IF(G49-G36&lt;=60,"OK",))))</f>
        <v>RET CRIT</v>
      </c>
      <c r="AG36" s="616"/>
    </row>
    <row r="37" spans="1:33" s="153" customFormat="1" x14ac:dyDescent="0.25">
      <c r="A37" s="254"/>
      <c r="B37" s="255"/>
      <c r="C37" s="332"/>
      <c r="D37" s="332"/>
      <c r="E37" s="255" t="s">
        <v>4</v>
      </c>
      <c r="F37" s="143">
        <v>41671</v>
      </c>
      <c r="G37" s="143">
        <v>41730</v>
      </c>
      <c r="H37" s="188"/>
      <c r="I37" s="188"/>
      <c r="J37" s="188"/>
      <c r="K37" s="188"/>
      <c r="L37" s="188"/>
      <c r="M37" s="188"/>
      <c r="N37" s="188"/>
      <c r="O37" s="188"/>
      <c r="P37" s="188"/>
      <c r="Q37" s="188"/>
      <c r="R37" s="188"/>
      <c r="S37" s="188"/>
      <c r="T37" s="190"/>
      <c r="U37" s="190"/>
      <c r="V37" s="190"/>
      <c r="W37" s="190"/>
      <c r="X37" s="190"/>
      <c r="Y37" s="190"/>
      <c r="Z37" s="190"/>
      <c r="AA37" s="190"/>
      <c r="AB37" s="190"/>
      <c r="AC37" s="190"/>
      <c r="AD37" s="190"/>
      <c r="AE37" s="190"/>
      <c r="AF37" s="615"/>
      <c r="AG37" s="617"/>
    </row>
    <row r="38" spans="1:33" s="153" customFormat="1" x14ac:dyDescent="0.25">
      <c r="A38" s="252" t="s">
        <v>217</v>
      </c>
      <c r="B38" s="338" t="s">
        <v>378</v>
      </c>
      <c r="C38" s="438" t="s">
        <v>446</v>
      </c>
      <c r="D38" s="335"/>
      <c r="E38" s="253" t="s">
        <v>3</v>
      </c>
      <c r="F38" s="142">
        <v>41640</v>
      </c>
      <c r="G38" s="142">
        <v>41699</v>
      </c>
      <c r="H38" s="187"/>
      <c r="I38" s="187"/>
      <c r="J38" s="187"/>
      <c r="K38" s="187"/>
      <c r="L38" s="187"/>
      <c r="M38" s="187"/>
      <c r="N38" s="187"/>
      <c r="O38" s="187"/>
      <c r="P38" s="187"/>
      <c r="Q38" s="187"/>
      <c r="R38" s="187"/>
      <c r="S38" s="187"/>
      <c r="T38" s="189"/>
      <c r="U38" s="189"/>
      <c r="V38" s="189"/>
      <c r="W38" s="189"/>
      <c r="X38" s="189"/>
      <c r="Y38" s="189"/>
      <c r="Z38" s="189"/>
      <c r="AA38" s="189"/>
      <c r="AB38" s="189"/>
      <c r="AC38" s="189"/>
      <c r="AD38" s="189"/>
      <c r="AE38" s="189"/>
      <c r="AF38" s="614" t="str">
        <f ca="1">IF((G39+30)&lt;(Today),"CLOT",IF(G39-G38&gt;180,"RET CRIT",IF(G39-G38&gt;60,"RET",IF(G39-G38&lt;=60,"OK",))))</f>
        <v>RET CRIT</v>
      </c>
      <c r="AG38" s="616"/>
    </row>
    <row r="39" spans="1:33" s="153" customFormat="1" x14ac:dyDescent="0.25">
      <c r="A39" s="254"/>
      <c r="B39" s="255"/>
      <c r="C39" s="332"/>
      <c r="D39" s="332"/>
      <c r="E39" s="255" t="s">
        <v>4</v>
      </c>
      <c r="F39" s="143">
        <v>41730</v>
      </c>
      <c r="G39" s="143">
        <v>41883</v>
      </c>
      <c r="H39" s="188"/>
      <c r="I39" s="188"/>
      <c r="J39" s="188"/>
      <c r="K39" s="188"/>
      <c r="L39" s="188"/>
      <c r="M39" s="188"/>
      <c r="N39" s="188"/>
      <c r="O39" s="188"/>
      <c r="P39" s="188"/>
      <c r="Q39" s="188"/>
      <c r="R39" s="188"/>
      <c r="S39" s="188"/>
      <c r="T39" s="190"/>
      <c r="U39" s="190"/>
      <c r="V39" s="190"/>
      <c r="W39" s="190"/>
      <c r="X39" s="190"/>
      <c r="Y39" s="190"/>
      <c r="Z39" s="190"/>
      <c r="AA39" s="190"/>
      <c r="AB39" s="190"/>
      <c r="AC39" s="190"/>
      <c r="AD39" s="190"/>
      <c r="AE39" s="190"/>
      <c r="AF39" s="615"/>
      <c r="AG39" s="617"/>
    </row>
    <row r="40" spans="1:33" s="153" customFormat="1" x14ac:dyDescent="0.25">
      <c r="A40" s="252" t="s">
        <v>447</v>
      </c>
      <c r="B40" s="338" t="s">
        <v>444</v>
      </c>
      <c r="C40" s="438" t="s">
        <v>448</v>
      </c>
      <c r="D40" s="335"/>
      <c r="E40" s="253" t="s">
        <v>3</v>
      </c>
      <c r="F40" s="142">
        <v>41640</v>
      </c>
      <c r="G40" s="142">
        <v>41699</v>
      </c>
      <c r="H40" s="187"/>
      <c r="I40" s="187"/>
      <c r="J40" s="187"/>
      <c r="K40" s="187"/>
      <c r="L40" s="187"/>
      <c r="M40" s="187"/>
      <c r="N40" s="187"/>
      <c r="O40" s="187"/>
      <c r="P40" s="187"/>
      <c r="Q40" s="187"/>
      <c r="R40" s="187"/>
      <c r="S40" s="187"/>
      <c r="T40" s="189"/>
      <c r="U40" s="189"/>
      <c r="V40" s="189"/>
      <c r="W40" s="189"/>
      <c r="X40" s="189"/>
      <c r="Y40" s="189"/>
      <c r="Z40" s="189"/>
      <c r="AA40" s="189"/>
      <c r="AB40" s="189"/>
      <c r="AC40" s="189"/>
      <c r="AD40" s="189"/>
      <c r="AE40" s="189"/>
      <c r="AF40" s="614" t="str">
        <f ca="1">IF((G41+30)&lt;(Today),"CLOT",IF(G41-G40&gt;180,"RET CRIT",IF(G41-G40&gt;60,"RET",IF(G41-G40&lt;=60,"OK",))))</f>
        <v>CLOT</v>
      </c>
      <c r="AG40" s="616"/>
    </row>
    <row r="41" spans="1:33" s="153" customFormat="1" x14ac:dyDescent="0.25">
      <c r="A41" s="254"/>
      <c r="B41" s="255"/>
      <c r="C41" s="332"/>
      <c r="D41" s="332"/>
      <c r="E41" s="255" t="s">
        <v>4</v>
      </c>
      <c r="F41" s="143">
        <v>41671</v>
      </c>
      <c r="G41" s="143">
        <v>41730</v>
      </c>
      <c r="H41" s="188"/>
      <c r="I41" s="188"/>
      <c r="J41" s="188"/>
      <c r="K41" s="188"/>
      <c r="L41" s="188"/>
      <c r="M41" s="188"/>
      <c r="N41" s="188"/>
      <c r="O41" s="188"/>
      <c r="P41" s="188"/>
      <c r="Q41" s="188"/>
      <c r="R41" s="188"/>
      <c r="S41" s="188"/>
      <c r="T41" s="190"/>
      <c r="U41" s="190"/>
      <c r="V41" s="190"/>
      <c r="W41" s="190"/>
      <c r="X41" s="190"/>
      <c r="Y41" s="190"/>
      <c r="Z41" s="190"/>
      <c r="AA41" s="190"/>
      <c r="AB41" s="190"/>
      <c r="AC41" s="190"/>
      <c r="AD41" s="190"/>
      <c r="AE41" s="190"/>
      <c r="AF41" s="615"/>
      <c r="AG41" s="617"/>
    </row>
    <row r="42" spans="1:33" s="153" customFormat="1" x14ac:dyDescent="0.25">
      <c r="A42" s="252" t="s">
        <v>447</v>
      </c>
      <c r="B42" s="338" t="s">
        <v>445</v>
      </c>
      <c r="C42" s="438" t="s">
        <v>449</v>
      </c>
      <c r="D42" s="335"/>
      <c r="E42" s="253" t="s">
        <v>3</v>
      </c>
      <c r="F42" s="142">
        <v>41640</v>
      </c>
      <c r="G42" s="142">
        <v>41640</v>
      </c>
      <c r="H42" s="187"/>
      <c r="I42" s="187"/>
      <c r="J42" s="187"/>
      <c r="K42" s="187"/>
      <c r="L42" s="187"/>
      <c r="M42" s="187"/>
      <c r="N42" s="187"/>
      <c r="O42" s="187"/>
      <c r="P42" s="187"/>
      <c r="Q42" s="187"/>
      <c r="R42" s="187"/>
      <c r="S42" s="187"/>
      <c r="T42" s="189"/>
      <c r="U42" s="189"/>
      <c r="V42" s="189"/>
      <c r="W42" s="189"/>
      <c r="X42" s="189"/>
      <c r="Y42" s="189"/>
      <c r="Z42" s="189"/>
      <c r="AA42" s="189"/>
      <c r="AB42" s="189"/>
      <c r="AC42" s="189"/>
      <c r="AD42" s="189"/>
      <c r="AE42" s="189"/>
      <c r="AF42" s="614" t="str">
        <f ca="1">IF((G43+30)&lt;(Today),"CLOT",IF(G43-G42&gt;180,"RET CRIT",IF(G43-G42&gt;60,"RET",IF(G43-G42&lt;=60,"OK",))))</f>
        <v>CLOT</v>
      </c>
      <c r="AG42" s="616"/>
    </row>
    <row r="43" spans="1:33" s="153" customFormat="1" x14ac:dyDescent="0.25">
      <c r="A43" s="254"/>
      <c r="B43" s="255"/>
      <c r="C43" s="332"/>
      <c r="D43" s="332"/>
      <c r="E43" s="255" t="s">
        <v>4</v>
      </c>
      <c r="F43" s="143">
        <v>41640</v>
      </c>
      <c r="G43" s="142">
        <v>41640</v>
      </c>
      <c r="H43" s="188"/>
      <c r="I43" s="188"/>
      <c r="J43" s="188"/>
      <c r="K43" s="188"/>
      <c r="L43" s="188"/>
      <c r="M43" s="188"/>
      <c r="N43" s="188"/>
      <c r="O43" s="188"/>
      <c r="P43" s="188"/>
      <c r="Q43" s="188"/>
      <c r="R43" s="188"/>
      <c r="S43" s="188"/>
      <c r="T43" s="190"/>
      <c r="U43" s="190"/>
      <c r="V43" s="190"/>
      <c r="W43" s="190"/>
      <c r="X43" s="190"/>
      <c r="Y43" s="190"/>
      <c r="Z43" s="190"/>
      <c r="AA43" s="190"/>
      <c r="AB43" s="190"/>
      <c r="AC43" s="190"/>
      <c r="AD43" s="190"/>
      <c r="AE43" s="190"/>
      <c r="AF43" s="615"/>
      <c r="AG43" s="617"/>
    </row>
    <row r="44" spans="1:33" s="153" customFormat="1" x14ac:dyDescent="0.25">
      <c r="A44" s="252" t="s">
        <v>447</v>
      </c>
      <c r="B44" s="338" t="s">
        <v>450</v>
      </c>
      <c r="C44" s="438" t="s">
        <v>451</v>
      </c>
      <c r="D44" s="335"/>
      <c r="E44" s="253" t="s">
        <v>3</v>
      </c>
      <c r="F44" s="142">
        <v>41640</v>
      </c>
      <c r="G44" s="142">
        <v>41640</v>
      </c>
      <c r="H44" s="187"/>
      <c r="I44" s="187"/>
      <c r="J44" s="187"/>
      <c r="K44" s="187"/>
      <c r="L44" s="187"/>
      <c r="M44" s="187"/>
      <c r="N44" s="187"/>
      <c r="O44" s="187"/>
      <c r="P44" s="187"/>
      <c r="Q44" s="187"/>
      <c r="R44" s="187"/>
      <c r="S44" s="187"/>
      <c r="T44" s="189"/>
      <c r="U44" s="189"/>
      <c r="V44" s="189"/>
      <c r="W44" s="189"/>
      <c r="X44" s="189"/>
      <c r="Y44" s="189"/>
      <c r="Z44" s="189"/>
      <c r="AA44" s="189"/>
      <c r="AB44" s="189"/>
      <c r="AC44" s="189"/>
      <c r="AD44" s="189"/>
      <c r="AE44" s="189"/>
      <c r="AF44" s="614" t="str">
        <f ca="1">IF((G45+30)&lt;(Today),"CLOT",IF(G45-G44&gt;180,"RET CRIT",IF(G45-G44&gt;60,"RET",IF(G45-G44&lt;=60,"OK",))))</f>
        <v>CLOT</v>
      </c>
      <c r="AG44" s="616"/>
    </row>
    <row r="45" spans="1:33" s="153" customFormat="1" x14ac:dyDescent="0.25">
      <c r="A45" s="254"/>
      <c r="B45" s="255"/>
      <c r="C45" s="332"/>
      <c r="D45" s="332"/>
      <c r="E45" s="255" t="s">
        <v>4</v>
      </c>
      <c r="F45" s="143">
        <v>41640</v>
      </c>
      <c r="G45" s="143">
        <v>41640</v>
      </c>
      <c r="H45" s="188"/>
      <c r="I45" s="188"/>
      <c r="J45" s="188"/>
      <c r="K45" s="188"/>
      <c r="L45" s="188"/>
      <c r="M45" s="188"/>
      <c r="N45" s="188"/>
      <c r="O45" s="188"/>
      <c r="P45" s="188"/>
      <c r="Q45" s="188"/>
      <c r="R45" s="188"/>
      <c r="S45" s="188"/>
      <c r="T45" s="190"/>
      <c r="U45" s="190"/>
      <c r="V45" s="190"/>
      <c r="W45" s="190"/>
      <c r="X45" s="190"/>
      <c r="Y45" s="190"/>
      <c r="Z45" s="190"/>
      <c r="AA45" s="190"/>
      <c r="AB45" s="190"/>
      <c r="AC45" s="190"/>
      <c r="AD45" s="190"/>
      <c r="AE45" s="190"/>
      <c r="AF45" s="615"/>
      <c r="AG45" s="617"/>
    </row>
    <row r="46" spans="1:33" s="153" customFormat="1" x14ac:dyDescent="0.25">
      <c r="A46" s="252" t="s">
        <v>447</v>
      </c>
      <c r="B46" s="338" t="s">
        <v>452</v>
      </c>
      <c r="C46" s="438" t="s">
        <v>453</v>
      </c>
      <c r="D46" s="335"/>
      <c r="E46" s="253" t="s">
        <v>3</v>
      </c>
      <c r="F46" s="142">
        <v>41640</v>
      </c>
      <c r="G46" s="142">
        <v>41640</v>
      </c>
      <c r="H46" s="187"/>
      <c r="I46" s="187"/>
      <c r="J46" s="187"/>
      <c r="K46" s="187"/>
      <c r="L46" s="187"/>
      <c r="M46" s="187"/>
      <c r="N46" s="187"/>
      <c r="O46" s="187"/>
      <c r="P46" s="187"/>
      <c r="Q46" s="187"/>
      <c r="R46" s="187"/>
      <c r="S46" s="187"/>
      <c r="T46" s="189"/>
      <c r="U46" s="189"/>
      <c r="V46" s="189"/>
      <c r="W46" s="189"/>
      <c r="X46" s="189"/>
      <c r="Y46" s="189"/>
      <c r="Z46" s="189"/>
      <c r="AA46" s="189"/>
      <c r="AB46" s="189"/>
      <c r="AC46" s="189"/>
      <c r="AD46" s="189"/>
      <c r="AE46" s="189"/>
      <c r="AF46" s="614" t="str">
        <f ca="1">IF((G47+30)&lt;(Today),"CLOT",IF(G47-G46&gt;180,"RET CRIT",IF(G47-G46&gt;60,"RET",IF(G47-G46&lt;=60,"OK",))))</f>
        <v>CLOT</v>
      </c>
      <c r="AG46" s="616"/>
    </row>
    <row r="47" spans="1:33" s="153" customFormat="1" x14ac:dyDescent="0.25">
      <c r="A47" s="254"/>
      <c r="B47" s="255"/>
      <c r="C47" s="332"/>
      <c r="D47" s="332"/>
      <c r="E47" s="255" t="s">
        <v>4</v>
      </c>
      <c r="F47" s="143">
        <v>41640</v>
      </c>
      <c r="G47" s="143">
        <v>41640</v>
      </c>
      <c r="H47" s="188"/>
      <c r="I47" s="188"/>
      <c r="J47" s="188"/>
      <c r="K47" s="188"/>
      <c r="L47" s="188"/>
      <c r="M47" s="188"/>
      <c r="N47" s="188"/>
      <c r="O47" s="188"/>
      <c r="P47" s="188"/>
      <c r="Q47" s="188"/>
      <c r="R47" s="188"/>
      <c r="S47" s="188"/>
      <c r="T47" s="190"/>
      <c r="U47" s="190"/>
      <c r="V47" s="190"/>
      <c r="W47" s="190"/>
      <c r="X47" s="190"/>
      <c r="Y47" s="190"/>
      <c r="Z47" s="190"/>
      <c r="AA47" s="190"/>
      <c r="AB47" s="190"/>
      <c r="AC47" s="190"/>
      <c r="AD47" s="190"/>
      <c r="AE47" s="190"/>
      <c r="AF47" s="615"/>
      <c r="AG47" s="617"/>
    </row>
    <row r="48" spans="1:33" s="153" customFormat="1" x14ac:dyDescent="0.25">
      <c r="A48" s="252" t="s">
        <v>447</v>
      </c>
      <c r="B48" s="338" t="s">
        <v>454</v>
      </c>
      <c r="C48" s="438" t="s">
        <v>455</v>
      </c>
      <c r="D48" s="335"/>
      <c r="E48" s="253" t="s">
        <v>3</v>
      </c>
      <c r="F48" s="142">
        <v>41640</v>
      </c>
      <c r="G48" s="142">
        <v>41974</v>
      </c>
      <c r="H48" s="187"/>
      <c r="I48" s="187"/>
      <c r="J48" s="187"/>
      <c r="K48" s="187"/>
      <c r="L48" s="187"/>
      <c r="M48" s="187"/>
      <c r="N48" s="187"/>
      <c r="O48" s="187"/>
      <c r="P48" s="187"/>
      <c r="Q48" s="187"/>
      <c r="R48" s="187"/>
      <c r="S48" s="187"/>
      <c r="T48" s="189"/>
      <c r="U48" s="189"/>
      <c r="V48" s="189"/>
      <c r="W48" s="189"/>
      <c r="X48" s="189"/>
      <c r="Y48" s="189"/>
      <c r="Z48" s="189"/>
      <c r="AA48" s="189"/>
      <c r="AB48" s="189"/>
      <c r="AC48" s="189"/>
      <c r="AD48" s="189"/>
      <c r="AE48" s="189"/>
      <c r="AF48" s="614" t="str">
        <f ca="1">IF((G49+30)&lt;(Today),"CLOT",IF(G49-G48&gt;180,"RET CRIT",IF(G49-G48&gt;60,"RET",IF(G49-G48&lt;=60,"OK",))))</f>
        <v>OK</v>
      </c>
      <c r="AG48" s="616"/>
    </row>
    <row r="49" spans="1:33" s="153" customFormat="1" x14ac:dyDescent="0.25">
      <c r="A49" s="254"/>
      <c r="B49" s="255"/>
      <c r="C49" s="332"/>
      <c r="D49" s="332"/>
      <c r="E49" s="255" t="s">
        <v>4</v>
      </c>
      <c r="F49" s="143">
        <v>41760</v>
      </c>
      <c r="G49" s="143">
        <v>41974</v>
      </c>
      <c r="H49" s="188"/>
      <c r="I49" s="188"/>
      <c r="J49" s="188"/>
      <c r="K49" s="188"/>
      <c r="L49" s="188"/>
      <c r="M49" s="188"/>
      <c r="N49" s="188"/>
      <c r="O49" s="188"/>
      <c r="P49" s="188"/>
      <c r="Q49" s="188"/>
      <c r="R49" s="188"/>
      <c r="S49" s="188"/>
      <c r="T49" s="190"/>
      <c r="U49" s="190"/>
      <c r="V49" s="190"/>
      <c r="W49" s="190"/>
      <c r="X49" s="190"/>
      <c r="Y49" s="190"/>
      <c r="Z49" s="190"/>
      <c r="AA49" s="190"/>
      <c r="AB49" s="190"/>
      <c r="AC49" s="190"/>
      <c r="AD49" s="190"/>
      <c r="AE49" s="190"/>
      <c r="AF49" s="615"/>
      <c r="AG49" s="617"/>
    </row>
    <row r="50" spans="1:33" x14ac:dyDescent="0.25">
      <c r="A50" s="249" t="s">
        <v>158</v>
      </c>
      <c r="B50" s="149"/>
      <c r="C50" s="149" t="s">
        <v>299</v>
      </c>
      <c r="D50" s="149"/>
      <c r="E50" s="149"/>
      <c r="F50" s="140"/>
      <c r="G50" s="140"/>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50"/>
      <c r="AG50" s="201"/>
    </row>
    <row r="51" spans="1:33" x14ac:dyDescent="0.25">
      <c r="A51" s="250" t="s">
        <v>93</v>
      </c>
      <c r="B51" s="251" t="s">
        <v>95</v>
      </c>
      <c r="C51" s="437" t="s">
        <v>300</v>
      </c>
      <c r="D51" s="347" t="s">
        <v>324</v>
      </c>
      <c r="E51" s="251"/>
      <c r="F51" s="141"/>
      <c r="G51" s="141"/>
      <c r="H51" s="151">
        <v>41640</v>
      </c>
      <c r="I51" s="151">
        <v>41671</v>
      </c>
      <c r="J51" s="151">
        <v>41699</v>
      </c>
      <c r="K51" s="151">
        <v>41730</v>
      </c>
      <c r="L51" s="151">
        <v>41760</v>
      </c>
      <c r="M51" s="151">
        <v>41791</v>
      </c>
      <c r="N51" s="151">
        <v>41821</v>
      </c>
      <c r="O51" s="151">
        <v>41852</v>
      </c>
      <c r="P51" s="151">
        <v>41883</v>
      </c>
      <c r="Q51" s="151">
        <v>41913</v>
      </c>
      <c r="R51" s="151">
        <v>41944</v>
      </c>
      <c r="S51" s="151">
        <v>41974</v>
      </c>
      <c r="T51" s="151">
        <v>42005</v>
      </c>
      <c r="U51" s="151">
        <v>42036</v>
      </c>
      <c r="V51" s="151">
        <v>42064</v>
      </c>
      <c r="W51" s="151">
        <v>42095</v>
      </c>
      <c r="X51" s="151">
        <v>42125</v>
      </c>
      <c r="Y51" s="151">
        <v>42156</v>
      </c>
      <c r="Z51" s="151">
        <v>42186</v>
      </c>
      <c r="AA51" s="151">
        <v>42217</v>
      </c>
      <c r="AB51" s="151">
        <v>42248</v>
      </c>
      <c r="AC51" s="151">
        <v>42278</v>
      </c>
      <c r="AD51" s="151">
        <v>42309</v>
      </c>
      <c r="AE51" s="151">
        <v>42339</v>
      </c>
      <c r="AF51" s="152"/>
      <c r="AG51" s="200"/>
    </row>
    <row r="52" spans="1:33" s="153" customFormat="1" x14ac:dyDescent="0.25">
      <c r="A52" s="252" t="s">
        <v>217</v>
      </c>
      <c r="B52" s="253" t="s">
        <v>156</v>
      </c>
      <c r="C52" s="438" t="s">
        <v>456</v>
      </c>
      <c r="D52" s="340"/>
      <c r="E52" s="253" t="s">
        <v>3</v>
      </c>
      <c r="F52" s="142">
        <v>41730</v>
      </c>
      <c r="G52" s="142">
        <v>41791</v>
      </c>
      <c r="H52" s="187"/>
      <c r="I52" s="187"/>
      <c r="J52" s="187"/>
      <c r="K52" s="187"/>
      <c r="L52" s="187"/>
      <c r="M52" s="187"/>
      <c r="N52" s="187"/>
      <c r="O52" s="187"/>
      <c r="P52" s="187"/>
      <c r="Q52" s="187"/>
      <c r="R52" s="187"/>
      <c r="S52" s="187"/>
      <c r="T52" s="189"/>
      <c r="U52" s="189"/>
      <c r="V52" s="189"/>
      <c r="W52" s="189"/>
      <c r="X52" s="189"/>
      <c r="Y52" s="189"/>
      <c r="Z52" s="189"/>
      <c r="AA52" s="189"/>
      <c r="AB52" s="189"/>
      <c r="AC52" s="189"/>
      <c r="AD52" s="189"/>
      <c r="AE52" s="189"/>
      <c r="AF52" s="614" t="str">
        <f ca="1">IF((G53+30)&lt;(Today),"CLOT",IF(G53-G52&gt;180,"RET CRIT",IF(G53-G52&gt;60,"RET",IF(G53-G52&lt;=60,"OK",))))</f>
        <v>CLOT</v>
      </c>
      <c r="AG52" s="616"/>
    </row>
    <row r="53" spans="1:33" s="153" customFormat="1" x14ac:dyDescent="0.25">
      <c r="A53" s="254"/>
      <c r="B53" s="255"/>
      <c r="C53" s="332"/>
      <c r="D53" s="332"/>
      <c r="E53" s="255" t="s">
        <v>4</v>
      </c>
      <c r="F53" s="143">
        <v>41730</v>
      </c>
      <c r="G53" s="143">
        <v>41791</v>
      </c>
      <c r="H53" s="188"/>
      <c r="I53" s="188"/>
      <c r="J53" s="188"/>
      <c r="K53" s="188"/>
      <c r="L53" s="188"/>
      <c r="M53" s="188"/>
      <c r="N53" s="188"/>
      <c r="O53" s="188"/>
      <c r="P53" s="188"/>
      <c r="Q53" s="188"/>
      <c r="R53" s="188"/>
      <c r="S53" s="188"/>
      <c r="T53" s="190"/>
      <c r="U53" s="190"/>
      <c r="V53" s="190"/>
      <c r="W53" s="190"/>
      <c r="X53" s="190"/>
      <c r="Y53" s="190"/>
      <c r="Z53" s="190"/>
      <c r="AA53" s="190"/>
      <c r="AB53" s="190"/>
      <c r="AC53" s="190"/>
      <c r="AD53" s="190"/>
      <c r="AE53" s="190"/>
      <c r="AF53" s="615"/>
      <c r="AG53" s="617"/>
    </row>
    <row r="54" spans="1:33" s="153" customFormat="1" x14ac:dyDescent="0.25">
      <c r="A54" s="252" t="s">
        <v>217</v>
      </c>
      <c r="B54" s="253" t="s">
        <v>155</v>
      </c>
      <c r="C54" s="438" t="s">
        <v>457</v>
      </c>
      <c r="D54" s="331"/>
      <c r="E54" s="253" t="s">
        <v>3</v>
      </c>
      <c r="F54" s="142">
        <v>41730</v>
      </c>
      <c r="G54" s="142">
        <v>41791</v>
      </c>
      <c r="H54" s="187"/>
      <c r="I54" s="187"/>
      <c r="J54" s="187"/>
      <c r="K54" s="187"/>
      <c r="L54" s="187"/>
      <c r="M54" s="187"/>
      <c r="N54" s="187"/>
      <c r="O54" s="187"/>
      <c r="P54" s="187"/>
      <c r="Q54" s="187"/>
      <c r="R54" s="187"/>
      <c r="S54" s="187"/>
      <c r="T54" s="189"/>
      <c r="U54" s="189"/>
      <c r="V54" s="189"/>
      <c r="W54" s="189"/>
      <c r="X54" s="189"/>
      <c r="Y54" s="189"/>
      <c r="Z54" s="189"/>
      <c r="AA54" s="189"/>
      <c r="AB54" s="189"/>
      <c r="AC54" s="189"/>
      <c r="AD54" s="189"/>
      <c r="AE54" s="189"/>
      <c r="AF54" s="614" t="str">
        <f ca="1">IF((G55+30)&lt;(Today),"CLOT",IF(G55-G54&gt;180,"RET CRIT",IF(G55-G54&gt;60,"RET",IF(G55-G54&lt;=60,"OK",))))</f>
        <v>CLOT</v>
      </c>
      <c r="AG54" s="616"/>
    </row>
    <row r="55" spans="1:33" s="153" customFormat="1" x14ac:dyDescent="0.25">
      <c r="A55" s="254"/>
      <c r="B55" s="255"/>
      <c r="C55" s="332"/>
      <c r="D55" s="332"/>
      <c r="E55" s="255" t="s">
        <v>4</v>
      </c>
      <c r="F55" s="143">
        <v>41730</v>
      </c>
      <c r="G55" s="143">
        <v>41791</v>
      </c>
      <c r="H55" s="188"/>
      <c r="I55" s="188"/>
      <c r="J55" s="188"/>
      <c r="K55" s="188"/>
      <c r="L55" s="188"/>
      <c r="M55" s="188"/>
      <c r="N55" s="188"/>
      <c r="O55" s="188"/>
      <c r="P55" s="188"/>
      <c r="Q55" s="188"/>
      <c r="R55" s="188"/>
      <c r="S55" s="188"/>
      <c r="T55" s="190"/>
      <c r="U55" s="190"/>
      <c r="V55" s="190"/>
      <c r="W55" s="190"/>
      <c r="X55" s="190"/>
      <c r="Y55" s="190"/>
      <c r="Z55" s="190"/>
      <c r="AA55" s="190"/>
      <c r="AB55" s="190"/>
      <c r="AC55" s="190"/>
      <c r="AD55" s="190"/>
      <c r="AE55" s="190"/>
      <c r="AF55" s="615"/>
      <c r="AG55" s="617"/>
    </row>
    <row r="56" spans="1:33" x14ac:dyDescent="0.25">
      <c r="A56" s="250" t="s">
        <v>93</v>
      </c>
      <c r="B56" s="251" t="s">
        <v>167</v>
      </c>
      <c r="C56" s="339" t="s">
        <v>301</v>
      </c>
      <c r="D56" s="347" t="s">
        <v>324</v>
      </c>
      <c r="E56" s="251"/>
      <c r="F56" s="141"/>
      <c r="G56" s="141"/>
      <c r="H56" s="151">
        <v>41640</v>
      </c>
      <c r="I56" s="151">
        <v>41671</v>
      </c>
      <c r="J56" s="151">
        <v>41699</v>
      </c>
      <c r="K56" s="151">
        <v>41730</v>
      </c>
      <c r="L56" s="151">
        <v>41760</v>
      </c>
      <c r="M56" s="151">
        <v>41791</v>
      </c>
      <c r="N56" s="151">
        <v>41821</v>
      </c>
      <c r="O56" s="151">
        <v>41852</v>
      </c>
      <c r="P56" s="151">
        <v>41883</v>
      </c>
      <c r="Q56" s="151">
        <v>41913</v>
      </c>
      <c r="R56" s="151">
        <v>41944</v>
      </c>
      <c r="S56" s="151">
        <v>41974</v>
      </c>
      <c r="T56" s="151">
        <v>42005</v>
      </c>
      <c r="U56" s="151">
        <v>42036</v>
      </c>
      <c r="V56" s="151">
        <v>42064</v>
      </c>
      <c r="W56" s="151">
        <v>42095</v>
      </c>
      <c r="X56" s="151">
        <v>42125</v>
      </c>
      <c r="Y56" s="151">
        <v>42156</v>
      </c>
      <c r="Z56" s="151">
        <v>42186</v>
      </c>
      <c r="AA56" s="151">
        <v>42217</v>
      </c>
      <c r="AB56" s="151">
        <v>42248</v>
      </c>
      <c r="AC56" s="151">
        <v>42278</v>
      </c>
      <c r="AD56" s="151">
        <v>42309</v>
      </c>
      <c r="AE56" s="151">
        <v>42339</v>
      </c>
      <c r="AF56" s="152"/>
      <c r="AG56" s="200"/>
    </row>
    <row r="57" spans="1:33" s="153" customFormat="1" x14ac:dyDescent="0.25">
      <c r="A57" s="252" t="s">
        <v>217</v>
      </c>
      <c r="B57" s="253" t="s">
        <v>170</v>
      </c>
      <c r="C57" s="440" t="s">
        <v>458</v>
      </c>
      <c r="D57" s="331"/>
      <c r="E57" s="253" t="s">
        <v>3</v>
      </c>
      <c r="F57" s="142">
        <v>41730</v>
      </c>
      <c r="G57" s="142">
        <v>41791</v>
      </c>
      <c r="H57" s="187"/>
      <c r="I57" s="187"/>
      <c r="J57" s="187"/>
      <c r="K57" s="187"/>
      <c r="L57" s="187"/>
      <c r="M57" s="187"/>
      <c r="N57" s="187"/>
      <c r="O57" s="187"/>
      <c r="P57" s="187"/>
      <c r="Q57" s="187"/>
      <c r="R57" s="187"/>
      <c r="S57" s="187"/>
      <c r="T57" s="189"/>
      <c r="U57" s="189"/>
      <c r="V57" s="189"/>
      <c r="W57" s="189"/>
      <c r="X57" s="189"/>
      <c r="Y57" s="189"/>
      <c r="Z57" s="189"/>
      <c r="AA57" s="189"/>
      <c r="AB57" s="189"/>
      <c r="AC57" s="189"/>
      <c r="AD57" s="189"/>
      <c r="AE57" s="189"/>
      <c r="AF57" s="614" t="str">
        <f ca="1">IF((G58+30)&lt;(Today),"CLOT",IF(G58-G57&gt;180,"RET CRIT",IF(G58-G57&gt;60,"RET",IF(G58-G57&lt;=60,"OK",))))</f>
        <v>RET</v>
      </c>
      <c r="AG57" s="616"/>
    </row>
    <row r="58" spans="1:33" s="153" customFormat="1" x14ac:dyDescent="0.25">
      <c r="A58" s="254"/>
      <c r="B58" s="255"/>
      <c r="C58" s="332"/>
      <c r="D58" s="332"/>
      <c r="E58" s="255" t="s">
        <v>4</v>
      </c>
      <c r="F58" s="143">
        <v>41821</v>
      </c>
      <c r="G58" s="143">
        <v>41883</v>
      </c>
      <c r="H58" s="188"/>
      <c r="I58" s="188"/>
      <c r="J58" s="188"/>
      <c r="K58" s="188"/>
      <c r="L58" s="188"/>
      <c r="M58" s="188"/>
      <c r="N58" s="188"/>
      <c r="O58" s="188"/>
      <c r="P58" s="188"/>
      <c r="Q58" s="188"/>
      <c r="R58" s="188"/>
      <c r="S58" s="188"/>
      <c r="T58" s="190"/>
      <c r="U58" s="190"/>
      <c r="V58" s="190"/>
      <c r="W58" s="190"/>
      <c r="X58" s="190"/>
      <c r="Y58" s="190"/>
      <c r="Z58" s="190"/>
      <c r="AA58" s="190"/>
      <c r="AB58" s="190"/>
      <c r="AC58" s="190"/>
      <c r="AD58" s="190"/>
      <c r="AE58" s="190"/>
      <c r="AF58" s="615"/>
      <c r="AG58" s="617"/>
    </row>
    <row r="59" spans="1:33" s="153" customFormat="1" x14ac:dyDescent="0.25">
      <c r="A59" s="252" t="s">
        <v>217</v>
      </c>
      <c r="B59" s="253" t="s">
        <v>171</v>
      </c>
      <c r="C59" s="441" t="s">
        <v>472</v>
      </c>
      <c r="D59" s="331"/>
      <c r="E59" s="253" t="s">
        <v>3</v>
      </c>
      <c r="F59" s="142">
        <v>41640</v>
      </c>
      <c r="G59" s="142">
        <v>41883</v>
      </c>
      <c r="H59" s="187"/>
      <c r="I59" s="187"/>
      <c r="J59" s="187"/>
      <c r="K59" s="187"/>
      <c r="L59" s="187"/>
      <c r="M59" s="187"/>
      <c r="N59" s="187"/>
      <c r="O59" s="187"/>
      <c r="P59" s="187"/>
      <c r="Q59" s="187"/>
      <c r="R59" s="187"/>
      <c r="S59" s="187"/>
      <c r="T59" s="189"/>
      <c r="U59" s="189"/>
      <c r="V59" s="189"/>
      <c r="W59" s="189"/>
      <c r="X59" s="189"/>
      <c r="Y59" s="189"/>
      <c r="Z59" s="189"/>
      <c r="AA59" s="189"/>
      <c r="AB59" s="189"/>
      <c r="AC59" s="189"/>
      <c r="AD59" s="189"/>
      <c r="AE59" s="189"/>
      <c r="AF59" s="614" t="str">
        <f ca="1">IF((G60+30)&lt;(Today),"CLOT",IF(G60-G59&gt;180,"RET CRIT",IF(G60-G59&gt;60,"RET",IF(G60-G59&lt;=60,"OK",))))</f>
        <v>RET</v>
      </c>
      <c r="AG59" s="616"/>
    </row>
    <row r="60" spans="1:33" s="153" customFormat="1" x14ac:dyDescent="0.25">
      <c r="A60" s="254"/>
      <c r="B60" s="255"/>
      <c r="C60" s="332"/>
      <c r="D60" s="332"/>
      <c r="E60" s="255" t="s">
        <v>4</v>
      </c>
      <c r="F60" s="143">
        <v>41883</v>
      </c>
      <c r="G60" s="143">
        <v>41974</v>
      </c>
      <c r="H60" s="188"/>
      <c r="I60" s="188"/>
      <c r="J60" s="188"/>
      <c r="K60" s="188"/>
      <c r="L60" s="188"/>
      <c r="M60" s="188"/>
      <c r="N60" s="188"/>
      <c r="O60" s="188"/>
      <c r="P60" s="188"/>
      <c r="Q60" s="188"/>
      <c r="R60" s="188"/>
      <c r="S60" s="188"/>
      <c r="T60" s="190"/>
      <c r="U60" s="190"/>
      <c r="V60" s="190"/>
      <c r="W60" s="190"/>
      <c r="X60" s="190"/>
      <c r="Y60" s="190"/>
      <c r="Z60" s="190"/>
      <c r="AA60" s="190"/>
      <c r="AB60" s="190"/>
      <c r="AC60" s="190"/>
      <c r="AD60" s="190"/>
      <c r="AE60" s="190"/>
      <c r="AF60" s="615"/>
      <c r="AG60" s="617"/>
    </row>
    <row r="61" spans="1:33" x14ac:dyDescent="0.25">
      <c r="A61" s="250" t="s">
        <v>93</v>
      </c>
      <c r="B61" s="251" t="s">
        <v>169</v>
      </c>
      <c r="C61" s="339" t="s">
        <v>302</v>
      </c>
      <c r="D61" s="347" t="s">
        <v>324</v>
      </c>
      <c r="E61" s="251"/>
      <c r="F61" s="141"/>
      <c r="G61" s="141"/>
      <c r="H61" s="151">
        <v>41640</v>
      </c>
      <c r="I61" s="151">
        <v>41671</v>
      </c>
      <c r="J61" s="151">
        <v>41699</v>
      </c>
      <c r="K61" s="151">
        <v>41730</v>
      </c>
      <c r="L61" s="151">
        <v>41760</v>
      </c>
      <c r="M61" s="151">
        <v>41791</v>
      </c>
      <c r="N61" s="151">
        <v>41821</v>
      </c>
      <c r="O61" s="151">
        <v>41852</v>
      </c>
      <c r="P61" s="151">
        <v>41883</v>
      </c>
      <c r="Q61" s="151">
        <v>41913</v>
      </c>
      <c r="R61" s="151">
        <v>41944</v>
      </c>
      <c r="S61" s="151">
        <v>41974</v>
      </c>
      <c r="T61" s="151">
        <v>42005</v>
      </c>
      <c r="U61" s="151">
        <v>42036</v>
      </c>
      <c r="V61" s="151">
        <v>42064</v>
      </c>
      <c r="W61" s="151">
        <v>42095</v>
      </c>
      <c r="X61" s="151">
        <v>42125</v>
      </c>
      <c r="Y61" s="151">
        <v>42156</v>
      </c>
      <c r="Z61" s="151">
        <v>42186</v>
      </c>
      <c r="AA61" s="151">
        <v>42217</v>
      </c>
      <c r="AB61" s="151">
        <v>42248</v>
      </c>
      <c r="AC61" s="151">
        <v>42278</v>
      </c>
      <c r="AD61" s="151">
        <v>42309</v>
      </c>
      <c r="AE61" s="151">
        <v>42339</v>
      </c>
      <c r="AF61" s="152"/>
      <c r="AG61" s="200"/>
    </row>
    <row r="62" spans="1:33" s="153" customFormat="1" x14ac:dyDescent="0.25">
      <c r="A62" s="252" t="s">
        <v>217</v>
      </c>
      <c r="B62" s="253" t="s">
        <v>173</v>
      </c>
      <c r="C62" s="440" t="s">
        <v>459</v>
      </c>
      <c r="D62" s="340"/>
      <c r="E62" s="253" t="s">
        <v>3</v>
      </c>
      <c r="F62" s="142">
        <v>41791</v>
      </c>
      <c r="G62" s="142">
        <v>41883</v>
      </c>
      <c r="H62" s="187"/>
      <c r="I62" s="187"/>
      <c r="J62" s="187"/>
      <c r="K62" s="187"/>
      <c r="L62" s="187"/>
      <c r="M62" s="187"/>
      <c r="N62" s="187"/>
      <c r="O62" s="187"/>
      <c r="P62" s="187"/>
      <c r="Q62" s="187"/>
      <c r="R62" s="187"/>
      <c r="S62" s="187"/>
      <c r="T62" s="189"/>
      <c r="U62" s="189"/>
      <c r="V62" s="189"/>
      <c r="W62" s="189"/>
      <c r="X62" s="189"/>
      <c r="Y62" s="189"/>
      <c r="Z62" s="189"/>
      <c r="AA62" s="189"/>
      <c r="AB62" s="189"/>
      <c r="AC62" s="189"/>
      <c r="AD62" s="189"/>
      <c r="AE62" s="189"/>
      <c r="AF62" s="614" t="str">
        <f ca="1">IF((G63+30)&lt;(Today),"CLOT",IF(G63-G62&gt;180,"RET CRIT",IF(G63-G62&gt;60,"RET",IF(G63-G62&lt;=60,"OK",))))</f>
        <v>OK</v>
      </c>
      <c r="AG62" s="616"/>
    </row>
    <row r="63" spans="1:33" s="153" customFormat="1" x14ac:dyDescent="0.25">
      <c r="A63" s="254"/>
      <c r="B63" s="255"/>
      <c r="C63" s="332"/>
      <c r="D63" s="332"/>
      <c r="E63" s="255" t="s">
        <v>4</v>
      </c>
      <c r="F63" s="143">
        <v>41760</v>
      </c>
      <c r="G63" s="143">
        <v>41883</v>
      </c>
      <c r="H63" s="188"/>
      <c r="I63" s="188"/>
      <c r="J63" s="188"/>
      <c r="K63" s="188"/>
      <c r="L63" s="188"/>
      <c r="M63" s="188"/>
      <c r="N63" s="188"/>
      <c r="O63" s="188"/>
      <c r="P63" s="188"/>
      <c r="Q63" s="188"/>
      <c r="R63" s="188"/>
      <c r="S63" s="188"/>
      <c r="T63" s="190"/>
      <c r="U63" s="190"/>
      <c r="V63" s="190"/>
      <c r="W63" s="190"/>
      <c r="X63" s="190"/>
      <c r="Y63" s="190"/>
      <c r="Z63" s="190"/>
      <c r="AA63" s="190"/>
      <c r="AB63" s="190"/>
      <c r="AC63" s="190"/>
      <c r="AD63" s="190"/>
      <c r="AE63" s="190"/>
      <c r="AF63" s="615"/>
      <c r="AG63" s="617"/>
    </row>
    <row r="64" spans="1:33" s="153" customFormat="1" x14ac:dyDescent="0.25">
      <c r="A64" s="250" t="s">
        <v>93</v>
      </c>
      <c r="B64" s="339" t="s">
        <v>306</v>
      </c>
      <c r="C64" s="339" t="s">
        <v>307</v>
      </c>
      <c r="D64" s="347" t="s">
        <v>324</v>
      </c>
      <c r="E64" s="251"/>
      <c r="F64" s="141"/>
      <c r="G64" s="141"/>
      <c r="H64" s="151">
        <v>41640</v>
      </c>
      <c r="I64" s="151">
        <v>41671</v>
      </c>
      <c r="J64" s="151">
        <v>41699</v>
      </c>
      <c r="K64" s="151">
        <v>41730</v>
      </c>
      <c r="L64" s="151">
        <v>41760</v>
      </c>
      <c r="M64" s="151">
        <v>41791</v>
      </c>
      <c r="N64" s="151">
        <v>41821</v>
      </c>
      <c r="O64" s="151">
        <v>41852</v>
      </c>
      <c r="P64" s="151">
        <v>41883</v>
      </c>
      <c r="Q64" s="151">
        <v>41913</v>
      </c>
      <c r="R64" s="151">
        <v>41944</v>
      </c>
      <c r="S64" s="151">
        <v>41974</v>
      </c>
      <c r="T64" s="151">
        <v>42005</v>
      </c>
      <c r="U64" s="151">
        <v>42036</v>
      </c>
      <c r="V64" s="151">
        <v>42064</v>
      </c>
      <c r="W64" s="151">
        <v>42095</v>
      </c>
      <c r="X64" s="151">
        <v>42125</v>
      </c>
      <c r="Y64" s="151">
        <v>42156</v>
      </c>
      <c r="Z64" s="151">
        <v>42186</v>
      </c>
      <c r="AA64" s="151">
        <v>42217</v>
      </c>
      <c r="AB64" s="151">
        <v>42248</v>
      </c>
      <c r="AC64" s="151">
        <v>42278</v>
      </c>
      <c r="AD64" s="151">
        <v>42309</v>
      </c>
      <c r="AE64" s="151">
        <v>42339</v>
      </c>
      <c r="AF64" s="152"/>
      <c r="AG64" s="200"/>
    </row>
    <row r="65" spans="1:33" s="153" customFormat="1" x14ac:dyDescent="0.25">
      <c r="A65" s="252" t="s">
        <v>217</v>
      </c>
      <c r="B65" s="341" t="s">
        <v>308</v>
      </c>
      <c r="C65" s="440" t="s">
        <v>460</v>
      </c>
      <c r="D65" s="340"/>
      <c r="E65" s="253" t="s">
        <v>3</v>
      </c>
      <c r="F65" s="142">
        <v>41640</v>
      </c>
      <c r="G65" s="142">
        <v>41640</v>
      </c>
      <c r="H65" s="187"/>
      <c r="I65" s="187"/>
      <c r="J65" s="187"/>
      <c r="K65" s="187"/>
      <c r="L65" s="187"/>
      <c r="M65" s="187"/>
      <c r="N65" s="187"/>
      <c r="O65" s="187"/>
      <c r="P65" s="187"/>
      <c r="Q65" s="187"/>
      <c r="R65" s="187"/>
      <c r="S65" s="187"/>
      <c r="T65" s="189"/>
      <c r="U65" s="189"/>
      <c r="V65" s="189"/>
      <c r="W65" s="189"/>
      <c r="X65" s="189"/>
      <c r="Y65" s="189"/>
      <c r="Z65" s="189"/>
      <c r="AA65" s="189"/>
      <c r="AB65" s="189"/>
      <c r="AC65" s="189"/>
      <c r="AD65" s="189"/>
      <c r="AE65" s="189"/>
      <c r="AF65" s="614" t="str">
        <f ca="1">IF((G66+30)&lt;(Today),"CLOT",IF(G66-G65&gt;180,"RET CRIT",IF(G66-G65&gt;60,"RET",IF(G66-G65&lt;=60,"OK",))))</f>
        <v>CLOT</v>
      </c>
      <c r="AG65" s="616"/>
    </row>
    <row r="66" spans="1:33" s="153" customFormat="1" x14ac:dyDescent="0.25">
      <c r="A66" s="254"/>
      <c r="B66" s="255"/>
      <c r="C66" s="332"/>
      <c r="D66" s="332"/>
      <c r="E66" s="255" t="s">
        <v>4</v>
      </c>
      <c r="F66" s="143">
        <v>41640</v>
      </c>
      <c r="G66" s="143">
        <v>41640</v>
      </c>
      <c r="H66" s="188"/>
      <c r="I66" s="188"/>
      <c r="J66" s="188"/>
      <c r="K66" s="188"/>
      <c r="L66" s="188"/>
      <c r="M66" s="188"/>
      <c r="N66" s="188"/>
      <c r="O66" s="188"/>
      <c r="P66" s="188"/>
      <c r="Q66" s="188"/>
      <c r="R66" s="188"/>
      <c r="S66" s="188"/>
      <c r="T66" s="190"/>
      <c r="U66" s="190"/>
      <c r="V66" s="190"/>
      <c r="W66" s="190"/>
      <c r="X66" s="190"/>
      <c r="Y66" s="190"/>
      <c r="Z66" s="190"/>
      <c r="AA66" s="190"/>
      <c r="AB66" s="190"/>
      <c r="AC66" s="190"/>
      <c r="AD66" s="190"/>
      <c r="AE66" s="190"/>
      <c r="AF66" s="615"/>
      <c r="AG66" s="617"/>
    </row>
    <row r="67" spans="1:33" s="153" customFormat="1" x14ac:dyDescent="0.25">
      <c r="A67" s="250" t="s">
        <v>93</v>
      </c>
      <c r="B67" s="339" t="s">
        <v>312</v>
      </c>
      <c r="C67" s="339" t="s">
        <v>311</v>
      </c>
      <c r="D67" s="347" t="s">
        <v>324</v>
      </c>
      <c r="E67" s="251"/>
      <c r="F67" s="141"/>
      <c r="G67" s="141"/>
      <c r="H67" s="151">
        <v>41640</v>
      </c>
      <c r="I67" s="151">
        <v>41671</v>
      </c>
      <c r="J67" s="151">
        <v>41699</v>
      </c>
      <c r="K67" s="151">
        <v>41730</v>
      </c>
      <c r="L67" s="151">
        <v>41760</v>
      </c>
      <c r="M67" s="151">
        <v>41791</v>
      </c>
      <c r="N67" s="151">
        <v>41821</v>
      </c>
      <c r="O67" s="151">
        <v>41852</v>
      </c>
      <c r="P67" s="151">
        <v>41883</v>
      </c>
      <c r="Q67" s="151">
        <v>41913</v>
      </c>
      <c r="R67" s="151">
        <v>41944</v>
      </c>
      <c r="S67" s="151">
        <v>41974</v>
      </c>
      <c r="T67" s="151">
        <v>42005</v>
      </c>
      <c r="U67" s="151">
        <v>42036</v>
      </c>
      <c r="V67" s="151">
        <v>42064</v>
      </c>
      <c r="W67" s="151">
        <v>42095</v>
      </c>
      <c r="X67" s="151">
        <v>42125</v>
      </c>
      <c r="Y67" s="151">
        <v>42156</v>
      </c>
      <c r="Z67" s="151">
        <v>42186</v>
      </c>
      <c r="AA67" s="151">
        <v>42217</v>
      </c>
      <c r="AB67" s="151">
        <v>42248</v>
      </c>
      <c r="AC67" s="151">
        <v>42278</v>
      </c>
      <c r="AD67" s="151">
        <v>42309</v>
      </c>
      <c r="AE67" s="151">
        <v>42339</v>
      </c>
      <c r="AF67" s="152"/>
      <c r="AG67" s="200"/>
    </row>
    <row r="68" spans="1:33" s="153" customFormat="1" x14ac:dyDescent="0.25">
      <c r="A68" s="252" t="s">
        <v>217</v>
      </c>
      <c r="B68" s="341" t="s">
        <v>313</v>
      </c>
      <c r="C68" s="440" t="s">
        <v>461</v>
      </c>
      <c r="D68" s="340"/>
      <c r="E68" s="253" t="s">
        <v>3</v>
      </c>
      <c r="F68" s="142">
        <v>41640</v>
      </c>
      <c r="G68" s="142">
        <v>41883</v>
      </c>
      <c r="H68" s="187"/>
      <c r="I68" s="187"/>
      <c r="J68" s="187"/>
      <c r="K68" s="187"/>
      <c r="L68" s="187"/>
      <c r="M68" s="187"/>
      <c r="N68" s="187"/>
      <c r="O68" s="187"/>
      <c r="P68" s="187"/>
      <c r="Q68" s="187"/>
      <c r="R68" s="187"/>
      <c r="S68" s="187"/>
      <c r="T68" s="189"/>
      <c r="U68" s="189"/>
      <c r="V68" s="189"/>
      <c r="W68" s="189"/>
      <c r="X68" s="189"/>
      <c r="Y68" s="189"/>
      <c r="Z68" s="189"/>
      <c r="AA68" s="189"/>
      <c r="AB68" s="189"/>
      <c r="AC68" s="189"/>
      <c r="AD68" s="189"/>
      <c r="AE68" s="189"/>
      <c r="AF68" s="614" t="str">
        <f ca="1">IF((G69+30)&lt;(Today),"CLOT",IF(G69-G68&gt;180,"RET CRIT",IF(G69-G68&gt;60,"RET",IF(G69-G68&lt;=60,"OK",))))</f>
        <v>OK</v>
      </c>
      <c r="AG68" s="616"/>
    </row>
    <row r="69" spans="1:33" s="153" customFormat="1" x14ac:dyDescent="0.25">
      <c r="A69" s="254"/>
      <c r="B69" s="255"/>
      <c r="C69" s="332"/>
      <c r="D69" s="332"/>
      <c r="E69" s="255" t="s">
        <v>4</v>
      </c>
      <c r="F69" s="143">
        <v>41821</v>
      </c>
      <c r="G69" s="143">
        <v>41883</v>
      </c>
      <c r="H69" s="188"/>
      <c r="I69" s="188"/>
      <c r="J69" s="188"/>
      <c r="K69" s="188"/>
      <c r="L69" s="188"/>
      <c r="M69" s="188"/>
      <c r="N69" s="188"/>
      <c r="O69" s="188"/>
      <c r="P69" s="188"/>
      <c r="Q69" s="188"/>
      <c r="R69" s="188"/>
      <c r="S69" s="188"/>
      <c r="T69" s="190"/>
      <c r="U69" s="190"/>
      <c r="V69" s="190"/>
      <c r="W69" s="190"/>
      <c r="X69" s="190"/>
      <c r="Y69" s="190"/>
      <c r="Z69" s="190"/>
      <c r="AA69" s="190"/>
      <c r="AB69" s="190"/>
      <c r="AC69" s="190"/>
      <c r="AD69" s="190"/>
      <c r="AE69" s="190"/>
      <c r="AF69" s="615"/>
      <c r="AG69" s="617"/>
    </row>
    <row r="70" spans="1:33" s="153" customFormat="1" x14ac:dyDescent="0.25">
      <c r="A70" s="252" t="s">
        <v>217</v>
      </c>
      <c r="B70" s="341" t="s">
        <v>314</v>
      </c>
      <c r="C70" s="440" t="s">
        <v>462</v>
      </c>
      <c r="D70" s="340"/>
      <c r="E70" s="253" t="s">
        <v>3</v>
      </c>
      <c r="F70" s="142">
        <v>41640</v>
      </c>
      <c r="G70" s="142">
        <v>41640</v>
      </c>
      <c r="H70" s="187"/>
      <c r="I70" s="187"/>
      <c r="J70" s="187"/>
      <c r="K70" s="187"/>
      <c r="L70" s="187"/>
      <c r="M70" s="187"/>
      <c r="N70" s="187"/>
      <c r="O70" s="187"/>
      <c r="P70" s="187"/>
      <c r="Q70" s="187"/>
      <c r="R70" s="187"/>
      <c r="S70" s="187"/>
      <c r="T70" s="189"/>
      <c r="U70" s="189"/>
      <c r="V70" s="189"/>
      <c r="W70" s="189"/>
      <c r="X70" s="189"/>
      <c r="Y70" s="189"/>
      <c r="Z70" s="189"/>
      <c r="AA70" s="189"/>
      <c r="AB70" s="189"/>
      <c r="AC70" s="189"/>
      <c r="AD70" s="189"/>
      <c r="AE70" s="189"/>
      <c r="AF70" s="614" t="str">
        <f ca="1">IF((G71+30)&lt;(Today),"CLOT",IF(G71-G70&gt;180,"RET CRIT",IF(G71-G70&gt;60,"RET",IF(G71-G70&lt;=60,"OK",))))</f>
        <v>CLOT</v>
      </c>
      <c r="AG70" s="616"/>
    </row>
    <row r="71" spans="1:33" s="153" customFormat="1" x14ac:dyDescent="0.25">
      <c r="A71" s="254"/>
      <c r="B71" s="255"/>
      <c r="C71" s="332"/>
      <c r="D71" s="332"/>
      <c r="E71" s="255" t="s">
        <v>4</v>
      </c>
      <c r="F71" s="143">
        <v>41640</v>
      </c>
      <c r="G71" s="143">
        <v>41640</v>
      </c>
      <c r="H71" s="188"/>
      <c r="I71" s="188"/>
      <c r="J71" s="188"/>
      <c r="K71" s="188"/>
      <c r="L71" s="188"/>
      <c r="M71" s="188"/>
      <c r="N71" s="188"/>
      <c r="O71" s="188"/>
      <c r="P71" s="188"/>
      <c r="Q71" s="188"/>
      <c r="R71" s="188"/>
      <c r="S71" s="188"/>
      <c r="T71" s="190"/>
      <c r="U71" s="190"/>
      <c r="V71" s="190"/>
      <c r="W71" s="190"/>
      <c r="X71" s="190"/>
      <c r="Y71" s="190"/>
      <c r="Z71" s="190"/>
      <c r="AA71" s="190"/>
      <c r="AB71" s="190"/>
      <c r="AC71" s="190"/>
      <c r="AD71" s="190"/>
      <c r="AE71" s="190"/>
      <c r="AF71" s="615"/>
      <c r="AG71" s="617"/>
    </row>
    <row r="72" spans="1:33" s="153" customFormat="1" x14ac:dyDescent="0.25">
      <c r="A72" s="250" t="s">
        <v>93</v>
      </c>
      <c r="B72" s="339" t="s">
        <v>315</v>
      </c>
      <c r="C72" s="339" t="s">
        <v>318</v>
      </c>
      <c r="D72" s="347" t="s">
        <v>325</v>
      </c>
      <c r="E72" s="251"/>
      <c r="F72" s="141"/>
      <c r="G72" s="141"/>
      <c r="H72" s="151">
        <v>41640</v>
      </c>
      <c r="I72" s="151">
        <v>41671</v>
      </c>
      <c r="J72" s="151">
        <v>41699</v>
      </c>
      <c r="K72" s="151">
        <v>41730</v>
      </c>
      <c r="L72" s="151">
        <v>41760</v>
      </c>
      <c r="M72" s="151">
        <v>41791</v>
      </c>
      <c r="N72" s="151">
        <v>41821</v>
      </c>
      <c r="O72" s="151">
        <v>41852</v>
      </c>
      <c r="P72" s="151">
        <v>41883</v>
      </c>
      <c r="Q72" s="151">
        <v>41913</v>
      </c>
      <c r="R72" s="151">
        <v>41944</v>
      </c>
      <c r="S72" s="151">
        <v>41974</v>
      </c>
      <c r="T72" s="151">
        <v>42005</v>
      </c>
      <c r="U72" s="151">
        <v>42036</v>
      </c>
      <c r="V72" s="151">
        <v>42064</v>
      </c>
      <c r="W72" s="151">
        <v>42095</v>
      </c>
      <c r="X72" s="151">
        <v>42125</v>
      </c>
      <c r="Y72" s="151">
        <v>42156</v>
      </c>
      <c r="Z72" s="151">
        <v>42186</v>
      </c>
      <c r="AA72" s="151">
        <v>42217</v>
      </c>
      <c r="AB72" s="151">
        <v>42248</v>
      </c>
      <c r="AC72" s="151">
        <v>42278</v>
      </c>
      <c r="AD72" s="151">
        <v>42309</v>
      </c>
      <c r="AE72" s="151">
        <v>42339</v>
      </c>
      <c r="AF72" s="152"/>
      <c r="AG72" s="200"/>
    </row>
    <row r="73" spans="1:33" s="373" customFormat="1" x14ac:dyDescent="0.25">
      <c r="A73" s="252" t="s">
        <v>217</v>
      </c>
      <c r="B73" s="430" t="s">
        <v>316</v>
      </c>
      <c r="C73" s="441" t="s">
        <v>463</v>
      </c>
      <c r="D73" s="340"/>
      <c r="E73" s="253" t="s">
        <v>3</v>
      </c>
      <c r="F73" s="142">
        <v>41640</v>
      </c>
      <c r="G73" s="142">
        <v>41791</v>
      </c>
      <c r="H73" s="187"/>
      <c r="I73" s="187"/>
      <c r="J73" s="187"/>
      <c r="K73" s="187"/>
      <c r="L73" s="187"/>
      <c r="M73" s="187"/>
      <c r="N73" s="187"/>
      <c r="O73" s="187"/>
      <c r="P73" s="187"/>
      <c r="Q73" s="187"/>
      <c r="R73" s="187"/>
      <c r="S73" s="187"/>
      <c r="T73" s="189"/>
      <c r="U73" s="189"/>
      <c r="V73" s="189"/>
      <c r="W73" s="189"/>
      <c r="X73" s="189"/>
      <c r="Y73" s="189"/>
      <c r="Z73" s="189"/>
      <c r="AA73" s="189"/>
      <c r="AB73" s="189"/>
      <c r="AC73" s="189"/>
      <c r="AD73" s="189"/>
      <c r="AE73" s="189"/>
      <c r="AF73" s="614" t="str">
        <f ca="1">IF((G74+30)&lt;(Today),"CLOT",IF(G74-G73&gt;180,"RET CRIT",IF(G74-G73&gt;60,"RET",IF(G74-G73&lt;=60,"OK",))))</f>
        <v>CLOT</v>
      </c>
      <c r="AG73" s="372"/>
    </row>
    <row r="74" spans="1:33" s="373" customFormat="1" x14ac:dyDescent="0.25">
      <c r="A74" s="254"/>
      <c r="B74" s="255"/>
      <c r="C74" s="332"/>
      <c r="D74" s="332"/>
      <c r="E74" s="255" t="s">
        <v>4</v>
      </c>
      <c r="F74" s="143">
        <v>41730</v>
      </c>
      <c r="G74" s="143">
        <v>41821</v>
      </c>
      <c r="H74" s="188"/>
      <c r="I74" s="188"/>
      <c r="J74" s="188"/>
      <c r="K74" s="188"/>
      <c r="L74" s="188"/>
      <c r="M74" s="188"/>
      <c r="N74" s="188"/>
      <c r="O74" s="188"/>
      <c r="P74" s="188"/>
      <c r="Q74" s="188"/>
      <c r="R74" s="188"/>
      <c r="S74" s="188"/>
      <c r="T74" s="190"/>
      <c r="U74" s="190"/>
      <c r="V74" s="190"/>
      <c r="W74" s="190"/>
      <c r="X74" s="190"/>
      <c r="Y74" s="190"/>
      <c r="Z74" s="190"/>
      <c r="AA74" s="190"/>
      <c r="AB74" s="190"/>
      <c r="AC74" s="190"/>
      <c r="AD74" s="190"/>
      <c r="AE74" s="190"/>
      <c r="AF74" s="615"/>
      <c r="AG74" s="372"/>
    </row>
    <row r="75" spans="1:33" s="373" customFormat="1" x14ac:dyDescent="0.25">
      <c r="A75" s="252" t="s">
        <v>217</v>
      </c>
      <c r="B75" s="430" t="s">
        <v>317</v>
      </c>
      <c r="C75" s="441" t="s">
        <v>465</v>
      </c>
      <c r="D75" s="340"/>
      <c r="E75" s="253" t="s">
        <v>3</v>
      </c>
      <c r="F75" s="142">
        <v>41640</v>
      </c>
      <c r="G75" s="142">
        <v>41699</v>
      </c>
      <c r="H75" s="187"/>
      <c r="I75" s="187"/>
      <c r="J75" s="187"/>
      <c r="K75" s="187"/>
      <c r="L75" s="187"/>
      <c r="M75" s="187"/>
      <c r="N75" s="187"/>
      <c r="O75" s="187"/>
      <c r="P75" s="187"/>
      <c r="Q75" s="187"/>
      <c r="R75" s="187"/>
      <c r="S75" s="187"/>
      <c r="T75" s="189"/>
      <c r="U75" s="189"/>
      <c r="V75" s="189"/>
      <c r="W75" s="189"/>
      <c r="X75" s="189"/>
      <c r="Y75" s="189"/>
      <c r="Z75" s="189"/>
      <c r="AA75" s="189"/>
      <c r="AB75" s="189"/>
      <c r="AC75" s="189"/>
      <c r="AD75" s="189"/>
      <c r="AE75" s="189"/>
      <c r="AF75" s="614" t="str">
        <f ca="1">IF((G76+30)&lt;(Today),"CLOT",IF(G76-G75&gt;180,"RET CRIT",IF(G76-G75&gt;60,"RET",IF(G76-G75&lt;=60,"OK",))))</f>
        <v>CLOT</v>
      </c>
      <c r="AG75" s="372"/>
    </row>
    <row r="76" spans="1:33" s="373" customFormat="1" x14ac:dyDescent="0.25">
      <c r="A76" s="254"/>
      <c r="B76" s="255"/>
      <c r="C76" s="332"/>
      <c r="D76" s="332"/>
      <c r="E76" s="255" t="s">
        <v>4</v>
      </c>
      <c r="F76" s="143">
        <v>41699</v>
      </c>
      <c r="G76" s="143">
        <v>41760</v>
      </c>
      <c r="H76" s="188"/>
      <c r="I76" s="188"/>
      <c r="J76" s="188"/>
      <c r="K76" s="188"/>
      <c r="L76" s="188"/>
      <c r="M76" s="188"/>
      <c r="N76" s="188"/>
      <c r="O76" s="188"/>
      <c r="P76" s="188"/>
      <c r="Q76" s="188"/>
      <c r="R76" s="188"/>
      <c r="S76" s="188"/>
      <c r="T76" s="190"/>
      <c r="U76" s="190"/>
      <c r="V76" s="190"/>
      <c r="W76" s="190"/>
      <c r="X76" s="190"/>
      <c r="Y76" s="190"/>
      <c r="Z76" s="190"/>
      <c r="AA76" s="190"/>
      <c r="AB76" s="190"/>
      <c r="AC76" s="190"/>
      <c r="AD76" s="190"/>
      <c r="AE76" s="190"/>
      <c r="AF76" s="615"/>
      <c r="AG76" s="372"/>
    </row>
    <row r="77" spans="1:33" s="373" customFormat="1" x14ac:dyDescent="0.25">
      <c r="A77" s="252" t="s">
        <v>217</v>
      </c>
      <c r="B77" s="430" t="s">
        <v>319</v>
      </c>
      <c r="C77" s="441" t="s">
        <v>464</v>
      </c>
      <c r="D77" s="340"/>
      <c r="E77" s="253" t="s">
        <v>3</v>
      </c>
      <c r="F77" s="142">
        <v>41640</v>
      </c>
      <c r="G77" s="142">
        <v>41791</v>
      </c>
      <c r="H77" s="374"/>
      <c r="I77" s="375"/>
      <c r="J77" s="375"/>
      <c r="K77" s="375"/>
      <c r="L77" s="375"/>
      <c r="M77" s="375"/>
      <c r="N77" s="375"/>
      <c r="O77" s="375"/>
      <c r="P77" s="375"/>
      <c r="Q77" s="375"/>
      <c r="R77" s="375"/>
      <c r="S77" s="375"/>
      <c r="T77" s="376"/>
      <c r="U77" s="376"/>
      <c r="V77" s="376"/>
      <c r="W77" s="376"/>
      <c r="X77" s="376"/>
      <c r="Y77" s="376"/>
      <c r="Z77" s="376"/>
      <c r="AA77" s="376"/>
      <c r="AB77" s="376"/>
      <c r="AC77" s="376"/>
      <c r="AD77" s="376"/>
      <c r="AE77" s="376"/>
      <c r="AF77" s="614" t="str">
        <f ca="1">IF((G78+30)&lt;(Today),"CLOT",IF(G78-G77&gt;180,"RET CRIT",IF(G78-G77&gt;60,"RET",IF(G78-G77&lt;=60,"OK",))))</f>
        <v>CLOT</v>
      </c>
      <c r="AG77" s="372"/>
    </row>
    <row r="78" spans="1:33" s="373" customFormat="1" x14ac:dyDescent="0.25">
      <c r="A78" s="254"/>
      <c r="B78" s="255"/>
      <c r="C78" s="332"/>
      <c r="D78" s="332"/>
      <c r="E78" s="255" t="s">
        <v>4</v>
      </c>
      <c r="F78" s="143">
        <v>41699</v>
      </c>
      <c r="G78" s="143">
        <v>41760</v>
      </c>
      <c r="H78" s="374"/>
      <c r="I78" s="375"/>
      <c r="J78" s="375"/>
      <c r="K78" s="375"/>
      <c r="L78" s="375"/>
      <c r="M78" s="375"/>
      <c r="N78" s="375"/>
      <c r="O78" s="375"/>
      <c r="P78" s="375"/>
      <c r="Q78" s="375"/>
      <c r="R78" s="375"/>
      <c r="S78" s="375"/>
      <c r="T78" s="376"/>
      <c r="U78" s="376"/>
      <c r="V78" s="376"/>
      <c r="W78" s="376"/>
      <c r="X78" s="376"/>
      <c r="Y78" s="376"/>
      <c r="Z78" s="376"/>
      <c r="AA78" s="376"/>
      <c r="AB78" s="376"/>
      <c r="AC78" s="376"/>
      <c r="AD78" s="376"/>
      <c r="AE78" s="376"/>
      <c r="AF78" s="615"/>
      <c r="AG78" s="372"/>
    </row>
    <row r="79" spans="1:33" s="373" customFormat="1" x14ac:dyDescent="0.25">
      <c r="A79" s="252" t="s">
        <v>217</v>
      </c>
      <c r="B79" s="430" t="s">
        <v>387</v>
      </c>
      <c r="C79" s="441" t="s">
        <v>466</v>
      </c>
      <c r="D79" s="340"/>
      <c r="E79" s="253" t="s">
        <v>3</v>
      </c>
      <c r="F79" s="142">
        <v>41791</v>
      </c>
      <c r="G79" s="142">
        <v>41883</v>
      </c>
      <c r="H79" s="374"/>
      <c r="I79" s="375"/>
      <c r="J79" s="375"/>
      <c r="K79" s="375"/>
      <c r="L79" s="375"/>
      <c r="M79" s="375"/>
      <c r="N79" s="375"/>
      <c r="O79" s="375"/>
      <c r="P79" s="375"/>
      <c r="Q79" s="375"/>
      <c r="R79" s="375"/>
      <c r="S79" s="375"/>
      <c r="T79" s="376"/>
      <c r="U79" s="376"/>
      <c r="V79" s="376"/>
      <c r="W79" s="376"/>
      <c r="X79" s="376"/>
      <c r="Y79" s="376"/>
      <c r="Z79" s="376"/>
      <c r="AA79" s="376"/>
      <c r="AB79" s="376"/>
      <c r="AC79" s="376"/>
      <c r="AD79" s="376"/>
      <c r="AE79" s="376"/>
      <c r="AF79" s="614" t="str">
        <f ca="1">IF((G80+30)&lt;(Today),"CLOT",IF(G80-G79&gt;180,"RET CRIT",IF(G80-G79&gt;60,"RET",IF(G80-G79&lt;=60,"OK",))))</f>
        <v>OK</v>
      </c>
      <c r="AG79" s="372"/>
    </row>
    <row r="80" spans="1:33" s="373" customFormat="1" ht="16.5" customHeight="1" x14ac:dyDescent="0.25">
      <c r="A80" s="254"/>
      <c r="B80" s="255"/>
      <c r="C80" s="332"/>
      <c r="D80" s="332"/>
      <c r="E80" s="255" t="s">
        <v>4</v>
      </c>
      <c r="F80" s="143">
        <v>41760</v>
      </c>
      <c r="G80" s="143">
        <v>41883</v>
      </c>
      <c r="H80" s="374"/>
      <c r="I80" s="375"/>
      <c r="J80" s="375"/>
      <c r="K80" s="375"/>
      <c r="L80" s="375"/>
      <c r="M80" s="375"/>
      <c r="N80" s="375"/>
      <c r="O80" s="375"/>
      <c r="P80" s="375"/>
      <c r="Q80" s="375"/>
      <c r="R80" s="375"/>
      <c r="S80" s="375"/>
      <c r="T80" s="376"/>
      <c r="U80" s="376"/>
      <c r="V80" s="376"/>
      <c r="W80" s="376"/>
      <c r="X80" s="376"/>
      <c r="Y80" s="376"/>
      <c r="Z80" s="376"/>
      <c r="AA80" s="376"/>
      <c r="AB80" s="376"/>
      <c r="AC80" s="376"/>
      <c r="AD80" s="376"/>
      <c r="AE80" s="376"/>
      <c r="AF80" s="615"/>
      <c r="AG80" s="372"/>
    </row>
    <row r="81" spans="1:33" s="373" customFormat="1" x14ac:dyDescent="0.25">
      <c r="A81" s="252" t="s">
        <v>217</v>
      </c>
      <c r="B81" s="430" t="s">
        <v>386</v>
      </c>
      <c r="C81" s="340" t="s">
        <v>347</v>
      </c>
      <c r="D81" s="340"/>
      <c r="E81" s="253" t="s">
        <v>3</v>
      </c>
      <c r="F81" s="142">
        <v>41640</v>
      </c>
      <c r="G81" s="142">
        <v>41699</v>
      </c>
      <c r="H81" s="374"/>
      <c r="I81" s="375"/>
      <c r="J81" s="375"/>
      <c r="K81" s="375"/>
      <c r="L81" s="375"/>
      <c r="M81" s="375"/>
      <c r="N81" s="375"/>
      <c r="O81" s="375"/>
      <c r="P81" s="375"/>
      <c r="Q81" s="375"/>
      <c r="R81" s="375"/>
      <c r="S81" s="375"/>
      <c r="T81" s="376"/>
      <c r="U81" s="376"/>
      <c r="V81" s="376"/>
      <c r="W81" s="376"/>
      <c r="X81" s="376"/>
      <c r="Y81" s="376"/>
      <c r="Z81" s="376"/>
      <c r="AA81" s="376"/>
      <c r="AB81" s="376"/>
      <c r="AC81" s="376"/>
      <c r="AD81" s="376"/>
      <c r="AE81" s="376"/>
      <c r="AF81" s="614" t="str">
        <f ca="1">IF((G82+30)&lt;(Today),"CLOT",IF(G82-G81&gt;180,"RET CRIT",IF(G82-G81&gt;60,"RET",IF(G82-G81&lt;=60,"OK",))))</f>
        <v>CLOT</v>
      </c>
      <c r="AG81" s="372"/>
    </row>
    <row r="82" spans="1:33" s="373" customFormat="1" x14ac:dyDescent="0.25">
      <c r="A82" s="254"/>
      <c r="B82" s="255"/>
      <c r="C82" s="332"/>
      <c r="D82" s="332"/>
      <c r="E82" s="255" t="s">
        <v>4</v>
      </c>
      <c r="F82" s="143">
        <v>41671</v>
      </c>
      <c r="G82" s="143">
        <v>41730</v>
      </c>
      <c r="H82" s="374"/>
      <c r="I82" s="375"/>
      <c r="J82" s="375"/>
      <c r="K82" s="375"/>
      <c r="L82" s="375"/>
      <c r="M82" s="375"/>
      <c r="N82" s="375"/>
      <c r="O82" s="375"/>
      <c r="P82" s="375"/>
      <c r="Q82" s="375"/>
      <c r="R82" s="375"/>
      <c r="S82" s="375"/>
      <c r="T82" s="376"/>
      <c r="U82" s="376"/>
      <c r="V82" s="376"/>
      <c r="W82" s="376"/>
      <c r="X82" s="376"/>
      <c r="Y82" s="376"/>
      <c r="Z82" s="376"/>
      <c r="AA82" s="376"/>
      <c r="AB82" s="376"/>
      <c r="AC82" s="376"/>
      <c r="AD82" s="376"/>
      <c r="AE82" s="376"/>
      <c r="AF82" s="615"/>
      <c r="AG82" s="372"/>
    </row>
    <row r="83" spans="1:33" s="373" customFormat="1" x14ac:dyDescent="0.25">
      <c r="A83" s="252" t="s">
        <v>217</v>
      </c>
      <c r="B83" s="443" t="s">
        <v>385</v>
      </c>
      <c r="C83" s="440" t="s">
        <v>449</v>
      </c>
      <c r="D83" s="340"/>
      <c r="E83" s="253" t="s">
        <v>3</v>
      </c>
      <c r="F83" s="142">
        <v>41640</v>
      </c>
      <c r="G83" s="142">
        <v>41699</v>
      </c>
      <c r="H83" s="187"/>
      <c r="I83" s="187"/>
      <c r="J83" s="187"/>
      <c r="K83" s="187"/>
      <c r="L83" s="187"/>
      <c r="M83" s="187"/>
      <c r="N83" s="187"/>
      <c r="O83" s="187"/>
      <c r="P83" s="187"/>
      <c r="Q83" s="187"/>
      <c r="R83" s="187"/>
      <c r="S83" s="187"/>
      <c r="T83" s="189"/>
      <c r="U83" s="189"/>
      <c r="V83" s="189"/>
      <c r="W83" s="189"/>
      <c r="X83" s="189"/>
      <c r="Y83" s="189"/>
      <c r="Z83" s="189"/>
      <c r="AA83" s="189"/>
      <c r="AB83" s="189"/>
      <c r="AC83" s="189"/>
      <c r="AD83" s="189"/>
      <c r="AE83" s="189"/>
      <c r="AF83" s="614" t="str">
        <f ca="1">IF((G84+30)&lt;(Today),"CLOT",IF(G84-G83&gt;180,"RET CRIT",IF(G84-G83&gt;60,"RET",IF(G84-G83&lt;=60,"OK",))))</f>
        <v>CLOT</v>
      </c>
      <c r="AG83" s="616"/>
    </row>
    <row r="84" spans="1:33" s="373" customFormat="1" x14ac:dyDescent="0.25">
      <c r="A84" s="254"/>
      <c r="B84" s="430"/>
      <c r="C84" s="332"/>
      <c r="D84" s="332"/>
      <c r="E84" s="255" t="s">
        <v>4</v>
      </c>
      <c r="F84" s="143">
        <v>41640</v>
      </c>
      <c r="G84" s="143">
        <v>41699</v>
      </c>
      <c r="H84" s="188"/>
      <c r="I84" s="188"/>
      <c r="J84" s="188"/>
      <c r="K84" s="188"/>
      <c r="L84" s="188"/>
      <c r="M84" s="188"/>
      <c r="N84" s="188"/>
      <c r="O84" s="188"/>
      <c r="P84" s="188"/>
      <c r="Q84" s="188"/>
      <c r="R84" s="188"/>
      <c r="S84" s="188"/>
      <c r="T84" s="190"/>
      <c r="U84" s="190"/>
      <c r="V84" s="190"/>
      <c r="W84" s="190"/>
      <c r="X84" s="190"/>
      <c r="Y84" s="190"/>
      <c r="Z84" s="190"/>
      <c r="AA84" s="190"/>
      <c r="AB84" s="190"/>
      <c r="AC84" s="190"/>
      <c r="AD84" s="190"/>
      <c r="AE84" s="190"/>
      <c r="AF84" s="615"/>
      <c r="AG84" s="617"/>
    </row>
    <row r="85" spans="1:33" s="373" customFormat="1" x14ac:dyDescent="0.25">
      <c r="A85" s="252" t="s">
        <v>217</v>
      </c>
      <c r="B85" s="443" t="s">
        <v>384</v>
      </c>
      <c r="C85" s="440" t="s">
        <v>451</v>
      </c>
      <c r="D85" s="340"/>
      <c r="E85" s="253" t="s">
        <v>3</v>
      </c>
      <c r="F85" s="142">
        <v>41640</v>
      </c>
      <c r="G85" s="142">
        <v>41699</v>
      </c>
      <c r="H85" s="187"/>
      <c r="I85" s="187"/>
      <c r="J85" s="187"/>
      <c r="K85" s="187"/>
      <c r="L85" s="187"/>
      <c r="M85" s="187"/>
      <c r="N85" s="187"/>
      <c r="O85" s="187"/>
      <c r="P85" s="187"/>
      <c r="Q85" s="187"/>
      <c r="R85" s="187"/>
      <c r="S85" s="187"/>
      <c r="T85" s="189"/>
      <c r="U85" s="189"/>
      <c r="V85" s="189"/>
      <c r="W85" s="189"/>
      <c r="X85" s="189"/>
      <c r="Y85" s="189"/>
      <c r="Z85" s="189"/>
      <c r="AA85" s="189"/>
      <c r="AB85" s="189"/>
      <c r="AC85" s="189"/>
      <c r="AD85" s="189"/>
      <c r="AE85" s="189"/>
      <c r="AF85" s="614" t="str">
        <f ca="1">IF((G86+30)&lt;(Today),"CLOT",IF(G86-G85&gt;180,"RET CRIT",IF(G86-G85&gt;60,"RET",IF(G86-G85&lt;=60,"OK",))))</f>
        <v>CLOT</v>
      </c>
      <c r="AG85" s="616"/>
    </row>
    <row r="86" spans="1:33" s="373" customFormat="1" x14ac:dyDescent="0.25">
      <c r="A86" s="254"/>
      <c r="B86" s="430"/>
      <c r="C86" s="332"/>
      <c r="D86" s="332"/>
      <c r="E86" s="255" t="s">
        <v>4</v>
      </c>
      <c r="F86" s="143">
        <v>41640</v>
      </c>
      <c r="G86" s="143">
        <v>41699</v>
      </c>
      <c r="H86" s="188"/>
      <c r="I86" s="188"/>
      <c r="J86" s="188"/>
      <c r="K86" s="188"/>
      <c r="L86" s="188"/>
      <c r="M86" s="188"/>
      <c r="N86" s="188"/>
      <c r="O86" s="188"/>
      <c r="P86" s="188"/>
      <c r="Q86" s="188"/>
      <c r="R86" s="188"/>
      <c r="S86" s="188"/>
      <c r="T86" s="190"/>
      <c r="U86" s="190"/>
      <c r="V86" s="190"/>
      <c r="W86" s="190"/>
      <c r="X86" s="190"/>
      <c r="Y86" s="190"/>
      <c r="Z86" s="190"/>
      <c r="AA86" s="190"/>
      <c r="AB86" s="190"/>
      <c r="AC86" s="190"/>
      <c r="AD86" s="190"/>
      <c r="AE86" s="190"/>
      <c r="AF86" s="615"/>
      <c r="AG86" s="617"/>
    </row>
    <row r="87" spans="1:33" s="373" customFormat="1" x14ac:dyDescent="0.25">
      <c r="A87" s="252" t="s">
        <v>217</v>
      </c>
      <c r="B87" s="443" t="s">
        <v>383</v>
      </c>
      <c r="C87" s="440" t="s">
        <v>453</v>
      </c>
      <c r="D87" s="340"/>
      <c r="E87" s="253" t="s">
        <v>3</v>
      </c>
      <c r="F87" s="142">
        <v>41640</v>
      </c>
      <c r="G87" s="142">
        <v>41699</v>
      </c>
      <c r="H87" s="187"/>
      <c r="I87" s="187"/>
      <c r="J87" s="187"/>
      <c r="K87" s="187"/>
      <c r="L87" s="187"/>
      <c r="M87" s="187"/>
      <c r="N87" s="187"/>
      <c r="O87" s="187"/>
      <c r="P87" s="187"/>
      <c r="Q87" s="187"/>
      <c r="R87" s="187"/>
      <c r="S87" s="187"/>
      <c r="T87" s="189"/>
      <c r="U87" s="189"/>
      <c r="V87" s="189"/>
      <c r="W87" s="189"/>
      <c r="X87" s="189"/>
      <c r="Y87" s="189"/>
      <c r="Z87" s="189"/>
      <c r="AA87" s="189"/>
      <c r="AB87" s="189"/>
      <c r="AC87" s="189"/>
      <c r="AD87" s="189"/>
      <c r="AE87" s="189"/>
      <c r="AF87" s="614" t="str">
        <f ca="1">IF((G88+30)&lt;(Today),"CLOT",IF(G88-G87&gt;180,"RET CRIT",IF(G88-G87&gt;60,"RET",IF(G88-G87&lt;=60,"OK",))))</f>
        <v>CLOT</v>
      </c>
      <c r="AG87" s="616"/>
    </row>
    <row r="88" spans="1:33" s="373" customFormat="1" x14ac:dyDescent="0.25">
      <c r="A88" s="254"/>
      <c r="B88" s="430"/>
      <c r="C88" s="332"/>
      <c r="D88" s="332"/>
      <c r="E88" s="255" t="s">
        <v>4</v>
      </c>
      <c r="F88" s="143">
        <v>41640</v>
      </c>
      <c r="G88" s="143">
        <v>41699</v>
      </c>
      <c r="H88" s="188"/>
      <c r="I88" s="188"/>
      <c r="J88" s="188"/>
      <c r="K88" s="188"/>
      <c r="L88" s="188"/>
      <c r="M88" s="188"/>
      <c r="N88" s="188"/>
      <c r="O88" s="188"/>
      <c r="P88" s="188"/>
      <c r="Q88" s="188"/>
      <c r="R88" s="188"/>
      <c r="S88" s="188"/>
      <c r="T88" s="190"/>
      <c r="U88" s="190"/>
      <c r="V88" s="190"/>
      <c r="W88" s="190"/>
      <c r="X88" s="190"/>
      <c r="Y88" s="190"/>
      <c r="Z88" s="190"/>
      <c r="AA88" s="190"/>
      <c r="AB88" s="190"/>
      <c r="AC88" s="190"/>
      <c r="AD88" s="190"/>
      <c r="AE88" s="190"/>
      <c r="AF88" s="615"/>
      <c r="AG88" s="617"/>
    </row>
    <row r="89" spans="1:33" s="373" customFormat="1" x14ac:dyDescent="0.25">
      <c r="A89" s="252" t="s">
        <v>217</v>
      </c>
      <c r="B89" s="443" t="s">
        <v>470</v>
      </c>
      <c r="C89" s="440" t="s">
        <v>467</v>
      </c>
      <c r="D89" s="340"/>
      <c r="E89" s="253" t="s">
        <v>3</v>
      </c>
      <c r="F89" s="142">
        <v>41640</v>
      </c>
      <c r="G89" s="142">
        <v>41699</v>
      </c>
      <c r="H89" s="187"/>
      <c r="I89" s="187"/>
      <c r="J89" s="187"/>
      <c r="K89" s="187"/>
      <c r="L89" s="187"/>
      <c r="M89" s="187"/>
      <c r="N89" s="187"/>
      <c r="O89" s="187"/>
      <c r="P89" s="187"/>
      <c r="Q89" s="187"/>
      <c r="R89" s="187"/>
      <c r="S89" s="187"/>
      <c r="T89" s="189"/>
      <c r="U89" s="189"/>
      <c r="V89" s="189"/>
      <c r="W89" s="189"/>
      <c r="X89" s="189"/>
      <c r="Y89" s="189"/>
      <c r="Z89" s="189"/>
      <c r="AA89" s="189"/>
      <c r="AB89" s="189"/>
      <c r="AC89" s="189"/>
      <c r="AD89" s="189"/>
      <c r="AE89" s="189"/>
      <c r="AF89" s="614" t="str">
        <f ca="1">IF((G90+30)&lt;(Today),"CLOT",IF(G90-G89&gt;180,"RET CRIT",IF(G90-G89&gt;60,"RET",IF(G90-G89&lt;=60,"OK",))))</f>
        <v>CLOT</v>
      </c>
      <c r="AG89" s="616"/>
    </row>
    <row r="90" spans="1:33" s="373" customFormat="1" x14ac:dyDescent="0.25">
      <c r="A90" s="254"/>
      <c r="B90" s="430"/>
      <c r="C90" s="332"/>
      <c r="D90" s="332"/>
      <c r="E90" s="255" t="s">
        <v>4</v>
      </c>
      <c r="F90" s="143">
        <v>41730</v>
      </c>
      <c r="G90" s="143">
        <v>41791</v>
      </c>
      <c r="H90" s="188"/>
      <c r="I90" s="188"/>
      <c r="J90" s="188"/>
      <c r="K90" s="188"/>
      <c r="L90" s="188"/>
      <c r="M90" s="188"/>
      <c r="N90" s="188"/>
      <c r="O90" s="188"/>
      <c r="P90" s="188"/>
      <c r="Q90" s="188"/>
      <c r="R90" s="188"/>
      <c r="S90" s="188"/>
      <c r="T90" s="190"/>
      <c r="U90" s="190"/>
      <c r="V90" s="190"/>
      <c r="W90" s="190"/>
      <c r="X90" s="190"/>
      <c r="Y90" s="190"/>
      <c r="Z90" s="190"/>
      <c r="AA90" s="190"/>
      <c r="AB90" s="190"/>
      <c r="AC90" s="190"/>
      <c r="AD90" s="190"/>
      <c r="AE90" s="190"/>
      <c r="AF90" s="615"/>
      <c r="AG90" s="617"/>
    </row>
    <row r="91" spans="1:33" s="373" customFormat="1" x14ac:dyDescent="0.25">
      <c r="A91" s="252" t="s">
        <v>217</v>
      </c>
      <c r="B91" s="443" t="s">
        <v>471</v>
      </c>
      <c r="C91" s="440" t="s">
        <v>455</v>
      </c>
      <c r="D91" s="340"/>
      <c r="E91" s="253" t="s">
        <v>3</v>
      </c>
      <c r="F91" s="142">
        <v>41640</v>
      </c>
      <c r="G91" s="142">
        <v>41791</v>
      </c>
      <c r="H91" s="187"/>
      <c r="I91" s="187"/>
      <c r="J91" s="187"/>
      <c r="K91" s="187"/>
      <c r="L91" s="187"/>
      <c r="M91" s="187"/>
      <c r="N91" s="187"/>
      <c r="O91" s="187"/>
      <c r="P91" s="187"/>
      <c r="Q91" s="187"/>
      <c r="R91" s="187"/>
      <c r="S91" s="187"/>
      <c r="T91" s="189"/>
      <c r="U91" s="189"/>
      <c r="V91" s="189"/>
      <c r="W91" s="189"/>
      <c r="X91" s="189"/>
      <c r="Y91" s="189"/>
      <c r="Z91" s="189"/>
      <c r="AA91" s="189"/>
      <c r="AB91" s="189"/>
      <c r="AC91" s="189"/>
      <c r="AD91" s="189"/>
      <c r="AE91" s="189"/>
      <c r="AF91" s="614" t="str">
        <f ca="1">IF((G92+30)&lt;(Today),"CLOT",IF(G92-G91&gt;180,"RET CRIT",IF(G92-G91&gt;60,"RET",IF(G92-G91&lt;=60,"OK",))))</f>
        <v>RET</v>
      </c>
      <c r="AG91" s="616"/>
    </row>
    <row r="92" spans="1:33" s="373" customFormat="1" x14ac:dyDescent="0.25">
      <c r="A92" s="254"/>
      <c r="B92" s="255"/>
      <c r="C92" s="332"/>
      <c r="D92" s="332"/>
      <c r="E92" s="255" t="s">
        <v>4</v>
      </c>
      <c r="F92" s="143">
        <v>41730</v>
      </c>
      <c r="G92" s="143">
        <v>41852</v>
      </c>
      <c r="H92" s="188"/>
      <c r="I92" s="188"/>
      <c r="J92" s="188"/>
      <c r="K92" s="188"/>
      <c r="L92" s="188"/>
      <c r="M92" s="188"/>
      <c r="N92" s="188"/>
      <c r="O92" s="188"/>
      <c r="P92" s="188"/>
      <c r="Q92" s="188"/>
      <c r="R92" s="188"/>
      <c r="S92" s="188"/>
      <c r="T92" s="190"/>
      <c r="U92" s="190"/>
      <c r="V92" s="190"/>
      <c r="W92" s="190"/>
      <c r="X92" s="190"/>
      <c r="Y92" s="190"/>
      <c r="Z92" s="190"/>
      <c r="AA92" s="190"/>
      <c r="AB92" s="190"/>
      <c r="AC92" s="190"/>
      <c r="AD92" s="190"/>
      <c r="AE92" s="190"/>
      <c r="AF92" s="615"/>
      <c r="AG92" s="617"/>
    </row>
    <row r="93" spans="1:33" x14ac:dyDescent="0.25">
      <c r="A93" s="249" t="s">
        <v>174</v>
      </c>
      <c r="B93" s="149"/>
      <c r="C93" s="256" t="s">
        <v>320</v>
      </c>
      <c r="D93" s="256"/>
      <c r="E93" s="149"/>
      <c r="F93" s="140"/>
      <c r="G93" s="140"/>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50"/>
      <c r="AG93" s="201"/>
    </row>
    <row r="94" spans="1:33" x14ac:dyDescent="0.25">
      <c r="A94" s="414" t="s">
        <v>93</v>
      </c>
      <c r="B94" s="251" t="s">
        <v>154</v>
      </c>
      <c r="C94" s="345" t="s">
        <v>322</v>
      </c>
      <c r="D94" s="347" t="s">
        <v>324</v>
      </c>
      <c r="E94" s="253" t="s">
        <v>3</v>
      </c>
      <c r="F94" s="142">
        <v>41640</v>
      </c>
      <c r="G94" s="142">
        <v>41640</v>
      </c>
      <c r="H94" s="187"/>
      <c r="I94" s="187"/>
      <c r="J94" s="187"/>
      <c r="K94" s="187"/>
      <c r="L94" s="187"/>
      <c r="M94" s="187"/>
      <c r="N94" s="187"/>
      <c r="O94" s="187"/>
      <c r="P94" s="187"/>
      <c r="Q94" s="187"/>
      <c r="R94" s="187"/>
      <c r="S94" s="187"/>
      <c r="T94" s="189"/>
      <c r="U94" s="189"/>
      <c r="V94" s="189"/>
      <c r="W94" s="189"/>
      <c r="X94" s="189"/>
      <c r="Y94" s="189"/>
      <c r="Z94" s="189"/>
      <c r="AA94" s="189"/>
      <c r="AB94" s="189"/>
      <c r="AC94" s="189"/>
      <c r="AD94" s="189"/>
      <c r="AE94" s="189"/>
      <c r="AF94" s="614" t="str">
        <f ca="1">IF((G95+30)&lt;(Today),"CLOT",IF(G95-G94&gt;180,"RET CRIT",IF(G95-G94&gt;60,"RET",IF(G95-G94&lt;=60,"OK",))))</f>
        <v>CLOT</v>
      </c>
      <c r="AG94" s="616"/>
    </row>
    <row r="95" spans="1:33" x14ac:dyDescent="0.25">
      <c r="A95" s="252" t="s">
        <v>217</v>
      </c>
      <c r="B95" s="442" t="s">
        <v>469</v>
      </c>
      <c r="C95" s="442" t="s">
        <v>468</v>
      </c>
      <c r="D95" s="348"/>
      <c r="E95" s="255" t="s">
        <v>4</v>
      </c>
      <c r="F95" s="143">
        <v>41640</v>
      </c>
      <c r="G95" s="143">
        <v>41640</v>
      </c>
      <c r="H95" s="188"/>
      <c r="I95" s="188"/>
      <c r="J95" s="188"/>
      <c r="K95" s="188"/>
      <c r="L95" s="188"/>
      <c r="M95" s="188"/>
      <c r="N95" s="188"/>
      <c r="O95" s="188"/>
      <c r="P95" s="188"/>
      <c r="Q95" s="188"/>
      <c r="R95" s="188"/>
      <c r="S95" s="188"/>
      <c r="T95" s="190"/>
      <c r="U95" s="190"/>
      <c r="V95" s="190"/>
      <c r="W95" s="190"/>
      <c r="X95" s="190"/>
      <c r="Y95" s="190"/>
      <c r="Z95" s="190"/>
      <c r="AA95" s="190"/>
      <c r="AB95" s="190"/>
      <c r="AC95" s="190"/>
      <c r="AD95" s="190"/>
      <c r="AE95" s="190"/>
      <c r="AF95" s="615"/>
      <c r="AG95" s="617"/>
    </row>
  </sheetData>
  <sheetProtection formatCells="0" formatRows="0" insertRows="0" deleteRows="0"/>
  <mergeCells count="66">
    <mergeCell ref="AG26:AG27"/>
    <mergeCell ref="AG36:AG37"/>
    <mergeCell ref="AG38:AG39"/>
    <mergeCell ref="AG40:AG41"/>
    <mergeCell ref="AG94:AG95"/>
    <mergeCell ref="AG57:AG58"/>
    <mergeCell ref="AG32:AG33"/>
    <mergeCell ref="AG34:AG35"/>
    <mergeCell ref="AG68:AG69"/>
    <mergeCell ref="AG83:AG84"/>
    <mergeCell ref="AG85:AG86"/>
    <mergeCell ref="AG87:AG88"/>
    <mergeCell ref="AG89:AG90"/>
    <mergeCell ref="AG54:AG55"/>
    <mergeCell ref="AG65:AG66"/>
    <mergeCell ref="AG59:AG60"/>
    <mergeCell ref="AG11:AG12"/>
    <mergeCell ref="AG23:AG24"/>
    <mergeCell ref="AG21:AG22"/>
    <mergeCell ref="AG18:AG19"/>
    <mergeCell ref="AG16:AG17"/>
    <mergeCell ref="AG13:AG14"/>
    <mergeCell ref="AF94:AF95"/>
    <mergeCell ref="AF62:AF63"/>
    <mergeCell ref="AF54:AF55"/>
    <mergeCell ref="AF57:AF58"/>
    <mergeCell ref="AF59:AF60"/>
    <mergeCell ref="AF68:AF69"/>
    <mergeCell ref="AF83:AF84"/>
    <mergeCell ref="AF85:AF86"/>
    <mergeCell ref="AF87:AF88"/>
    <mergeCell ref="AF89:AF90"/>
    <mergeCell ref="AF91:AF92"/>
    <mergeCell ref="AF81:AF82"/>
    <mergeCell ref="AF32:AF33"/>
    <mergeCell ref="AF34:AF35"/>
    <mergeCell ref="AF65:AF66"/>
    <mergeCell ref="AG91:AG92"/>
    <mergeCell ref="AG62:AG63"/>
    <mergeCell ref="AG42:AG43"/>
    <mergeCell ref="AF44:AF45"/>
    <mergeCell ref="AG44:AG45"/>
    <mergeCell ref="AF46:AF47"/>
    <mergeCell ref="AG46:AG47"/>
    <mergeCell ref="AG52:AG53"/>
    <mergeCell ref="AF42:AF43"/>
    <mergeCell ref="AF73:AF74"/>
    <mergeCell ref="AF75:AF76"/>
    <mergeCell ref="AF77:AF78"/>
    <mergeCell ref="AF79:AF80"/>
    <mergeCell ref="AF11:AF12"/>
    <mergeCell ref="AF13:AF14"/>
    <mergeCell ref="AF26:AF27"/>
    <mergeCell ref="AF70:AF71"/>
    <mergeCell ref="AG70:AG71"/>
    <mergeCell ref="AF52:AF53"/>
    <mergeCell ref="AF16:AF17"/>
    <mergeCell ref="AF18:AF19"/>
    <mergeCell ref="AF21:AF22"/>
    <mergeCell ref="AF23:AF24"/>
    <mergeCell ref="AF29:AF30"/>
    <mergeCell ref="AF36:AF37"/>
    <mergeCell ref="AF38:AF39"/>
    <mergeCell ref="AF48:AF49"/>
    <mergeCell ref="AG48:AG49"/>
    <mergeCell ref="AF40:AF41"/>
  </mergeCells>
  <conditionalFormatting sqref="H11:AE14 H16:AE19 H21:AE24 H26:AE27 H29:AE30 H32:AE35 H52:AE55 H57:AE60 H62:AE63 H68:AE71 H65:AE66 H94:AE95 H73:AE92">
    <cfRule type="expression" dxfId="35" priority="505" stopIfTrue="1">
      <formula>AND(H$8&gt;=$F11,H$8&lt;=$G11,$E11="Updated")=TRUE</formula>
    </cfRule>
    <cfRule type="expression" dxfId="34" priority="506" stopIfTrue="1">
      <formula>AND(H$8&gt;=$F11,H$8&lt;=$G11,$E11="Planned")=TRUE</formula>
    </cfRule>
  </conditionalFormatting>
  <conditionalFormatting sqref="AF93:AF94 AF50 AF11 AF13 AF16 AF18 AF21 AF23 AF26 AF52 AF54 AF57 AF59 AF62 AF29 AF32 AF34 AF65 AF68 AF70">
    <cfRule type="cellIs" dxfId="33" priority="465" operator="equal">
      <formula>"CLOT"</formula>
    </cfRule>
    <cfRule type="cellIs" dxfId="32" priority="466" operator="equal">
      <formula>"OK"</formula>
    </cfRule>
    <cfRule type="cellIs" dxfId="31" priority="467" operator="equal">
      <formula>"RET CRIT"</formula>
    </cfRule>
    <cfRule type="cellIs" dxfId="30" priority="468" operator="equal">
      <formula>"RET"</formula>
    </cfRule>
  </conditionalFormatting>
  <conditionalFormatting sqref="H36:AE49">
    <cfRule type="expression" dxfId="29" priority="31" stopIfTrue="1">
      <formula>AND(H$8&gt;=$F36,H$8&lt;=$G36,$E36="Updated")=TRUE</formula>
    </cfRule>
    <cfRule type="expression" dxfId="28" priority="32" stopIfTrue="1">
      <formula>AND(H$8&gt;=$F36,H$8&lt;=$G36,$E36="Planned")=TRUE</formula>
    </cfRule>
  </conditionalFormatting>
  <conditionalFormatting sqref="AF36 AF38 AF40 AF42 AF44 AF46 AF48">
    <cfRule type="cellIs" dxfId="27" priority="27" operator="equal">
      <formula>"CLOT"</formula>
    </cfRule>
    <cfRule type="cellIs" dxfId="26" priority="28" operator="equal">
      <formula>"OK"</formula>
    </cfRule>
    <cfRule type="cellIs" dxfId="25" priority="29" operator="equal">
      <formula>"RET CRIT"</formula>
    </cfRule>
    <cfRule type="cellIs" dxfId="24" priority="30" operator="equal">
      <formula>"RET"</formula>
    </cfRule>
  </conditionalFormatting>
  <conditionalFormatting sqref="AF83 AF85 AF87 AF89 AF91">
    <cfRule type="cellIs" dxfId="23" priority="21" operator="equal">
      <formula>"CLOT"</formula>
    </cfRule>
    <cfRule type="cellIs" dxfId="22" priority="22" operator="equal">
      <formula>"OK"</formula>
    </cfRule>
    <cfRule type="cellIs" dxfId="21" priority="23" operator="equal">
      <formula>"RET CRIT"</formula>
    </cfRule>
    <cfRule type="cellIs" dxfId="20" priority="24" operator="equal">
      <formula>"RET"</formula>
    </cfRule>
  </conditionalFormatting>
  <conditionalFormatting sqref="AF73">
    <cfRule type="cellIs" dxfId="19" priority="17" operator="equal">
      <formula>"CLOT"</formula>
    </cfRule>
    <cfRule type="cellIs" dxfId="18" priority="18" operator="equal">
      <formula>"OK"</formula>
    </cfRule>
    <cfRule type="cellIs" dxfId="17" priority="19" operator="equal">
      <formula>"RET CRIT"</formula>
    </cfRule>
    <cfRule type="cellIs" dxfId="16" priority="20" operator="equal">
      <formula>"RET"</formula>
    </cfRule>
  </conditionalFormatting>
  <conditionalFormatting sqref="AF75">
    <cfRule type="cellIs" dxfId="15" priority="13" operator="equal">
      <formula>"CLOT"</formula>
    </cfRule>
    <cfRule type="cellIs" dxfId="14" priority="14" operator="equal">
      <formula>"OK"</formula>
    </cfRule>
    <cfRule type="cellIs" dxfId="13" priority="15" operator="equal">
      <formula>"RET CRIT"</formula>
    </cfRule>
    <cfRule type="cellIs" dxfId="12" priority="16" operator="equal">
      <formula>"RET"</formula>
    </cfRule>
  </conditionalFormatting>
  <conditionalFormatting sqref="AF77">
    <cfRule type="cellIs" dxfId="11" priority="9" operator="equal">
      <formula>"CLOT"</formula>
    </cfRule>
    <cfRule type="cellIs" dxfId="10" priority="10" operator="equal">
      <formula>"OK"</formula>
    </cfRule>
    <cfRule type="cellIs" dxfId="9" priority="11" operator="equal">
      <formula>"RET CRIT"</formula>
    </cfRule>
    <cfRule type="cellIs" dxfId="8" priority="12" operator="equal">
      <formula>"RET"</formula>
    </cfRule>
  </conditionalFormatting>
  <conditionalFormatting sqref="AF79">
    <cfRule type="cellIs" dxfId="7" priority="5" operator="equal">
      <formula>"CLOT"</formula>
    </cfRule>
    <cfRule type="cellIs" dxfId="6" priority="6" operator="equal">
      <formula>"OK"</formula>
    </cfRule>
    <cfRule type="cellIs" dxfId="5" priority="7" operator="equal">
      <formula>"RET CRIT"</formula>
    </cfRule>
    <cfRule type="cellIs" dxfId="4" priority="8" operator="equal">
      <formula>"RET"</formula>
    </cfRule>
  </conditionalFormatting>
  <conditionalFormatting sqref="AF81">
    <cfRule type="cellIs" dxfId="3" priority="1" operator="equal">
      <formula>"CLOT"</formula>
    </cfRule>
    <cfRule type="cellIs" dxfId="2" priority="2" operator="equal">
      <formula>"OK"</formula>
    </cfRule>
    <cfRule type="cellIs" dxfId="1" priority="3" operator="equal">
      <formula>"RET CRIT"</formula>
    </cfRule>
    <cfRule type="cellIs" dxfId="0" priority="4" operator="equal">
      <formula>"RET"</formula>
    </cfRule>
  </conditionalFormatting>
  <dataValidations count="2">
    <dataValidation type="list" allowBlank="1" showInputMessage="1" showErrorMessage="1" sqref="F11:G95">
      <formula1>$H$8:$AE$8</formula1>
    </dataValidation>
    <dataValidation type="list" allowBlank="1" showInputMessage="1" showErrorMessage="1" sqref="E11:E95">
      <formula1>"Planned,Updated"</formula1>
    </dataValidation>
  </dataValidations>
  <pageMargins left="0.31496062992125984" right="0.31496062992125984" top="0.74803149606299213" bottom="0.74803149606299213" header="0.31496062992125984" footer="0.31496062992125984"/>
  <pageSetup paperSize="9" scale="35" fitToHeight="5" orientation="landscape" r:id="rId1"/>
  <headerFooter>
    <oddHeader>&amp;C&amp;"Arial,Bold"&amp;18&amp;K03+000Planification opérationnelle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Y15"/>
  <sheetViews>
    <sheetView view="pageLayout" topLeftCell="A4" zoomScale="75" zoomScaleNormal="100" zoomScalePageLayoutView="75" workbookViewId="0">
      <selection activeCell="A10" sqref="A10"/>
    </sheetView>
  </sheetViews>
  <sheetFormatPr baseColWidth="10" defaultColWidth="9.140625" defaultRowHeight="12.75" x14ac:dyDescent="0.2"/>
  <cols>
    <col min="1" max="1" width="8" style="168" customWidth="1"/>
    <col min="2" max="2" width="8.85546875" style="168" customWidth="1"/>
    <col min="3" max="3" width="7.140625" style="168" customWidth="1"/>
    <col min="4" max="4" width="8.5703125" style="168" customWidth="1"/>
    <col min="5" max="5" width="17.42578125" style="168" customWidth="1"/>
    <col min="6" max="6" width="42.28515625" style="168" bestFit="1" customWidth="1"/>
    <col min="7" max="7" width="10.140625" style="168" customWidth="1"/>
    <col min="8" max="8" width="6.28515625" style="168" customWidth="1"/>
    <col min="9" max="9" width="6" style="168" customWidth="1"/>
    <col min="10" max="10" width="5.42578125" style="168" customWidth="1"/>
    <col min="11" max="11" width="5.85546875" style="168" customWidth="1"/>
    <col min="12" max="12" width="6.5703125" style="168" customWidth="1"/>
    <col min="13" max="13" width="7" style="168" bestFit="1" customWidth="1"/>
    <col min="14" max="14" width="7" style="168" customWidth="1"/>
    <col min="15" max="15" width="6.85546875" style="168" customWidth="1"/>
    <col min="16" max="19" width="12" style="168" bestFit="1" customWidth="1"/>
    <col min="20" max="20" width="8.85546875" style="168" bestFit="1" customWidth="1"/>
    <col min="21" max="22" width="11.42578125" style="168" bestFit="1" customWidth="1"/>
    <col min="23" max="23" width="11.28515625" style="168" customWidth="1"/>
    <col min="24" max="24" width="44.42578125" style="168" customWidth="1"/>
    <col min="25" max="25" width="74.140625" style="168" customWidth="1"/>
    <col min="26" max="256" width="11.42578125" style="168" customWidth="1"/>
    <col min="257" max="257" width="4.7109375" style="168" bestFit="1" customWidth="1"/>
    <col min="258" max="258" width="8" style="168" customWidth="1"/>
    <col min="259" max="259" width="10.7109375" style="168" customWidth="1"/>
    <col min="260" max="260" width="10.140625" style="168" customWidth="1"/>
    <col min="261" max="261" width="9.7109375" style="168" customWidth="1"/>
    <col min="262" max="262" width="22.85546875" style="168" bestFit="1" customWidth="1"/>
    <col min="263" max="263" width="48.28515625" style="168" customWidth="1"/>
    <col min="264" max="264" width="11.28515625" style="168" customWidth="1"/>
    <col min="265" max="265" width="6.28515625" style="168" customWidth="1"/>
    <col min="266" max="266" width="6" style="168" customWidth="1"/>
    <col min="267" max="267" width="5.42578125" style="168" customWidth="1"/>
    <col min="268" max="268" width="5.85546875" style="168" customWidth="1"/>
    <col min="269" max="269" width="7" style="168" bestFit="1" customWidth="1"/>
    <col min="270" max="270" width="7" style="168" customWidth="1"/>
    <col min="271" max="271" width="6.85546875" style="168" customWidth="1"/>
    <col min="272" max="272" width="14.42578125" style="168" bestFit="1" customWidth="1"/>
    <col min="273" max="274" width="14.28515625" style="168" bestFit="1" customWidth="1"/>
    <col min="275" max="275" width="14.85546875" style="168" bestFit="1" customWidth="1"/>
    <col min="276" max="276" width="11.42578125" style="168" customWidth="1"/>
    <col min="277" max="277" width="15" style="168" customWidth="1"/>
    <col min="278" max="278" width="14.42578125" style="168" customWidth="1"/>
    <col min="279" max="279" width="16" style="168" bestFit="1" customWidth="1"/>
    <col min="280" max="280" width="65.140625" style="168" bestFit="1" customWidth="1"/>
    <col min="281" max="281" width="74.140625" style="168" customWidth="1"/>
    <col min="282" max="512" width="11.42578125" style="168" customWidth="1"/>
    <col min="513" max="513" width="4.7109375" style="168" bestFit="1" customWidth="1"/>
    <col min="514" max="514" width="8" style="168" customWidth="1"/>
    <col min="515" max="515" width="10.7109375" style="168" customWidth="1"/>
    <col min="516" max="516" width="10.140625" style="168" customWidth="1"/>
    <col min="517" max="517" width="9.7109375" style="168" customWidth="1"/>
    <col min="518" max="518" width="22.85546875" style="168" bestFit="1" customWidth="1"/>
    <col min="519" max="519" width="48.28515625" style="168" customWidth="1"/>
    <col min="520" max="520" width="11.28515625" style="168" customWidth="1"/>
    <col min="521" max="521" width="6.28515625" style="168" customWidth="1"/>
    <col min="522" max="522" width="6" style="168" customWidth="1"/>
    <col min="523" max="523" width="5.42578125" style="168" customWidth="1"/>
    <col min="524" max="524" width="5.85546875" style="168" customWidth="1"/>
    <col min="525" max="525" width="7" style="168" bestFit="1" customWidth="1"/>
    <col min="526" max="526" width="7" style="168" customWidth="1"/>
    <col min="527" max="527" width="6.85546875" style="168" customWidth="1"/>
    <col min="528" max="528" width="14.42578125" style="168" bestFit="1" customWidth="1"/>
    <col min="529" max="530" width="14.28515625" style="168" bestFit="1" customWidth="1"/>
    <col min="531" max="531" width="14.85546875" style="168" bestFit="1" customWidth="1"/>
    <col min="532" max="532" width="11.42578125" style="168" customWidth="1"/>
    <col min="533" max="533" width="15" style="168" customWidth="1"/>
    <col min="534" max="534" width="14.42578125" style="168" customWidth="1"/>
    <col min="535" max="535" width="16" style="168" bestFit="1" customWidth="1"/>
    <col min="536" max="536" width="65.140625" style="168" bestFit="1" customWidth="1"/>
    <col min="537" max="537" width="74.140625" style="168" customWidth="1"/>
    <col min="538" max="768" width="11.42578125" style="168" customWidth="1"/>
    <col min="769" max="769" width="4.7109375" style="168" bestFit="1" customWidth="1"/>
    <col min="770" max="770" width="8" style="168" customWidth="1"/>
    <col min="771" max="771" width="10.7109375" style="168" customWidth="1"/>
    <col min="772" max="772" width="10.140625" style="168" customWidth="1"/>
    <col min="773" max="773" width="9.7109375" style="168" customWidth="1"/>
    <col min="774" max="774" width="22.85546875" style="168" bestFit="1" customWidth="1"/>
    <col min="775" max="775" width="48.28515625" style="168" customWidth="1"/>
    <col min="776" max="776" width="11.28515625" style="168" customWidth="1"/>
    <col min="777" max="777" width="6.28515625" style="168" customWidth="1"/>
    <col min="778" max="778" width="6" style="168" customWidth="1"/>
    <col min="779" max="779" width="5.42578125" style="168" customWidth="1"/>
    <col min="780" max="780" width="5.85546875" style="168" customWidth="1"/>
    <col min="781" max="781" width="7" style="168" bestFit="1" customWidth="1"/>
    <col min="782" max="782" width="7" style="168" customWidth="1"/>
    <col min="783" max="783" width="6.85546875" style="168" customWidth="1"/>
    <col min="784" max="784" width="14.42578125" style="168" bestFit="1" customWidth="1"/>
    <col min="785" max="786" width="14.28515625" style="168" bestFit="1" customWidth="1"/>
    <col min="787" max="787" width="14.85546875" style="168" bestFit="1" customWidth="1"/>
    <col min="788" max="788" width="11.42578125" style="168" customWidth="1"/>
    <col min="789" max="789" width="15" style="168" customWidth="1"/>
    <col min="790" max="790" width="14.42578125" style="168" customWidth="1"/>
    <col min="791" max="791" width="16" style="168" bestFit="1" customWidth="1"/>
    <col min="792" max="792" width="65.140625" style="168" bestFit="1" customWidth="1"/>
    <col min="793" max="793" width="74.140625" style="168" customWidth="1"/>
    <col min="794" max="1024" width="11.42578125" style="168" customWidth="1"/>
    <col min="1025" max="1025" width="4.7109375" style="168" bestFit="1" customWidth="1"/>
    <col min="1026" max="1026" width="8" style="168" customWidth="1"/>
    <col min="1027" max="1027" width="10.7109375" style="168" customWidth="1"/>
    <col min="1028" max="1028" width="10.140625" style="168" customWidth="1"/>
    <col min="1029" max="1029" width="9.7109375" style="168" customWidth="1"/>
    <col min="1030" max="1030" width="22.85546875" style="168" bestFit="1" customWidth="1"/>
    <col min="1031" max="1031" width="48.28515625" style="168" customWidth="1"/>
    <col min="1032" max="1032" width="11.28515625" style="168" customWidth="1"/>
    <col min="1033" max="1033" width="6.28515625" style="168" customWidth="1"/>
    <col min="1034" max="1034" width="6" style="168" customWidth="1"/>
    <col min="1035" max="1035" width="5.42578125" style="168" customWidth="1"/>
    <col min="1036" max="1036" width="5.85546875" style="168" customWidth="1"/>
    <col min="1037" max="1037" width="7" style="168" bestFit="1" customWidth="1"/>
    <col min="1038" max="1038" width="7" style="168" customWidth="1"/>
    <col min="1039" max="1039" width="6.85546875" style="168" customWidth="1"/>
    <col min="1040" max="1040" width="14.42578125" style="168" bestFit="1" customWidth="1"/>
    <col min="1041" max="1042" width="14.28515625" style="168" bestFit="1" customWidth="1"/>
    <col min="1043" max="1043" width="14.85546875" style="168" bestFit="1" customWidth="1"/>
    <col min="1044" max="1044" width="11.42578125" style="168" customWidth="1"/>
    <col min="1045" max="1045" width="15" style="168" customWidth="1"/>
    <col min="1046" max="1046" width="14.42578125" style="168" customWidth="1"/>
    <col min="1047" max="1047" width="16" style="168" bestFit="1" customWidth="1"/>
    <col min="1048" max="1048" width="65.140625" style="168" bestFit="1" customWidth="1"/>
    <col min="1049" max="1049" width="74.140625" style="168" customWidth="1"/>
    <col min="1050" max="1280" width="11.42578125" style="168" customWidth="1"/>
    <col min="1281" max="1281" width="4.7109375" style="168" bestFit="1" customWidth="1"/>
    <col min="1282" max="1282" width="8" style="168" customWidth="1"/>
    <col min="1283" max="1283" width="10.7109375" style="168" customWidth="1"/>
    <col min="1284" max="1284" width="10.140625" style="168" customWidth="1"/>
    <col min="1285" max="1285" width="9.7109375" style="168" customWidth="1"/>
    <col min="1286" max="1286" width="22.85546875" style="168" bestFit="1" customWidth="1"/>
    <col min="1287" max="1287" width="48.28515625" style="168" customWidth="1"/>
    <col min="1288" max="1288" width="11.28515625" style="168" customWidth="1"/>
    <col min="1289" max="1289" width="6.28515625" style="168" customWidth="1"/>
    <col min="1290" max="1290" width="6" style="168" customWidth="1"/>
    <col min="1291" max="1291" width="5.42578125" style="168" customWidth="1"/>
    <col min="1292" max="1292" width="5.85546875" style="168" customWidth="1"/>
    <col min="1293" max="1293" width="7" style="168" bestFit="1" customWidth="1"/>
    <col min="1294" max="1294" width="7" style="168" customWidth="1"/>
    <col min="1295" max="1295" width="6.85546875" style="168" customWidth="1"/>
    <col min="1296" max="1296" width="14.42578125" style="168" bestFit="1" customWidth="1"/>
    <col min="1297" max="1298" width="14.28515625" style="168" bestFit="1" customWidth="1"/>
    <col min="1299" max="1299" width="14.85546875" style="168" bestFit="1" customWidth="1"/>
    <col min="1300" max="1300" width="11.42578125" style="168" customWidth="1"/>
    <col min="1301" max="1301" width="15" style="168" customWidth="1"/>
    <col min="1302" max="1302" width="14.42578125" style="168" customWidth="1"/>
    <col min="1303" max="1303" width="16" style="168" bestFit="1" customWidth="1"/>
    <col min="1304" max="1304" width="65.140625" style="168" bestFit="1" customWidth="1"/>
    <col min="1305" max="1305" width="74.140625" style="168" customWidth="1"/>
    <col min="1306" max="1536" width="11.42578125" style="168" customWidth="1"/>
    <col min="1537" max="1537" width="4.7109375" style="168" bestFit="1" customWidth="1"/>
    <col min="1538" max="1538" width="8" style="168" customWidth="1"/>
    <col min="1539" max="1539" width="10.7109375" style="168" customWidth="1"/>
    <col min="1540" max="1540" width="10.140625" style="168" customWidth="1"/>
    <col min="1541" max="1541" width="9.7109375" style="168" customWidth="1"/>
    <col min="1542" max="1542" width="22.85546875" style="168" bestFit="1" customWidth="1"/>
    <col min="1543" max="1543" width="48.28515625" style="168" customWidth="1"/>
    <col min="1544" max="1544" width="11.28515625" style="168" customWidth="1"/>
    <col min="1545" max="1545" width="6.28515625" style="168" customWidth="1"/>
    <col min="1546" max="1546" width="6" style="168" customWidth="1"/>
    <col min="1547" max="1547" width="5.42578125" style="168" customWidth="1"/>
    <col min="1548" max="1548" width="5.85546875" style="168" customWidth="1"/>
    <col min="1549" max="1549" width="7" style="168" bestFit="1" customWidth="1"/>
    <col min="1550" max="1550" width="7" style="168" customWidth="1"/>
    <col min="1551" max="1551" width="6.85546875" style="168" customWidth="1"/>
    <col min="1552" max="1552" width="14.42578125" style="168" bestFit="1" customWidth="1"/>
    <col min="1553" max="1554" width="14.28515625" style="168" bestFit="1" customWidth="1"/>
    <col min="1555" max="1555" width="14.85546875" style="168" bestFit="1" customWidth="1"/>
    <col min="1556" max="1556" width="11.42578125" style="168" customWidth="1"/>
    <col min="1557" max="1557" width="15" style="168" customWidth="1"/>
    <col min="1558" max="1558" width="14.42578125" style="168" customWidth="1"/>
    <col min="1559" max="1559" width="16" style="168" bestFit="1" customWidth="1"/>
    <col min="1560" max="1560" width="65.140625" style="168" bestFit="1" customWidth="1"/>
    <col min="1561" max="1561" width="74.140625" style="168" customWidth="1"/>
    <col min="1562" max="1792" width="11.42578125" style="168" customWidth="1"/>
    <col min="1793" max="1793" width="4.7109375" style="168" bestFit="1" customWidth="1"/>
    <col min="1794" max="1794" width="8" style="168" customWidth="1"/>
    <col min="1795" max="1795" width="10.7109375" style="168" customWidth="1"/>
    <col min="1796" max="1796" width="10.140625" style="168" customWidth="1"/>
    <col min="1797" max="1797" width="9.7109375" style="168" customWidth="1"/>
    <col min="1798" max="1798" width="22.85546875" style="168" bestFit="1" customWidth="1"/>
    <col min="1799" max="1799" width="48.28515625" style="168" customWidth="1"/>
    <col min="1800" max="1800" width="11.28515625" style="168" customWidth="1"/>
    <col min="1801" max="1801" width="6.28515625" style="168" customWidth="1"/>
    <col min="1802" max="1802" width="6" style="168" customWidth="1"/>
    <col min="1803" max="1803" width="5.42578125" style="168" customWidth="1"/>
    <col min="1804" max="1804" width="5.85546875" style="168" customWidth="1"/>
    <col min="1805" max="1805" width="7" style="168" bestFit="1" customWidth="1"/>
    <col min="1806" max="1806" width="7" style="168" customWidth="1"/>
    <col min="1807" max="1807" width="6.85546875" style="168" customWidth="1"/>
    <col min="1808" max="1808" width="14.42578125" style="168" bestFit="1" customWidth="1"/>
    <col min="1809" max="1810" width="14.28515625" style="168" bestFit="1" customWidth="1"/>
    <col min="1811" max="1811" width="14.85546875" style="168" bestFit="1" customWidth="1"/>
    <col min="1812" max="1812" width="11.42578125" style="168" customWidth="1"/>
    <col min="1813" max="1813" width="15" style="168" customWidth="1"/>
    <col min="1814" max="1814" width="14.42578125" style="168" customWidth="1"/>
    <col min="1815" max="1815" width="16" style="168" bestFit="1" customWidth="1"/>
    <col min="1816" max="1816" width="65.140625" style="168" bestFit="1" customWidth="1"/>
    <col min="1817" max="1817" width="74.140625" style="168" customWidth="1"/>
    <col min="1818" max="2048" width="11.42578125" style="168" customWidth="1"/>
    <col min="2049" max="2049" width="4.7109375" style="168" bestFit="1" customWidth="1"/>
    <col min="2050" max="2050" width="8" style="168" customWidth="1"/>
    <col min="2051" max="2051" width="10.7109375" style="168" customWidth="1"/>
    <col min="2052" max="2052" width="10.140625" style="168" customWidth="1"/>
    <col min="2053" max="2053" width="9.7109375" style="168" customWidth="1"/>
    <col min="2054" max="2054" width="22.85546875" style="168" bestFit="1" customWidth="1"/>
    <col min="2055" max="2055" width="48.28515625" style="168" customWidth="1"/>
    <col min="2056" max="2056" width="11.28515625" style="168" customWidth="1"/>
    <col min="2057" max="2057" width="6.28515625" style="168" customWidth="1"/>
    <col min="2058" max="2058" width="6" style="168" customWidth="1"/>
    <col min="2059" max="2059" width="5.42578125" style="168" customWidth="1"/>
    <col min="2060" max="2060" width="5.85546875" style="168" customWidth="1"/>
    <col min="2061" max="2061" width="7" style="168" bestFit="1" customWidth="1"/>
    <col min="2062" max="2062" width="7" style="168" customWidth="1"/>
    <col min="2063" max="2063" width="6.85546875" style="168" customWidth="1"/>
    <col min="2064" max="2064" width="14.42578125" style="168" bestFit="1" customWidth="1"/>
    <col min="2065" max="2066" width="14.28515625" style="168" bestFit="1" customWidth="1"/>
    <col min="2067" max="2067" width="14.85546875" style="168" bestFit="1" customWidth="1"/>
    <col min="2068" max="2068" width="11.42578125" style="168" customWidth="1"/>
    <col min="2069" max="2069" width="15" style="168" customWidth="1"/>
    <col min="2070" max="2070" width="14.42578125" style="168" customWidth="1"/>
    <col min="2071" max="2071" width="16" style="168" bestFit="1" customWidth="1"/>
    <col min="2072" max="2072" width="65.140625" style="168" bestFit="1" customWidth="1"/>
    <col min="2073" max="2073" width="74.140625" style="168" customWidth="1"/>
    <col min="2074" max="2304" width="11.42578125" style="168" customWidth="1"/>
    <col min="2305" max="2305" width="4.7109375" style="168" bestFit="1" customWidth="1"/>
    <col min="2306" max="2306" width="8" style="168" customWidth="1"/>
    <col min="2307" max="2307" width="10.7109375" style="168" customWidth="1"/>
    <col min="2308" max="2308" width="10.140625" style="168" customWidth="1"/>
    <col min="2309" max="2309" width="9.7109375" style="168" customWidth="1"/>
    <col min="2310" max="2310" width="22.85546875" style="168" bestFit="1" customWidth="1"/>
    <col min="2311" max="2311" width="48.28515625" style="168" customWidth="1"/>
    <col min="2312" max="2312" width="11.28515625" style="168" customWidth="1"/>
    <col min="2313" max="2313" width="6.28515625" style="168" customWidth="1"/>
    <col min="2314" max="2314" width="6" style="168" customWidth="1"/>
    <col min="2315" max="2315" width="5.42578125" style="168" customWidth="1"/>
    <col min="2316" max="2316" width="5.85546875" style="168" customWidth="1"/>
    <col min="2317" max="2317" width="7" style="168" bestFit="1" customWidth="1"/>
    <col min="2318" max="2318" width="7" style="168" customWidth="1"/>
    <col min="2319" max="2319" width="6.85546875" style="168" customWidth="1"/>
    <col min="2320" max="2320" width="14.42578125" style="168" bestFit="1" customWidth="1"/>
    <col min="2321" max="2322" width="14.28515625" style="168" bestFit="1" customWidth="1"/>
    <col min="2323" max="2323" width="14.85546875" style="168" bestFit="1" customWidth="1"/>
    <col min="2324" max="2324" width="11.42578125" style="168" customWidth="1"/>
    <col min="2325" max="2325" width="15" style="168" customWidth="1"/>
    <col min="2326" max="2326" width="14.42578125" style="168" customWidth="1"/>
    <col min="2327" max="2327" width="16" style="168" bestFit="1" customWidth="1"/>
    <col min="2328" max="2328" width="65.140625" style="168" bestFit="1" customWidth="1"/>
    <col min="2329" max="2329" width="74.140625" style="168" customWidth="1"/>
    <col min="2330" max="2560" width="11.42578125" style="168" customWidth="1"/>
    <col min="2561" max="2561" width="4.7109375" style="168" bestFit="1" customWidth="1"/>
    <col min="2562" max="2562" width="8" style="168" customWidth="1"/>
    <col min="2563" max="2563" width="10.7109375" style="168" customWidth="1"/>
    <col min="2564" max="2564" width="10.140625" style="168" customWidth="1"/>
    <col min="2565" max="2565" width="9.7109375" style="168" customWidth="1"/>
    <col min="2566" max="2566" width="22.85546875" style="168" bestFit="1" customWidth="1"/>
    <col min="2567" max="2567" width="48.28515625" style="168" customWidth="1"/>
    <col min="2568" max="2568" width="11.28515625" style="168" customWidth="1"/>
    <col min="2569" max="2569" width="6.28515625" style="168" customWidth="1"/>
    <col min="2570" max="2570" width="6" style="168" customWidth="1"/>
    <col min="2571" max="2571" width="5.42578125" style="168" customWidth="1"/>
    <col min="2572" max="2572" width="5.85546875" style="168" customWidth="1"/>
    <col min="2573" max="2573" width="7" style="168" bestFit="1" customWidth="1"/>
    <col min="2574" max="2574" width="7" style="168" customWidth="1"/>
    <col min="2575" max="2575" width="6.85546875" style="168" customWidth="1"/>
    <col min="2576" max="2576" width="14.42578125" style="168" bestFit="1" customWidth="1"/>
    <col min="2577" max="2578" width="14.28515625" style="168" bestFit="1" customWidth="1"/>
    <col min="2579" max="2579" width="14.85546875" style="168" bestFit="1" customWidth="1"/>
    <col min="2580" max="2580" width="11.42578125" style="168" customWidth="1"/>
    <col min="2581" max="2581" width="15" style="168" customWidth="1"/>
    <col min="2582" max="2582" width="14.42578125" style="168" customWidth="1"/>
    <col min="2583" max="2583" width="16" style="168" bestFit="1" customWidth="1"/>
    <col min="2584" max="2584" width="65.140625" style="168" bestFit="1" customWidth="1"/>
    <col min="2585" max="2585" width="74.140625" style="168" customWidth="1"/>
    <col min="2586" max="2816" width="11.42578125" style="168" customWidth="1"/>
    <col min="2817" max="2817" width="4.7109375" style="168" bestFit="1" customWidth="1"/>
    <col min="2818" max="2818" width="8" style="168" customWidth="1"/>
    <col min="2819" max="2819" width="10.7109375" style="168" customWidth="1"/>
    <col min="2820" max="2820" width="10.140625" style="168" customWidth="1"/>
    <col min="2821" max="2821" width="9.7109375" style="168" customWidth="1"/>
    <col min="2822" max="2822" width="22.85546875" style="168" bestFit="1" customWidth="1"/>
    <col min="2823" max="2823" width="48.28515625" style="168" customWidth="1"/>
    <col min="2824" max="2824" width="11.28515625" style="168" customWidth="1"/>
    <col min="2825" max="2825" width="6.28515625" style="168" customWidth="1"/>
    <col min="2826" max="2826" width="6" style="168" customWidth="1"/>
    <col min="2827" max="2827" width="5.42578125" style="168" customWidth="1"/>
    <col min="2828" max="2828" width="5.85546875" style="168" customWidth="1"/>
    <col min="2829" max="2829" width="7" style="168" bestFit="1" customWidth="1"/>
    <col min="2830" max="2830" width="7" style="168" customWidth="1"/>
    <col min="2831" max="2831" width="6.85546875" style="168" customWidth="1"/>
    <col min="2832" max="2832" width="14.42578125" style="168" bestFit="1" customWidth="1"/>
    <col min="2833" max="2834" width="14.28515625" style="168" bestFit="1" customWidth="1"/>
    <col min="2835" max="2835" width="14.85546875" style="168" bestFit="1" customWidth="1"/>
    <col min="2836" max="2836" width="11.42578125" style="168" customWidth="1"/>
    <col min="2837" max="2837" width="15" style="168" customWidth="1"/>
    <col min="2838" max="2838" width="14.42578125" style="168" customWidth="1"/>
    <col min="2839" max="2839" width="16" style="168" bestFit="1" customWidth="1"/>
    <col min="2840" max="2840" width="65.140625" style="168" bestFit="1" customWidth="1"/>
    <col min="2841" max="2841" width="74.140625" style="168" customWidth="1"/>
    <col min="2842" max="3072" width="11.42578125" style="168" customWidth="1"/>
    <col min="3073" max="3073" width="4.7109375" style="168" bestFit="1" customWidth="1"/>
    <col min="3074" max="3074" width="8" style="168" customWidth="1"/>
    <col min="3075" max="3075" width="10.7109375" style="168" customWidth="1"/>
    <col min="3076" max="3076" width="10.140625" style="168" customWidth="1"/>
    <col min="3077" max="3077" width="9.7109375" style="168" customWidth="1"/>
    <col min="3078" max="3078" width="22.85546875" style="168" bestFit="1" customWidth="1"/>
    <col min="3079" max="3079" width="48.28515625" style="168" customWidth="1"/>
    <col min="3080" max="3080" width="11.28515625" style="168" customWidth="1"/>
    <col min="3081" max="3081" width="6.28515625" style="168" customWidth="1"/>
    <col min="3082" max="3082" width="6" style="168" customWidth="1"/>
    <col min="3083" max="3083" width="5.42578125" style="168" customWidth="1"/>
    <col min="3084" max="3084" width="5.85546875" style="168" customWidth="1"/>
    <col min="3085" max="3085" width="7" style="168" bestFit="1" customWidth="1"/>
    <col min="3086" max="3086" width="7" style="168" customWidth="1"/>
    <col min="3087" max="3087" width="6.85546875" style="168" customWidth="1"/>
    <col min="3088" max="3088" width="14.42578125" style="168" bestFit="1" customWidth="1"/>
    <col min="3089" max="3090" width="14.28515625" style="168" bestFit="1" customWidth="1"/>
    <col min="3091" max="3091" width="14.85546875" style="168" bestFit="1" customWidth="1"/>
    <col min="3092" max="3092" width="11.42578125" style="168" customWidth="1"/>
    <col min="3093" max="3093" width="15" style="168" customWidth="1"/>
    <col min="3094" max="3094" width="14.42578125" style="168" customWidth="1"/>
    <col min="3095" max="3095" width="16" style="168" bestFit="1" customWidth="1"/>
    <col min="3096" max="3096" width="65.140625" style="168" bestFit="1" customWidth="1"/>
    <col min="3097" max="3097" width="74.140625" style="168" customWidth="1"/>
    <col min="3098" max="3328" width="11.42578125" style="168" customWidth="1"/>
    <col min="3329" max="3329" width="4.7109375" style="168" bestFit="1" customWidth="1"/>
    <col min="3330" max="3330" width="8" style="168" customWidth="1"/>
    <col min="3331" max="3331" width="10.7109375" style="168" customWidth="1"/>
    <col min="3332" max="3332" width="10.140625" style="168" customWidth="1"/>
    <col min="3333" max="3333" width="9.7109375" style="168" customWidth="1"/>
    <col min="3334" max="3334" width="22.85546875" style="168" bestFit="1" customWidth="1"/>
    <col min="3335" max="3335" width="48.28515625" style="168" customWidth="1"/>
    <col min="3336" max="3336" width="11.28515625" style="168" customWidth="1"/>
    <col min="3337" max="3337" width="6.28515625" style="168" customWidth="1"/>
    <col min="3338" max="3338" width="6" style="168" customWidth="1"/>
    <col min="3339" max="3339" width="5.42578125" style="168" customWidth="1"/>
    <col min="3340" max="3340" width="5.85546875" style="168" customWidth="1"/>
    <col min="3341" max="3341" width="7" style="168" bestFit="1" customWidth="1"/>
    <col min="3342" max="3342" width="7" style="168" customWidth="1"/>
    <col min="3343" max="3343" width="6.85546875" style="168" customWidth="1"/>
    <col min="3344" max="3344" width="14.42578125" style="168" bestFit="1" customWidth="1"/>
    <col min="3345" max="3346" width="14.28515625" style="168" bestFit="1" customWidth="1"/>
    <col min="3347" max="3347" width="14.85546875" style="168" bestFit="1" customWidth="1"/>
    <col min="3348" max="3348" width="11.42578125" style="168" customWidth="1"/>
    <col min="3349" max="3349" width="15" style="168" customWidth="1"/>
    <col min="3350" max="3350" width="14.42578125" style="168" customWidth="1"/>
    <col min="3351" max="3351" width="16" style="168" bestFit="1" customWidth="1"/>
    <col min="3352" max="3352" width="65.140625" style="168" bestFit="1" customWidth="1"/>
    <col min="3353" max="3353" width="74.140625" style="168" customWidth="1"/>
    <col min="3354" max="3584" width="11.42578125" style="168" customWidth="1"/>
    <col min="3585" max="3585" width="4.7109375" style="168" bestFit="1" customWidth="1"/>
    <col min="3586" max="3586" width="8" style="168" customWidth="1"/>
    <col min="3587" max="3587" width="10.7109375" style="168" customWidth="1"/>
    <col min="3588" max="3588" width="10.140625" style="168" customWidth="1"/>
    <col min="3589" max="3589" width="9.7109375" style="168" customWidth="1"/>
    <col min="3590" max="3590" width="22.85546875" style="168" bestFit="1" customWidth="1"/>
    <col min="3591" max="3591" width="48.28515625" style="168" customWidth="1"/>
    <col min="3592" max="3592" width="11.28515625" style="168" customWidth="1"/>
    <col min="3593" max="3593" width="6.28515625" style="168" customWidth="1"/>
    <col min="3594" max="3594" width="6" style="168" customWidth="1"/>
    <col min="3595" max="3595" width="5.42578125" style="168" customWidth="1"/>
    <col min="3596" max="3596" width="5.85546875" style="168" customWidth="1"/>
    <col min="3597" max="3597" width="7" style="168" bestFit="1" customWidth="1"/>
    <col min="3598" max="3598" width="7" style="168" customWidth="1"/>
    <col min="3599" max="3599" width="6.85546875" style="168" customWidth="1"/>
    <col min="3600" max="3600" width="14.42578125" style="168" bestFit="1" customWidth="1"/>
    <col min="3601" max="3602" width="14.28515625" style="168" bestFit="1" customWidth="1"/>
    <col min="3603" max="3603" width="14.85546875" style="168" bestFit="1" customWidth="1"/>
    <col min="3604" max="3604" width="11.42578125" style="168" customWidth="1"/>
    <col min="3605" max="3605" width="15" style="168" customWidth="1"/>
    <col min="3606" max="3606" width="14.42578125" style="168" customWidth="1"/>
    <col min="3607" max="3607" width="16" style="168" bestFit="1" customWidth="1"/>
    <col min="3608" max="3608" width="65.140625" style="168" bestFit="1" customWidth="1"/>
    <col min="3609" max="3609" width="74.140625" style="168" customWidth="1"/>
    <col min="3610" max="3840" width="11.42578125" style="168" customWidth="1"/>
    <col min="3841" max="3841" width="4.7109375" style="168" bestFit="1" customWidth="1"/>
    <col min="3842" max="3842" width="8" style="168" customWidth="1"/>
    <col min="3843" max="3843" width="10.7109375" style="168" customWidth="1"/>
    <col min="3844" max="3844" width="10.140625" style="168" customWidth="1"/>
    <col min="3845" max="3845" width="9.7109375" style="168" customWidth="1"/>
    <col min="3846" max="3846" width="22.85546875" style="168" bestFit="1" customWidth="1"/>
    <col min="3847" max="3847" width="48.28515625" style="168" customWidth="1"/>
    <col min="3848" max="3848" width="11.28515625" style="168" customWidth="1"/>
    <col min="3849" max="3849" width="6.28515625" style="168" customWidth="1"/>
    <col min="3850" max="3850" width="6" style="168" customWidth="1"/>
    <col min="3851" max="3851" width="5.42578125" style="168" customWidth="1"/>
    <col min="3852" max="3852" width="5.85546875" style="168" customWidth="1"/>
    <col min="3853" max="3853" width="7" style="168" bestFit="1" customWidth="1"/>
    <col min="3854" max="3854" width="7" style="168" customWidth="1"/>
    <col min="3855" max="3855" width="6.85546875" style="168" customWidth="1"/>
    <col min="3856" max="3856" width="14.42578125" style="168" bestFit="1" customWidth="1"/>
    <col min="3857" max="3858" width="14.28515625" style="168" bestFit="1" customWidth="1"/>
    <col min="3859" max="3859" width="14.85546875" style="168" bestFit="1" customWidth="1"/>
    <col min="3860" max="3860" width="11.42578125" style="168" customWidth="1"/>
    <col min="3861" max="3861" width="15" style="168" customWidth="1"/>
    <col min="3862" max="3862" width="14.42578125" style="168" customWidth="1"/>
    <col min="3863" max="3863" width="16" style="168" bestFit="1" customWidth="1"/>
    <col min="3864" max="3864" width="65.140625" style="168" bestFit="1" customWidth="1"/>
    <col min="3865" max="3865" width="74.140625" style="168" customWidth="1"/>
    <col min="3866" max="4096" width="11.42578125" style="168" customWidth="1"/>
    <col min="4097" max="4097" width="4.7109375" style="168" bestFit="1" customWidth="1"/>
    <col min="4098" max="4098" width="8" style="168" customWidth="1"/>
    <col min="4099" max="4099" width="10.7109375" style="168" customWidth="1"/>
    <col min="4100" max="4100" width="10.140625" style="168" customWidth="1"/>
    <col min="4101" max="4101" width="9.7109375" style="168" customWidth="1"/>
    <col min="4102" max="4102" width="22.85546875" style="168" bestFit="1" customWidth="1"/>
    <col min="4103" max="4103" width="48.28515625" style="168" customWidth="1"/>
    <col min="4104" max="4104" width="11.28515625" style="168" customWidth="1"/>
    <col min="4105" max="4105" width="6.28515625" style="168" customWidth="1"/>
    <col min="4106" max="4106" width="6" style="168" customWidth="1"/>
    <col min="4107" max="4107" width="5.42578125" style="168" customWidth="1"/>
    <col min="4108" max="4108" width="5.85546875" style="168" customWidth="1"/>
    <col min="4109" max="4109" width="7" style="168" bestFit="1" customWidth="1"/>
    <col min="4110" max="4110" width="7" style="168" customWidth="1"/>
    <col min="4111" max="4111" width="6.85546875" style="168" customWidth="1"/>
    <col min="4112" max="4112" width="14.42578125" style="168" bestFit="1" customWidth="1"/>
    <col min="4113" max="4114" width="14.28515625" style="168" bestFit="1" customWidth="1"/>
    <col min="4115" max="4115" width="14.85546875" style="168" bestFit="1" customWidth="1"/>
    <col min="4116" max="4116" width="11.42578125" style="168" customWidth="1"/>
    <col min="4117" max="4117" width="15" style="168" customWidth="1"/>
    <col min="4118" max="4118" width="14.42578125" style="168" customWidth="1"/>
    <col min="4119" max="4119" width="16" style="168" bestFit="1" customWidth="1"/>
    <col min="4120" max="4120" width="65.140625" style="168" bestFit="1" customWidth="1"/>
    <col min="4121" max="4121" width="74.140625" style="168" customWidth="1"/>
    <col min="4122" max="4352" width="11.42578125" style="168" customWidth="1"/>
    <col min="4353" max="4353" width="4.7109375" style="168" bestFit="1" customWidth="1"/>
    <col min="4354" max="4354" width="8" style="168" customWidth="1"/>
    <col min="4355" max="4355" width="10.7109375" style="168" customWidth="1"/>
    <col min="4356" max="4356" width="10.140625" style="168" customWidth="1"/>
    <col min="4357" max="4357" width="9.7109375" style="168" customWidth="1"/>
    <col min="4358" max="4358" width="22.85546875" style="168" bestFit="1" customWidth="1"/>
    <col min="4359" max="4359" width="48.28515625" style="168" customWidth="1"/>
    <col min="4360" max="4360" width="11.28515625" style="168" customWidth="1"/>
    <col min="4361" max="4361" width="6.28515625" style="168" customWidth="1"/>
    <col min="4362" max="4362" width="6" style="168" customWidth="1"/>
    <col min="4363" max="4363" width="5.42578125" style="168" customWidth="1"/>
    <col min="4364" max="4364" width="5.85546875" style="168" customWidth="1"/>
    <col min="4365" max="4365" width="7" style="168" bestFit="1" customWidth="1"/>
    <col min="4366" max="4366" width="7" style="168" customWidth="1"/>
    <col min="4367" max="4367" width="6.85546875" style="168" customWidth="1"/>
    <col min="4368" max="4368" width="14.42578125" style="168" bestFit="1" customWidth="1"/>
    <col min="4369" max="4370" width="14.28515625" style="168" bestFit="1" customWidth="1"/>
    <col min="4371" max="4371" width="14.85546875" style="168" bestFit="1" customWidth="1"/>
    <col min="4372" max="4372" width="11.42578125" style="168" customWidth="1"/>
    <col min="4373" max="4373" width="15" style="168" customWidth="1"/>
    <col min="4374" max="4374" width="14.42578125" style="168" customWidth="1"/>
    <col min="4375" max="4375" width="16" style="168" bestFit="1" customWidth="1"/>
    <col min="4376" max="4376" width="65.140625" style="168" bestFit="1" customWidth="1"/>
    <col min="4377" max="4377" width="74.140625" style="168" customWidth="1"/>
    <col min="4378" max="4608" width="11.42578125" style="168" customWidth="1"/>
    <col min="4609" max="4609" width="4.7109375" style="168" bestFit="1" customWidth="1"/>
    <col min="4610" max="4610" width="8" style="168" customWidth="1"/>
    <col min="4611" max="4611" width="10.7109375" style="168" customWidth="1"/>
    <col min="4612" max="4612" width="10.140625" style="168" customWidth="1"/>
    <col min="4613" max="4613" width="9.7109375" style="168" customWidth="1"/>
    <col min="4614" max="4614" width="22.85546875" style="168" bestFit="1" customWidth="1"/>
    <col min="4615" max="4615" width="48.28515625" style="168" customWidth="1"/>
    <col min="4616" max="4616" width="11.28515625" style="168" customWidth="1"/>
    <col min="4617" max="4617" width="6.28515625" style="168" customWidth="1"/>
    <col min="4618" max="4618" width="6" style="168" customWidth="1"/>
    <col min="4619" max="4619" width="5.42578125" style="168" customWidth="1"/>
    <col min="4620" max="4620" width="5.85546875" style="168" customWidth="1"/>
    <col min="4621" max="4621" width="7" style="168" bestFit="1" customWidth="1"/>
    <col min="4622" max="4622" width="7" style="168" customWidth="1"/>
    <col min="4623" max="4623" width="6.85546875" style="168" customWidth="1"/>
    <col min="4624" max="4624" width="14.42578125" style="168" bestFit="1" customWidth="1"/>
    <col min="4625" max="4626" width="14.28515625" style="168" bestFit="1" customWidth="1"/>
    <col min="4627" max="4627" width="14.85546875" style="168" bestFit="1" customWidth="1"/>
    <col min="4628" max="4628" width="11.42578125" style="168" customWidth="1"/>
    <col min="4629" max="4629" width="15" style="168" customWidth="1"/>
    <col min="4630" max="4630" width="14.42578125" style="168" customWidth="1"/>
    <col min="4631" max="4631" width="16" style="168" bestFit="1" customWidth="1"/>
    <col min="4632" max="4632" width="65.140625" style="168" bestFit="1" customWidth="1"/>
    <col min="4633" max="4633" width="74.140625" style="168" customWidth="1"/>
    <col min="4634" max="4864" width="11.42578125" style="168" customWidth="1"/>
    <col min="4865" max="4865" width="4.7109375" style="168" bestFit="1" customWidth="1"/>
    <col min="4866" max="4866" width="8" style="168" customWidth="1"/>
    <col min="4867" max="4867" width="10.7109375" style="168" customWidth="1"/>
    <col min="4868" max="4868" width="10.140625" style="168" customWidth="1"/>
    <col min="4869" max="4869" width="9.7109375" style="168" customWidth="1"/>
    <col min="4870" max="4870" width="22.85546875" style="168" bestFit="1" customWidth="1"/>
    <col min="4871" max="4871" width="48.28515625" style="168" customWidth="1"/>
    <col min="4872" max="4872" width="11.28515625" style="168" customWidth="1"/>
    <col min="4873" max="4873" width="6.28515625" style="168" customWidth="1"/>
    <col min="4874" max="4874" width="6" style="168" customWidth="1"/>
    <col min="4875" max="4875" width="5.42578125" style="168" customWidth="1"/>
    <col min="4876" max="4876" width="5.85546875" style="168" customWidth="1"/>
    <col min="4877" max="4877" width="7" style="168" bestFit="1" customWidth="1"/>
    <col min="4878" max="4878" width="7" style="168" customWidth="1"/>
    <col min="4879" max="4879" width="6.85546875" style="168" customWidth="1"/>
    <col min="4880" max="4880" width="14.42578125" style="168" bestFit="1" customWidth="1"/>
    <col min="4881" max="4882" width="14.28515625" style="168" bestFit="1" customWidth="1"/>
    <col min="4883" max="4883" width="14.85546875" style="168" bestFit="1" customWidth="1"/>
    <col min="4884" max="4884" width="11.42578125" style="168" customWidth="1"/>
    <col min="4885" max="4885" width="15" style="168" customWidth="1"/>
    <col min="4886" max="4886" width="14.42578125" style="168" customWidth="1"/>
    <col min="4887" max="4887" width="16" style="168" bestFit="1" customWidth="1"/>
    <col min="4888" max="4888" width="65.140625" style="168" bestFit="1" customWidth="1"/>
    <col min="4889" max="4889" width="74.140625" style="168" customWidth="1"/>
    <col min="4890" max="5120" width="11.42578125" style="168" customWidth="1"/>
    <col min="5121" max="5121" width="4.7109375" style="168" bestFit="1" customWidth="1"/>
    <col min="5122" max="5122" width="8" style="168" customWidth="1"/>
    <col min="5123" max="5123" width="10.7109375" style="168" customWidth="1"/>
    <col min="5124" max="5124" width="10.140625" style="168" customWidth="1"/>
    <col min="5125" max="5125" width="9.7109375" style="168" customWidth="1"/>
    <col min="5126" max="5126" width="22.85546875" style="168" bestFit="1" customWidth="1"/>
    <col min="5127" max="5127" width="48.28515625" style="168" customWidth="1"/>
    <col min="5128" max="5128" width="11.28515625" style="168" customWidth="1"/>
    <col min="5129" max="5129" width="6.28515625" style="168" customWidth="1"/>
    <col min="5130" max="5130" width="6" style="168" customWidth="1"/>
    <col min="5131" max="5131" width="5.42578125" style="168" customWidth="1"/>
    <col min="5132" max="5132" width="5.85546875" style="168" customWidth="1"/>
    <col min="5133" max="5133" width="7" style="168" bestFit="1" customWidth="1"/>
    <col min="5134" max="5134" width="7" style="168" customWidth="1"/>
    <col min="5135" max="5135" width="6.85546875" style="168" customWidth="1"/>
    <col min="5136" max="5136" width="14.42578125" style="168" bestFit="1" customWidth="1"/>
    <col min="5137" max="5138" width="14.28515625" style="168" bestFit="1" customWidth="1"/>
    <col min="5139" max="5139" width="14.85546875" style="168" bestFit="1" customWidth="1"/>
    <col min="5140" max="5140" width="11.42578125" style="168" customWidth="1"/>
    <col min="5141" max="5141" width="15" style="168" customWidth="1"/>
    <col min="5142" max="5142" width="14.42578125" style="168" customWidth="1"/>
    <col min="5143" max="5143" width="16" style="168" bestFit="1" customWidth="1"/>
    <col min="5144" max="5144" width="65.140625" style="168" bestFit="1" customWidth="1"/>
    <col min="5145" max="5145" width="74.140625" style="168" customWidth="1"/>
    <col min="5146" max="5376" width="11.42578125" style="168" customWidth="1"/>
    <col min="5377" max="5377" width="4.7109375" style="168" bestFit="1" customWidth="1"/>
    <col min="5378" max="5378" width="8" style="168" customWidth="1"/>
    <col min="5379" max="5379" width="10.7109375" style="168" customWidth="1"/>
    <col min="5380" max="5380" width="10.140625" style="168" customWidth="1"/>
    <col min="5381" max="5381" width="9.7109375" style="168" customWidth="1"/>
    <col min="5382" max="5382" width="22.85546875" style="168" bestFit="1" customWidth="1"/>
    <col min="5383" max="5383" width="48.28515625" style="168" customWidth="1"/>
    <col min="5384" max="5384" width="11.28515625" style="168" customWidth="1"/>
    <col min="5385" max="5385" width="6.28515625" style="168" customWidth="1"/>
    <col min="5386" max="5386" width="6" style="168" customWidth="1"/>
    <col min="5387" max="5387" width="5.42578125" style="168" customWidth="1"/>
    <col min="5388" max="5388" width="5.85546875" style="168" customWidth="1"/>
    <col min="5389" max="5389" width="7" style="168" bestFit="1" customWidth="1"/>
    <col min="5390" max="5390" width="7" style="168" customWidth="1"/>
    <col min="5391" max="5391" width="6.85546875" style="168" customWidth="1"/>
    <col min="5392" max="5392" width="14.42578125" style="168" bestFit="1" customWidth="1"/>
    <col min="5393" max="5394" width="14.28515625" style="168" bestFit="1" customWidth="1"/>
    <col min="5395" max="5395" width="14.85546875" style="168" bestFit="1" customWidth="1"/>
    <col min="5396" max="5396" width="11.42578125" style="168" customWidth="1"/>
    <col min="5397" max="5397" width="15" style="168" customWidth="1"/>
    <col min="5398" max="5398" width="14.42578125" style="168" customWidth="1"/>
    <col min="5399" max="5399" width="16" style="168" bestFit="1" customWidth="1"/>
    <col min="5400" max="5400" width="65.140625" style="168" bestFit="1" customWidth="1"/>
    <col min="5401" max="5401" width="74.140625" style="168" customWidth="1"/>
    <col min="5402" max="5632" width="11.42578125" style="168" customWidth="1"/>
    <col min="5633" max="5633" width="4.7109375" style="168" bestFit="1" customWidth="1"/>
    <col min="5634" max="5634" width="8" style="168" customWidth="1"/>
    <col min="5635" max="5635" width="10.7109375" style="168" customWidth="1"/>
    <col min="5636" max="5636" width="10.140625" style="168" customWidth="1"/>
    <col min="5637" max="5637" width="9.7109375" style="168" customWidth="1"/>
    <col min="5638" max="5638" width="22.85546875" style="168" bestFit="1" customWidth="1"/>
    <col min="5639" max="5639" width="48.28515625" style="168" customWidth="1"/>
    <col min="5640" max="5640" width="11.28515625" style="168" customWidth="1"/>
    <col min="5641" max="5641" width="6.28515625" style="168" customWidth="1"/>
    <col min="5642" max="5642" width="6" style="168" customWidth="1"/>
    <col min="5643" max="5643" width="5.42578125" style="168" customWidth="1"/>
    <col min="5644" max="5644" width="5.85546875" style="168" customWidth="1"/>
    <col min="5645" max="5645" width="7" style="168" bestFit="1" customWidth="1"/>
    <col min="5646" max="5646" width="7" style="168" customWidth="1"/>
    <col min="5647" max="5647" width="6.85546875" style="168" customWidth="1"/>
    <col min="5648" max="5648" width="14.42578125" style="168" bestFit="1" customWidth="1"/>
    <col min="5649" max="5650" width="14.28515625" style="168" bestFit="1" customWidth="1"/>
    <col min="5651" max="5651" width="14.85546875" style="168" bestFit="1" customWidth="1"/>
    <col min="5652" max="5652" width="11.42578125" style="168" customWidth="1"/>
    <col min="5653" max="5653" width="15" style="168" customWidth="1"/>
    <col min="5654" max="5654" width="14.42578125" style="168" customWidth="1"/>
    <col min="5655" max="5655" width="16" style="168" bestFit="1" customWidth="1"/>
    <col min="5656" max="5656" width="65.140625" style="168" bestFit="1" customWidth="1"/>
    <col min="5657" max="5657" width="74.140625" style="168" customWidth="1"/>
    <col min="5658" max="5888" width="11.42578125" style="168" customWidth="1"/>
    <col min="5889" max="5889" width="4.7109375" style="168" bestFit="1" customWidth="1"/>
    <col min="5890" max="5890" width="8" style="168" customWidth="1"/>
    <col min="5891" max="5891" width="10.7109375" style="168" customWidth="1"/>
    <col min="5892" max="5892" width="10.140625" style="168" customWidth="1"/>
    <col min="5893" max="5893" width="9.7109375" style="168" customWidth="1"/>
    <col min="5894" max="5894" width="22.85546875" style="168" bestFit="1" customWidth="1"/>
    <col min="5895" max="5895" width="48.28515625" style="168" customWidth="1"/>
    <col min="5896" max="5896" width="11.28515625" style="168" customWidth="1"/>
    <col min="5897" max="5897" width="6.28515625" style="168" customWidth="1"/>
    <col min="5898" max="5898" width="6" style="168" customWidth="1"/>
    <col min="5899" max="5899" width="5.42578125" style="168" customWidth="1"/>
    <col min="5900" max="5900" width="5.85546875" style="168" customWidth="1"/>
    <col min="5901" max="5901" width="7" style="168" bestFit="1" customWidth="1"/>
    <col min="5902" max="5902" width="7" style="168" customWidth="1"/>
    <col min="5903" max="5903" width="6.85546875" style="168" customWidth="1"/>
    <col min="5904" max="5904" width="14.42578125" style="168" bestFit="1" customWidth="1"/>
    <col min="5905" max="5906" width="14.28515625" style="168" bestFit="1" customWidth="1"/>
    <col min="5907" max="5907" width="14.85546875" style="168" bestFit="1" customWidth="1"/>
    <col min="5908" max="5908" width="11.42578125" style="168" customWidth="1"/>
    <col min="5909" max="5909" width="15" style="168" customWidth="1"/>
    <col min="5910" max="5910" width="14.42578125" style="168" customWidth="1"/>
    <col min="5911" max="5911" width="16" style="168" bestFit="1" customWidth="1"/>
    <col min="5912" max="5912" width="65.140625" style="168" bestFit="1" customWidth="1"/>
    <col min="5913" max="5913" width="74.140625" style="168" customWidth="1"/>
    <col min="5914" max="6144" width="11.42578125" style="168" customWidth="1"/>
    <col min="6145" max="6145" width="4.7109375" style="168" bestFit="1" customWidth="1"/>
    <col min="6146" max="6146" width="8" style="168" customWidth="1"/>
    <col min="6147" max="6147" width="10.7109375" style="168" customWidth="1"/>
    <col min="6148" max="6148" width="10.140625" style="168" customWidth="1"/>
    <col min="6149" max="6149" width="9.7109375" style="168" customWidth="1"/>
    <col min="6150" max="6150" width="22.85546875" style="168" bestFit="1" customWidth="1"/>
    <col min="6151" max="6151" width="48.28515625" style="168" customWidth="1"/>
    <col min="6152" max="6152" width="11.28515625" style="168" customWidth="1"/>
    <col min="6153" max="6153" width="6.28515625" style="168" customWidth="1"/>
    <col min="6154" max="6154" width="6" style="168" customWidth="1"/>
    <col min="6155" max="6155" width="5.42578125" style="168" customWidth="1"/>
    <col min="6156" max="6156" width="5.85546875" style="168" customWidth="1"/>
    <col min="6157" max="6157" width="7" style="168" bestFit="1" customWidth="1"/>
    <col min="6158" max="6158" width="7" style="168" customWidth="1"/>
    <col min="6159" max="6159" width="6.85546875" style="168" customWidth="1"/>
    <col min="6160" max="6160" width="14.42578125" style="168" bestFit="1" customWidth="1"/>
    <col min="6161" max="6162" width="14.28515625" style="168" bestFit="1" customWidth="1"/>
    <col min="6163" max="6163" width="14.85546875" style="168" bestFit="1" customWidth="1"/>
    <col min="6164" max="6164" width="11.42578125" style="168" customWidth="1"/>
    <col min="6165" max="6165" width="15" style="168" customWidth="1"/>
    <col min="6166" max="6166" width="14.42578125" style="168" customWidth="1"/>
    <col min="6167" max="6167" width="16" style="168" bestFit="1" customWidth="1"/>
    <col min="6168" max="6168" width="65.140625" style="168" bestFit="1" customWidth="1"/>
    <col min="6169" max="6169" width="74.140625" style="168" customWidth="1"/>
    <col min="6170" max="6400" width="11.42578125" style="168" customWidth="1"/>
    <col min="6401" max="6401" width="4.7109375" style="168" bestFit="1" customWidth="1"/>
    <col min="6402" max="6402" width="8" style="168" customWidth="1"/>
    <col min="6403" max="6403" width="10.7109375" style="168" customWidth="1"/>
    <col min="6404" max="6404" width="10.140625" style="168" customWidth="1"/>
    <col min="6405" max="6405" width="9.7109375" style="168" customWidth="1"/>
    <col min="6406" max="6406" width="22.85546875" style="168" bestFit="1" customWidth="1"/>
    <col min="6407" max="6407" width="48.28515625" style="168" customWidth="1"/>
    <col min="6408" max="6408" width="11.28515625" style="168" customWidth="1"/>
    <col min="6409" max="6409" width="6.28515625" style="168" customWidth="1"/>
    <col min="6410" max="6410" width="6" style="168" customWidth="1"/>
    <col min="6411" max="6411" width="5.42578125" style="168" customWidth="1"/>
    <col min="6412" max="6412" width="5.85546875" style="168" customWidth="1"/>
    <col min="6413" max="6413" width="7" style="168" bestFit="1" customWidth="1"/>
    <col min="6414" max="6414" width="7" style="168" customWidth="1"/>
    <col min="6415" max="6415" width="6.85546875" style="168" customWidth="1"/>
    <col min="6416" max="6416" width="14.42578125" style="168" bestFit="1" customWidth="1"/>
    <col min="6417" max="6418" width="14.28515625" style="168" bestFit="1" customWidth="1"/>
    <col min="6419" max="6419" width="14.85546875" style="168" bestFit="1" customWidth="1"/>
    <col min="6420" max="6420" width="11.42578125" style="168" customWidth="1"/>
    <col min="6421" max="6421" width="15" style="168" customWidth="1"/>
    <col min="6422" max="6422" width="14.42578125" style="168" customWidth="1"/>
    <col min="6423" max="6423" width="16" style="168" bestFit="1" customWidth="1"/>
    <col min="6424" max="6424" width="65.140625" style="168" bestFit="1" customWidth="1"/>
    <col min="6425" max="6425" width="74.140625" style="168" customWidth="1"/>
    <col min="6426" max="6656" width="11.42578125" style="168" customWidth="1"/>
    <col min="6657" max="6657" width="4.7109375" style="168" bestFit="1" customWidth="1"/>
    <col min="6658" max="6658" width="8" style="168" customWidth="1"/>
    <col min="6659" max="6659" width="10.7109375" style="168" customWidth="1"/>
    <col min="6660" max="6660" width="10.140625" style="168" customWidth="1"/>
    <col min="6661" max="6661" width="9.7109375" style="168" customWidth="1"/>
    <col min="6662" max="6662" width="22.85546875" style="168" bestFit="1" customWidth="1"/>
    <col min="6663" max="6663" width="48.28515625" style="168" customWidth="1"/>
    <col min="6664" max="6664" width="11.28515625" style="168" customWidth="1"/>
    <col min="6665" max="6665" width="6.28515625" style="168" customWidth="1"/>
    <col min="6666" max="6666" width="6" style="168" customWidth="1"/>
    <col min="6667" max="6667" width="5.42578125" style="168" customWidth="1"/>
    <col min="6668" max="6668" width="5.85546875" style="168" customWidth="1"/>
    <col min="6669" max="6669" width="7" style="168" bestFit="1" customWidth="1"/>
    <col min="6670" max="6670" width="7" style="168" customWidth="1"/>
    <col min="6671" max="6671" width="6.85546875" style="168" customWidth="1"/>
    <col min="6672" max="6672" width="14.42578125" style="168" bestFit="1" customWidth="1"/>
    <col min="6673" max="6674" width="14.28515625" style="168" bestFit="1" customWidth="1"/>
    <col min="6675" max="6675" width="14.85546875" style="168" bestFit="1" customWidth="1"/>
    <col min="6676" max="6676" width="11.42578125" style="168" customWidth="1"/>
    <col min="6677" max="6677" width="15" style="168" customWidth="1"/>
    <col min="6678" max="6678" width="14.42578125" style="168" customWidth="1"/>
    <col min="6679" max="6679" width="16" style="168" bestFit="1" customWidth="1"/>
    <col min="6680" max="6680" width="65.140625" style="168" bestFit="1" customWidth="1"/>
    <col min="6681" max="6681" width="74.140625" style="168" customWidth="1"/>
    <col min="6682" max="6912" width="11.42578125" style="168" customWidth="1"/>
    <col min="6913" max="6913" width="4.7109375" style="168" bestFit="1" customWidth="1"/>
    <col min="6914" max="6914" width="8" style="168" customWidth="1"/>
    <col min="6915" max="6915" width="10.7109375" style="168" customWidth="1"/>
    <col min="6916" max="6916" width="10.140625" style="168" customWidth="1"/>
    <col min="6917" max="6917" width="9.7109375" style="168" customWidth="1"/>
    <col min="6918" max="6918" width="22.85546875" style="168" bestFit="1" customWidth="1"/>
    <col min="6919" max="6919" width="48.28515625" style="168" customWidth="1"/>
    <col min="6920" max="6920" width="11.28515625" style="168" customWidth="1"/>
    <col min="6921" max="6921" width="6.28515625" style="168" customWidth="1"/>
    <col min="6922" max="6922" width="6" style="168" customWidth="1"/>
    <col min="6923" max="6923" width="5.42578125" style="168" customWidth="1"/>
    <col min="6924" max="6924" width="5.85546875" style="168" customWidth="1"/>
    <col min="6925" max="6925" width="7" style="168" bestFit="1" customWidth="1"/>
    <col min="6926" max="6926" width="7" style="168" customWidth="1"/>
    <col min="6927" max="6927" width="6.85546875" style="168" customWidth="1"/>
    <col min="6928" max="6928" width="14.42578125" style="168" bestFit="1" customWidth="1"/>
    <col min="6929" max="6930" width="14.28515625" style="168" bestFit="1" customWidth="1"/>
    <col min="6931" max="6931" width="14.85546875" style="168" bestFit="1" customWidth="1"/>
    <col min="6932" max="6932" width="11.42578125" style="168" customWidth="1"/>
    <col min="6933" max="6933" width="15" style="168" customWidth="1"/>
    <col min="6934" max="6934" width="14.42578125" style="168" customWidth="1"/>
    <col min="6935" max="6935" width="16" style="168" bestFit="1" customWidth="1"/>
    <col min="6936" max="6936" width="65.140625" style="168" bestFit="1" customWidth="1"/>
    <col min="6937" max="6937" width="74.140625" style="168" customWidth="1"/>
    <col min="6938" max="7168" width="11.42578125" style="168" customWidth="1"/>
    <col min="7169" max="7169" width="4.7109375" style="168" bestFit="1" customWidth="1"/>
    <col min="7170" max="7170" width="8" style="168" customWidth="1"/>
    <col min="7171" max="7171" width="10.7109375" style="168" customWidth="1"/>
    <col min="7172" max="7172" width="10.140625" style="168" customWidth="1"/>
    <col min="7173" max="7173" width="9.7109375" style="168" customWidth="1"/>
    <col min="7174" max="7174" width="22.85546875" style="168" bestFit="1" customWidth="1"/>
    <col min="7175" max="7175" width="48.28515625" style="168" customWidth="1"/>
    <col min="7176" max="7176" width="11.28515625" style="168" customWidth="1"/>
    <col min="7177" max="7177" width="6.28515625" style="168" customWidth="1"/>
    <col min="7178" max="7178" width="6" style="168" customWidth="1"/>
    <col min="7179" max="7179" width="5.42578125" style="168" customWidth="1"/>
    <col min="7180" max="7180" width="5.85546875" style="168" customWidth="1"/>
    <col min="7181" max="7181" width="7" style="168" bestFit="1" customWidth="1"/>
    <col min="7182" max="7182" width="7" style="168" customWidth="1"/>
    <col min="7183" max="7183" width="6.85546875" style="168" customWidth="1"/>
    <col min="7184" max="7184" width="14.42578125" style="168" bestFit="1" customWidth="1"/>
    <col min="7185" max="7186" width="14.28515625" style="168" bestFit="1" customWidth="1"/>
    <col min="7187" max="7187" width="14.85546875" style="168" bestFit="1" customWidth="1"/>
    <col min="7188" max="7188" width="11.42578125" style="168" customWidth="1"/>
    <col min="7189" max="7189" width="15" style="168" customWidth="1"/>
    <col min="7190" max="7190" width="14.42578125" style="168" customWidth="1"/>
    <col min="7191" max="7191" width="16" style="168" bestFit="1" customWidth="1"/>
    <col min="7192" max="7192" width="65.140625" style="168" bestFit="1" customWidth="1"/>
    <col min="7193" max="7193" width="74.140625" style="168" customWidth="1"/>
    <col min="7194" max="7424" width="11.42578125" style="168" customWidth="1"/>
    <col min="7425" max="7425" width="4.7109375" style="168" bestFit="1" customWidth="1"/>
    <col min="7426" max="7426" width="8" style="168" customWidth="1"/>
    <col min="7427" max="7427" width="10.7109375" style="168" customWidth="1"/>
    <col min="7428" max="7428" width="10.140625" style="168" customWidth="1"/>
    <col min="7429" max="7429" width="9.7109375" style="168" customWidth="1"/>
    <col min="7430" max="7430" width="22.85546875" style="168" bestFit="1" customWidth="1"/>
    <col min="7431" max="7431" width="48.28515625" style="168" customWidth="1"/>
    <col min="7432" max="7432" width="11.28515625" style="168" customWidth="1"/>
    <col min="7433" max="7433" width="6.28515625" style="168" customWidth="1"/>
    <col min="7434" max="7434" width="6" style="168" customWidth="1"/>
    <col min="7435" max="7435" width="5.42578125" style="168" customWidth="1"/>
    <col min="7436" max="7436" width="5.85546875" style="168" customWidth="1"/>
    <col min="7437" max="7437" width="7" style="168" bestFit="1" customWidth="1"/>
    <col min="7438" max="7438" width="7" style="168" customWidth="1"/>
    <col min="7439" max="7439" width="6.85546875" style="168" customWidth="1"/>
    <col min="7440" max="7440" width="14.42578125" style="168" bestFit="1" customWidth="1"/>
    <col min="7441" max="7442" width="14.28515625" style="168" bestFit="1" customWidth="1"/>
    <col min="7443" max="7443" width="14.85546875" style="168" bestFit="1" customWidth="1"/>
    <col min="7444" max="7444" width="11.42578125" style="168" customWidth="1"/>
    <col min="7445" max="7445" width="15" style="168" customWidth="1"/>
    <col min="7446" max="7446" width="14.42578125" style="168" customWidth="1"/>
    <col min="7447" max="7447" width="16" style="168" bestFit="1" customWidth="1"/>
    <col min="7448" max="7448" width="65.140625" style="168" bestFit="1" customWidth="1"/>
    <col min="7449" max="7449" width="74.140625" style="168" customWidth="1"/>
    <col min="7450" max="7680" width="11.42578125" style="168" customWidth="1"/>
    <col min="7681" max="7681" width="4.7109375" style="168" bestFit="1" customWidth="1"/>
    <col min="7682" max="7682" width="8" style="168" customWidth="1"/>
    <col min="7683" max="7683" width="10.7109375" style="168" customWidth="1"/>
    <col min="7684" max="7684" width="10.140625" style="168" customWidth="1"/>
    <col min="7685" max="7685" width="9.7109375" style="168" customWidth="1"/>
    <col min="7686" max="7686" width="22.85546875" style="168" bestFit="1" customWidth="1"/>
    <col min="7687" max="7687" width="48.28515625" style="168" customWidth="1"/>
    <col min="7688" max="7688" width="11.28515625" style="168" customWidth="1"/>
    <col min="7689" max="7689" width="6.28515625" style="168" customWidth="1"/>
    <col min="7690" max="7690" width="6" style="168" customWidth="1"/>
    <col min="7691" max="7691" width="5.42578125" style="168" customWidth="1"/>
    <col min="7692" max="7692" width="5.85546875" style="168" customWidth="1"/>
    <col min="7693" max="7693" width="7" style="168" bestFit="1" customWidth="1"/>
    <col min="7694" max="7694" width="7" style="168" customWidth="1"/>
    <col min="7695" max="7695" width="6.85546875" style="168" customWidth="1"/>
    <col min="7696" max="7696" width="14.42578125" style="168" bestFit="1" customWidth="1"/>
    <col min="7697" max="7698" width="14.28515625" style="168" bestFit="1" customWidth="1"/>
    <col min="7699" max="7699" width="14.85546875" style="168" bestFit="1" customWidth="1"/>
    <col min="7700" max="7700" width="11.42578125" style="168" customWidth="1"/>
    <col min="7701" max="7701" width="15" style="168" customWidth="1"/>
    <col min="7702" max="7702" width="14.42578125" style="168" customWidth="1"/>
    <col min="7703" max="7703" width="16" style="168" bestFit="1" customWidth="1"/>
    <col min="7704" max="7704" width="65.140625" style="168" bestFit="1" customWidth="1"/>
    <col min="7705" max="7705" width="74.140625" style="168" customWidth="1"/>
    <col min="7706" max="7936" width="11.42578125" style="168" customWidth="1"/>
    <col min="7937" max="7937" width="4.7109375" style="168" bestFit="1" customWidth="1"/>
    <col min="7938" max="7938" width="8" style="168" customWidth="1"/>
    <col min="7939" max="7939" width="10.7109375" style="168" customWidth="1"/>
    <col min="7940" max="7940" width="10.140625" style="168" customWidth="1"/>
    <col min="7941" max="7941" width="9.7109375" style="168" customWidth="1"/>
    <col min="7942" max="7942" width="22.85546875" style="168" bestFit="1" customWidth="1"/>
    <col min="7943" max="7943" width="48.28515625" style="168" customWidth="1"/>
    <col min="7944" max="7944" width="11.28515625" style="168" customWidth="1"/>
    <col min="7945" max="7945" width="6.28515625" style="168" customWidth="1"/>
    <col min="7946" max="7946" width="6" style="168" customWidth="1"/>
    <col min="7947" max="7947" width="5.42578125" style="168" customWidth="1"/>
    <col min="7948" max="7948" width="5.85546875" style="168" customWidth="1"/>
    <col min="7949" max="7949" width="7" style="168" bestFit="1" customWidth="1"/>
    <col min="7950" max="7950" width="7" style="168" customWidth="1"/>
    <col min="7951" max="7951" width="6.85546875" style="168" customWidth="1"/>
    <col min="7952" max="7952" width="14.42578125" style="168" bestFit="1" customWidth="1"/>
    <col min="7953" max="7954" width="14.28515625" style="168" bestFit="1" customWidth="1"/>
    <col min="7955" max="7955" width="14.85546875" style="168" bestFit="1" customWidth="1"/>
    <col min="7956" max="7956" width="11.42578125" style="168" customWidth="1"/>
    <col min="7957" max="7957" width="15" style="168" customWidth="1"/>
    <col min="7958" max="7958" width="14.42578125" style="168" customWidth="1"/>
    <col min="7959" max="7959" width="16" style="168" bestFit="1" customWidth="1"/>
    <col min="7960" max="7960" width="65.140625" style="168" bestFit="1" customWidth="1"/>
    <col min="7961" max="7961" width="74.140625" style="168" customWidth="1"/>
    <col min="7962" max="8192" width="11.42578125" style="168" customWidth="1"/>
    <col min="8193" max="8193" width="4.7109375" style="168" bestFit="1" customWidth="1"/>
    <col min="8194" max="8194" width="8" style="168" customWidth="1"/>
    <col min="8195" max="8195" width="10.7109375" style="168" customWidth="1"/>
    <col min="8196" max="8196" width="10.140625" style="168" customWidth="1"/>
    <col min="8197" max="8197" width="9.7109375" style="168" customWidth="1"/>
    <col min="8198" max="8198" width="22.85546875" style="168" bestFit="1" customWidth="1"/>
    <col min="8199" max="8199" width="48.28515625" style="168" customWidth="1"/>
    <col min="8200" max="8200" width="11.28515625" style="168" customWidth="1"/>
    <col min="8201" max="8201" width="6.28515625" style="168" customWidth="1"/>
    <col min="8202" max="8202" width="6" style="168" customWidth="1"/>
    <col min="8203" max="8203" width="5.42578125" style="168" customWidth="1"/>
    <col min="8204" max="8204" width="5.85546875" style="168" customWidth="1"/>
    <col min="8205" max="8205" width="7" style="168" bestFit="1" customWidth="1"/>
    <col min="8206" max="8206" width="7" style="168" customWidth="1"/>
    <col min="8207" max="8207" width="6.85546875" style="168" customWidth="1"/>
    <col min="8208" max="8208" width="14.42578125" style="168" bestFit="1" customWidth="1"/>
    <col min="8209" max="8210" width="14.28515625" style="168" bestFit="1" customWidth="1"/>
    <col min="8211" max="8211" width="14.85546875" style="168" bestFit="1" customWidth="1"/>
    <col min="8212" max="8212" width="11.42578125" style="168" customWidth="1"/>
    <col min="8213" max="8213" width="15" style="168" customWidth="1"/>
    <col min="8214" max="8214" width="14.42578125" style="168" customWidth="1"/>
    <col min="8215" max="8215" width="16" style="168" bestFit="1" customWidth="1"/>
    <col min="8216" max="8216" width="65.140625" style="168" bestFit="1" customWidth="1"/>
    <col min="8217" max="8217" width="74.140625" style="168" customWidth="1"/>
    <col min="8218" max="8448" width="11.42578125" style="168" customWidth="1"/>
    <col min="8449" max="8449" width="4.7109375" style="168" bestFit="1" customWidth="1"/>
    <col min="8450" max="8450" width="8" style="168" customWidth="1"/>
    <col min="8451" max="8451" width="10.7109375" style="168" customWidth="1"/>
    <col min="8452" max="8452" width="10.140625" style="168" customWidth="1"/>
    <col min="8453" max="8453" width="9.7109375" style="168" customWidth="1"/>
    <col min="8454" max="8454" width="22.85546875" style="168" bestFit="1" customWidth="1"/>
    <col min="8455" max="8455" width="48.28515625" style="168" customWidth="1"/>
    <col min="8456" max="8456" width="11.28515625" style="168" customWidth="1"/>
    <col min="8457" max="8457" width="6.28515625" style="168" customWidth="1"/>
    <col min="8458" max="8458" width="6" style="168" customWidth="1"/>
    <col min="8459" max="8459" width="5.42578125" style="168" customWidth="1"/>
    <col min="8460" max="8460" width="5.85546875" style="168" customWidth="1"/>
    <col min="8461" max="8461" width="7" style="168" bestFit="1" customWidth="1"/>
    <col min="8462" max="8462" width="7" style="168" customWidth="1"/>
    <col min="8463" max="8463" width="6.85546875" style="168" customWidth="1"/>
    <col min="8464" max="8464" width="14.42578125" style="168" bestFit="1" customWidth="1"/>
    <col min="8465" max="8466" width="14.28515625" style="168" bestFit="1" customWidth="1"/>
    <col min="8467" max="8467" width="14.85546875" style="168" bestFit="1" customWidth="1"/>
    <col min="8468" max="8468" width="11.42578125" style="168" customWidth="1"/>
    <col min="8469" max="8469" width="15" style="168" customWidth="1"/>
    <col min="8470" max="8470" width="14.42578125" style="168" customWidth="1"/>
    <col min="8471" max="8471" width="16" style="168" bestFit="1" customWidth="1"/>
    <col min="8472" max="8472" width="65.140625" style="168" bestFit="1" customWidth="1"/>
    <col min="8473" max="8473" width="74.140625" style="168" customWidth="1"/>
    <col min="8474" max="8704" width="11.42578125" style="168" customWidth="1"/>
    <col min="8705" max="8705" width="4.7109375" style="168" bestFit="1" customWidth="1"/>
    <col min="8706" max="8706" width="8" style="168" customWidth="1"/>
    <col min="8707" max="8707" width="10.7109375" style="168" customWidth="1"/>
    <col min="8708" max="8708" width="10.140625" style="168" customWidth="1"/>
    <col min="8709" max="8709" width="9.7109375" style="168" customWidth="1"/>
    <col min="8710" max="8710" width="22.85546875" style="168" bestFit="1" customWidth="1"/>
    <col min="8711" max="8711" width="48.28515625" style="168" customWidth="1"/>
    <col min="8712" max="8712" width="11.28515625" style="168" customWidth="1"/>
    <col min="8713" max="8713" width="6.28515625" style="168" customWidth="1"/>
    <col min="8714" max="8714" width="6" style="168" customWidth="1"/>
    <col min="8715" max="8715" width="5.42578125" style="168" customWidth="1"/>
    <col min="8716" max="8716" width="5.85546875" style="168" customWidth="1"/>
    <col min="8717" max="8717" width="7" style="168" bestFit="1" customWidth="1"/>
    <col min="8718" max="8718" width="7" style="168" customWidth="1"/>
    <col min="8719" max="8719" width="6.85546875" style="168" customWidth="1"/>
    <col min="8720" max="8720" width="14.42578125" style="168" bestFit="1" customWidth="1"/>
    <col min="8721" max="8722" width="14.28515625" style="168" bestFit="1" customWidth="1"/>
    <col min="8723" max="8723" width="14.85546875" style="168" bestFit="1" customWidth="1"/>
    <col min="8724" max="8724" width="11.42578125" style="168" customWidth="1"/>
    <col min="8725" max="8725" width="15" style="168" customWidth="1"/>
    <col min="8726" max="8726" width="14.42578125" style="168" customWidth="1"/>
    <col min="8727" max="8727" width="16" style="168" bestFit="1" customWidth="1"/>
    <col min="8728" max="8728" width="65.140625" style="168" bestFit="1" customWidth="1"/>
    <col min="8729" max="8729" width="74.140625" style="168" customWidth="1"/>
    <col min="8730" max="8960" width="11.42578125" style="168" customWidth="1"/>
    <col min="8961" max="8961" width="4.7109375" style="168" bestFit="1" customWidth="1"/>
    <col min="8962" max="8962" width="8" style="168" customWidth="1"/>
    <col min="8963" max="8963" width="10.7109375" style="168" customWidth="1"/>
    <col min="8964" max="8964" width="10.140625" style="168" customWidth="1"/>
    <col min="8965" max="8965" width="9.7109375" style="168" customWidth="1"/>
    <col min="8966" max="8966" width="22.85546875" style="168" bestFit="1" customWidth="1"/>
    <col min="8967" max="8967" width="48.28515625" style="168" customWidth="1"/>
    <col min="8968" max="8968" width="11.28515625" style="168" customWidth="1"/>
    <col min="8969" max="8969" width="6.28515625" style="168" customWidth="1"/>
    <col min="8970" max="8970" width="6" style="168" customWidth="1"/>
    <col min="8971" max="8971" width="5.42578125" style="168" customWidth="1"/>
    <col min="8972" max="8972" width="5.85546875" style="168" customWidth="1"/>
    <col min="8973" max="8973" width="7" style="168" bestFit="1" customWidth="1"/>
    <col min="8974" max="8974" width="7" style="168" customWidth="1"/>
    <col min="8975" max="8975" width="6.85546875" style="168" customWidth="1"/>
    <col min="8976" max="8976" width="14.42578125" style="168" bestFit="1" customWidth="1"/>
    <col min="8977" max="8978" width="14.28515625" style="168" bestFit="1" customWidth="1"/>
    <col min="8979" max="8979" width="14.85546875" style="168" bestFit="1" customWidth="1"/>
    <col min="8980" max="8980" width="11.42578125" style="168" customWidth="1"/>
    <col min="8981" max="8981" width="15" style="168" customWidth="1"/>
    <col min="8982" max="8982" width="14.42578125" style="168" customWidth="1"/>
    <col min="8983" max="8983" width="16" style="168" bestFit="1" customWidth="1"/>
    <col min="8984" max="8984" width="65.140625" style="168" bestFit="1" customWidth="1"/>
    <col min="8985" max="8985" width="74.140625" style="168" customWidth="1"/>
    <col min="8986" max="9216" width="11.42578125" style="168" customWidth="1"/>
    <col min="9217" max="9217" width="4.7109375" style="168" bestFit="1" customWidth="1"/>
    <col min="9218" max="9218" width="8" style="168" customWidth="1"/>
    <col min="9219" max="9219" width="10.7109375" style="168" customWidth="1"/>
    <col min="9220" max="9220" width="10.140625" style="168" customWidth="1"/>
    <col min="9221" max="9221" width="9.7109375" style="168" customWidth="1"/>
    <col min="9222" max="9222" width="22.85546875" style="168" bestFit="1" customWidth="1"/>
    <col min="9223" max="9223" width="48.28515625" style="168" customWidth="1"/>
    <col min="9224" max="9224" width="11.28515625" style="168" customWidth="1"/>
    <col min="9225" max="9225" width="6.28515625" style="168" customWidth="1"/>
    <col min="9226" max="9226" width="6" style="168" customWidth="1"/>
    <col min="9227" max="9227" width="5.42578125" style="168" customWidth="1"/>
    <col min="9228" max="9228" width="5.85546875" style="168" customWidth="1"/>
    <col min="9229" max="9229" width="7" style="168" bestFit="1" customWidth="1"/>
    <col min="9230" max="9230" width="7" style="168" customWidth="1"/>
    <col min="9231" max="9231" width="6.85546875" style="168" customWidth="1"/>
    <col min="9232" max="9232" width="14.42578125" style="168" bestFit="1" customWidth="1"/>
    <col min="9233" max="9234" width="14.28515625" style="168" bestFit="1" customWidth="1"/>
    <col min="9235" max="9235" width="14.85546875" style="168" bestFit="1" customWidth="1"/>
    <col min="9236" max="9236" width="11.42578125" style="168" customWidth="1"/>
    <col min="9237" max="9237" width="15" style="168" customWidth="1"/>
    <col min="9238" max="9238" width="14.42578125" style="168" customWidth="1"/>
    <col min="9239" max="9239" width="16" style="168" bestFit="1" customWidth="1"/>
    <col min="9240" max="9240" width="65.140625" style="168" bestFit="1" customWidth="1"/>
    <col min="9241" max="9241" width="74.140625" style="168" customWidth="1"/>
    <col min="9242" max="9472" width="11.42578125" style="168" customWidth="1"/>
    <col min="9473" max="9473" width="4.7109375" style="168" bestFit="1" customWidth="1"/>
    <col min="9474" max="9474" width="8" style="168" customWidth="1"/>
    <col min="9475" max="9475" width="10.7109375" style="168" customWidth="1"/>
    <col min="9476" max="9476" width="10.140625" style="168" customWidth="1"/>
    <col min="9477" max="9477" width="9.7109375" style="168" customWidth="1"/>
    <col min="9478" max="9478" width="22.85546875" style="168" bestFit="1" customWidth="1"/>
    <col min="9479" max="9479" width="48.28515625" style="168" customWidth="1"/>
    <col min="9480" max="9480" width="11.28515625" style="168" customWidth="1"/>
    <col min="9481" max="9481" width="6.28515625" style="168" customWidth="1"/>
    <col min="9482" max="9482" width="6" style="168" customWidth="1"/>
    <col min="9483" max="9483" width="5.42578125" style="168" customWidth="1"/>
    <col min="9484" max="9484" width="5.85546875" style="168" customWidth="1"/>
    <col min="9485" max="9485" width="7" style="168" bestFit="1" customWidth="1"/>
    <col min="9486" max="9486" width="7" style="168" customWidth="1"/>
    <col min="9487" max="9487" width="6.85546875" style="168" customWidth="1"/>
    <col min="9488" max="9488" width="14.42578125" style="168" bestFit="1" customWidth="1"/>
    <col min="9489" max="9490" width="14.28515625" style="168" bestFit="1" customWidth="1"/>
    <col min="9491" max="9491" width="14.85546875" style="168" bestFit="1" customWidth="1"/>
    <col min="9492" max="9492" width="11.42578125" style="168" customWidth="1"/>
    <col min="9493" max="9493" width="15" style="168" customWidth="1"/>
    <col min="9494" max="9494" width="14.42578125" style="168" customWidth="1"/>
    <col min="9495" max="9495" width="16" style="168" bestFit="1" customWidth="1"/>
    <col min="9496" max="9496" width="65.140625" style="168" bestFit="1" customWidth="1"/>
    <col min="9497" max="9497" width="74.140625" style="168" customWidth="1"/>
    <col min="9498" max="9728" width="11.42578125" style="168" customWidth="1"/>
    <col min="9729" max="9729" width="4.7109375" style="168" bestFit="1" customWidth="1"/>
    <col min="9730" max="9730" width="8" style="168" customWidth="1"/>
    <col min="9731" max="9731" width="10.7109375" style="168" customWidth="1"/>
    <col min="9732" max="9732" width="10.140625" style="168" customWidth="1"/>
    <col min="9733" max="9733" width="9.7109375" style="168" customWidth="1"/>
    <col min="9734" max="9734" width="22.85546875" style="168" bestFit="1" customWidth="1"/>
    <col min="9735" max="9735" width="48.28515625" style="168" customWidth="1"/>
    <col min="9736" max="9736" width="11.28515625" style="168" customWidth="1"/>
    <col min="9737" max="9737" width="6.28515625" style="168" customWidth="1"/>
    <col min="9738" max="9738" width="6" style="168" customWidth="1"/>
    <col min="9739" max="9739" width="5.42578125" style="168" customWidth="1"/>
    <col min="9740" max="9740" width="5.85546875" style="168" customWidth="1"/>
    <col min="9741" max="9741" width="7" style="168" bestFit="1" customWidth="1"/>
    <col min="9742" max="9742" width="7" style="168" customWidth="1"/>
    <col min="9743" max="9743" width="6.85546875" style="168" customWidth="1"/>
    <col min="9744" max="9744" width="14.42578125" style="168" bestFit="1" customWidth="1"/>
    <col min="9745" max="9746" width="14.28515625" style="168" bestFit="1" customWidth="1"/>
    <col min="9747" max="9747" width="14.85546875" style="168" bestFit="1" customWidth="1"/>
    <col min="9748" max="9748" width="11.42578125" style="168" customWidth="1"/>
    <col min="9749" max="9749" width="15" style="168" customWidth="1"/>
    <col min="9750" max="9750" width="14.42578125" style="168" customWidth="1"/>
    <col min="9751" max="9751" width="16" style="168" bestFit="1" customWidth="1"/>
    <col min="9752" max="9752" width="65.140625" style="168" bestFit="1" customWidth="1"/>
    <col min="9753" max="9753" width="74.140625" style="168" customWidth="1"/>
    <col min="9754" max="9984" width="11.42578125" style="168" customWidth="1"/>
    <col min="9985" max="9985" width="4.7109375" style="168" bestFit="1" customWidth="1"/>
    <col min="9986" max="9986" width="8" style="168" customWidth="1"/>
    <col min="9987" max="9987" width="10.7109375" style="168" customWidth="1"/>
    <col min="9988" max="9988" width="10.140625" style="168" customWidth="1"/>
    <col min="9989" max="9989" width="9.7109375" style="168" customWidth="1"/>
    <col min="9990" max="9990" width="22.85546875" style="168" bestFit="1" customWidth="1"/>
    <col min="9991" max="9991" width="48.28515625" style="168" customWidth="1"/>
    <col min="9992" max="9992" width="11.28515625" style="168" customWidth="1"/>
    <col min="9993" max="9993" width="6.28515625" style="168" customWidth="1"/>
    <col min="9994" max="9994" width="6" style="168" customWidth="1"/>
    <col min="9995" max="9995" width="5.42578125" style="168" customWidth="1"/>
    <col min="9996" max="9996" width="5.85546875" style="168" customWidth="1"/>
    <col min="9997" max="9997" width="7" style="168" bestFit="1" customWidth="1"/>
    <col min="9998" max="9998" width="7" style="168" customWidth="1"/>
    <col min="9999" max="9999" width="6.85546875" style="168" customWidth="1"/>
    <col min="10000" max="10000" width="14.42578125" style="168" bestFit="1" customWidth="1"/>
    <col min="10001" max="10002" width="14.28515625" style="168" bestFit="1" customWidth="1"/>
    <col min="10003" max="10003" width="14.85546875" style="168" bestFit="1" customWidth="1"/>
    <col min="10004" max="10004" width="11.42578125" style="168" customWidth="1"/>
    <col min="10005" max="10005" width="15" style="168" customWidth="1"/>
    <col min="10006" max="10006" width="14.42578125" style="168" customWidth="1"/>
    <col min="10007" max="10007" width="16" style="168" bestFit="1" customWidth="1"/>
    <col min="10008" max="10008" width="65.140625" style="168" bestFit="1" customWidth="1"/>
    <col min="10009" max="10009" width="74.140625" style="168" customWidth="1"/>
    <col min="10010" max="10240" width="11.42578125" style="168" customWidth="1"/>
    <col min="10241" max="10241" width="4.7109375" style="168" bestFit="1" customWidth="1"/>
    <col min="10242" max="10242" width="8" style="168" customWidth="1"/>
    <col min="10243" max="10243" width="10.7109375" style="168" customWidth="1"/>
    <col min="10244" max="10244" width="10.140625" style="168" customWidth="1"/>
    <col min="10245" max="10245" width="9.7109375" style="168" customWidth="1"/>
    <col min="10246" max="10246" width="22.85546875" style="168" bestFit="1" customWidth="1"/>
    <col min="10247" max="10247" width="48.28515625" style="168" customWidth="1"/>
    <col min="10248" max="10248" width="11.28515625" style="168" customWidth="1"/>
    <col min="10249" max="10249" width="6.28515625" style="168" customWidth="1"/>
    <col min="10250" max="10250" width="6" style="168" customWidth="1"/>
    <col min="10251" max="10251" width="5.42578125" style="168" customWidth="1"/>
    <col min="10252" max="10252" width="5.85546875" style="168" customWidth="1"/>
    <col min="10253" max="10253" width="7" style="168" bestFit="1" customWidth="1"/>
    <col min="10254" max="10254" width="7" style="168" customWidth="1"/>
    <col min="10255" max="10255" width="6.85546875" style="168" customWidth="1"/>
    <col min="10256" max="10256" width="14.42578125" style="168" bestFit="1" customWidth="1"/>
    <col min="10257" max="10258" width="14.28515625" style="168" bestFit="1" customWidth="1"/>
    <col min="10259" max="10259" width="14.85546875" style="168" bestFit="1" customWidth="1"/>
    <col min="10260" max="10260" width="11.42578125" style="168" customWidth="1"/>
    <col min="10261" max="10261" width="15" style="168" customWidth="1"/>
    <col min="10262" max="10262" width="14.42578125" style="168" customWidth="1"/>
    <col min="10263" max="10263" width="16" style="168" bestFit="1" customWidth="1"/>
    <col min="10264" max="10264" width="65.140625" style="168" bestFit="1" customWidth="1"/>
    <col min="10265" max="10265" width="74.140625" style="168" customWidth="1"/>
    <col min="10266" max="10496" width="11.42578125" style="168" customWidth="1"/>
    <col min="10497" max="10497" width="4.7109375" style="168" bestFit="1" customWidth="1"/>
    <col min="10498" max="10498" width="8" style="168" customWidth="1"/>
    <col min="10499" max="10499" width="10.7109375" style="168" customWidth="1"/>
    <col min="10500" max="10500" width="10.140625" style="168" customWidth="1"/>
    <col min="10501" max="10501" width="9.7109375" style="168" customWidth="1"/>
    <col min="10502" max="10502" width="22.85546875" style="168" bestFit="1" customWidth="1"/>
    <col min="10503" max="10503" width="48.28515625" style="168" customWidth="1"/>
    <col min="10504" max="10504" width="11.28515625" style="168" customWidth="1"/>
    <col min="10505" max="10505" width="6.28515625" style="168" customWidth="1"/>
    <col min="10506" max="10506" width="6" style="168" customWidth="1"/>
    <col min="10507" max="10507" width="5.42578125" style="168" customWidth="1"/>
    <col min="10508" max="10508" width="5.85546875" style="168" customWidth="1"/>
    <col min="10509" max="10509" width="7" style="168" bestFit="1" customWidth="1"/>
    <col min="10510" max="10510" width="7" style="168" customWidth="1"/>
    <col min="10511" max="10511" width="6.85546875" style="168" customWidth="1"/>
    <col min="10512" max="10512" width="14.42578125" style="168" bestFit="1" customWidth="1"/>
    <col min="10513" max="10514" width="14.28515625" style="168" bestFit="1" customWidth="1"/>
    <col min="10515" max="10515" width="14.85546875" style="168" bestFit="1" customWidth="1"/>
    <col min="10516" max="10516" width="11.42578125" style="168" customWidth="1"/>
    <col min="10517" max="10517" width="15" style="168" customWidth="1"/>
    <col min="10518" max="10518" width="14.42578125" style="168" customWidth="1"/>
    <col min="10519" max="10519" width="16" style="168" bestFit="1" customWidth="1"/>
    <col min="10520" max="10520" width="65.140625" style="168" bestFit="1" customWidth="1"/>
    <col min="10521" max="10521" width="74.140625" style="168" customWidth="1"/>
    <col min="10522" max="10752" width="11.42578125" style="168" customWidth="1"/>
    <col min="10753" max="10753" width="4.7109375" style="168" bestFit="1" customWidth="1"/>
    <col min="10754" max="10754" width="8" style="168" customWidth="1"/>
    <col min="10755" max="10755" width="10.7109375" style="168" customWidth="1"/>
    <col min="10756" max="10756" width="10.140625" style="168" customWidth="1"/>
    <col min="10757" max="10757" width="9.7109375" style="168" customWidth="1"/>
    <col min="10758" max="10758" width="22.85546875" style="168" bestFit="1" customWidth="1"/>
    <col min="10759" max="10759" width="48.28515625" style="168" customWidth="1"/>
    <col min="10760" max="10760" width="11.28515625" style="168" customWidth="1"/>
    <col min="10761" max="10761" width="6.28515625" style="168" customWidth="1"/>
    <col min="10762" max="10762" width="6" style="168" customWidth="1"/>
    <col min="10763" max="10763" width="5.42578125" style="168" customWidth="1"/>
    <col min="10764" max="10764" width="5.85546875" style="168" customWidth="1"/>
    <col min="10765" max="10765" width="7" style="168" bestFit="1" customWidth="1"/>
    <col min="10766" max="10766" width="7" style="168" customWidth="1"/>
    <col min="10767" max="10767" width="6.85546875" style="168" customWidth="1"/>
    <col min="10768" max="10768" width="14.42578125" style="168" bestFit="1" customWidth="1"/>
    <col min="10769" max="10770" width="14.28515625" style="168" bestFit="1" customWidth="1"/>
    <col min="10771" max="10771" width="14.85546875" style="168" bestFit="1" customWidth="1"/>
    <col min="10772" max="10772" width="11.42578125" style="168" customWidth="1"/>
    <col min="10773" max="10773" width="15" style="168" customWidth="1"/>
    <col min="10774" max="10774" width="14.42578125" style="168" customWidth="1"/>
    <col min="10775" max="10775" width="16" style="168" bestFit="1" customWidth="1"/>
    <col min="10776" max="10776" width="65.140625" style="168" bestFit="1" customWidth="1"/>
    <col min="10777" max="10777" width="74.140625" style="168" customWidth="1"/>
    <col min="10778" max="11008" width="11.42578125" style="168" customWidth="1"/>
    <col min="11009" max="11009" width="4.7109375" style="168" bestFit="1" customWidth="1"/>
    <col min="11010" max="11010" width="8" style="168" customWidth="1"/>
    <col min="11011" max="11011" width="10.7109375" style="168" customWidth="1"/>
    <col min="11012" max="11012" width="10.140625" style="168" customWidth="1"/>
    <col min="11013" max="11013" width="9.7109375" style="168" customWidth="1"/>
    <col min="11014" max="11014" width="22.85546875" style="168" bestFit="1" customWidth="1"/>
    <col min="11015" max="11015" width="48.28515625" style="168" customWidth="1"/>
    <col min="11016" max="11016" width="11.28515625" style="168" customWidth="1"/>
    <col min="11017" max="11017" width="6.28515625" style="168" customWidth="1"/>
    <col min="11018" max="11018" width="6" style="168" customWidth="1"/>
    <col min="11019" max="11019" width="5.42578125" style="168" customWidth="1"/>
    <col min="11020" max="11020" width="5.85546875" style="168" customWidth="1"/>
    <col min="11021" max="11021" width="7" style="168" bestFit="1" customWidth="1"/>
    <col min="11022" max="11022" width="7" style="168" customWidth="1"/>
    <col min="11023" max="11023" width="6.85546875" style="168" customWidth="1"/>
    <col min="11024" max="11024" width="14.42578125" style="168" bestFit="1" customWidth="1"/>
    <col min="11025" max="11026" width="14.28515625" style="168" bestFit="1" customWidth="1"/>
    <col min="11027" max="11027" width="14.85546875" style="168" bestFit="1" customWidth="1"/>
    <col min="11028" max="11028" width="11.42578125" style="168" customWidth="1"/>
    <col min="11029" max="11029" width="15" style="168" customWidth="1"/>
    <col min="11030" max="11030" width="14.42578125" style="168" customWidth="1"/>
    <col min="11031" max="11031" width="16" style="168" bestFit="1" customWidth="1"/>
    <col min="11032" max="11032" width="65.140625" style="168" bestFit="1" customWidth="1"/>
    <col min="11033" max="11033" width="74.140625" style="168" customWidth="1"/>
    <col min="11034" max="11264" width="11.42578125" style="168" customWidth="1"/>
    <col min="11265" max="11265" width="4.7109375" style="168" bestFit="1" customWidth="1"/>
    <col min="11266" max="11266" width="8" style="168" customWidth="1"/>
    <col min="11267" max="11267" width="10.7109375" style="168" customWidth="1"/>
    <col min="11268" max="11268" width="10.140625" style="168" customWidth="1"/>
    <col min="11269" max="11269" width="9.7109375" style="168" customWidth="1"/>
    <col min="11270" max="11270" width="22.85546875" style="168" bestFit="1" customWidth="1"/>
    <col min="11271" max="11271" width="48.28515625" style="168" customWidth="1"/>
    <col min="11272" max="11272" width="11.28515625" style="168" customWidth="1"/>
    <col min="11273" max="11273" width="6.28515625" style="168" customWidth="1"/>
    <col min="11274" max="11274" width="6" style="168" customWidth="1"/>
    <col min="11275" max="11275" width="5.42578125" style="168" customWidth="1"/>
    <col min="11276" max="11276" width="5.85546875" style="168" customWidth="1"/>
    <col min="11277" max="11277" width="7" style="168" bestFit="1" customWidth="1"/>
    <col min="11278" max="11278" width="7" style="168" customWidth="1"/>
    <col min="11279" max="11279" width="6.85546875" style="168" customWidth="1"/>
    <col min="11280" max="11280" width="14.42578125" style="168" bestFit="1" customWidth="1"/>
    <col min="11281" max="11282" width="14.28515625" style="168" bestFit="1" customWidth="1"/>
    <col min="11283" max="11283" width="14.85546875" style="168" bestFit="1" customWidth="1"/>
    <col min="11284" max="11284" width="11.42578125" style="168" customWidth="1"/>
    <col min="11285" max="11285" width="15" style="168" customWidth="1"/>
    <col min="11286" max="11286" width="14.42578125" style="168" customWidth="1"/>
    <col min="11287" max="11287" width="16" style="168" bestFit="1" customWidth="1"/>
    <col min="11288" max="11288" width="65.140625" style="168" bestFit="1" customWidth="1"/>
    <col min="11289" max="11289" width="74.140625" style="168" customWidth="1"/>
    <col min="11290" max="11520" width="11.42578125" style="168" customWidth="1"/>
    <col min="11521" max="11521" width="4.7109375" style="168" bestFit="1" customWidth="1"/>
    <col min="11522" max="11522" width="8" style="168" customWidth="1"/>
    <col min="11523" max="11523" width="10.7109375" style="168" customWidth="1"/>
    <col min="11524" max="11524" width="10.140625" style="168" customWidth="1"/>
    <col min="11525" max="11525" width="9.7109375" style="168" customWidth="1"/>
    <col min="11526" max="11526" width="22.85546875" style="168" bestFit="1" customWidth="1"/>
    <col min="11527" max="11527" width="48.28515625" style="168" customWidth="1"/>
    <col min="11528" max="11528" width="11.28515625" style="168" customWidth="1"/>
    <col min="11529" max="11529" width="6.28515625" style="168" customWidth="1"/>
    <col min="11530" max="11530" width="6" style="168" customWidth="1"/>
    <col min="11531" max="11531" width="5.42578125" style="168" customWidth="1"/>
    <col min="11532" max="11532" width="5.85546875" style="168" customWidth="1"/>
    <col min="11533" max="11533" width="7" style="168" bestFit="1" customWidth="1"/>
    <col min="11534" max="11534" width="7" style="168" customWidth="1"/>
    <col min="11535" max="11535" width="6.85546875" style="168" customWidth="1"/>
    <col min="11536" max="11536" width="14.42578125" style="168" bestFit="1" customWidth="1"/>
    <col min="11537" max="11538" width="14.28515625" style="168" bestFit="1" customWidth="1"/>
    <col min="11539" max="11539" width="14.85546875" style="168" bestFit="1" customWidth="1"/>
    <col min="11540" max="11540" width="11.42578125" style="168" customWidth="1"/>
    <col min="11541" max="11541" width="15" style="168" customWidth="1"/>
    <col min="11542" max="11542" width="14.42578125" style="168" customWidth="1"/>
    <col min="11543" max="11543" width="16" style="168" bestFit="1" customWidth="1"/>
    <col min="11544" max="11544" width="65.140625" style="168" bestFit="1" customWidth="1"/>
    <col min="11545" max="11545" width="74.140625" style="168" customWidth="1"/>
    <col min="11546" max="11776" width="11.42578125" style="168" customWidth="1"/>
    <col min="11777" max="11777" width="4.7109375" style="168" bestFit="1" customWidth="1"/>
    <col min="11778" max="11778" width="8" style="168" customWidth="1"/>
    <col min="11779" max="11779" width="10.7109375" style="168" customWidth="1"/>
    <col min="11780" max="11780" width="10.140625" style="168" customWidth="1"/>
    <col min="11781" max="11781" width="9.7109375" style="168" customWidth="1"/>
    <col min="11782" max="11782" width="22.85546875" style="168" bestFit="1" customWidth="1"/>
    <col min="11783" max="11783" width="48.28515625" style="168" customWidth="1"/>
    <col min="11784" max="11784" width="11.28515625" style="168" customWidth="1"/>
    <col min="11785" max="11785" width="6.28515625" style="168" customWidth="1"/>
    <col min="11786" max="11786" width="6" style="168" customWidth="1"/>
    <col min="11787" max="11787" width="5.42578125" style="168" customWidth="1"/>
    <col min="11788" max="11788" width="5.85546875" style="168" customWidth="1"/>
    <col min="11789" max="11789" width="7" style="168" bestFit="1" customWidth="1"/>
    <col min="11790" max="11790" width="7" style="168" customWidth="1"/>
    <col min="11791" max="11791" width="6.85546875" style="168" customWidth="1"/>
    <col min="11792" max="11792" width="14.42578125" style="168" bestFit="1" customWidth="1"/>
    <col min="11793" max="11794" width="14.28515625" style="168" bestFit="1" customWidth="1"/>
    <col min="11795" max="11795" width="14.85546875" style="168" bestFit="1" customWidth="1"/>
    <col min="11796" max="11796" width="11.42578125" style="168" customWidth="1"/>
    <col min="11797" max="11797" width="15" style="168" customWidth="1"/>
    <col min="11798" max="11798" width="14.42578125" style="168" customWidth="1"/>
    <col min="11799" max="11799" width="16" style="168" bestFit="1" customWidth="1"/>
    <col min="11800" max="11800" width="65.140625" style="168" bestFit="1" customWidth="1"/>
    <col min="11801" max="11801" width="74.140625" style="168" customWidth="1"/>
    <col min="11802" max="12032" width="11.42578125" style="168" customWidth="1"/>
    <col min="12033" max="12033" width="4.7109375" style="168" bestFit="1" customWidth="1"/>
    <col min="12034" max="12034" width="8" style="168" customWidth="1"/>
    <col min="12035" max="12035" width="10.7109375" style="168" customWidth="1"/>
    <col min="12036" max="12036" width="10.140625" style="168" customWidth="1"/>
    <col min="12037" max="12037" width="9.7109375" style="168" customWidth="1"/>
    <col min="12038" max="12038" width="22.85546875" style="168" bestFit="1" customWidth="1"/>
    <col min="12039" max="12039" width="48.28515625" style="168" customWidth="1"/>
    <col min="12040" max="12040" width="11.28515625" style="168" customWidth="1"/>
    <col min="12041" max="12041" width="6.28515625" style="168" customWidth="1"/>
    <col min="12042" max="12042" width="6" style="168" customWidth="1"/>
    <col min="12043" max="12043" width="5.42578125" style="168" customWidth="1"/>
    <col min="12044" max="12044" width="5.85546875" style="168" customWidth="1"/>
    <col min="12045" max="12045" width="7" style="168" bestFit="1" customWidth="1"/>
    <col min="12046" max="12046" width="7" style="168" customWidth="1"/>
    <col min="12047" max="12047" width="6.85546875" style="168" customWidth="1"/>
    <col min="12048" max="12048" width="14.42578125" style="168" bestFit="1" customWidth="1"/>
    <col min="12049" max="12050" width="14.28515625" style="168" bestFit="1" customWidth="1"/>
    <col min="12051" max="12051" width="14.85546875" style="168" bestFit="1" customWidth="1"/>
    <col min="12052" max="12052" width="11.42578125" style="168" customWidth="1"/>
    <col min="12053" max="12053" width="15" style="168" customWidth="1"/>
    <col min="12054" max="12054" width="14.42578125" style="168" customWidth="1"/>
    <col min="12055" max="12055" width="16" style="168" bestFit="1" customWidth="1"/>
    <col min="12056" max="12056" width="65.140625" style="168" bestFit="1" customWidth="1"/>
    <col min="12057" max="12057" width="74.140625" style="168" customWidth="1"/>
    <col min="12058" max="12288" width="11.42578125" style="168" customWidth="1"/>
    <col min="12289" max="12289" width="4.7109375" style="168" bestFit="1" customWidth="1"/>
    <col min="12290" max="12290" width="8" style="168" customWidth="1"/>
    <col min="12291" max="12291" width="10.7109375" style="168" customWidth="1"/>
    <col min="12292" max="12292" width="10.140625" style="168" customWidth="1"/>
    <col min="12293" max="12293" width="9.7109375" style="168" customWidth="1"/>
    <col min="12294" max="12294" width="22.85546875" style="168" bestFit="1" customWidth="1"/>
    <col min="12295" max="12295" width="48.28515625" style="168" customWidth="1"/>
    <col min="12296" max="12296" width="11.28515625" style="168" customWidth="1"/>
    <col min="12297" max="12297" width="6.28515625" style="168" customWidth="1"/>
    <col min="12298" max="12298" width="6" style="168" customWidth="1"/>
    <col min="12299" max="12299" width="5.42578125" style="168" customWidth="1"/>
    <col min="12300" max="12300" width="5.85546875" style="168" customWidth="1"/>
    <col min="12301" max="12301" width="7" style="168" bestFit="1" customWidth="1"/>
    <col min="12302" max="12302" width="7" style="168" customWidth="1"/>
    <col min="12303" max="12303" width="6.85546875" style="168" customWidth="1"/>
    <col min="12304" max="12304" width="14.42578125" style="168" bestFit="1" customWidth="1"/>
    <col min="12305" max="12306" width="14.28515625" style="168" bestFit="1" customWidth="1"/>
    <col min="12307" max="12307" width="14.85546875" style="168" bestFit="1" customWidth="1"/>
    <col min="12308" max="12308" width="11.42578125" style="168" customWidth="1"/>
    <col min="12309" max="12309" width="15" style="168" customWidth="1"/>
    <col min="12310" max="12310" width="14.42578125" style="168" customWidth="1"/>
    <col min="12311" max="12311" width="16" style="168" bestFit="1" customWidth="1"/>
    <col min="12312" max="12312" width="65.140625" style="168" bestFit="1" customWidth="1"/>
    <col min="12313" max="12313" width="74.140625" style="168" customWidth="1"/>
    <col min="12314" max="12544" width="11.42578125" style="168" customWidth="1"/>
    <col min="12545" max="12545" width="4.7109375" style="168" bestFit="1" customWidth="1"/>
    <col min="12546" max="12546" width="8" style="168" customWidth="1"/>
    <col min="12547" max="12547" width="10.7109375" style="168" customWidth="1"/>
    <col min="12548" max="12548" width="10.140625" style="168" customWidth="1"/>
    <col min="12549" max="12549" width="9.7109375" style="168" customWidth="1"/>
    <col min="12550" max="12550" width="22.85546875" style="168" bestFit="1" customWidth="1"/>
    <col min="12551" max="12551" width="48.28515625" style="168" customWidth="1"/>
    <col min="12552" max="12552" width="11.28515625" style="168" customWidth="1"/>
    <col min="12553" max="12553" width="6.28515625" style="168" customWidth="1"/>
    <col min="12554" max="12554" width="6" style="168" customWidth="1"/>
    <col min="12555" max="12555" width="5.42578125" style="168" customWidth="1"/>
    <col min="12556" max="12556" width="5.85546875" style="168" customWidth="1"/>
    <col min="12557" max="12557" width="7" style="168" bestFit="1" customWidth="1"/>
    <col min="12558" max="12558" width="7" style="168" customWidth="1"/>
    <col min="12559" max="12559" width="6.85546875" style="168" customWidth="1"/>
    <col min="12560" max="12560" width="14.42578125" style="168" bestFit="1" customWidth="1"/>
    <col min="12561" max="12562" width="14.28515625" style="168" bestFit="1" customWidth="1"/>
    <col min="12563" max="12563" width="14.85546875" style="168" bestFit="1" customWidth="1"/>
    <col min="12564" max="12564" width="11.42578125" style="168" customWidth="1"/>
    <col min="12565" max="12565" width="15" style="168" customWidth="1"/>
    <col min="12566" max="12566" width="14.42578125" style="168" customWidth="1"/>
    <col min="12567" max="12567" width="16" style="168" bestFit="1" customWidth="1"/>
    <col min="12568" max="12568" width="65.140625" style="168" bestFit="1" customWidth="1"/>
    <col min="12569" max="12569" width="74.140625" style="168" customWidth="1"/>
    <col min="12570" max="12800" width="11.42578125" style="168" customWidth="1"/>
    <col min="12801" max="12801" width="4.7109375" style="168" bestFit="1" customWidth="1"/>
    <col min="12802" max="12802" width="8" style="168" customWidth="1"/>
    <col min="12803" max="12803" width="10.7109375" style="168" customWidth="1"/>
    <col min="12804" max="12804" width="10.140625" style="168" customWidth="1"/>
    <col min="12805" max="12805" width="9.7109375" style="168" customWidth="1"/>
    <col min="12806" max="12806" width="22.85546875" style="168" bestFit="1" customWidth="1"/>
    <col min="12807" max="12807" width="48.28515625" style="168" customWidth="1"/>
    <col min="12808" max="12808" width="11.28515625" style="168" customWidth="1"/>
    <col min="12809" max="12809" width="6.28515625" style="168" customWidth="1"/>
    <col min="12810" max="12810" width="6" style="168" customWidth="1"/>
    <col min="12811" max="12811" width="5.42578125" style="168" customWidth="1"/>
    <col min="12812" max="12812" width="5.85546875" style="168" customWidth="1"/>
    <col min="12813" max="12813" width="7" style="168" bestFit="1" customWidth="1"/>
    <col min="12814" max="12814" width="7" style="168" customWidth="1"/>
    <col min="12815" max="12815" width="6.85546875" style="168" customWidth="1"/>
    <col min="12816" max="12816" width="14.42578125" style="168" bestFit="1" customWidth="1"/>
    <col min="12817" max="12818" width="14.28515625" style="168" bestFit="1" customWidth="1"/>
    <col min="12819" max="12819" width="14.85546875" style="168" bestFit="1" customWidth="1"/>
    <col min="12820" max="12820" width="11.42578125" style="168" customWidth="1"/>
    <col min="12821" max="12821" width="15" style="168" customWidth="1"/>
    <col min="12822" max="12822" width="14.42578125" style="168" customWidth="1"/>
    <col min="12823" max="12823" width="16" style="168" bestFit="1" customWidth="1"/>
    <col min="12824" max="12824" width="65.140625" style="168" bestFit="1" customWidth="1"/>
    <col min="12825" max="12825" width="74.140625" style="168" customWidth="1"/>
    <col min="12826" max="13056" width="11.42578125" style="168" customWidth="1"/>
    <col min="13057" max="13057" width="4.7109375" style="168" bestFit="1" customWidth="1"/>
    <col min="13058" max="13058" width="8" style="168" customWidth="1"/>
    <col min="13059" max="13059" width="10.7109375" style="168" customWidth="1"/>
    <col min="13060" max="13060" width="10.140625" style="168" customWidth="1"/>
    <col min="13061" max="13061" width="9.7109375" style="168" customWidth="1"/>
    <col min="13062" max="13062" width="22.85546875" style="168" bestFit="1" customWidth="1"/>
    <col min="13063" max="13063" width="48.28515625" style="168" customWidth="1"/>
    <col min="13064" max="13064" width="11.28515625" style="168" customWidth="1"/>
    <col min="13065" max="13065" width="6.28515625" style="168" customWidth="1"/>
    <col min="13066" max="13066" width="6" style="168" customWidth="1"/>
    <col min="13067" max="13067" width="5.42578125" style="168" customWidth="1"/>
    <col min="13068" max="13068" width="5.85546875" style="168" customWidth="1"/>
    <col min="13069" max="13069" width="7" style="168" bestFit="1" customWidth="1"/>
    <col min="13070" max="13070" width="7" style="168" customWidth="1"/>
    <col min="13071" max="13071" width="6.85546875" style="168" customWidth="1"/>
    <col min="13072" max="13072" width="14.42578125" style="168" bestFit="1" customWidth="1"/>
    <col min="13073" max="13074" width="14.28515625" style="168" bestFit="1" customWidth="1"/>
    <col min="13075" max="13075" width="14.85546875" style="168" bestFit="1" customWidth="1"/>
    <col min="13076" max="13076" width="11.42578125" style="168" customWidth="1"/>
    <col min="13077" max="13077" width="15" style="168" customWidth="1"/>
    <col min="13078" max="13078" width="14.42578125" style="168" customWidth="1"/>
    <col min="13079" max="13079" width="16" style="168" bestFit="1" customWidth="1"/>
    <col min="13080" max="13080" width="65.140625" style="168" bestFit="1" customWidth="1"/>
    <col min="13081" max="13081" width="74.140625" style="168" customWidth="1"/>
    <col min="13082" max="13312" width="11.42578125" style="168" customWidth="1"/>
    <col min="13313" max="13313" width="4.7109375" style="168" bestFit="1" customWidth="1"/>
    <col min="13314" max="13314" width="8" style="168" customWidth="1"/>
    <col min="13315" max="13315" width="10.7109375" style="168" customWidth="1"/>
    <col min="13316" max="13316" width="10.140625" style="168" customWidth="1"/>
    <col min="13317" max="13317" width="9.7109375" style="168" customWidth="1"/>
    <col min="13318" max="13318" width="22.85546875" style="168" bestFit="1" customWidth="1"/>
    <col min="13319" max="13319" width="48.28515625" style="168" customWidth="1"/>
    <col min="13320" max="13320" width="11.28515625" style="168" customWidth="1"/>
    <col min="13321" max="13321" width="6.28515625" style="168" customWidth="1"/>
    <col min="13322" max="13322" width="6" style="168" customWidth="1"/>
    <col min="13323" max="13323" width="5.42578125" style="168" customWidth="1"/>
    <col min="13324" max="13324" width="5.85546875" style="168" customWidth="1"/>
    <col min="13325" max="13325" width="7" style="168" bestFit="1" customWidth="1"/>
    <col min="13326" max="13326" width="7" style="168" customWidth="1"/>
    <col min="13327" max="13327" width="6.85546875" style="168" customWidth="1"/>
    <col min="13328" max="13328" width="14.42578125" style="168" bestFit="1" customWidth="1"/>
    <col min="13329" max="13330" width="14.28515625" style="168" bestFit="1" customWidth="1"/>
    <col min="13331" max="13331" width="14.85546875" style="168" bestFit="1" customWidth="1"/>
    <col min="13332" max="13332" width="11.42578125" style="168" customWidth="1"/>
    <col min="13333" max="13333" width="15" style="168" customWidth="1"/>
    <col min="13334" max="13334" width="14.42578125" style="168" customWidth="1"/>
    <col min="13335" max="13335" width="16" style="168" bestFit="1" customWidth="1"/>
    <col min="13336" max="13336" width="65.140625" style="168" bestFit="1" customWidth="1"/>
    <col min="13337" max="13337" width="74.140625" style="168" customWidth="1"/>
    <col min="13338" max="13568" width="11.42578125" style="168" customWidth="1"/>
    <col min="13569" max="13569" width="4.7109375" style="168" bestFit="1" customWidth="1"/>
    <col min="13570" max="13570" width="8" style="168" customWidth="1"/>
    <col min="13571" max="13571" width="10.7109375" style="168" customWidth="1"/>
    <col min="13572" max="13572" width="10.140625" style="168" customWidth="1"/>
    <col min="13573" max="13573" width="9.7109375" style="168" customWidth="1"/>
    <col min="13574" max="13574" width="22.85546875" style="168" bestFit="1" customWidth="1"/>
    <col min="13575" max="13575" width="48.28515625" style="168" customWidth="1"/>
    <col min="13576" max="13576" width="11.28515625" style="168" customWidth="1"/>
    <col min="13577" max="13577" width="6.28515625" style="168" customWidth="1"/>
    <col min="13578" max="13578" width="6" style="168" customWidth="1"/>
    <col min="13579" max="13579" width="5.42578125" style="168" customWidth="1"/>
    <col min="13580" max="13580" width="5.85546875" style="168" customWidth="1"/>
    <col min="13581" max="13581" width="7" style="168" bestFit="1" customWidth="1"/>
    <col min="13582" max="13582" width="7" style="168" customWidth="1"/>
    <col min="13583" max="13583" width="6.85546875" style="168" customWidth="1"/>
    <col min="13584" max="13584" width="14.42578125" style="168" bestFit="1" customWidth="1"/>
    <col min="13585" max="13586" width="14.28515625" style="168" bestFit="1" customWidth="1"/>
    <col min="13587" max="13587" width="14.85546875" style="168" bestFit="1" customWidth="1"/>
    <col min="13588" max="13588" width="11.42578125" style="168" customWidth="1"/>
    <col min="13589" max="13589" width="15" style="168" customWidth="1"/>
    <col min="13590" max="13590" width="14.42578125" style="168" customWidth="1"/>
    <col min="13591" max="13591" width="16" style="168" bestFit="1" customWidth="1"/>
    <col min="13592" max="13592" width="65.140625" style="168" bestFit="1" customWidth="1"/>
    <col min="13593" max="13593" width="74.140625" style="168" customWidth="1"/>
    <col min="13594" max="13824" width="11.42578125" style="168" customWidth="1"/>
    <col min="13825" max="13825" width="4.7109375" style="168" bestFit="1" customWidth="1"/>
    <col min="13826" max="13826" width="8" style="168" customWidth="1"/>
    <col min="13827" max="13827" width="10.7109375" style="168" customWidth="1"/>
    <col min="13828" max="13828" width="10.140625" style="168" customWidth="1"/>
    <col min="13829" max="13829" width="9.7109375" style="168" customWidth="1"/>
    <col min="13830" max="13830" width="22.85546875" style="168" bestFit="1" customWidth="1"/>
    <col min="13831" max="13831" width="48.28515625" style="168" customWidth="1"/>
    <col min="13832" max="13832" width="11.28515625" style="168" customWidth="1"/>
    <col min="13833" max="13833" width="6.28515625" style="168" customWidth="1"/>
    <col min="13834" max="13834" width="6" style="168" customWidth="1"/>
    <col min="13835" max="13835" width="5.42578125" style="168" customWidth="1"/>
    <col min="13836" max="13836" width="5.85546875" style="168" customWidth="1"/>
    <col min="13837" max="13837" width="7" style="168" bestFit="1" customWidth="1"/>
    <col min="13838" max="13838" width="7" style="168" customWidth="1"/>
    <col min="13839" max="13839" width="6.85546875" style="168" customWidth="1"/>
    <col min="13840" max="13840" width="14.42578125" style="168" bestFit="1" customWidth="1"/>
    <col min="13841" max="13842" width="14.28515625" style="168" bestFit="1" customWidth="1"/>
    <col min="13843" max="13843" width="14.85546875" style="168" bestFit="1" customWidth="1"/>
    <col min="13844" max="13844" width="11.42578125" style="168" customWidth="1"/>
    <col min="13845" max="13845" width="15" style="168" customWidth="1"/>
    <col min="13846" max="13846" width="14.42578125" style="168" customWidth="1"/>
    <col min="13847" max="13847" width="16" style="168" bestFit="1" customWidth="1"/>
    <col min="13848" max="13848" width="65.140625" style="168" bestFit="1" customWidth="1"/>
    <col min="13849" max="13849" width="74.140625" style="168" customWidth="1"/>
    <col min="13850" max="14080" width="11.42578125" style="168" customWidth="1"/>
    <col min="14081" max="14081" width="4.7109375" style="168" bestFit="1" customWidth="1"/>
    <col min="14082" max="14082" width="8" style="168" customWidth="1"/>
    <col min="14083" max="14083" width="10.7109375" style="168" customWidth="1"/>
    <col min="14084" max="14084" width="10.140625" style="168" customWidth="1"/>
    <col min="14085" max="14085" width="9.7109375" style="168" customWidth="1"/>
    <col min="14086" max="14086" width="22.85546875" style="168" bestFit="1" customWidth="1"/>
    <col min="14087" max="14087" width="48.28515625" style="168" customWidth="1"/>
    <col min="14088" max="14088" width="11.28515625" style="168" customWidth="1"/>
    <col min="14089" max="14089" width="6.28515625" style="168" customWidth="1"/>
    <col min="14090" max="14090" width="6" style="168" customWidth="1"/>
    <col min="14091" max="14091" width="5.42578125" style="168" customWidth="1"/>
    <col min="14092" max="14092" width="5.85546875" style="168" customWidth="1"/>
    <col min="14093" max="14093" width="7" style="168" bestFit="1" customWidth="1"/>
    <col min="14094" max="14094" width="7" style="168" customWidth="1"/>
    <col min="14095" max="14095" width="6.85546875" style="168" customWidth="1"/>
    <col min="14096" max="14096" width="14.42578125" style="168" bestFit="1" customWidth="1"/>
    <col min="14097" max="14098" width="14.28515625" style="168" bestFit="1" customWidth="1"/>
    <col min="14099" max="14099" width="14.85546875" style="168" bestFit="1" customWidth="1"/>
    <col min="14100" max="14100" width="11.42578125" style="168" customWidth="1"/>
    <col min="14101" max="14101" width="15" style="168" customWidth="1"/>
    <col min="14102" max="14102" width="14.42578125" style="168" customWidth="1"/>
    <col min="14103" max="14103" width="16" style="168" bestFit="1" customWidth="1"/>
    <col min="14104" max="14104" width="65.140625" style="168" bestFit="1" customWidth="1"/>
    <col min="14105" max="14105" width="74.140625" style="168" customWidth="1"/>
    <col min="14106" max="14336" width="11.42578125" style="168" customWidth="1"/>
    <col min="14337" max="14337" width="4.7109375" style="168" bestFit="1" customWidth="1"/>
    <col min="14338" max="14338" width="8" style="168" customWidth="1"/>
    <col min="14339" max="14339" width="10.7109375" style="168" customWidth="1"/>
    <col min="14340" max="14340" width="10.140625" style="168" customWidth="1"/>
    <col min="14341" max="14341" width="9.7109375" style="168" customWidth="1"/>
    <col min="14342" max="14342" width="22.85546875" style="168" bestFit="1" customWidth="1"/>
    <col min="14343" max="14343" width="48.28515625" style="168" customWidth="1"/>
    <col min="14344" max="14344" width="11.28515625" style="168" customWidth="1"/>
    <col min="14345" max="14345" width="6.28515625" style="168" customWidth="1"/>
    <col min="14346" max="14346" width="6" style="168" customWidth="1"/>
    <col min="14347" max="14347" width="5.42578125" style="168" customWidth="1"/>
    <col min="14348" max="14348" width="5.85546875" style="168" customWidth="1"/>
    <col min="14349" max="14349" width="7" style="168" bestFit="1" customWidth="1"/>
    <col min="14350" max="14350" width="7" style="168" customWidth="1"/>
    <col min="14351" max="14351" width="6.85546875" style="168" customWidth="1"/>
    <col min="14352" max="14352" width="14.42578125" style="168" bestFit="1" customWidth="1"/>
    <col min="14353" max="14354" width="14.28515625" style="168" bestFit="1" customWidth="1"/>
    <col min="14355" max="14355" width="14.85546875" style="168" bestFit="1" customWidth="1"/>
    <col min="14356" max="14356" width="11.42578125" style="168" customWidth="1"/>
    <col min="14357" max="14357" width="15" style="168" customWidth="1"/>
    <col min="14358" max="14358" width="14.42578125" style="168" customWidth="1"/>
    <col min="14359" max="14359" width="16" style="168" bestFit="1" customWidth="1"/>
    <col min="14360" max="14360" width="65.140625" style="168" bestFit="1" customWidth="1"/>
    <col min="14361" max="14361" width="74.140625" style="168" customWidth="1"/>
    <col min="14362" max="14592" width="11.42578125" style="168" customWidth="1"/>
    <col min="14593" max="14593" width="4.7109375" style="168" bestFit="1" customWidth="1"/>
    <col min="14594" max="14594" width="8" style="168" customWidth="1"/>
    <col min="14595" max="14595" width="10.7109375" style="168" customWidth="1"/>
    <col min="14596" max="14596" width="10.140625" style="168" customWidth="1"/>
    <col min="14597" max="14597" width="9.7109375" style="168" customWidth="1"/>
    <col min="14598" max="14598" width="22.85546875" style="168" bestFit="1" customWidth="1"/>
    <col min="14599" max="14599" width="48.28515625" style="168" customWidth="1"/>
    <col min="14600" max="14600" width="11.28515625" style="168" customWidth="1"/>
    <col min="14601" max="14601" width="6.28515625" style="168" customWidth="1"/>
    <col min="14602" max="14602" width="6" style="168" customWidth="1"/>
    <col min="14603" max="14603" width="5.42578125" style="168" customWidth="1"/>
    <col min="14604" max="14604" width="5.85546875" style="168" customWidth="1"/>
    <col min="14605" max="14605" width="7" style="168" bestFit="1" customWidth="1"/>
    <col min="14606" max="14606" width="7" style="168" customWidth="1"/>
    <col min="14607" max="14607" width="6.85546875" style="168" customWidth="1"/>
    <col min="14608" max="14608" width="14.42578125" style="168" bestFit="1" customWidth="1"/>
    <col min="14609" max="14610" width="14.28515625" style="168" bestFit="1" customWidth="1"/>
    <col min="14611" max="14611" width="14.85546875" style="168" bestFit="1" customWidth="1"/>
    <col min="14612" max="14612" width="11.42578125" style="168" customWidth="1"/>
    <col min="14613" max="14613" width="15" style="168" customWidth="1"/>
    <col min="14614" max="14614" width="14.42578125" style="168" customWidth="1"/>
    <col min="14615" max="14615" width="16" style="168" bestFit="1" customWidth="1"/>
    <col min="14616" max="14616" width="65.140625" style="168" bestFit="1" customWidth="1"/>
    <col min="14617" max="14617" width="74.140625" style="168" customWidth="1"/>
    <col min="14618" max="14848" width="11.42578125" style="168" customWidth="1"/>
    <col min="14849" max="14849" width="4.7109375" style="168" bestFit="1" customWidth="1"/>
    <col min="14850" max="14850" width="8" style="168" customWidth="1"/>
    <col min="14851" max="14851" width="10.7109375" style="168" customWidth="1"/>
    <col min="14852" max="14852" width="10.140625" style="168" customWidth="1"/>
    <col min="14853" max="14853" width="9.7109375" style="168" customWidth="1"/>
    <col min="14854" max="14854" width="22.85546875" style="168" bestFit="1" customWidth="1"/>
    <col min="14855" max="14855" width="48.28515625" style="168" customWidth="1"/>
    <col min="14856" max="14856" width="11.28515625" style="168" customWidth="1"/>
    <col min="14857" max="14857" width="6.28515625" style="168" customWidth="1"/>
    <col min="14858" max="14858" width="6" style="168" customWidth="1"/>
    <col min="14859" max="14859" width="5.42578125" style="168" customWidth="1"/>
    <col min="14860" max="14860" width="5.85546875" style="168" customWidth="1"/>
    <col min="14861" max="14861" width="7" style="168" bestFit="1" customWidth="1"/>
    <col min="14862" max="14862" width="7" style="168" customWidth="1"/>
    <col min="14863" max="14863" width="6.85546875" style="168" customWidth="1"/>
    <col min="14864" max="14864" width="14.42578125" style="168" bestFit="1" customWidth="1"/>
    <col min="14865" max="14866" width="14.28515625" style="168" bestFit="1" customWidth="1"/>
    <col min="14867" max="14867" width="14.85546875" style="168" bestFit="1" customWidth="1"/>
    <col min="14868" max="14868" width="11.42578125" style="168" customWidth="1"/>
    <col min="14869" max="14869" width="15" style="168" customWidth="1"/>
    <col min="14870" max="14870" width="14.42578125" style="168" customWidth="1"/>
    <col min="14871" max="14871" width="16" style="168" bestFit="1" customWidth="1"/>
    <col min="14872" max="14872" width="65.140625" style="168" bestFit="1" customWidth="1"/>
    <col min="14873" max="14873" width="74.140625" style="168" customWidth="1"/>
    <col min="14874" max="15104" width="11.42578125" style="168" customWidth="1"/>
    <col min="15105" max="15105" width="4.7109375" style="168" bestFit="1" customWidth="1"/>
    <col min="15106" max="15106" width="8" style="168" customWidth="1"/>
    <col min="15107" max="15107" width="10.7109375" style="168" customWidth="1"/>
    <col min="15108" max="15108" width="10.140625" style="168" customWidth="1"/>
    <col min="15109" max="15109" width="9.7109375" style="168" customWidth="1"/>
    <col min="15110" max="15110" width="22.85546875" style="168" bestFit="1" customWidth="1"/>
    <col min="15111" max="15111" width="48.28515625" style="168" customWidth="1"/>
    <col min="15112" max="15112" width="11.28515625" style="168" customWidth="1"/>
    <col min="15113" max="15113" width="6.28515625" style="168" customWidth="1"/>
    <col min="15114" max="15114" width="6" style="168" customWidth="1"/>
    <col min="15115" max="15115" width="5.42578125" style="168" customWidth="1"/>
    <col min="15116" max="15116" width="5.85546875" style="168" customWidth="1"/>
    <col min="15117" max="15117" width="7" style="168" bestFit="1" customWidth="1"/>
    <col min="15118" max="15118" width="7" style="168" customWidth="1"/>
    <col min="15119" max="15119" width="6.85546875" style="168" customWidth="1"/>
    <col min="15120" max="15120" width="14.42578125" style="168" bestFit="1" customWidth="1"/>
    <col min="15121" max="15122" width="14.28515625" style="168" bestFit="1" customWidth="1"/>
    <col min="15123" max="15123" width="14.85546875" style="168" bestFit="1" customWidth="1"/>
    <col min="15124" max="15124" width="11.42578125" style="168" customWidth="1"/>
    <col min="15125" max="15125" width="15" style="168" customWidth="1"/>
    <col min="15126" max="15126" width="14.42578125" style="168" customWidth="1"/>
    <col min="15127" max="15127" width="16" style="168" bestFit="1" customWidth="1"/>
    <col min="15128" max="15128" width="65.140625" style="168" bestFit="1" customWidth="1"/>
    <col min="15129" max="15129" width="74.140625" style="168" customWidth="1"/>
    <col min="15130" max="15360" width="11.42578125" style="168" customWidth="1"/>
    <col min="15361" max="15361" width="4.7109375" style="168" bestFit="1" customWidth="1"/>
    <col min="15362" max="15362" width="8" style="168" customWidth="1"/>
    <col min="15363" max="15363" width="10.7109375" style="168" customWidth="1"/>
    <col min="15364" max="15364" width="10.140625" style="168" customWidth="1"/>
    <col min="15365" max="15365" width="9.7109375" style="168" customWidth="1"/>
    <col min="15366" max="15366" width="22.85546875" style="168" bestFit="1" customWidth="1"/>
    <col min="15367" max="15367" width="48.28515625" style="168" customWidth="1"/>
    <col min="15368" max="15368" width="11.28515625" style="168" customWidth="1"/>
    <col min="15369" max="15369" width="6.28515625" style="168" customWidth="1"/>
    <col min="15370" max="15370" width="6" style="168" customWidth="1"/>
    <col min="15371" max="15371" width="5.42578125" style="168" customWidth="1"/>
    <col min="15372" max="15372" width="5.85546875" style="168" customWidth="1"/>
    <col min="15373" max="15373" width="7" style="168" bestFit="1" customWidth="1"/>
    <col min="15374" max="15374" width="7" style="168" customWidth="1"/>
    <col min="15375" max="15375" width="6.85546875" style="168" customWidth="1"/>
    <col min="15376" max="15376" width="14.42578125" style="168" bestFit="1" customWidth="1"/>
    <col min="15377" max="15378" width="14.28515625" style="168" bestFit="1" customWidth="1"/>
    <col min="15379" max="15379" width="14.85546875" style="168" bestFit="1" customWidth="1"/>
    <col min="15380" max="15380" width="11.42578125" style="168" customWidth="1"/>
    <col min="15381" max="15381" width="15" style="168" customWidth="1"/>
    <col min="15382" max="15382" width="14.42578125" style="168" customWidth="1"/>
    <col min="15383" max="15383" width="16" style="168" bestFit="1" customWidth="1"/>
    <col min="15384" max="15384" width="65.140625" style="168" bestFit="1" customWidth="1"/>
    <col min="15385" max="15385" width="74.140625" style="168" customWidth="1"/>
    <col min="15386" max="15616" width="11.42578125" style="168" customWidth="1"/>
    <col min="15617" max="15617" width="4.7109375" style="168" bestFit="1" customWidth="1"/>
    <col min="15618" max="15618" width="8" style="168" customWidth="1"/>
    <col min="15619" max="15619" width="10.7109375" style="168" customWidth="1"/>
    <col min="15620" max="15620" width="10.140625" style="168" customWidth="1"/>
    <col min="15621" max="15621" width="9.7109375" style="168" customWidth="1"/>
    <col min="15622" max="15622" width="22.85546875" style="168" bestFit="1" customWidth="1"/>
    <col min="15623" max="15623" width="48.28515625" style="168" customWidth="1"/>
    <col min="15624" max="15624" width="11.28515625" style="168" customWidth="1"/>
    <col min="15625" max="15625" width="6.28515625" style="168" customWidth="1"/>
    <col min="15626" max="15626" width="6" style="168" customWidth="1"/>
    <col min="15627" max="15627" width="5.42578125" style="168" customWidth="1"/>
    <col min="15628" max="15628" width="5.85546875" style="168" customWidth="1"/>
    <col min="15629" max="15629" width="7" style="168" bestFit="1" customWidth="1"/>
    <col min="15630" max="15630" width="7" style="168" customWidth="1"/>
    <col min="15631" max="15631" width="6.85546875" style="168" customWidth="1"/>
    <col min="15632" max="15632" width="14.42578125" style="168" bestFit="1" customWidth="1"/>
    <col min="15633" max="15634" width="14.28515625" style="168" bestFit="1" customWidth="1"/>
    <col min="15635" max="15635" width="14.85546875" style="168" bestFit="1" customWidth="1"/>
    <col min="15636" max="15636" width="11.42578125" style="168" customWidth="1"/>
    <col min="15637" max="15637" width="15" style="168" customWidth="1"/>
    <col min="15638" max="15638" width="14.42578125" style="168" customWidth="1"/>
    <col min="15639" max="15639" width="16" style="168" bestFit="1" customWidth="1"/>
    <col min="15640" max="15640" width="65.140625" style="168" bestFit="1" customWidth="1"/>
    <col min="15641" max="15641" width="74.140625" style="168" customWidth="1"/>
    <col min="15642" max="15872" width="11.42578125" style="168" customWidth="1"/>
    <col min="15873" max="15873" width="4.7109375" style="168" bestFit="1" customWidth="1"/>
    <col min="15874" max="15874" width="8" style="168" customWidth="1"/>
    <col min="15875" max="15875" width="10.7109375" style="168" customWidth="1"/>
    <col min="15876" max="15876" width="10.140625" style="168" customWidth="1"/>
    <col min="15877" max="15877" width="9.7109375" style="168" customWidth="1"/>
    <col min="15878" max="15878" width="22.85546875" style="168" bestFit="1" customWidth="1"/>
    <col min="15879" max="15879" width="48.28515625" style="168" customWidth="1"/>
    <col min="15880" max="15880" width="11.28515625" style="168" customWidth="1"/>
    <col min="15881" max="15881" width="6.28515625" style="168" customWidth="1"/>
    <col min="15882" max="15882" width="6" style="168" customWidth="1"/>
    <col min="15883" max="15883" width="5.42578125" style="168" customWidth="1"/>
    <col min="15884" max="15884" width="5.85546875" style="168" customWidth="1"/>
    <col min="15885" max="15885" width="7" style="168" bestFit="1" customWidth="1"/>
    <col min="15886" max="15886" width="7" style="168" customWidth="1"/>
    <col min="15887" max="15887" width="6.85546875" style="168" customWidth="1"/>
    <col min="15888" max="15888" width="14.42578125" style="168" bestFit="1" customWidth="1"/>
    <col min="15889" max="15890" width="14.28515625" style="168" bestFit="1" customWidth="1"/>
    <col min="15891" max="15891" width="14.85546875" style="168" bestFit="1" customWidth="1"/>
    <col min="15892" max="15892" width="11.42578125" style="168" customWidth="1"/>
    <col min="15893" max="15893" width="15" style="168" customWidth="1"/>
    <col min="15894" max="15894" width="14.42578125" style="168" customWidth="1"/>
    <col min="15895" max="15895" width="16" style="168" bestFit="1" customWidth="1"/>
    <col min="15896" max="15896" width="65.140625" style="168" bestFit="1" customWidth="1"/>
    <col min="15897" max="15897" width="74.140625" style="168" customWidth="1"/>
    <col min="15898" max="16128" width="11.42578125" style="168" customWidth="1"/>
    <col min="16129" max="16129" width="4.7109375" style="168" bestFit="1" customWidth="1"/>
    <col min="16130" max="16130" width="8" style="168" customWidth="1"/>
    <col min="16131" max="16131" width="10.7109375" style="168" customWidth="1"/>
    <col min="16132" max="16132" width="10.140625" style="168" customWidth="1"/>
    <col min="16133" max="16133" width="9.7109375" style="168" customWidth="1"/>
    <col min="16134" max="16134" width="22.85546875" style="168" bestFit="1" customWidth="1"/>
    <col min="16135" max="16135" width="48.28515625" style="168" customWidth="1"/>
    <col min="16136" max="16136" width="11.28515625" style="168" customWidth="1"/>
    <col min="16137" max="16137" width="6.28515625" style="168" customWidth="1"/>
    <col min="16138" max="16138" width="6" style="168" customWidth="1"/>
    <col min="16139" max="16139" width="5.42578125" style="168" customWidth="1"/>
    <col min="16140" max="16140" width="5.85546875" style="168" customWidth="1"/>
    <col min="16141" max="16141" width="7" style="168" bestFit="1" customWidth="1"/>
    <col min="16142" max="16142" width="7" style="168" customWidth="1"/>
    <col min="16143" max="16143" width="6.85546875" style="168" customWidth="1"/>
    <col min="16144" max="16144" width="14.42578125" style="168" bestFit="1" customWidth="1"/>
    <col min="16145" max="16146" width="14.28515625" style="168" bestFit="1" customWidth="1"/>
    <col min="16147" max="16147" width="14.85546875" style="168" bestFit="1" customWidth="1"/>
    <col min="16148" max="16148" width="11.42578125" style="168" customWidth="1"/>
    <col min="16149" max="16149" width="15" style="168" customWidth="1"/>
    <col min="16150" max="16150" width="14.42578125" style="168" customWidth="1"/>
    <col min="16151" max="16151" width="16" style="168" bestFit="1" customWidth="1"/>
    <col min="16152" max="16152" width="65.140625" style="168" bestFit="1" customWidth="1"/>
    <col min="16153" max="16153" width="74.140625" style="168" customWidth="1"/>
    <col min="16154" max="16384" width="11.42578125" style="168" customWidth="1"/>
  </cols>
  <sheetData>
    <row r="1" spans="1:25" ht="23.25" x14ac:dyDescent="0.2">
      <c r="A1" s="167"/>
    </row>
    <row r="2" spans="1:25" ht="15" x14ac:dyDescent="0.25">
      <c r="A2" s="159" t="s">
        <v>41</v>
      </c>
      <c r="B2" s="161"/>
      <c r="C2" s="161"/>
      <c r="D2" s="169">
        <f>ANNEE_DE_REFERENCE</f>
        <v>2014</v>
      </c>
      <c r="E2" s="170"/>
    </row>
    <row r="3" spans="1:25" ht="15" x14ac:dyDescent="0.25">
      <c r="A3" s="146" t="s">
        <v>110</v>
      </c>
      <c r="B3" s="147"/>
      <c r="C3" s="147"/>
      <c r="D3" s="171" t="str">
        <f>TRIMESTRE_DE_REFERENCE</f>
        <v>Q1</v>
      </c>
      <c r="E3" s="170"/>
    </row>
    <row r="5" spans="1:25" s="172" customFormat="1" ht="25.5" customHeight="1" x14ac:dyDescent="0.2">
      <c r="A5" s="619" t="s">
        <v>107</v>
      </c>
      <c r="B5" s="619" t="s">
        <v>127</v>
      </c>
      <c r="C5" s="619" t="s">
        <v>128</v>
      </c>
      <c r="D5" s="619" t="s">
        <v>129</v>
      </c>
      <c r="E5" s="619" t="s">
        <v>130</v>
      </c>
      <c r="F5" s="619" t="s">
        <v>131</v>
      </c>
      <c r="G5" s="619" t="s">
        <v>132</v>
      </c>
      <c r="H5" s="620" t="s">
        <v>133</v>
      </c>
      <c r="I5" s="620"/>
      <c r="J5" s="620"/>
      <c r="K5" s="620"/>
      <c r="L5" s="623" t="s">
        <v>134</v>
      </c>
      <c r="M5" s="624"/>
      <c r="N5" s="624"/>
      <c r="O5" s="625"/>
      <c r="P5" s="621" t="s">
        <v>135</v>
      </c>
      <c r="Q5" s="621"/>
      <c r="R5" s="621"/>
      <c r="S5" s="621"/>
      <c r="T5" s="622" t="s">
        <v>136</v>
      </c>
      <c r="U5" s="622"/>
      <c r="V5" s="622"/>
      <c r="W5" s="622"/>
      <c r="X5" s="618" t="s">
        <v>137</v>
      </c>
    </row>
    <row r="6" spans="1:25" s="177" customFormat="1" ht="38.25" x14ac:dyDescent="0.2">
      <c r="A6" s="619"/>
      <c r="B6" s="619"/>
      <c r="C6" s="619"/>
      <c r="D6" s="619"/>
      <c r="E6" s="619"/>
      <c r="F6" s="619"/>
      <c r="G6" s="619"/>
      <c r="H6" s="173" t="s">
        <v>59</v>
      </c>
      <c r="I6" s="173" t="s">
        <v>5</v>
      </c>
      <c r="J6" s="173" t="s">
        <v>60</v>
      </c>
      <c r="K6" s="173" t="s">
        <v>61</v>
      </c>
      <c r="L6" s="173">
        <v>2013</v>
      </c>
      <c r="M6" s="173">
        <v>2014</v>
      </c>
      <c r="N6" s="173">
        <v>2015</v>
      </c>
      <c r="O6" s="173">
        <v>2016</v>
      </c>
      <c r="P6" s="174" t="s">
        <v>138</v>
      </c>
      <c r="Q6" s="174" t="s">
        <v>139</v>
      </c>
      <c r="R6" s="174" t="s">
        <v>140</v>
      </c>
      <c r="S6" s="174" t="s">
        <v>141</v>
      </c>
      <c r="T6" s="175" t="s">
        <v>142</v>
      </c>
      <c r="U6" s="176" t="s">
        <v>143</v>
      </c>
      <c r="V6" s="176" t="s">
        <v>144</v>
      </c>
      <c r="W6" s="175" t="s">
        <v>145</v>
      </c>
      <c r="X6" s="618"/>
    </row>
    <row r="7" spans="1:25" s="177" customFormat="1" x14ac:dyDescent="0.2">
      <c r="A7" s="178"/>
      <c r="B7" s="178"/>
      <c r="C7" s="178"/>
      <c r="D7" s="179"/>
      <c r="E7" s="178"/>
      <c r="F7" s="178"/>
      <c r="G7" s="178"/>
      <c r="H7" s="180"/>
      <c r="I7" s="180"/>
      <c r="J7" s="180"/>
      <c r="K7" s="180"/>
      <c r="L7" s="180"/>
      <c r="M7" s="180"/>
      <c r="N7" s="180"/>
      <c r="O7" s="180"/>
      <c r="P7" s="181"/>
      <c r="Q7" s="181"/>
      <c r="R7" s="181"/>
      <c r="S7" s="181"/>
      <c r="T7" s="182"/>
      <c r="U7" s="183"/>
      <c r="V7" s="184"/>
      <c r="W7" s="182"/>
      <c r="X7" s="178"/>
    </row>
    <row r="8" spans="1:25" ht="38.25" x14ac:dyDescent="0.2">
      <c r="A8" s="473" t="s">
        <v>608</v>
      </c>
      <c r="B8" s="473" t="s">
        <v>118</v>
      </c>
      <c r="C8" s="474" t="s">
        <v>609</v>
      </c>
      <c r="D8" s="474" t="s">
        <v>610</v>
      </c>
      <c r="E8" s="475" t="s">
        <v>544</v>
      </c>
      <c r="F8" s="475" t="s">
        <v>611</v>
      </c>
      <c r="G8" s="474" t="s">
        <v>109</v>
      </c>
      <c r="H8" s="476">
        <v>1</v>
      </c>
      <c r="I8" s="477"/>
      <c r="J8" s="477"/>
      <c r="K8" s="477"/>
      <c r="L8" s="478">
        <v>1</v>
      </c>
      <c r="M8" s="477"/>
      <c r="N8" s="477"/>
      <c r="O8" s="477"/>
      <c r="P8" s="474" t="s">
        <v>413</v>
      </c>
      <c r="Q8" s="474" t="s">
        <v>120</v>
      </c>
      <c r="R8" s="474" t="s">
        <v>612</v>
      </c>
      <c r="S8" s="474" t="s">
        <v>96</v>
      </c>
      <c r="T8" s="473" t="s">
        <v>121</v>
      </c>
      <c r="U8" s="474"/>
      <c r="V8" s="473"/>
      <c r="W8" s="474"/>
      <c r="X8" s="475" t="s">
        <v>613</v>
      </c>
      <c r="Y8" s="185"/>
    </row>
    <row r="9" spans="1:25" x14ac:dyDescent="0.2">
      <c r="A9" s="473" t="s">
        <v>608</v>
      </c>
      <c r="B9" s="473" t="s">
        <v>118</v>
      </c>
      <c r="C9" s="474" t="s">
        <v>609</v>
      </c>
      <c r="D9" s="474" t="s">
        <v>610</v>
      </c>
      <c r="E9" s="479" t="s">
        <v>544</v>
      </c>
      <c r="F9" s="475" t="s">
        <v>611</v>
      </c>
      <c r="G9" s="473" t="s">
        <v>64</v>
      </c>
      <c r="H9" s="478"/>
      <c r="I9" s="478"/>
      <c r="J9" s="478"/>
      <c r="K9" s="478"/>
      <c r="L9" s="478">
        <v>0</v>
      </c>
      <c r="M9" s="478">
        <v>1</v>
      </c>
      <c r="N9" s="478"/>
      <c r="O9" s="478"/>
      <c r="P9" s="474" t="s">
        <v>96</v>
      </c>
      <c r="Q9" s="474" t="s">
        <v>612</v>
      </c>
      <c r="R9" s="474"/>
      <c r="S9" s="474" t="s">
        <v>126</v>
      </c>
      <c r="T9" s="473" t="s">
        <v>121</v>
      </c>
      <c r="U9" s="474"/>
      <c r="V9" s="473"/>
      <c r="W9" s="473"/>
      <c r="X9" s="473" t="s">
        <v>614</v>
      </c>
      <c r="Y9" s="185"/>
    </row>
    <row r="10" spans="1:25" ht="38.25" x14ac:dyDescent="0.2">
      <c r="A10" s="473" t="s">
        <v>608</v>
      </c>
      <c r="B10" s="473" t="s">
        <v>118</v>
      </c>
      <c r="C10" s="474" t="s">
        <v>609</v>
      </c>
      <c r="D10" s="474" t="s">
        <v>610</v>
      </c>
      <c r="E10" s="479" t="s">
        <v>544</v>
      </c>
      <c r="F10" s="475" t="s">
        <v>611</v>
      </c>
      <c r="G10" s="473" t="s">
        <v>615</v>
      </c>
      <c r="H10" s="478"/>
      <c r="I10" s="480"/>
      <c r="J10" s="481">
        <v>1</v>
      </c>
      <c r="K10" s="478"/>
      <c r="L10" s="478">
        <v>1</v>
      </c>
      <c r="M10" s="478"/>
      <c r="N10" s="478"/>
      <c r="O10" s="478"/>
      <c r="P10" s="474" t="s">
        <v>120</v>
      </c>
      <c r="Q10" s="474" t="s">
        <v>612</v>
      </c>
      <c r="R10" s="474" t="s">
        <v>96</v>
      </c>
      <c r="S10" s="474"/>
      <c r="T10" s="473" t="s">
        <v>121</v>
      </c>
      <c r="U10" s="474"/>
      <c r="V10" s="473"/>
      <c r="W10" s="473"/>
      <c r="X10" s="482" t="s">
        <v>616</v>
      </c>
      <c r="Y10" s="185"/>
    </row>
    <row r="11" spans="1:25" ht="25.5" x14ac:dyDescent="0.2">
      <c r="A11" s="473" t="s">
        <v>608</v>
      </c>
      <c r="B11" s="473" t="s">
        <v>118</v>
      </c>
      <c r="C11" s="474" t="s">
        <v>609</v>
      </c>
      <c r="D11" s="474" t="s">
        <v>610</v>
      </c>
      <c r="E11" s="479" t="s">
        <v>544</v>
      </c>
      <c r="F11" s="475" t="s">
        <v>611</v>
      </c>
      <c r="G11" s="473" t="s">
        <v>119</v>
      </c>
      <c r="H11" s="478"/>
      <c r="I11" s="481">
        <v>1</v>
      </c>
      <c r="J11" s="478">
        <v>1</v>
      </c>
      <c r="K11" s="478">
        <v>1</v>
      </c>
      <c r="L11" s="478">
        <v>3</v>
      </c>
      <c r="M11" s="478">
        <v>2</v>
      </c>
      <c r="N11" s="478">
        <v>2</v>
      </c>
      <c r="O11" s="478">
        <v>1</v>
      </c>
      <c r="P11" s="474" t="s">
        <v>120</v>
      </c>
      <c r="Q11" s="474" t="s">
        <v>96</v>
      </c>
      <c r="R11" s="474" t="s">
        <v>612</v>
      </c>
      <c r="S11" s="474" t="s">
        <v>125</v>
      </c>
      <c r="T11" s="473" t="s">
        <v>121</v>
      </c>
      <c r="U11" s="474"/>
      <c r="V11" s="473"/>
      <c r="W11" s="473"/>
      <c r="X11" s="475" t="s">
        <v>617</v>
      </c>
      <c r="Y11" s="185"/>
    </row>
    <row r="12" spans="1:25" x14ac:dyDescent="0.2">
      <c r="A12" s="473" t="s">
        <v>608</v>
      </c>
      <c r="B12" s="473" t="s">
        <v>118</v>
      </c>
      <c r="C12" s="474" t="s">
        <v>609</v>
      </c>
      <c r="D12" s="474" t="s">
        <v>610</v>
      </c>
      <c r="E12" s="479" t="s">
        <v>618</v>
      </c>
      <c r="F12" s="475" t="s">
        <v>611</v>
      </c>
      <c r="G12" s="473" t="s">
        <v>619</v>
      </c>
      <c r="H12" s="483"/>
      <c r="I12" s="480"/>
      <c r="J12" s="481">
        <v>1</v>
      </c>
      <c r="K12" s="478"/>
      <c r="L12" s="478">
        <v>1</v>
      </c>
      <c r="M12" s="478"/>
      <c r="N12" s="478"/>
      <c r="O12" s="478"/>
      <c r="P12" s="474" t="s">
        <v>120</v>
      </c>
      <c r="Q12" s="474" t="s">
        <v>612</v>
      </c>
      <c r="R12" s="474" t="s">
        <v>96</v>
      </c>
      <c r="S12" s="474"/>
      <c r="T12" s="473" t="s">
        <v>121</v>
      </c>
      <c r="U12" s="474"/>
      <c r="V12" s="473"/>
      <c r="W12" s="473"/>
      <c r="X12" s="484"/>
      <c r="Y12" s="185"/>
    </row>
    <row r="13" spans="1:25" x14ac:dyDescent="0.2">
      <c r="A13" s="473" t="s">
        <v>608</v>
      </c>
      <c r="B13" s="473" t="s">
        <v>118</v>
      </c>
      <c r="C13" s="474" t="s">
        <v>609</v>
      </c>
      <c r="D13" s="474" t="s">
        <v>610</v>
      </c>
      <c r="E13" s="479" t="s">
        <v>618</v>
      </c>
      <c r="F13" s="475" t="s">
        <v>611</v>
      </c>
      <c r="G13" s="473" t="s">
        <v>124</v>
      </c>
      <c r="H13" s="478">
        <v>1</v>
      </c>
      <c r="I13" s="480"/>
      <c r="J13" s="478"/>
      <c r="K13" s="478">
        <v>1</v>
      </c>
      <c r="L13" s="478">
        <v>1</v>
      </c>
      <c r="M13" s="478">
        <v>1</v>
      </c>
      <c r="N13" s="478">
        <v>1</v>
      </c>
      <c r="O13" s="485"/>
      <c r="P13" s="474" t="s">
        <v>612</v>
      </c>
      <c r="Q13" s="474"/>
      <c r="R13" s="474"/>
      <c r="S13" s="474"/>
      <c r="T13" s="473" t="s">
        <v>122</v>
      </c>
      <c r="U13" s="474" t="s">
        <v>612</v>
      </c>
      <c r="V13" s="475" t="s">
        <v>121</v>
      </c>
      <c r="W13" s="473" t="s">
        <v>123</v>
      </c>
      <c r="X13" s="484"/>
      <c r="Y13" s="185"/>
    </row>
    <row r="14" spans="1:25" ht="25.5" x14ac:dyDescent="0.2">
      <c r="A14" s="473" t="s">
        <v>620</v>
      </c>
      <c r="B14" s="473" t="s">
        <v>621</v>
      </c>
      <c r="C14" s="474" t="s">
        <v>609</v>
      </c>
      <c r="D14" s="474" t="s">
        <v>610</v>
      </c>
      <c r="E14" s="479" t="s">
        <v>618</v>
      </c>
      <c r="F14" s="475" t="s">
        <v>611</v>
      </c>
      <c r="G14" s="473" t="s">
        <v>207</v>
      </c>
      <c r="H14" s="486"/>
      <c r="I14" s="478"/>
      <c r="J14" s="478"/>
      <c r="K14" s="478"/>
      <c r="L14" s="478">
        <v>0</v>
      </c>
      <c r="M14" s="478"/>
      <c r="N14" s="478"/>
      <c r="O14" s="487">
        <v>1</v>
      </c>
      <c r="P14" s="474" t="s">
        <v>96</v>
      </c>
      <c r="Q14" s="474" t="s">
        <v>612</v>
      </c>
      <c r="R14" s="474"/>
      <c r="S14" s="474" t="s">
        <v>126</v>
      </c>
      <c r="T14" s="473" t="s">
        <v>121</v>
      </c>
      <c r="U14" s="484"/>
      <c r="V14" s="473"/>
      <c r="W14" s="473"/>
      <c r="X14" s="484"/>
      <c r="Y14" s="185"/>
    </row>
    <row r="15" spans="1:25" x14ac:dyDescent="0.2">
      <c r="A15" s="473" t="s">
        <v>608</v>
      </c>
      <c r="B15" s="473" t="s">
        <v>118</v>
      </c>
      <c r="C15" s="474" t="s">
        <v>609</v>
      </c>
      <c r="D15" s="474" t="s">
        <v>610</v>
      </c>
      <c r="E15" s="479" t="s">
        <v>618</v>
      </c>
      <c r="F15" s="475" t="s">
        <v>611</v>
      </c>
      <c r="G15" s="473" t="s">
        <v>208</v>
      </c>
      <c r="H15" s="486"/>
      <c r="I15" s="478"/>
      <c r="J15" s="478"/>
      <c r="K15" s="478"/>
      <c r="L15" s="478">
        <v>0</v>
      </c>
      <c r="M15" s="478"/>
      <c r="N15" s="478"/>
      <c r="O15" s="487">
        <v>1</v>
      </c>
      <c r="P15" s="474" t="s">
        <v>120</v>
      </c>
      <c r="Q15" s="474" t="s">
        <v>96</v>
      </c>
      <c r="R15" s="474" t="s">
        <v>612</v>
      </c>
      <c r="S15" s="474" t="s">
        <v>125</v>
      </c>
      <c r="T15" s="473" t="s">
        <v>121</v>
      </c>
      <c r="U15" s="484"/>
      <c r="V15" s="473"/>
      <c r="W15" s="473"/>
      <c r="X15" s="484"/>
      <c r="Y15" s="185"/>
    </row>
  </sheetData>
  <mergeCells count="12">
    <mergeCell ref="A5:A6"/>
    <mergeCell ref="B5:B6"/>
    <mergeCell ref="C5:C6"/>
    <mergeCell ref="D5:D6"/>
    <mergeCell ref="E5:E6"/>
    <mergeCell ref="X5:X6"/>
    <mergeCell ref="F5:F6"/>
    <mergeCell ref="G5:G6"/>
    <mergeCell ref="H5:K5"/>
    <mergeCell ref="P5:S5"/>
    <mergeCell ref="T5:W5"/>
    <mergeCell ref="L5:O5"/>
  </mergeCells>
  <pageMargins left="0.70866141732283472" right="0.70866141732283472" top="0.74803149606299213" bottom="0.74803149606299213" header="0.31496062992125984" footer="0.31496062992125984"/>
  <pageSetup paperSize="9" scale="46" fitToHeight="2" orientation="landscape" r:id="rId1"/>
  <headerFooter>
    <oddHeader>&amp;C&amp;"Arial,Gras"&amp;18&amp;K03+000Extrait du POP Pays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
  <sheetViews>
    <sheetView topLeftCell="A45" workbookViewId="0">
      <selection activeCell="T61" sqref="T61"/>
    </sheetView>
  </sheetViews>
  <sheetFormatPr baseColWidth="10" defaultColWidth="9.140625" defaultRowHeight="12.75" x14ac:dyDescent="0.2"/>
  <sheetData>
    <row r="1" spans="1:1" ht="20.25" customHeight="1" x14ac:dyDescent="0.35">
      <c r="A1" s="109" t="s">
        <v>223</v>
      </c>
    </row>
  </sheetData>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00B0F0"/>
    <pageSetUpPr fitToPage="1"/>
  </sheetPr>
  <dimension ref="A1:AR90"/>
  <sheetViews>
    <sheetView topLeftCell="B85" zoomScaleNormal="100" workbookViewId="0">
      <selection activeCell="B101" sqref="B101"/>
    </sheetView>
  </sheetViews>
  <sheetFormatPr baseColWidth="10" defaultColWidth="9.140625" defaultRowHeight="15" outlineLevelRow="1" outlineLevelCol="1" x14ac:dyDescent="0.25"/>
  <cols>
    <col min="1" max="1" width="10.5703125" style="97" hidden="1" customWidth="1"/>
    <col min="2" max="2" width="15.140625" style="97" customWidth="1"/>
    <col min="3" max="3" width="44.85546875" style="97" customWidth="1"/>
    <col min="4" max="4" width="11.28515625" style="97" customWidth="1"/>
    <col min="5" max="5" width="10.7109375" style="97" hidden="1" customWidth="1"/>
    <col min="6" max="8" width="9.140625" style="97" hidden="1" customWidth="1" outlineLevel="1"/>
    <col min="9" max="9" width="13.85546875" style="97" customWidth="1" collapsed="1"/>
    <col min="10" max="12" width="9.140625" style="97" hidden="1" customWidth="1" outlineLevel="1"/>
    <col min="13" max="13" width="9.140625" style="97" collapsed="1"/>
    <col min="14" max="16" width="9.140625" style="97" hidden="1" customWidth="1" outlineLevel="1"/>
    <col min="17" max="17" width="10" style="97" bestFit="1" customWidth="1" collapsed="1"/>
    <col min="18" max="20" width="9.140625" style="97" hidden="1" customWidth="1" outlineLevel="1"/>
    <col min="21" max="21" width="9.140625" style="97" collapsed="1"/>
    <col min="22" max="22" width="11.7109375" style="97" customWidth="1"/>
    <col min="23" max="25" width="9.140625" style="97" customWidth="1" outlineLevel="1"/>
    <col min="26" max="26" width="9.140625" style="97"/>
    <col min="27" max="29" width="9.140625" style="97" customWidth="1" outlineLevel="1"/>
    <col min="30" max="30" width="9.140625" style="97"/>
    <col min="31" max="33" width="9.140625" style="97" customWidth="1" outlineLevel="1"/>
    <col min="34" max="34" width="9.140625" style="97"/>
    <col min="35" max="37" width="9.140625" style="97" customWidth="1" outlineLevel="1"/>
    <col min="38" max="38" width="9.140625" style="97"/>
    <col min="39" max="39" width="11" style="97" customWidth="1"/>
    <col min="40" max="40" width="10.7109375" style="97" customWidth="1"/>
    <col min="41" max="41" width="12.5703125" style="97" customWidth="1"/>
    <col min="42" max="42" width="12" style="97" customWidth="1"/>
    <col min="43" max="43" width="15.140625" style="97" customWidth="1"/>
    <col min="44" max="44" width="15.5703125" style="97" customWidth="1"/>
    <col min="45" max="45" width="9.42578125" style="97" customWidth="1"/>
    <col min="46" max="16384" width="9.140625" style="97"/>
  </cols>
  <sheetData>
    <row r="1" spans="1:44" s="87" customFormat="1" x14ac:dyDescent="0.25"/>
    <row r="2" spans="1:44" s="87" customFormat="1" x14ac:dyDescent="0.25">
      <c r="C2" s="164" t="s">
        <v>42</v>
      </c>
      <c r="D2" s="160" t="str">
        <f>CODE_PROJET</f>
        <v>BDI 12 072 11</v>
      </c>
      <c r="E2" s="165"/>
      <c r="F2" s="166"/>
    </row>
    <row r="3" spans="1:44" s="87" customFormat="1" x14ac:dyDescent="0.25">
      <c r="C3" s="116" t="s">
        <v>65</v>
      </c>
      <c r="D3" s="117" t="str">
        <f>INTITULE_PROJET</f>
        <v>Appui à la Bonne Gouvernance et à la lutte contre la corruption au Burundi (ABGLC)</v>
      </c>
      <c r="E3" s="118"/>
      <c r="F3" s="119"/>
    </row>
    <row r="4" spans="1:44" s="87" customFormat="1" x14ac:dyDescent="0.25">
      <c r="C4" s="164" t="s">
        <v>41</v>
      </c>
      <c r="D4" s="160">
        <f>ANNEE_DE_REFERENCE</f>
        <v>2014</v>
      </c>
      <c r="E4" s="165"/>
      <c r="F4" s="166"/>
    </row>
    <row r="5" spans="1:44" s="87" customFormat="1" x14ac:dyDescent="0.25">
      <c r="C5" s="116" t="s">
        <v>110</v>
      </c>
      <c r="D5" s="117" t="str">
        <f>TRIMESTRE_DE_REFERENCE</f>
        <v>Q1</v>
      </c>
      <c r="E5" s="118"/>
      <c r="F5" s="119"/>
    </row>
    <row r="6" spans="1:44" s="87" customFormat="1" x14ac:dyDescent="0.25">
      <c r="C6" s="88"/>
      <c r="D6" s="88"/>
      <c r="E6" s="88"/>
      <c r="F6" s="88"/>
    </row>
    <row r="7" spans="1:44" s="87" customFormat="1" x14ac:dyDescent="0.25">
      <c r="F7" s="629" t="str">
        <f>CONCATENATE("Q1"," ", ANNEE_DE_REFERENCE)</f>
        <v>Q1 2014</v>
      </c>
      <c r="G7" s="630"/>
      <c r="H7" s="630"/>
      <c r="I7" s="631"/>
      <c r="J7" s="629" t="str">
        <f>CONCATENATE("Q2"," ", ANNEE_DE_REFERENCE)</f>
        <v>Q2 2014</v>
      </c>
      <c r="K7" s="630"/>
      <c r="L7" s="630"/>
      <c r="M7" s="631"/>
      <c r="N7" s="629" t="str">
        <f>CONCATENATE("Q3"," ", ANNEE_DE_REFERENCE)</f>
        <v>Q3 2014</v>
      </c>
      <c r="O7" s="630"/>
      <c r="P7" s="630"/>
      <c r="Q7" s="631"/>
      <c r="R7" s="629" t="str">
        <f>CONCATENATE("Q4"," ", ANNEE_DE_REFERENCE)</f>
        <v>Q4 2014</v>
      </c>
      <c r="S7" s="630"/>
      <c r="T7" s="630"/>
      <c r="U7" s="631"/>
      <c r="V7" s="472" t="s">
        <v>211</v>
      </c>
      <c r="W7" s="626" t="str">
        <f>CONCATENATE("Q1"," ", ANNEE_DE_REFERENCE+1)</f>
        <v>Q1 2015</v>
      </c>
      <c r="X7" s="627"/>
      <c r="Y7" s="627"/>
      <c r="Z7" s="628"/>
      <c r="AA7" s="626" t="str">
        <f>CONCATENATE("Q2"," ", ANNEE_DE_REFERENCE+1)</f>
        <v>Q2 2015</v>
      </c>
      <c r="AB7" s="627"/>
      <c r="AC7" s="627"/>
      <c r="AD7" s="628"/>
      <c r="AE7" s="626" t="str">
        <f>CONCATENATE("Q3"," ", ANNEE_DE_REFERENCE+1)</f>
        <v>Q3 2015</v>
      </c>
      <c r="AF7" s="627"/>
      <c r="AG7" s="627"/>
      <c r="AH7" s="628"/>
      <c r="AI7" s="626" t="str">
        <f>CONCATENATE("Q4"," ", ANNEE_DE_REFERENCE+1)</f>
        <v>Q4 2015</v>
      </c>
      <c r="AJ7" s="627"/>
      <c r="AK7" s="627"/>
      <c r="AL7" s="628"/>
      <c r="AM7" s="84" t="s">
        <v>211</v>
      </c>
      <c r="AN7" s="85" t="s">
        <v>212</v>
      </c>
      <c r="AO7" s="85" t="s">
        <v>213</v>
      </c>
      <c r="AP7" s="85" t="s">
        <v>214</v>
      </c>
      <c r="AQ7" s="86" t="s">
        <v>191</v>
      </c>
      <c r="AR7" s="86" t="s">
        <v>192</v>
      </c>
    </row>
    <row r="8" spans="1:44" s="87" customFormat="1" ht="30" x14ac:dyDescent="0.25">
      <c r="A8" s="237" t="s">
        <v>62</v>
      </c>
      <c r="B8" s="238" t="s">
        <v>2</v>
      </c>
      <c r="C8" s="238" t="s">
        <v>1</v>
      </c>
      <c r="D8" s="236" t="s">
        <v>193</v>
      </c>
      <c r="E8" s="236" t="s">
        <v>265</v>
      </c>
      <c r="F8" s="234">
        <v>41275</v>
      </c>
      <c r="G8" s="235">
        <v>41306</v>
      </c>
      <c r="H8" s="235">
        <v>41334</v>
      </c>
      <c r="I8" s="127" t="s">
        <v>19</v>
      </c>
      <c r="J8" s="234">
        <v>41365</v>
      </c>
      <c r="K8" s="235">
        <v>41395</v>
      </c>
      <c r="L8" s="235">
        <v>41426</v>
      </c>
      <c r="M8" s="127" t="s">
        <v>19</v>
      </c>
      <c r="N8" s="234">
        <v>41456</v>
      </c>
      <c r="O8" s="235">
        <v>41487</v>
      </c>
      <c r="P8" s="235">
        <v>41518</v>
      </c>
      <c r="Q8" s="127" t="s">
        <v>19</v>
      </c>
      <c r="R8" s="234">
        <v>41548</v>
      </c>
      <c r="S8" s="235">
        <v>41579</v>
      </c>
      <c r="T8" s="235">
        <v>41609</v>
      </c>
      <c r="U8" s="127" t="s">
        <v>19</v>
      </c>
      <c r="V8" s="89"/>
      <c r="W8" s="239">
        <v>41640</v>
      </c>
      <c r="X8" s="240">
        <v>41671</v>
      </c>
      <c r="Y8" s="240">
        <v>41699</v>
      </c>
      <c r="Z8" s="133" t="s">
        <v>19</v>
      </c>
      <c r="AA8" s="240">
        <v>41730</v>
      </c>
      <c r="AB8" s="240">
        <v>41760</v>
      </c>
      <c r="AC8" s="240">
        <v>41791</v>
      </c>
      <c r="AD8" s="133" t="s">
        <v>19</v>
      </c>
      <c r="AE8" s="240">
        <v>41821</v>
      </c>
      <c r="AF8" s="240">
        <v>41852</v>
      </c>
      <c r="AG8" s="240">
        <v>41883</v>
      </c>
      <c r="AH8" s="133" t="s">
        <v>19</v>
      </c>
      <c r="AI8" s="240">
        <v>41913</v>
      </c>
      <c r="AJ8" s="240">
        <v>41944</v>
      </c>
      <c r="AK8" s="240">
        <v>41974</v>
      </c>
      <c r="AL8" s="133" t="s">
        <v>19</v>
      </c>
      <c r="AM8" s="90"/>
      <c r="AN8" s="91"/>
      <c r="AO8" s="91"/>
      <c r="AP8" s="91"/>
      <c r="AQ8" s="92"/>
      <c r="AR8" s="92"/>
    </row>
    <row r="9" spans="1:44" s="87" customFormat="1" x14ac:dyDescent="0.25">
      <c r="A9" s="209" t="s">
        <v>102</v>
      </c>
      <c r="B9" s="202"/>
      <c r="C9" s="431" t="str">
        <f>'Fiche Proj'!B14</f>
        <v>Les institutions en charge de la mise en œuvre du plan d'action de la SNBGLC sont renforcées.</v>
      </c>
      <c r="D9" s="203"/>
      <c r="E9" s="203"/>
      <c r="F9" s="204"/>
      <c r="G9" s="205"/>
      <c r="H9" s="205"/>
      <c r="I9" s="206"/>
      <c r="J9" s="205"/>
      <c r="K9" s="205"/>
      <c r="L9" s="205"/>
      <c r="M9" s="206"/>
      <c r="N9" s="205"/>
      <c r="O9" s="205"/>
      <c r="P9" s="205"/>
      <c r="Q9" s="206"/>
      <c r="R9" s="205"/>
      <c r="S9" s="205"/>
      <c r="T9" s="205"/>
      <c r="U9" s="206"/>
      <c r="V9" s="205"/>
      <c r="W9" s="204"/>
      <c r="X9" s="205"/>
      <c r="Y9" s="205"/>
      <c r="Z9" s="206"/>
      <c r="AA9" s="205"/>
      <c r="AB9" s="205"/>
      <c r="AC9" s="205"/>
      <c r="AD9" s="206"/>
      <c r="AE9" s="205"/>
      <c r="AF9" s="205"/>
      <c r="AG9" s="205"/>
      <c r="AH9" s="206"/>
      <c r="AI9" s="205"/>
      <c r="AJ9" s="205"/>
      <c r="AK9" s="205"/>
      <c r="AL9" s="206"/>
      <c r="AM9" s="212"/>
      <c r="AN9" s="207"/>
      <c r="AO9" s="207"/>
      <c r="AP9" s="207"/>
      <c r="AQ9" s="208"/>
      <c r="AR9" s="208"/>
    </row>
    <row r="10" spans="1:44" x14ac:dyDescent="0.25">
      <c r="A10" s="286" t="s">
        <v>157</v>
      </c>
      <c r="B10" s="287"/>
      <c r="C10" s="288" t="str">
        <f>'Plan Op'!C9</f>
        <v>Le suivi et la coordination dela mise en œuvre de la SNBGLC sont assurés par le Secrétariat Technique du Min BG&amp;P.</v>
      </c>
      <c r="D10" s="94"/>
      <c r="E10" s="94"/>
      <c r="F10" s="95"/>
      <c r="G10" s="93"/>
      <c r="H10" s="93"/>
      <c r="I10" s="128">
        <f>+I11+I15+I18+I21+I23+I26</f>
        <v>279.48</v>
      </c>
      <c r="J10" s="93"/>
      <c r="K10" s="93"/>
      <c r="L10" s="93"/>
      <c r="M10" s="128">
        <f>+M11+M15+M18+M21+M23+M26</f>
        <v>69193.363636363632</v>
      </c>
      <c r="N10" s="93"/>
      <c r="O10" s="93"/>
      <c r="P10" s="93"/>
      <c r="Q10" s="128">
        <f>+Q11+Q15+Q18+Q21+Q23+Q26</f>
        <v>37000</v>
      </c>
      <c r="R10" s="93"/>
      <c r="S10" s="93"/>
      <c r="T10" s="93"/>
      <c r="U10" s="128">
        <f>+U11+U15+U18+U21+U23+U26</f>
        <v>1700</v>
      </c>
      <c r="V10" s="120">
        <f>+V11+V15+V18+V21+V23+V26</f>
        <v>108172.84363636363</v>
      </c>
      <c r="W10" s="95"/>
      <c r="X10" s="93"/>
      <c r="Y10" s="93"/>
      <c r="Z10" s="128">
        <f>+Z11+Z15+Z18+Z21</f>
        <v>0</v>
      </c>
      <c r="AA10" s="93"/>
      <c r="AB10" s="93"/>
      <c r="AC10" s="93"/>
      <c r="AD10" s="128">
        <f>+AD11+AD15+AD18+AD21</f>
        <v>0</v>
      </c>
      <c r="AE10" s="93"/>
      <c r="AF10" s="93"/>
      <c r="AG10" s="93"/>
      <c r="AH10" s="128">
        <f>+AH11+AH15+AH18+AH21</f>
        <v>0</v>
      </c>
      <c r="AI10" s="93"/>
      <c r="AJ10" s="93"/>
      <c r="AK10" s="93"/>
      <c r="AL10" s="128">
        <f>+AL11+AL15+AL18+AL21</f>
        <v>0</v>
      </c>
      <c r="AM10" s="120">
        <f>+AM11+AM15+AM18+AM21</f>
        <v>0</v>
      </c>
      <c r="AN10" s="120">
        <f>+AN11+AN15+AN18+AN21</f>
        <v>0</v>
      </c>
      <c r="AO10" s="120">
        <f>+AO11+AO15+AO18+AO21</f>
        <v>0</v>
      </c>
      <c r="AP10" s="120">
        <f>+AP11+AP15+AP18+AP21</f>
        <v>0</v>
      </c>
      <c r="AQ10" s="96"/>
      <c r="AR10" s="96"/>
    </row>
    <row r="11" spans="1:44" ht="30" x14ac:dyDescent="0.25">
      <c r="A11" s="289" t="s">
        <v>93</v>
      </c>
      <c r="B11" s="290" t="s">
        <v>94</v>
      </c>
      <c r="C11" s="291" t="str">
        <f>'Plan Op'!C10</f>
        <v>Appui à définition et à la validation d'une méthodologie de suivi et d'évaluation</v>
      </c>
      <c r="D11" s="215">
        <v>142000</v>
      </c>
      <c r="E11" s="215"/>
      <c r="F11" s="225">
        <f>SUM(F12:F14)</f>
        <v>0</v>
      </c>
      <c r="G11" s="226">
        <f>SUM(G12:G14)</f>
        <v>0</v>
      </c>
      <c r="H11" s="494">
        <f>74.45</f>
        <v>74.45</v>
      </c>
      <c r="I11" s="227">
        <f>SUM(F11:H11)</f>
        <v>74.45</v>
      </c>
      <c r="J11" s="226">
        <f>SUM(J12:J14)</f>
        <v>8058.363636363636</v>
      </c>
      <c r="K11" s="226">
        <f>SUM(K12:K14)</f>
        <v>38725</v>
      </c>
      <c r="L11" s="226">
        <f>SUM(L12:L14)</f>
        <v>0</v>
      </c>
      <c r="M11" s="227">
        <f>SUM(J11:L11)</f>
        <v>46783.363636363632</v>
      </c>
      <c r="N11" s="226">
        <f>SUM(N12:N14)</f>
        <v>250</v>
      </c>
      <c r="O11" s="226">
        <f>SUM(O12:O14)</f>
        <v>450</v>
      </c>
      <c r="P11" s="226">
        <f>SUM(P12:P14)</f>
        <v>0</v>
      </c>
      <c r="Q11" s="227">
        <f>SUM(N11:P11)</f>
        <v>700</v>
      </c>
      <c r="R11" s="226">
        <f>SUM(R12:R14)</f>
        <v>0</v>
      </c>
      <c r="S11" s="226">
        <f>SUM(S12:S14)</f>
        <v>200</v>
      </c>
      <c r="T11" s="226">
        <f>SUM(T12:T14)</f>
        <v>0</v>
      </c>
      <c r="U11" s="227">
        <f>SUM(R11:T11)</f>
        <v>200</v>
      </c>
      <c r="V11" s="228">
        <f>I11+M11+Q11+U11</f>
        <v>47757.813636363629</v>
      </c>
      <c r="W11" s="233">
        <f>SUM(W12:W14)</f>
        <v>0</v>
      </c>
      <c r="X11" s="229">
        <f>SUM(X12:X14)</f>
        <v>0</v>
      </c>
      <c r="Y11" s="229">
        <f>SUM(Y12:Y14)</f>
        <v>0</v>
      </c>
      <c r="Z11" s="230">
        <f>SUM(W11:Y11)</f>
        <v>0</v>
      </c>
      <c r="AA11" s="233">
        <f>SUM(AA12:AA14)</f>
        <v>0</v>
      </c>
      <c r="AB11" s="229">
        <f>SUM(AB12:AB14)</f>
        <v>0</v>
      </c>
      <c r="AC11" s="229">
        <f>SUM(AC12:AC14)</f>
        <v>0</v>
      </c>
      <c r="AD11" s="230">
        <f>SUM(AA11:AC11)</f>
        <v>0</v>
      </c>
      <c r="AE11" s="233">
        <f>SUM(AE12:AE14)</f>
        <v>0</v>
      </c>
      <c r="AF11" s="229">
        <f>SUM(AF12:AF14)</f>
        <v>0</v>
      </c>
      <c r="AG11" s="229">
        <f>SUM(AG12:AG14)</f>
        <v>0</v>
      </c>
      <c r="AH11" s="230">
        <f>SUM(AE11:AG11)</f>
        <v>0</v>
      </c>
      <c r="AI11" s="233">
        <f>SUM(AI12:AI14)</f>
        <v>0</v>
      </c>
      <c r="AJ11" s="229">
        <f>SUM(AJ12:AJ14)</f>
        <v>0</v>
      </c>
      <c r="AK11" s="229">
        <f>SUM(AK12:AK14)</f>
        <v>0</v>
      </c>
      <c r="AL11" s="230">
        <f>SUM(AI11:AK11)</f>
        <v>0</v>
      </c>
      <c r="AM11" s="230">
        <f>Z11+AD11+AH11+AL11</f>
        <v>0</v>
      </c>
      <c r="AN11" s="231"/>
      <c r="AO11" s="231"/>
      <c r="AP11" s="231"/>
      <c r="AQ11" s="232">
        <f>E11+V11+AM11+AN11+AO11+AP11</f>
        <v>47757.813636363629</v>
      </c>
      <c r="AR11" s="232">
        <f>D11-AQ11</f>
        <v>94242.186363636371</v>
      </c>
    </row>
    <row r="12" spans="1:44" outlineLevel="1" x14ac:dyDescent="0.25">
      <c r="A12" s="292" t="s">
        <v>99</v>
      </c>
      <c r="B12" s="293" t="s">
        <v>104</v>
      </c>
      <c r="C12" s="444" t="s">
        <v>473</v>
      </c>
      <c r="D12" s="213"/>
      <c r="E12" s="213"/>
      <c r="F12" s="432"/>
      <c r="G12" s="432"/>
      <c r="H12" s="432"/>
      <c r="I12" s="129"/>
      <c r="J12" s="99">
        <v>7594</v>
      </c>
      <c r="K12" s="100">
        <f>28875+9850</f>
        <v>38725</v>
      </c>
      <c r="L12" s="100"/>
      <c r="M12" s="129"/>
      <c r="N12" s="99"/>
      <c r="O12" s="100"/>
      <c r="P12" s="100"/>
      <c r="Q12" s="129"/>
      <c r="R12" s="99"/>
      <c r="S12" s="100"/>
      <c r="T12" s="100"/>
      <c r="U12" s="131"/>
      <c r="V12" s="125"/>
      <c r="W12" s="99"/>
      <c r="X12" s="100"/>
      <c r="Y12" s="100"/>
      <c r="Z12" s="134"/>
      <c r="AA12" s="99"/>
      <c r="AB12" s="100"/>
      <c r="AC12" s="100"/>
      <c r="AD12" s="136"/>
      <c r="AE12" s="99"/>
      <c r="AF12" s="100"/>
      <c r="AG12" s="100"/>
      <c r="AH12" s="136"/>
      <c r="AI12" s="99"/>
      <c r="AJ12" s="100"/>
      <c r="AK12" s="100"/>
      <c r="AL12" s="134"/>
      <c r="AM12" s="124"/>
      <c r="AN12" s="121"/>
      <c r="AO12" s="121"/>
      <c r="AP12" s="121"/>
      <c r="AQ12" s="122"/>
      <c r="AR12" s="122"/>
    </row>
    <row r="13" spans="1:44" outlineLevel="1" x14ac:dyDescent="0.25">
      <c r="A13" s="292" t="s">
        <v>98</v>
      </c>
      <c r="B13" s="293" t="s">
        <v>105</v>
      </c>
      <c r="C13" s="444" t="s">
        <v>474</v>
      </c>
      <c r="D13" s="213"/>
      <c r="E13" s="213"/>
      <c r="F13" s="99"/>
      <c r="G13" s="433"/>
      <c r="H13" s="100"/>
      <c r="I13" s="129"/>
      <c r="J13" s="463">
        <v>250</v>
      </c>
      <c r="K13" s="100"/>
      <c r="L13" s="100"/>
      <c r="M13" s="129"/>
      <c r="N13" s="99">
        <v>250</v>
      </c>
      <c r="O13" s="100">
        <v>250</v>
      </c>
      <c r="P13" s="100"/>
      <c r="Q13" s="129"/>
      <c r="R13" s="99"/>
      <c r="S13" s="100"/>
      <c r="T13" s="100"/>
      <c r="U13" s="131"/>
      <c r="V13" s="125"/>
      <c r="W13" s="99"/>
      <c r="X13" s="100"/>
      <c r="Y13" s="100"/>
      <c r="Z13" s="134"/>
      <c r="AA13" s="99"/>
      <c r="AB13" s="100"/>
      <c r="AC13" s="100"/>
      <c r="AD13" s="136"/>
      <c r="AE13" s="99"/>
      <c r="AF13" s="100"/>
      <c r="AG13" s="100"/>
      <c r="AH13" s="136"/>
      <c r="AI13" s="99"/>
      <c r="AJ13" s="100"/>
      <c r="AK13" s="100"/>
      <c r="AL13" s="134"/>
      <c r="AM13" s="124"/>
      <c r="AN13" s="121"/>
      <c r="AO13" s="121"/>
      <c r="AP13" s="121"/>
      <c r="AQ13" s="122"/>
      <c r="AR13" s="122"/>
    </row>
    <row r="14" spans="1:44" ht="16.5" customHeight="1" outlineLevel="1" x14ac:dyDescent="0.25">
      <c r="A14" s="292" t="s">
        <v>98</v>
      </c>
      <c r="B14" s="293" t="s">
        <v>106</v>
      </c>
      <c r="C14" s="444" t="s">
        <v>475</v>
      </c>
      <c r="D14" s="213"/>
      <c r="E14" s="213"/>
      <c r="F14" s="99"/>
      <c r="G14" s="100"/>
      <c r="H14" s="100">
        <v>74.45</v>
      </c>
      <c r="I14" s="129"/>
      <c r="J14" s="463">
        <f>(157200*3)/2200</f>
        <v>214.36363636363637</v>
      </c>
      <c r="K14" s="100"/>
      <c r="L14" s="100"/>
      <c r="M14" s="129"/>
      <c r="N14" s="99"/>
      <c r="O14" s="100">
        <v>200</v>
      </c>
      <c r="P14" s="100"/>
      <c r="Q14" s="129"/>
      <c r="R14" s="99"/>
      <c r="S14" s="100">
        <v>200</v>
      </c>
      <c r="T14" s="100"/>
      <c r="U14" s="131"/>
      <c r="V14" s="125"/>
      <c r="W14" s="99"/>
      <c r="X14" s="100"/>
      <c r="Y14" s="100"/>
      <c r="Z14" s="134"/>
      <c r="AA14" s="99"/>
      <c r="AB14" s="100"/>
      <c r="AC14" s="100"/>
      <c r="AD14" s="136"/>
      <c r="AE14" s="99"/>
      <c r="AF14" s="100"/>
      <c r="AG14" s="100"/>
      <c r="AH14" s="136"/>
      <c r="AI14" s="99"/>
      <c r="AJ14" s="100"/>
      <c r="AK14" s="100"/>
      <c r="AL14" s="134"/>
      <c r="AM14" s="124"/>
      <c r="AN14" s="121"/>
      <c r="AO14" s="121"/>
      <c r="AP14" s="121"/>
      <c r="AQ14" s="122"/>
      <c r="AR14" s="122"/>
    </row>
    <row r="15" spans="1:44" ht="30" x14ac:dyDescent="0.25">
      <c r="A15" s="289" t="s">
        <v>93</v>
      </c>
      <c r="B15" s="290" t="s">
        <v>159</v>
      </c>
      <c r="C15" s="291" t="str">
        <f>'Plan Op'!C15</f>
        <v>Appui au monitoring et au rapportage périodique sur la mise en oeuvre de la SNBGLC</v>
      </c>
      <c r="D15" s="215">
        <v>15000</v>
      </c>
      <c r="E15" s="215"/>
      <c r="F15" s="225">
        <f>SUM(F16:F17)</f>
        <v>0</v>
      </c>
      <c r="G15" s="226">
        <f>SUM(G16:G17)</f>
        <v>0</v>
      </c>
      <c r="H15" s="226">
        <f>SUM(H16:H17)</f>
        <v>0</v>
      </c>
      <c r="I15" s="227">
        <f>SUM(F15:H15)</f>
        <v>0</v>
      </c>
      <c r="J15" s="226">
        <f>SUM(J16:J17)</f>
        <v>2500</v>
      </c>
      <c r="K15" s="226">
        <f>SUM(K16:K17)</f>
        <v>1000</v>
      </c>
      <c r="L15" s="226">
        <f>SUM(L16:L17)</f>
        <v>0</v>
      </c>
      <c r="M15" s="227">
        <f>SUM(J15:L15)</f>
        <v>3500</v>
      </c>
      <c r="N15" s="226">
        <f>SUM(N16:N17)</f>
        <v>0</v>
      </c>
      <c r="O15" s="226">
        <f>SUM(O16:O17)</f>
        <v>0</v>
      </c>
      <c r="P15" s="226">
        <f>SUM(P16:P17)</f>
        <v>0</v>
      </c>
      <c r="Q15" s="227">
        <f>SUM(N15:P15)</f>
        <v>0</v>
      </c>
      <c r="R15" s="226">
        <f>SUM(R16:R17)</f>
        <v>0</v>
      </c>
      <c r="S15" s="226">
        <f>SUM(S16:S17)</f>
        <v>0</v>
      </c>
      <c r="T15" s="226">
        <f>SUM(T16:T17)</f>
        <v>0</v>
      </c>
      <c r="U15" s="227">
        <f>SUM(R15:T15)</f>
        <v>0</v>
      </c>
      <c r="V15" s="228">
        <f>I15+M15+Q15+U15</f>
        <v>3500</v>
      </c>
      <c r="W15" s="233">
        <f>SUM(W16:W17)</f>
        <v>0</v>
      </c>
      <c r="X15" s="229">
        <f>SUM(X16:X17)</f>
        <v>0</v>
      </c>
      <c r="Y15" s="229">
        <f>SUM(Y16:Y17)</f>
        <v>0</v>
      </c>
      <c r="Z15" s="230">
        <f>SUM(W15:Y15)</f>
        <v>0</v>
      </c>
      <c r="AA15" s="233">
        <f>SUM(AA16:AA17)</f>
        <v>0</v>
      </c>
      <c r="AB15" s="229">
        <f>SUM(AB16:AB17)</f>
        <v>0</v>
      </c>
      <c r="AC15" s="229">
        <f>SUM(AC16:AC17)</f>
        <v>0</v>
      </c>
      <c r="AD15" s="230">
        <f>SUM(AA15:AC15)</f>
        <v>0</v>
      </c>
      <c r="AE15" s="233">
        <f>SUM(AE16:AE17)</f>
        <v>0</v>
      </c>
      <c r="AF15" s="229">
        <f>SUM(AF16:AF17)</f>
        <v>0</v>
      </c>
      <c r="AG15" s="229">
        <f>SUM(AG16:AG17)</f>
        <v>0</v>
      </c>
      <c r="AH15" s="230">
        <f>SUM(AE15:AG15)</f>
        <v>0</v>
      </c>
      <c r="AI15" s="233">
        <f>SUM(AI16:AI17)</f>
        <v>0</v>
      </c>
      <c r="AJ15" s="229">
        <f>SUM(AJ16:AJ17)</f>
        <v>0</v>
      </c>
      <c r="AK15" s="229">
        <f>SUM(AK16:AK17)</f>
        <v>0</v>
      </c>
      <c r="AL15" s="230">
        <f>SUM(AI15:AK15)</f>
        <v>0</v>
      </c>
      <c r="AM15" s="230">
        <f>Z15+AD15+AH15+AL15</f>
        <v>0</v>
      </c>
      <c r="AN15" s="231"/>
      <c r="AO15" s="231"/>
      <c r="AP15" s="231"/>
      <c r="AQ15" s="232">
        <f>E15+V15+AM15+AN15+AO15+AP15</f>
        <v>3500</v>
      </c>
      <c r="AR15" s="232">
        <f>D15-AQ15</f>
        <v>11500</v>
      </c>
    </row>
    <row r="16" spans="1:44" outlineLevel="1" x14ac:dyDescent="0.25">
      <c r="A16" s="292" t="s">
        <v>99</v>
      </c>
      <c r="B16" s="293" t="s">
        <v>166</v>
      </c>
      <c r="C16" s="488" t="s">
        <v>388</v>
      </c>
      <c r="D16" s="213"/>
      <c r="E16" s="213"/>
      <c r="F16" s="99"/>
      <c r="G16" s="100"/>
      <c r="H16" s="100"/>
      <c r="I16" s="129"/>
      <c r="J16" s="463">
        <f>1250+1250</f>
        <v>2500</v>
      </c>
      <c r="K16" s="100">
        <v>500</v>
      </c>
      <c r="L16" s="100"/>
      <c r="M16" s="129"/>
      <c r="N16" s="99"/>
      <c r="O16" s="100"/>
      <c r="P16" s="100"/>
      <c r="Q16" s="129"/>
      <c r="R16" s="99"/>
      <c r="S16" s="100"/>
      <c r="T16" s="100"/>
      <c r="U16" s="131"/>
      <c r="V16" s="125"/>
      <c r="W16" s="99"/>
      <c r="X16" s="100"/>
      <c r="Y16" s="100"/>
      <c r="Z16" s="134"/>
      <c r="AA16" s="99"/>
      <c r="AB16" s="100"/>
      <c r="AC16" s="100"/>
      <c r="AD16" s="136"/>
      <c r="AE16" s="99"/>
      <c r="AF16" s="100"/>
      <c r="AG16" s="100"/>
      <c r="AH16" s="136"/>
      <c r="AI16" s="99"/>
      <c r="AJ16" s="100"/>
      <c r="AK16" s="100"/>
      <c r="AL16" s="134"/>
      <c r="AM16" s="124"/>
      <c r="AN16" s="121"/>
      <c r="AO16" s="121"/>
      <c r="AP16" s="121"/>
      <c r="AQ16" s="122"/>
      <c r="AR16" s="122"/>
    </row>
    <row r="17" spans="1:44" outlineLevel="1" x14ac:dyDescent="0.25">
      <c r="A17" s="292" t="s">
        <v>98</v>
      </c>
      <c r="B17" s="293" t="s">
        <v>165</v>
      </c>
      <c r="C17" s="434" t="s">
        <v>389</v>
      </c>
      <c r="D17" s="213"/>
      <c r="E17" s="213"/>
      <c r="F17" s="99"/>
      <c r="G17" s="100"/>
      <c r="H17" s="100"/>
      <c r="I17" s="129"/>
      <c r="J17" s="99"/>
      <c r="K17" s="100">
        <v>500</v>
      </c>
      <c r="L17" s="100"/>
      <c r="M17" s="129"/>
      <c r="N17" s="99"/>
      <c r="O17" s="100"/>
      <c r="P17" s="100"/>
      <c r="Q17" s="129"/>
      <c r="R17" s="99"/>
      <c r="S17" s="100"/>
      <c r="T17" s="100"/>
      <c r="U17" s="131"/>
      <c r="V17" s="125"/>
      <c r="W17" s="99"/>
      <c r="X17" s="100"/>
      <c r="Y17" s="100"/>
      <c r="Z17" s="134"/>
      <c r="AA17" s="99"/>
      <c r="AB17" s="100"/>
      <c r="AC17" s="100"/>
      <c r="AD17" s="136"/>
      <c r="AE17" s="99"/>
      <c r="AF17" s="100"/>
      <c r="AG17" s="100"/>
      <c r="AH17" s="136"/>
      <c r="AI17" s="99"/>
      <c r="AJ17" s="100"/>
      <c r="AK17" s="100"/>
      <c r="AL17" s="134"/>
      <c r="AM17" s="124"/>
      <c r="AN17" s="121"/>
      <c r="AO17" s="121"/>
      <c r="AP17" s="121"/>
      <c r="AQ17" s="122"/>
      <c r="AR17" s="122"/>
    </row>
    <row r="18" spans="1:44" ht="30" x14ac:dyDescent="0.25">
      <c r="A18" s="289" t="s">
        <v>93</v>
      </c>
      <c r="B18" s="290" t="s">
        <v>160</v>
      </c>
      <c r="C18" s="291" t="str">
        <f>'Plan Op'!C20</f>
        <v>Appui aux revues stratégiques annuelles de la SNBGLC</v>
      </c>
      <c r="D18" s="215">
        <v>31000</v>
      </c>
      <c r="E18" s="215"/>
      <c r="F18" s="225">
        <f>SUM(F19:F20)</f>
        <v>0</v>
      </c>
      <c r="G18" s="226">
        <f>SUM(G19:G20)</f>
        <v>0</v>
      </c>
      <c r="H18" s="226">
        <f>SUM(H19:H20)</f>
        <v>0</v>
      </c>
      <c r="I18" s="227">
        <f>SUM(F18:H18)</f>
        <v>0</v>
      </c>
      <c r="J18" s="226">
        <f>SUM(J19:J20)</f>
        <v>0</v>
      </c>
      <c r="K18" s="226">
        <f>SUM(K19:K20)</f>
        <v>2000</v>
      </c>
      <c r="L18" s="226">
        <f>SUM(L19:L20)</f>
        <v>0</v>
      </c>
      <c r="M18" s="227">
        <f>SUM(J18:L18)</f>
        <v>2000</v>
      </c>
      <c r="N18" s="226">
        <f>SUM(N19:N20)</f>
        <v>300</v>
      </c>
      <c r="O18" s="226">
        <f>SUM(O19:O20)</f>
        <v>300</v>
      </c>
      <c r="P18" s="226">
        <f>SUM(P19:P20)</f>
        <v>0</v>
      </c>
      <c r="Q18" s="227">
        <f>SUM(N18:P18)</f>
        <v>600</v>
      </c>
      <c r="R18" s="226">
        <f>SUM(R19:R20)</f>
        <v>0</v>
      </c>
      <c r="S18" s="226">
        <f>SUM(S19:S20)</f>
        <v>0</v>
      </c>
      <c r="T18" s="226">
        <f>SUM(T19:T20)</f>
        <v>0</v>
      </c>
      <c r="U18" s="227">
        <f>SUM(R18:T18)</f>
        <v>0</v>
      </c>
      <c r="V18" s="228">
        <f>I18+M18+Q18+U18</f>
        <v>2600</v>
      </c>
      <c r="W18" s="233">
        <f>SUM(W19:W20)</f>
        <v>0</v>
      </c>
      <c r="X18" s="229">
        <f>SUM(X19:X20)</f>
        <v>0</v>
      </c>
      <c r="Y18" s="229">
        <f>SUM(Y19:Y20)</f>
        <v>0</v>
      </c>
      <c r="Z18" s="230">
        <f>SUM(W18:Y18)</f>
        <v>0</v>
      </c>
      <c r="AA18" s="233">
        <f>SUM(AA19:AA20)</f>
        <v>0</v>
      </c>
      <c r="AB18" s="229">
        <f>SUM(AB19:AB20)</f>
        <v>0</v>
      </c>
      <c r="AC18" s="229">
        <f>SUM(AC19:AC20)</f>
        <v>0</v>
      </c>
      <c r="AD18" s="230">
        <f>SUM(AA18:AC18)</f>
        <v>0</v>
      </c>
      <c r="AE18" s="233">
        <f>SUM(AE19:AE20)</f>
        <v>0</v>
      </c>
      <c r="AF18" s="229">
        <f>SUM(AF19:AF20)</f>
        <v>0</v>
      </c>
      <c r="AG18" s="229">
        <f>SUM(AG19:AG20)</f>
        <v>0</v>
      </c>
      <c r="AH18" s="230">
        <f>SUM(AE18:AG18)</f>
        <v>0</v>
      </c>
      <c r="AI18" s="233">
        <f>SUM(AI19:AI20)</f>
        <v>0</v>
      </c>
      <c r="AJ18" s="229">
        <f>SUM(AJ19:AJ20)</f>
        <v>0</v>
      </c>
      <c r="AK18" s="229">
        <f>SUM(AK19:AK20)</f>
        <v>0</v>
      </c>
      <c r="AL18" s="230">
        <f>SUM(AI18:AK18)</f>
        <v>0</v>
      </c>
      <c r="AM18" s="230">
        <f>Z18+AD18+AH18+AL18</f>
        <v>0</v>
      </c>
      <c r="AN18" s="231"/>
      <c r="AO18" s="231"/>
      <c r="AP18" s="231"/>
      <c r="AQ18" s="232">
        <f>E18+V18+AM18+AN18+AO18+AP18</f>
        <v>2600</v>
      </c>
      <c r="AR18" s="232">
        <f>D18-AQ18</f>
        <v>28400</v>
      </c>
    </row>
    <row r="19" spans="1:44" outlineLevel="1" x14ac:dyDescent="0.25">
      <c r="A19" s="292" t="s">
        <v>99</v>
      </c>
      <c r="B19" s="293" t="s">
        <v>164</v>
      </c>
      <c r="C19" s="294" t="str">
        <f>'Plan Op'!C21</f>
        <v xml:space="preserve">Frais d'ateliers des revues stratégiques </v>
      </c>
      <c r="D19" s="213"/>
      <c r="E19" s="213"/>
      <c r="F19" s="99"/>
      <c r="G19" s="100"/>
      <c r="H19" s="100"/>
      <c r="I19" s="129"/>
      <c r="K19" s="100">
        <v>500</v>
      </c>
      <c r="L19" s="100"/>
      <c r="M19" s="129"/>
      <c r="N19" s="99">
        <v>300</v>
      </c>
      <c r="O19" s="100">
        <v>300</v>
      </c>
      <c r="P19" s="100"/>
      <c r="Q19" s="129"/>
      <c r="R19" s="99"/>
      <c r="S19" s="100"/>
      <c r="T19" s="100"/>
      <c r="U19" s="131"/>
      <c r="V19" s="125"/>
      <c r="W19" s="99"/>
      <c r="X19" s="100"/>
      <c r="Y19" s="100"/>
      <c r="Z19" s="134"/>
      <c r="AA19" s="99"/>
      <c r="AB19" s="100"/>
      <c r="AC19" s="100"/>
      <c r="AD19" s="136"/>
      <c r="AE19" s="99"/>
      <c r="AF19" s="100"/>
      <c r="AG19" s="100"/>
      <c r="AH19" s="136"/>
      <c r="AI19" s="99"/>
      <c r="AJ19" s="100"/>
      <c r="AK19" s="100"/>
      <c r="AL19" s="134"/>
      <c r="AM19" s="124"/>
      <c r="AN19" s="121"/>
      <c r="AO19" s="121"/>
      <c r="AP19" s="121"/>
      <c r="AQ19" s="122"/>
      <c r="AR19" s="122"/>
    </row>
    <row r="20" spans="1:44" outlineLevel="1" x14ac:dyDescent="0.25">
      <c r="A20" s="292" t="s">
        <v>98</v>
      </c>
      <c r="B20" s="293" t="s">
        <v>163</v>
      </c>
      <c r="C20" s="294" t="str">
        <f>'Plan Op'!C23</f>
        <v>Consultance préparation-facilitation revue</v>
      </c>
      <c r="D20" s="213"/>
      <c r="E20" s="213"/>
      <c r="F20" s="99"/>
      <c r="G20" s="100"/>
      <c r="H20" s="100"/>
      <c r="I20" s="129"/>
      <c r="J20" s="99"/>
      <c r="K20" s="100">
        <v>1500</v>
      </c>
      <c r="L20" s="100"/>
      <c r="M20" s="129"/>
      <c r="N20" s="99"/>
      <c r="O20" s="100"/>
      <c r="P20" s="100"/>
      <c r="Q20" s="129"/>
      <c r="R20" s="99"/>
      <c r="S20" s="100"/>
      <c r="T20" s="100"/>
      <c r="U20" s="131"/>
      <c r="V20" s="125"/>
      <c r="W20" s="99"/>
      <c r="X20" s="100"/>
      <c r="Y20" s="100"/>
      <c r="Z20" s="134"/>
      <c r="AA20" s="99"/>
      <c r="AB20" s="100"/>
      <c r="AC20" s="100"/>
      <c r="AD20" s="136"/>
      <c r="AE20" s="99"/>
      <c r="AF20" s="100"/>
      <c r="AG20" s="100"/>
      <c r="AH20" s="136"/>
      <c r="AI20" s="99"/>
      <c r="AJ20" s="100"/>
      <c r="AK20" s="100"/>
      <c r="AL20" s="134"/>
      <c r="AM20" s="124"/>
      <c r="AN20" s="121"/>
      <c r="AO20" s="121"/>
      <c r="AP20" s="121"/>
      <c r="AQ20" s="122"/>
      <c r="AR20" s="122"/>
    </row>
    <row r="21" spans="1:44" ht="30" x14ac:dyDescent="0.25">
      <c r="A21" s="289" t="s">
        <v>93</v>
      </c>
      <c r="B21" s="290" t="s">
        <v>161</v>
      </c>
      <c r="C21" s="291" t="str">
        <f>'Plan Op'!C25</f>
        <v>Appui au fonctionnement du Groupe Sectoriel Bonne Gouvernance</v>
      </c>
      <c r="D21" s="215">
        <v>18000</v>
      </c>
      <c r="E21" s="215"/>
      <c r="F21" s="225">
        <f>SUM(F22)</f>
        <v>0</v>
      </c>
      <c r="G21" s="225">
        <f t="shared" ref="G21:H21" si="0">SUM(G22)</f>
        <v>0</v>
      </c>
      <c r="H21" s="225">
        <f t="shared" si="0"/>
        <v>0</v>
      </c>
      <c r="I21" s="227">
        <f>F21+G21+H21</f>
        <v>0</v>
      </c>
      <c r="J21" s="226">
        <f>SUM(J22)</f>
        <v>0</v>
      </c>
      <c r="K21" s="226">
        <f t="shared" ref="K21:L21" si="1">SUM(K22)</f>
        <v>1000</v>
      </c>
      <c r="L21" s="226">
        <f t="shared" si="1"/>
        <v>2000</v>
      </c>
      <c r="M21" s="227">
        <f>SUM(J21:L21)</f>
        <v>3000</v>
      </c>
      <c r="N21" s="226">
        <f>SUM(N22)</f>
        <v>0</v>
      </c>
      <c r="O21" s="226">
        <f t="shared" ref="O21:P21" si="2">SUM(O22)</f>
        <v>0</v>
      </c>
      <c r="P21" s="226">
        <f t="shared" si="2"/>
        <v>0</v>
      </c>
      <c r="Q21" s="227">
        <f>SUM(N21+O21+P21)</f>
        <v>0</v>
      </c>
      <c r="R21" s="226">
        <f>SUM(R22)</f>
        <v>0</v>
      </c>
      <c r="S21" s="226">
        <f t="shared" ref="S21:T21" si="3">SUM(S22)</f>
        <v>0</v>
      </c>
      <c r="T21" s="226">
        <f t="shared" si="3"/>
        <v>0</v>
      </c>
      <c r="U21" s="227">
        <f>R21+S21+T21</f>
        <v>0</v>
      </c>
      <c r="V21" s="228">
        <f>I21+M21+Q21+U21</f>
        <v>3000</v>
      </c>
      <c r="W21" s="233"/>
      <c r="X21" s="229"/>
      <c r="Y21" s="229"/>
      <c r="Z21" s="230"/>
      <c r="AA21" s="233"/>
      <c r="AB21" s="229"/>
      <c r="AC21" s="229"/>
      <c r="AD21" s="230"/>
      <c r="AE21" s="233"/>
      <c r="AF21" s="229"/>
      <c r="AG21" s="229"/>
      <c r="AH21" s="230"/>
      <c r="AI21" s="233"/>
      <c r="AJ21" s="229"/>
      <c r="AK21" s="229"/>
      <c r="AL21" s="230">
        <f>SUM(AI21:AK21)</f>
        <v>0</v>
      </c>
      <c r="AM21" s="230">
        <f>Z21+AD21+AH21+AL21</f>
        <v>0</v>
      </c>
      <c r="AN21" s="231"/>
      <c r="AO21" s="231"/>
      <c r="AP21" s="231"/>
      <c r="AQ21" s="232">
        <f>E21+V21+AM21+AN21+AO21+AP21</f>
        <v>3000</v>
      </c>
      <c r="AR21" s="232">
        <f>D21-AQ21</f>
        <v>15000</v>
      </c>
    </row>
    <row r="22" spans="1:44" ht="30" outlineLevel="1" x14ac:dyDescent="0.25">
      <c r="A22" s="292" t="s">
        <v>99</v>
      </c>
      <c r="B22" s="293" t="s">
        <v>162</v>
      </c>
      <c r="C22" s="294" t="str">
        <f>'Plan Op'!C26</f>
        <v>Expert ICT (10%) pour appui au développement-PlateformeICT/site web GSBG</v>
      </c>
      <c r="D22" s="213"/>
      <c r="E22" s="213"/>
      <c r="F22" s="99"/>
      <c r="G22" s="100"/>
      <c r="H22" s="100"/>
      <c r="I22" s="129"/>
      <c r="J22" s="99"/>
      <c r="K22" s="100">
        <v>1000</v>
      </c>
      <c r="L22" s="100">
        <v>2000</v>
      </c>
      <c r="M22" s="129">
        <f>J22+K22+L22</f>
        <v>3000</v>
      </c>
      <c r="N22" s="99"/>
      <c r="O22" s="100"/>
      <c r="P22" s="100"/>
      <c r="Q22" s="129"/>
      <c r="R22" s="99"/>
      <c r="S22" s="100"/>
      <c r="T22" s="100"/>
      <c r="U22" s="131"/>
      <c r="V22" s="125"/>
      <c r="W22" s="99"/>
      <c r="X22" s="100"/>
      <c r="Y22" s="100"/>
      <c r="Z22" s="134"/>
      <c r="AA22" s="99"/>
      <c r="AB22" s="100"/>
      <c r="AC22" s="100"/>
      <c r="AD22" s="136"/>
      <c r="AE22" s="99"/>
      <c r="AF22" s="100"/>
      <c r="AG22" s="100"/>
      <c r="AH22" s="136"/>
      <c r="AI22" s="99"/>
      <c r="AJ22" s="100"/>
      <c r="AK22" s="100"/>
      <c r="AL22" s="134"/>
      <c r="AM22" s="124"/>
      <c r="AN22" s="121"/>
      <c r="AO22" s="121"/>
      <c r="AP22" s="121"/>
      <c r="AQ22" s="122"/>
      <c r="AR22" s="122"/>
    </row>
    <row r="23" spans="1:44" ht="30" outlineLevel="1" x14ac:dyDescent="0.25">
      <c r="A23" s="289" t="s">
        <v>93</v>
      </c>
      <c r="B23" s="428" t="s">
        <v>377</v>
      </c>
      <c r="C23" s="291" t="str">
        <f>'Plan Op'!C28</f>
        <v>Appui aux activités de sensibilisation sur la SNBGLC</v>
      </c>
      <c r="D23" s="215">
        <v>40000</v>
      </c>
      <c r="E23" s="215"/>
      <c r="F23" s="225">
        <f>SUM(F24:F25)</f>
        <v>0</v>
      </c>
      <c r="G23" s="225">
        <f t="shared" ref="G23:H23" si="4">SUM(G24:G25)</f>
        <v>0</v>
      </c>
      <c r="H23" s="225">
        <f t="shared" si="4"/>
        <v>0</v>
      </c>
      <c r="I23" s="227">
        <f>SUM(F23:H23)</f>
        <v>0</v>
      </c>
      <c r="J23" s="226">
        <f>SUM(J24:J25)</f>
        <v>500</v>
      </c>
      <c r="K23" s="226">
        <f t="shared" ref="K23:L23" si="5">SUM(K24:K25)</f>
        <v>1000</v>
      </c>
      <c r="L23" s="226">
        <f t="shared" si="5"/>
        <v>0</v>
      </c>
      <c r="M23" s="227">
        <f>SUM(J23:L23)</f>
        <v>1500</v>
      </c>
      <c r="N23" s="226">
        <f>SUM(N24:N25)</f>
        <v>2000</v>
      </c>
      <c r="O23" s="226">
        <f t="shared" ref="O23:P23" si="6">SUM(O24:O25)</f>
        <v>2000</v>
      </c>
      <c r="P23" s="226">
        <f t="shared" si="6"/>
        <v>0</v>
      </c>
      <c r="Q23" s="227">
        <f>N23+O23+P23</f>
        <v>4000</v>
      </c>
      <c r="R23" s="226">
        <f>SUM(R24:R25)</f>
        <v>0</v>
      </c>
      <c r="S23" s="226">
        <f t="shared" ref="S23:T23" si="7">SUM(S24:S25)</f>
        <v>0</v>
      </c>
      <c r="T23" s="226">
        <f t="shared" si="7"/>
        <v>0</v>
      </c>
      <c r="U23" s="227">
        <f>R23+S23+T23</f>
        <v>0</v>
      </c>
      <c r="V23" s="228">
        <f>I23+M23+Q23+U23</f>
        <v>5500</v>
      </c>
      <c r="W23" s="233"/>
      <c r="X23" s="229"/>
      <c r="Y23" s="229"/>
      <c r="Z23" s="230"/>
      <c r="AA23" s="233"/>
      <c r="AB23" s="229"/>
      <c r="AC23" s="229"/>
      <c r="AD23" s="230"/>
      <c r="AE23" s="233"/>
      <c r="AF23" s="229"/>
      <c r="AG23" s="229"/>
      <c r="AH23" s="230"/>
      <c r="AI23" s="233"/>
      <c r="AJ23" s="229"/>
      <c r="AK23" s="229"/>
      <c r="AL23" s="230">
        <f>SUM(AI23:AK23)</f>
        <v>0</v>
      </c>
      <c r="AM23" s="230">
        <f>Z23+AD23+AH23+AL23</f>
        <v>0</v>
      </c>
      <c r="AN23" s="231"/>
      <c r="AO23" s="231"/>
      <c r="AP23" s="231"/>
      <c r="AQ23" s="232">
        <f>E23+V23+AM23+AN23+AO23+AP23</f>
        <v>5500</v>
      </c>
      <c r="AR23" s="232">
        <f>D23-AQ23</f>
        <v>34500</v>
      </c>
    </row>
    <row r="24" spans="1:44" outlineLevel="1" x14ac:dyDescent="0.25">
      <c r="A24" s="292" t="s">
        <v>99</v>
      </c>
      <c r="B24" s="429" t="s">
        <v>292</v>
      </c>
      <c r="C24" s="434" t="s">
        <v>390</v>
      </c>
      <c r="D24" s="213"/>
      <c r="E24" s="213"/>
      <c r="F24" s="99"/>
      <c r="G24" s="100"/>
      <c r="H24" s="100"/>
      <c r="I24" s="129"/>
      <c r="J24" s="99">
        <v>500</v>
      </c>
      <c r="K24" s="100">
        <v>1000</v>
      </c>
      <c r="L24" s="100"/>
      <c r="M24" s="129"/>
      <c r="N24" s="99"/>
      <c r="O24" s="100"/>
      <c r="P24" s="100"/>
      <c r="Q24" s="129"/>
      <c r="R24" s="99"/>
      <c r="S24" s="100"/>
      <c r="T24" s="100"/>
      <c r="U24" s="131"/>
      <c r="V24" s="125"/>
      <c r="W24" s="99"/>
      <c r="X24" s="100"/>
      <c r="Y24" s="100"/>
      <c r="Z24" s="134"/>
      <c r="AA24" s="99"/>
      <c r="AB24" s="100"/>
      <c r="AC24" s="100"/>
      <c r="AD24" s="136"/>
      <c r="AE24" s="99"/>
      <c r="AF24" s="100"/>
      <c r="AG24" s="100"/>
      <c r="AH24" s="136"/>
      <c r="AI24" s="99"/>
      <c r="AJ24" s="100"/>
      <c r="AK24" s="100"/>
      <c r="AL24" s="134"/>
      <c r="AM24" s="124"/>
      <c r="AN24" s="121"/>
      <c r="AO24" s="121"/>
      <c r="AP24" s="121"/>
      <c r="AQ24" s="122"/>
      <c r="AR24" s="122"/>
    </row>
    <row r="25" spans="1:44" outlineLevel="1" x14ac:dyDescent="0.25">
      <c r="A25" s="292" t="s">
        <v>98</v>
      </c>
      <c r="B25" s="429" t="s">
        <v>291</v>
      </c>
      <c r="C25" s="444" t="s">
        <v>476</v>
      </c>
      <c r="D25" s="213"/>
      <c r="E25" s="213"/>
      <c r="F25" s="99"/>
      <c r="G25" s="100"/>
      <c r="H25" s="100"/>
      <c r="I25" s="129"/>
      <c r="J25" s="99"/>
      <c r="K25" s="100"/>
      <c r="L25" s="100"/>
      <c r="M25" s="129"/>
      <c r="N25" s="100">
        <v>2000</v>
      </c>
      <c r="O25" s="100">
        <v>2000</v>
      </c>
      <c r="P25" s="100"/>
      <c r="Q25" s="129"/>
      <c r="R25" s="99"/>
      <c r="S25" s="100"/>
      <c r="T25" s="100"/>
      <c r="U25" s="131"/>
      <c r="V25" s="125"/>
      <c r="W25" s="99"/>
      <c r="X25" s="100"/>
      <c r="Y25" s="100"/>
      <c r="Z25" s="134"/>
      <c r="AA25" s="99"/>
      <c r="AB25" s="100"/>
      <c r="AC25" s="100"/>
      <c r="AD25" s="136"/>
      <c r="AE25" s="99"/>
      <c r="AF25" s="100"/>
      <c r="AG25" s="100"/>
      <c r="AH25" s="136"/>
      <c r="AI25" s="99"/>
      <c r="AJ25" s="100"/>
      <c r="AK25" s="100"/>
      <c r="AL25" s="134"/>
      <c r="AM25" s="124"/>
      <c r="AN25" s="121"/>
      <c r="AO25" s="121"/>
      <c r="AP25" s="121"/>
      <c r="AQ25" s="122"/>
      <c r="AR25" s="122"/>
    </row>
    <row r="26" spans="1:44" ht="16.5" customHeight="1" outlineLevel="1" x14ac:dyDescent="0.25">
      <c r="A26" s="289" t="s">
        <v>93</v>
      </c>
      <c r="B26" s="428" t="s">
        <v>294</v>
      </c>
      <c r="C26" s="291" t="str">
        <f>'Plan Op'!C31</f>
        <v>Appui aux moyens de fonctionnement du Secrétariat Technique</v>
      </c>
      <c r="D26" s="215">
        <v>109000</v>
      </c>
      <c r="E26" s="215"/>
      <c r="F26" s="225">
        <f>SUM(F27:F32)</f>
        <v>0</v>
      </c>
      <c r="G26" s="225">
        <f t="shared" ref="G26:H26" si="8">SUM(G27:G32)</f>
        <v>0</v>
      </c>
      <c r="H26" s="225">
        <f t="shared" si="8"/>
        <v>205.03</v>
      </c>
      <c r="I26" s="227">
        <f>SUM(F26:H26)</f>
        <v>205.03</v>
      </c>
      <c r="J26" s="226">
        <f t="shared" ref="J26" si="9">SUM(J27:J32)</f>
        <v>5210</v>
      </c>
      <c r="K26" s="226">
        <f t="shared" ref="K26" si="10">SUM(K27:K32)</f>
        <v>6700</v>
      </c>
      <c r="L26" s="226">
        <f t="shared" ref="L26" si="11">SUM(L27:L32)</f>
        <v>500</v>
      </c>
      <c r="M26" s="227">
        <f>SUM(J26:L26)</f>
        <v>12410</v>
      </c>
      <c r="N26" s="226">
        <f>SUM(N27:N32)</f>
        <v>30700</v>
      </c>
      <c r="O26" s="226">
        <f t="shared" ref="O26:P26" si="12">SUM(O27:O32)</f>
        <v>500</v>
      </c>
      <c r="P26" s="226">
        <f t="shared" si="12"/>
        <v>500</v>
      </c>
      <c r="Q26" s="227">
        <f>N26+O26+P26</f>
        <v>31700</v>
      </c>
      <c r="R26" s="226">
        <f>SUM(R27:R32)</f>
        <v>500</v>
      </c>
      <c r="S26" s="226">
        <f t="shared" ref="S26:T26" si="13">SUM(S27:S32)</f>
        <v>500</v>
      </c>
      <c r="T26" s="226">
        <f t="shared" si="13"/>
        <v>500</v>
      </c>
      <c r="U26" s="227">
        <f>R26+S26+T26</f>
        <v>1500</v>
      </c>
      <c r="V26" s="228">
        <f>I26+M26+Q26+U26</f>
        <v>45815.03</v>
      </c>
      <c r="W26" s="233"/>
      <c r="X26" s="229"/>
      <c r="Y26" s="229"/>
      <c r="Z26" s="230"/>
      <c r="AA26" s="233"/>
      <c r="AB26" s="229"/>
      <c r="AC26" s="229"/>
      <c r="AD26" s="230"/>
      <c r="AE26" s="233"/>
      <c r="AF26" s="229"/>
      <c r="AG26" s="229"/>
      <c r="AH26" s="230"/>
      <c r="AI26" s="233"/>
      <c r="AJ26" s="229"/>
      <c r="AK26" s="229"/>
      <c r="AL26" s="230">
        <f>SUM(AI26:AK26)</f>
        <v>0</v>
      </c>
      <c r="AM26" s="230">
        <f>Z26+AD26+AH26+AL26</f>
        <v>0</v>
      </c>
      <c r="AN26" s="231"/>
      <c r="AO26" s="231"/>
      <c r="AP26" s="231"/>
      <c r="AQ26" s="232">
        <f>E26+V26+AM26+AN26+AO26+AP26</f>
        <v>45815.03</v>
      </c>
      <c r="AR26" s="232">
        <f>D26-AQ26</f>
        <v>63184.97</v>
      </c>
    </row>
    <row r="27" spans="1:44" outlineLevel="1" x14ac:dyDescent="0.25">
      <c r="A27" s="292" t="s">
        <v>99</v>
      </c>
      <c r="B27" s="429" t="s">
        <v>295</v>
      </c>
      <c r="C27" s="435" t="s">
        <v>391</v>
      </c>
      <c r="D27" s="213"/>
      <c r="E27" s="213"/>
      <c r="F27" s="99"/>
      <c r="G27" s="100"/>
      <c r="H27" s="100"/>
      <c r="I27" s="129">
        <f>F27+G27+H27</f>
        <v>0</v>
      </c>
      <c r="J27" s="100"/>
      <c r="K27" s="100">
        <v>2000</v>
      </c>
      <c r="L27" s="100"/>
      <c r="M27" s="129"/>
      <c r="N27" s="100"/>
      <c r="O27" s="100"/>
      <c r="P27" s="100"/>
      <c r="Q27" s="129">
        <f>N27+O27+P27</f>
        <v>0</v>
      </c>
      <c r="R27" s="100"/>
      <c r="S27" s="100"/>
      <c r="T27" s="100"/>
      <c r="U27" s="131">
        <f>R27+S27+T27</f>
        <v>0</v>
      </c>
      <c r="V27" s="427"/>
      <c r="W27" s="99"/>
      <c r="X27" s="100"/>
      <c r="Y27" s="100"/>
      <c r="Z27" s="134"/>
      <c r="AA27" s="100"/>
      <c r="AB27" s="100"/>
      <c r="AC27" s="100"/>
      <c r="AD27" s="136"/>
      <c r="AE27" s="100"/>
      <c r="AF27" s="100"/>
      <c r="AG27" s="100"/>
      <c r="AH27" s="136"/>
      <c r="AI27" s="100"/>
      <c r="AJ27" s="100"/>
      <c r="AK27" s="100"/>
      <c r="AL27" s="134"/>
      <c r="AM27" s="416"/>
      <c r="AN27" s="417"/>
      <c r="AO27" s="417"/>
      <c r="AP27" s="417"/>
      <c r="AQ27" s="122"/>
      <c r="AR27" s="122"/>
    </row>
    <row r="28" spans="1:44" outlineLevel="1" x14ac:dyDescent="0.25">
      <c r="A28" s="292" t="s">
        <v>98</v>
      </c>
      <c r="B28" s="429" t="s">
        <v>296</v>
      </c>
      <c r="C28" s="434" t="s">
        <v>392</v>
      </c>
      <c r="D28" s="213"/>
      <c r="E28" s="213"/>
      <c r="F28" s="99"/>
      <c r="G28" s="100"/>
      <c r="H28" s="100"/>
      <c r="I28" s="129">
        <f t="shared" ref="I28:I32" si="14">F28+G28+H28</f>
        <v>0</v>
      </c>
      <c r="J28" s="100"/>
      <c r="K28" s="100">
        <v>4000</v>
      </c>
      <c r="L28" s="100"/>
      <c r="M28" s="129"/>
      <c r="N28" s="100"/>
      <c r="O28" s="100"/>
      <c r="P28" s="100"/>
      <c r="Q28" s="129">
        <f t="shared" ref="Q28:Q32" si="15">N28+O28+P28</f>
        <v>0</v>
      </c>
      <c r="R28" s="100"/>
      <c r="S28" s="100"/>
      <c r="T28" s="100"/>
      <c r="U28" s="131">
        <f t="shared" ref="U28:U32" si="16">R28+S28+T28</f>
        <v>0</v>
      </c>
      <c r="V28" s="427"/>
      <c r="W28" s="99"/>
      <c r="X28" s="100"/>
      <c r="Y28" s="100"/>
      <c r="Z28" s="134"/>
      <c r="AA28" s="100"/>
      <c r="AB28" s="100"/>
      <c r="AC28" s="100"/>
      <c r="AD28" s="136"/>
      <c r="AE28" s="100"/>
      <c r="AF28" s="100"/>
      <c r="AG28" s="100"/>
      <c r="AH28" s="136"/>
      <c r="AI28" s="100"/>
      <c r="AJ28" s="100"/>
      <c r="AK28" s="100"/>
      <c r="AL28" s="134"/>
      <c r="AM28" s="416"/>
      <c r="AN28" s="417"/>
      <c r="AO28" s="417"/>
      <c r="AP28" s="417"/>
      <c r="AQ28" s="122"/>
      <c r="AR28" s="122"/>
    </row>
    <row r="29" spans="1:44" outlineLevel="1" x14ac:dyDescent="0.25">
      <c r="A29" s="292" t="s">
        <v>98</v>
      </c>
      <c r="B29" s="429" t="s">
        <v>297</v>
      </c>
      <c r="C29" s="434" t="s">
        <v>346</v>
      </c>
      <c r="D29" s="213"/>
      <c r="E29" s="213"/>
      <c r="F29" s="99"/>
      <c r="G29" s="100"/>
      <c r="H29" s="100"/>
      <c r="I29" s="129">
        <f t="shared" si="14"/>
        <v>0</v>
      </c>
      <c r="J29" s="100">
        <f>2000+2500</f>
        <v>4500</v>
      </c>
      <c r="K29" s="100"/>
      <c r="L29" s="100"/>
      <c r="M29" s="129"/>
      <c r="N29" s="100">
        <v>2000</v>
      </c>
      <c r="O29" s="100"/>
      <c r="P29" s="100"/>
      <c r="Q29" s="129">
        <f t="shared" si="15"/>
        <v>2000</v>
      </c>
      <c r="R29" s="100"/>
      <c r="S29" s="100"/>
      <c r="T29" s="100"/>
      <c r="U29" s="131">
        <f t="shared" si="16"/>
        <v>0</v>
      </c>
      <c r="V29" s="427"/>
      <c r="W29" s="99"/>
      <c r="X29" s="100"/>
      <c r="Y29" s="100"/>
      <c r="Z29" s="134"/>
      <c r="AA29" s="100"/>
      <c r="AB29" s="100"/>
      <c r="AC29" s="100"/>
      <c r="AD29" s="136"/>
      <c r="AE29" s="100"/>
      <c r="AF29" s="100"/>
      <c r="AG29" s="100"/>
      <c r="AH29" s="136"/>
      <c r="AI29" s="100"/>
      <c r="AJ29" s="100"/>
      <c r="AK29" s="100"/>
      <c r="AL29" s="134"/>
      <c r="AM29" s="416"/>
      <c r="AN29" s="417"/>
      <c r="AO29" s="417"/>
      <c r="AP29" s="417"/>
      <c r="AQ29" s="122"/>
      <c r="AR29" s="122"/>
    </row>
    <row r="30" spans="1:44" outlineLevel="1" x14ac:dyDescent="0.25">
      <c r="A30" s="292" t="s">
        <v>98</v>
      </c>
      <c r="B30" s="429" t="s">
        <v>378</v>
      </c>
      <c r="C30" s="434" t="s">
        <v>393</v>
      </c>
      <c r="D30" s="213"/>
      <c r="E30" s="213"/>
      <c r="F30" s="99"/>
      <c r="G30" s="100"/>
      <c r="H30" s="100">
        <f>5.7+92.27+71.34+16.64+14.27+4.81</f>
        <v>205.03</v>
      </c>
      <c r="I30" s="129">
        <f t="shared" si="14"/>
        <v>205.03</v>
      </c>
      <c r="J30" s="100">
        <v>710</v>
      </c>
      <c r="K30" s="100">
        <v>200</v>
      </c>
      <c r="L30" s="100"/>
      <c r="M30" s="129"/>
      <c r="N30" s="100"/>
      <c r="O30" s="100"/>
      <c r="P30" s="100"/>
      <c r="Q30" s="129">
        <f t="shared" si="15"/>
        <v>0</v>
      </c>
      <c r="R30" s="100"/>
      <c r="S30" s="100"/>
      <c r="T30" s="100"/>
      <c r="U30" s="131">
        <f t="shared" si="16"/>
        <v>0</v>
      </c>
      <c r="V30" s="427"/>
      <c r="W30" s="99"/>
      <c r="X30" s="100"/>
      <c r="Y30" s="100"/>
      <c r="Z30" s="134"/>
      <c r="AA30" s="100"/>
      <c r="AB30" s="100"/>
      <c r="AC30" s="100"/>
      <c r="AD30" s="136"/>
      <c r="AE30" s="100"/>
      <c r="AF30" s="100"/>
      <c r="AG30" s="100"/>
      <c r="AH30" s="136"/>
      <c r="AI30" s="100"/>
      <c r="AJ30" s="100"/>
      <c r="AK30" s="100"/>
      <c r="AL30" s="134"/>
      <c r="AM30" s="416"/>
      <c r="AN30" s="417"/>
      <c r="AO30" s="417"/>
      <c r="AP30" s="417"/>
      <c r="AQ30" s="122"/>
      <c r="AR30" s="122"/>
    </row>
    <row r="31" spans="1:44" outlineLevel="1" x14ac:dyDescent="0.25">
      <c r="A31" s="292" t="s">
        <v>98</v>
      </c>
      <c r="B31" s="429" t="s">
        <v>444</v>
      </c>
      <c r="C31" s="435" t="s">
        <v>395</v>
      </c>
      <c r="D31" s="213"/>
      <c r="E31" s="213"/>
      <c r="F31" s="99"/>
      <c r="G31" s="100"/>
      <c r="H31" s="100"/>
      <c r="I31" s="129">
        <f t="shared" si="14"/>
        <v>0</v>
      </c>
      <c r="J31" s="446"/>
      <c r="K31" s="100"/>
      <c r="L31" s="100"/>
      <c r="M31" s="129"/>
      <c r="N31" s="100">
        <f>27000+1200</f>
        <v>28200</v>
      </c>
      <c r="O31" s="100"/>
      <c r="P31" s="100"/>
      <c r="Q31" s="129">
        <f t="shared" si="15"/>
        <v>28200</v>
      </c>
      <c r="R31" s="100"/>
      <c r="S31" s="100"/>
      <c r="T31" s="100"/>
      <c r="U31" s="131">
        <f t="shared" si="16"/>
        <v>0</v>
      </c>
      <c r="V31" s="427"/>
      <c r="W31" s="99"/>
      <c r="X31" s="100"/>
      <c r="Y31" s="100"/>
      <c r="Z31" s="134"/>
      <c r="AA31" s="100"/>
      <c r="AB31" s="100"/>
      <c r="AC31" s="100"/>
      <c r="AD31" s="136"/>
      <c r="AE31" s="100"/>
      <c r="AF31" s="100"/>
      <c r="AG31" s="100"/>
      <c r="AH31" s="136"/>
      <c r="AI31" s="100"/>
      <c r="AJ31" s="100"/>
      <c r="AK31" s="100"/>
      <c r="AL31" s="134"/>
      <c r="AM31" s="416"/>
      <c r="AN31" s="417"/>
      <c r="AO31" s="417"/>
      <c r="AP31" s="417"/>
      <c r="AQ31" s="122"/>
      <c r="AR31" s="122"/>
    </row>
    <row r="32" spans="1:44" outlineLevel="1" x14ac:dyDescent="0.25">
      <c r="A32" s="292" t="s">
        <v>98</v>
      </c>
      <c r="B32" s="429" t="s">
        <v>445</v>
      </c>
      <c r="C32" s="435" t="s">
        <v>394</v>
      </c>
      <c r="D32" s="213"/>
      <c r="E32" s="213"/>
      <c r="F32" s="99"/>
      <c r="G32" s="100"/>
      <c r="H32" s="100"/>
      <c r="I32" s="129">
        <f t="shared" si="14"/>
        <v>0</v>
      </c>
      <c r="J32" s="100"/>
      <c r="K32" s="100">
        <v>500</v>
      </c>
      <c r="L32" s="100">
        <v>500</v>
      </c>
      <c r="M32" s="129"/>
      <c r="N32" s="100">
        <v>500</v>
      </c>
      <c r="O32" s="100">
        <v>500</v>
      </c>
      <c r="P32" s="100">
        <v>500</v>
      </c>
      <c r="Q32" s="129">
        <f t="shared" si="15"/>
        <v>1500</v>
      </c>
      <c r="R32" s="100">
        <v>500</v>
      </c>
      <c r="S32" s="100">
        <v>500</v>
      </c>
      <c r="T32" s="100">
        <v>500</v>
      </c>
      <c r="U32" s="131">
        <f t="shared" si="16"/>
        <v>1500</v>
      </c>
      <c r="V32" s="427"/>
      <c r="W32" s="99"/>
      <c r="X32" s="100"/>
      <c r="Y32" s="100"/>
      <c r="Z32" s="134"/>
      <c r="AA32" s="100"/>
      <c r="AB32" s="100"/>
      <c r="AC32" s="100"/>
      <c r="AD32" s="136"/>
      <c r="AE32" s="100"/>
      <c r="AF32" s="100"/>
      <c r="AG32" s="100"/>
      <c r="AH32" s="136"/>
      <c r="AI32" s="100"/>
      <c r="AJ32" s="100"/>
      <c r="AK32" s="100"/>
      <c r="AL32" s="134"/>
      <c r="AM32" s="416"/>
      <c r="AN32" s="417"/>
      <c r="AO32" s="417"/>
      <c r="AP32" s="417"/>
      <c r="AQ32" s="122"/>
      <c r="AR32" s="122"/>
    </row>
    <row r="33" spans="1:44" x14ac:dyDescent="0.25">
      <c r="A33" s="286" t="s">
        <v>158</v>
      </c>
      <c r="B33" s="287"/>
      <c r="C33" s="288" t="str">
        <f>'Plan Op'!C50</f>
        <v>La fonction d’audit interne du secteur public est renforcée en vue de contribuer à l’atteinte des objectifs de la SNBGLC interne du secteur public burundais</v>
      </c>
      <c r="D33" s="94"/>
      <c r="E33" s="94"/>
      <c r="F33" s="101"/>
      <c r="G33" s="102"/>
      <c r="H33" s="102"/>
      <c r="I33" s="128">
        <f>+I34+I37+I40+I42+I44+I47</f>
        <v>11915.29</v>
      </c>
      <c r="J33" s="102"/>
      <c r="K33" s="102"/>
      <c r="L33" s="102"/>
      <c r="M33" s="128">
        <f>+M34+M37+M40+M42+M44+M47</f>
        <v>91090</v>
      </c>
      <c r="N33" s="102"/>
      <c r="O33" s="102"/>
      <c r="P33" s="102"/>
      <c r="Q33" s="128">
        <f>+Q34+Q37+Q40+Q42+Q44+Q47</f>
        <v>72875</v>
      </c>
      <c r="R33" s="102"/>
      <c r="S33" s="102"/>
      <c r="T33" s="102"/>
      <c r="U33" s="128">
        <f>+U34+U37+U40+U42+U44+U47</f>
        <v>28125</v>
      </c>
      <c r="V33" s="120">
        <f>+V34+V37+V40+V42+V44+V47</f>
        <v>204005.29</v>
      </c>
      <c r="W33" s="101"/>
      <c r="X33" s="102"/>
      <c r="Y33" s="102"/>
      <c r="Z33" s="128">
        <f>+Z34+Z37+Z40+Z42</f>
        <v>0</v>
      </c>
      <c r="AA33" s="102"/>
      <c r="AB33" s="102"/>
      <c r="AC33" s="102"/>
      <c r="AD33" s="128">
        <f>+AD34+AD37+AD40+AD42</f>
        <v>0</v>
      </c>
      <c r="AE33" s="102"/>
      <c r="AF33" s="102"/>
      <c r="AG33" s="102"/>
      <c r="AH33" s="128">
        <f>+AH34+AH37+AH40+AH42</f>
        <v>0</v>
      </c>
      <c r="AI33" s="102"/>
      <c r="AJ33" s="102"/>
      <c r="AK33" s="102"/>
      <c r="AL33" s="128">
        <f>+AL34+AL37+AL40+AL42</f>
        <v>0</v>
      </c>
      <c r="AM33" s="120">
        <f>+AM34+AM37+AM40+AM42</f>
        <v>0</v>
      </c>
      <c r="AN33" s="120">
        <f>+AN34+AN37+AN40+AN42</f>
        <v>0</v>
      </c>
      <c r="AO33" s="120">
        <f>+AO34+AO37+AO40+AO42</f>
        <v>0</v>
      </c>
      <c r="AP33" s="120">
        <f>+AP34+AP37+AP40+AP42</f>
        <v>0</v>
      </c>
      <c r="AQ33" s="103"/>
      <c r="AR33" s="103"/>
    </row>
    <row r="34" spans="1:44" ht="63" customHeight="1" x14ac:dyDescent="0.25">
      <c r="A34" s="289" t="s">
        <v>93</v>
      </c>
      <c r="B34" s="290" t="s">
        <v>95</v>
      </c>
      <c r="C34" s="291" t="str">
        <f>'Plan Op'!C51</f>
        <v xml:space="preserve">Appui au développement d’une vision institutionnelle et organisationnelle et des structures et processus pour l’IGE, adaptés aux défis de l’évolution de la fonction d’audit interne du secteur public burundais </v>
      </c>
      <c r="D34" s="215">
        <v>45000</v>
      </c>
      <c r="E34" s="215"/>
      <c r="F34" s="225">
        <f>SUM(F35:F36)</f>
        <v>0</v>
      </c>
      <c r="G34" s="226">
        <f>SUM(G35:G36)</f>
        <v>0</v>
      </c>
      <c r="H34" s="226">
        <f>SUM(H35:H36)</f>
        <v>0</v>
      </c>
      <c r="I34" s="227">
        <f>SUM(F34:H34)</f>
        <v>0</v>
      </c>
      <c r="J34" s="226">
        <f>SUM(J35:J36)</f>
        <v>0</v>
      </c>
      <c r="K34" s="226">
        <f>SUM(K35:K36)</f>
        <v>6000</v>
      </c>
      <c r="L34" s="226">
        <f>SUM(L35:L36)</f>
        <v>27750</v>
      </c>
      <c r="M34" s="227">
        <f>SUM(J34:L34)</f>
        <v>33750</v>
      </c>
      <c r="N34" s="226">
        <f>SUM(N35:N36)</f>
        <v>0</v>
      </c>
      <c r="O34" s="226">
        <f>SUM(O35:O36)</f>
        <v>0</v>
      </c>
      <c r="P34" s="226">
        <f>SUM(P35:P36)</f>
        <v>0</v>
      </c>
      <c r="Q34" s="227">
        <f>SUM(N34:P34)</f>
        <v>0</v>
      </c>
      <c r="R34" s="226">
        <f>SUM(R35:R36)</f>
        <v>3750</v>
      </c>
      <c r="S34" s="226">
        <f>SUM(S35:S36)</f>
        <v>3750</v>
      </c>
      <c r="T34" s="226">
        <f>SUM(T35:T36)</f>
        <v>3750</v>
      </c>
      <c r="U34" s="227">
        <f>SUM(R34:T34)</f>
        <v>11250</v>
      </c>
      <c r="V34" s="228">
        <f>I34+M34+Q34+U34</f>
        <v>45000</v>
      </c>
      <c r="W34" s="233">
        <f>SUM(W35:W36)</f>
        <v>0</v>
      </c>
      <c r="X34" s="229">
        <f>SUM(X35:X36)</f>
        <v>0</v>
      </c>
      <c r="Y34" s="229">
        <f>SUM(Y35:Y36)</f>
        <v>0</v>
      </c>
      <c r="Z34" s="230">
        <f>SUM(W34:Y34)</f>
        <v>0</v>
      </c>
      <c r="AA34" s="233">
        <f>SUM(AA35:AA36)</f>
        <v>0</v>
      </c>
      <c r="AB34" s="229">
        <f>SUM(AB35:AB36)</f>
        <v>0</v>
      </c>
      <c r="AC34" s="229">
        <f>SUM(AC35:AC36)</f>
        <v>0</v>
      </c>
      <c r="AD34" s="230">
        <f>SUM(AA34:AC34)</f>
        <v>0</v>
      </c>
      <c r="AE34" s="233">
        <f>SUM(AE35:AE36)</f>
        <v>0</v>
      </c>
      <c r="AF34" s="229">
        <f>SUM(AF35:AF36)</f>
        <v>0</v>
      </c>
      <c r="AG34" s="229">
        <f>SUM(AG35:AG36)</f>
        <v>0</v>
      </c>
      <c r="AH34" s="230">
        <f>SUM(AE34:AG34)</f>
        <v>0</v>
      </c>
      <c r="AI34" s="233">
        <f>SUM(AI35:AI36)</f>
        <v>0</v>
      </c>
      <c r="AJ34" s="229">
        <f>SUM(AJ35:AJ36)</f>
        <v>0</v>
      </c>
      <c r="AK34" s="229">
        <f>SUM(AK35:AK36)</f>
        <v>0</v>
      </c>
      <c r="AL34" s="230">
        <f>SUM(AI34:AK34)</f>
        <v>0</v>
      </c>
      <c r="AM34" s="230">
        <f>Z34+AD34+AH34+AL34</f>
        <v>0</v>
      </c>
      <c r="AN34" s="231"/>
      <c r="AO34" s="231"/>
      <c r="AP34" s="231"/>
      <c r="AQ34" s="232">
        <f>E34+V34+AM34+AN34+AO34+AP34</f>
        <v>45000</v>
      </c>
      <c r="AR34" s="232">
        <f>D34-AQ34</f>
        <v>0</v>
      </c>
    </row>
    <row r="35" spans="1:44" ht="57.75" customHeight="1" outlineLevel="1" x14ac:dyDescent="0.25">
      <c r="A35" s="292" t="s">
        <v>99</v>
      </c>
      <c r="B35" s="293" t="s">
        <v>156</v>
      </c>
      <c r="C35" s="435" t="str">
        <f>'Plan Op'!C52</f>
        <v xml:space="preserve">Consultance Internationale pour l'audit organisationnel initial de l'IGE et (de façon perlée) pour le développement Institutionnel et organisationnel de l'IGE </v>
      </c>
      <c r="D35" s="213"/>
      <c r="E35" s="213"/>
      <c r="F35" s="99"/>
      <c r="G35" s="100"/>
      <c r="H35" s="100"/>
      <c r="I35" s="129"/>
      <c r="J35" s="99"/>
      <c r="K35" s="501">
        <f>30000*0.2</f>
        <v>6000</v>
      </c>
      <c r="L35" s="99">
        <f>30000-K35</f>
        <v>24000</v>
      </c>
      <c r="M35" s="129"/>
      <c r="N35" s="99"/>
      <c r="O35" s="100"/>
      <c r="P35" s="100"/>
      <c r="Q35" s="129"/>
      <c r="R35" s="99"/>
      <c r="S35" s="100"/>
      <c r="T35" s="100"/>
      <c r="U35" s="131"/>
      <c r="V35" s="125"/>
      <c r="W35" s="99"/>
      <c r="X35" s="100"/>
      <c r="Y35" s="100"/>
      <c r="Z35" s="134"/>
      <c r="AA35" s="99"/>
      <c r="AB35" s="100"/>
      <c r="AC35" s="100"/>
      <c r="AD35" s="136"/>
      <c r="AE35" s="99"/>
      <c r="AF35" s="100"/>
      <c r="AG35" s="100"/>
      <c r="AH35" s="136"/>
      <c r="AI35" s="99"/>
      <c r="AJ35" s="100"/>
      <c r="AK35" s="100"/>
      <c r="AL35" s="134"/>
      <c r="AM35" s="124"/>
      <c r="AN35" s="121"/>
      <c r="AO35" s="121"/>
      <c r="AP35" s="121"/>
      <c r="AQ35" s="122"/>
      <c r="AR35" s="122"/>
    </row>
    <row r="36" spans="1:44" outlineLevel="1" x14ac:dyDescent="0.25">
      <c r="A36" s="292" t="s">
        <v>98</v>
      </c>
      <c r="B36" s="293" t="s">
        <v>155</v>
      </c>
      <c r="C36" s="435" t="str">
        <f>'Plan Op'!C54</f>
        <v>ATI-Renforcement des capacité en archivage</v>
      </c>
      <c r="D36" s="213"/>
      <c r="E36" s="213"/>
      <c r="F36" s="99"/>
      <c r="G36" s="100"/>
      <c r="H36" s="100"/>
      <c r="I36" s="129"/>
      <c r="J36" s="99"/>
      <c r="K36" s="100"/>
      <c r="L36" s="100">
        <f>15000/4</f>
        <v>3750</v>
      </c>
      <c r="M36" s="129"/>
      <c r="N36" s="99"/>
      <c r="O36" s="100"/>
      <c r="P36" s="100"/>
      <c r="Q36" s="129"/>
      <c r="R36" s="99">
        <f>15000/4</f>
        <v>3750</v>
      </c>
      <c r="S36" s="100">
        <f>15000/4</f>
        <v>3750</v>
      </c>
      <c r="T36" s="100">
        <f>15000/4</f>
        <v>3750</v>
      </c>
      <c r="U36" s="131"/>
      <c r="V36" s="125"/>
      <c r="W36" s="99"/>
      <c r="X36" s="100"/>
      <c r="Y36" s="100"/>
      <c r="Z36" s="134"/>
      <c r="AA36" s="99"/>
      <c r="AB36" s="100"/>
      <c r="AC36" s="100"/>
      <c r="AD36" s="136"/>
      <c r="AE36" s="99"/>
      <c r="AF36" s="100"/>
      <c r="AG36" s="100"/>
      <c r="AH36" s="136"/>
      <c r="AI36" s="99"/>
      <c r="AJ36" s="100"/>
      <c r="AK36" s="100"/>
      <c r="AL36" s="134"/>
      <c r="AM36" s="124"/>
      <c r="AN36" s="121"/>
      <c r="AO36" s="121"/>
      <c r="AP36" s="121"/>
      <c r="AQ36" s="122"/>
      <c r="AR36" s="122"/>
    </row>
    <row r="37" spans="1:44" ht="60" x14ac:dyDescent="0.25">
      <c r="A37" s="289" t="s">
        <v>93</v>
      </c>
      <c r="B37" s="290" t="s">
        <v>167</v>
      </c>
      <c r="C37" s="291" t="str">
        <f>'Plan Op'!C56</f>
        <v>Appui au développement d’une politique RH interne de l’IGE pour doter l’organisation des compétences professionnelles adaptées à ses défis</v>
      </c>
      <c r="D37" s="215">
        <v>45000</v>
      </c>
      <c r="E37" s="215"/>
      <c r="F37" s="225">
        <f>SUM(F38:F39)</f>
        <v>0</v>
      </c>
      <c r="G37" s="226">
        <f>SUM(G38:G39)</f>
        <v>0</v>
      </c>
      <c r="H37" s="226">
        <f>SUM(H38:H39)</f>
        <v>0</v>
      </c>
      <c r="I37" s="227">
        <f>SUM(F37:H37)</f>
        <v>0</v>
      </c>
      <c r="J37" s="226">
        <f>SUM(J38:J39)</f>
        <v>0</v>
      </c>
      <c r="K37" s="226">
        <f>SUM(K38:K39)</f>
        <v>0</v>
      </c>
      <c r="L37" s="226">
        <f>SUM(L38:L39)</f>
        <v>0</v>
      </c>
      <c r="M37" s="227">
        <f>SUM(J37:L37)</f>
        <v>0</v>
      </c>
      <c r="N37" s="226">
        <f>SUM(N38:N39)</f>
        <v>0</v>
      </c>
      <c r="O37" s="226">
        <f>SUM(O38:O39)</f>
        <v>5000</v>
      </c>
      <c r="P37" s="226">
        <f>SUM(P38:P39)</f>
        <v>0</v>
      </c>
      <c r="Q37" s="227">
        <f>SUM(N37:P37)</f>
        <v>5000</v>
      </c>
      <c r="R37" s="226">
        <f>SUM(R38:R39)</f>
        <v>5000</v>
      </c>
      <c r="S37" s="226">
        <f>SUM(S38:S39)</f>
        <v>5000</v>
      </c>
      <c r="T37" s="226">
        <f>SUM(T38:T39)</f>
        <v>5000</v>
      </c>
      <c r="U37" s="227">
        <f>SUM(R37:T37)</f>
        <v>15000</v>
      </c>
      <c r="V37" s="228">
        <f>I37+M37+Q37+U37</f>
        <v>20000</v>
      </c>
      <c r="W37" s="233">
        <f>SUM(W38:W39)</f>
        <v>0</v>
      </c>
      <c r="X37" s="229">
        <f>SUM(X38:X39)</f>
        <v>0</v>
      </c>
      <c r="Y37" s="229">
        <f>SUM(Y38:Y39)</f>
        <v>0</v>
      </c>
      <c r="Z37" s="230">
        <f>SUM(W37:Y37)</f>
        <v>0</v>
      </c>
      <c r="AA37" s="233">
        <f>SUM(AA38:AA39)</f>
        <v>0</v>
      </c>
      <c r="AB37" s="229">
        <f>SUM(AB38:AB39)</f>
        <v>0</v>
      </c>
      <c r="AC37" s="229">
        <f>SUM(AC38:AC39)</f>
        <v>0</v>
      </c>
      <c r="AD37" s="230">
        <f>SUM(AA37:AC37)</f>
        <v>0</v>
      </c>
      <c r="AE37" s="233">
        <f>SUM(AE38:AE39)</f>
        <v>0</v>
      </c>
      <c r="AF37" s="229">
        <f>SUM(AF38:AF39)</f>
        <v>0</v>
      </c>
      <c r="AG37" s="229">
        <f>SUM(AG38:AG39)</f>
        <v>0</v>
      </c>
      <c r="AH37" s="230">
        <f>SUM(AE37:AG37)</f>
        <v>0</v>
      </c>
      <c r="AI37" s="233">
        <f>SUM(AI38:AI39)</f>
        <v>0</v>
      </c>
      <c r="AJ37" s="229">
        <f>SUM(AJ38:AJ39)</f>
        <v>0</v>
      </c>
      <c r="AK37" s="229">
        <f>SUM(AK38:AK39)</f>
        <v>0</v>
      </c>
      <c r="AL37" s="230">
        <f>SUM(AI37:AK37)</f>
        <v>0</v>
      </c>
      <c r="AM37" s="230">
        <f>Z37+AD37+AH37+AL37</f>
        <v>0</v>
      </c>
      <c r="AN37" s="231"/>
      <c r="AO37" s="231"/>
      <c r="AP37" s="231"/>
      <c r="AQ37" s="232">
        <f>E37+V37+AM37+AN37+AO37+AP37</f>
        <v>20000</v>
      </c>
      <c r="AR37" s="232">
        <f>D37-AQ37</f>
        <v>25000</v>
      </c>
    </row>
    <row r="38" spans="1:44" ht="30" outlineLevel="1" x14ac:dyDescent="0.25">
      <c r="A38" s="292" t="s">
        <v>99</v>
      </c>
      <c r="B38" s="293" t="s">
        <v>170</v>
      </c>
      <c r="C38" s="294" t="str">
        <f>'Plan Op'!C57</f>
        <v>Consultance Internationale en GRH (de façon ponctuelle/perlée)</v>
      </c>
      <c r="D38" s="213"/>
      <c r="E38" s="213"/>
      <c r="F38" s="99"/>
      <c r="G38" s="100"/>
      <c r="H38" s="100"/>
      <c r="I38" s="129"/>
      <c r="J38" s="99"/>
      <c r="K38" s="100"/>
      <c r="L38" s="100"/>
      <c r="M38" s="129"/>
      <c r="N38" s="99"/>
      <c r="O38" s="100">
        <v>5000</v>
      </c>
      <c r="P38" s="100"/>
      <c r="Q38" s="129"/>
      <c r="R38" s="99"/>
      <c r="S38" s="100"/>
      <c r="T38" s="100"/>
      <c r="U38" s="131"/>
      <c r="V38" s="125"/>
      <c r="W38" s="99"/>
      <c r="X38" s="100"/>
      <c r="Y38" s="100"/>
      <c r="Z38" s="134"/>
      <c r="AA38" s="99"/>
      <c r="AB38" s="100"/>
      <c r="AC38" s="100"/>
      <c r="AD38" s="136"/>
      <c r="AE38" s="99"/>
      <c r="AF38" s="100"/>
      <c r="AG38" s="100"/>
      <c r="AH38" s="136"/>
      <c r="AI38" s="99"/>
      <c r="AJ38" s="100"/>
      <c r="AK38" s="100"/>
      <c r="AL38" s="134"/>
      <c r="AM38" s="124"/>
      <c r="AN38" s="121"/>
      <c r="AO38" s="121"/>
      <c r="AP38" s="121"/>
      <c r="AQ38" s="122"/>
      <c r="AR38" s="122"/>
    </row>
    <row r="39" spans="1:44" ht="30" outlineLevel="1" x14ac:dyDescent="0.25">
      <c r="A39" s="292" t="s">
        <v>98</v>
      </c>
      <c r="B39" s="293" t="s">
        <v>171</v>
      </c>
      <c r="C39" s="435" t="str">
        <f>'Plan Op'!C59</f>
        <v>ATI-renforcement capacité en gestion des connaissance</v>
      </c>
      <c r="D39" s="213"/>
      <c r="E39" s="213"/>
      <c r="F39" s="99"/>
      <c r="G39" s="100"/>
      <c r="H39" s="100"/>
      <c r="I39" s="129"/>
      <c r="J39" s="99"/>
      <c r="K39" s="100"/>
      <c r="L39" s="100"/>
      <c r="M39" s="129"/>
      <c r="N39" s="99"/>
      <c r="O39" s="100"/>
      <c r="P39" s="100"/>
      <c r="Q39" s="129"/>
      <c r="R39" s="99">
        <f>15000/3</f>
        <v>5000</v>
      </c>
      <c r="S39" s="100">
        <v>5000</v>
      </c>
      <c r="T39" s="100">
        <v>5000</v>
      </c>
      <c r="U39" s="131"/>
      <c r="V39" s="125"/>
      <c r="W39" s="99"/>
      <c r="X39" s="100"/>
      <c r="Y39" s="100"/>
      <c r="Z39" s="134"/>
      <c r="AA39" s="99"/>
      <c r="AB39" s="100"/>
      <c r="AC39" s="100"/>
      <c r="AD39" s="136"/>
      <c r="AE39" s="99"/>
      <c r="AF39" s="100"/>
      <c r="AG39" s="100"/>
      <c r="AH39" s="136"/>
      <c r="AI39" s="99"/>
      <c r="AJ39" s="100"/>
      <c r="AK39" s="100"/>
      <c r="AL39" s="134"/>
      <c r="AM39" s="124"/>
      <c r="AN39" s="121"/>
      <c r="AO39" s="121"/>
      <c r="AP39" s="121"/>
      <c r="AQ39" s="122"/>
      <c r="AR39" s="122"/>
    </row>
    <row r="40" spans="1:44" ht="45" x14ac:dyDescent="0.25">
      <c r="A40" s="289" t="s">
        <v>93</v>
      </c>
      <c r="B40" s="290" t="s">
        <v>168</v>
      </c>
      <c r="C40" s="291" t="str">
        <f>'Plan Op'!C61</f>
        <v>Appui au développement de standards, méthodologies, instruments et approches d’audit</v>
      </c>
      <c r="D40" s="215">
        <v>40000</v>
      </c>
      <c r="E40" s="215"/>
      <c r="F40" s="225">
        <f>SUM(F41:F41)</f>
        <v>0</v>
      </c>
      <c r="G40" s="226">
        <f>SUM(G41:G41)</f>
        <v>0</v>
      </c>
      <c r="H40" s="226">
        <f>SUM(H41:H41)</f>
        <v>0</v>
      </c>
      <c r="I40" s="227">
        <f>SUM(F40:H40)</f>
        <v>0</v>
      </c>
      <c r="J40" s="226">
        <f>SUM(J41:J41)</f>
        <v>0</v>
      </c>
      <c r="K40" s="226">
        <f>SUM(K41:K41)</f>
        <v>10000</v>
      </c>
      <c r="L40" s="226">
        <f>SUM(L41:L41)</f>
        <v>0</v>
      </c>
      <c r="M40" s="227">
        <f>SUM(J40:L40)</f>
        <v>10000</v>
      </c>
      <c r="N40" s="226">
        <f>SUM(N41:N41)</f>
        <v>0</v>
      </c>
      <c r="O40" s="226">
        <f>SUM(O41:O41)</f>
        <v>0</v>
      </c>
      <c r="P40" s="226">
        <f>SUM(P41:P41)</f>
        <v>0</v>
      </c>
      <c r="Q40" s="227">
        <f>SUM(N40:P40)</f>
        <v>0</v>
      </c>
      <c r="R40" s="226">
        <f>SUM(R41:R41)</f>
        <v>0</v>
      </c>
      <c r="S40" s="226">
        <f>SUM(S41:S41)</f>
        <v>0</v>
      </c>
      <c r="T40" s="226">
        <f>SUM(T41:T41)</f>
        <v>0</v>
      </c>
      <c r="U40" s="227">
        <f>SUM(R40:T40)</f>
        <v>0</v>
      </c>
      <c r="V40" s="228">
        <f>I40+M40+Q40+U40</f>
        <v>10000</v>
      </c>
      <c r="W40" s="233">
        <f>SUM(W41:W41)</f>
        <v>0</v>
      </c>
      <c r="X40" s="229">
        <f>SUM(X41:X41)</f>
        <v>0</v>
      </c>
      <c r="Y40" s="229">
        <f>SUM(Y41:Y41)</f>
        <v>0</v>
      </c>
      <c r="Z40" s="230">
        <f>SUM(W40:Y40)</f>
        <v>0</v>
      </c>
      <c r="AA40" s="233">
        <f>SUM(AA41:AA41)</f>
        <v>0</v>
      </c>
      <c r="AB40" s="229">
        <f>SUM(AB41:AB41)</f>
        <v>0</v>
      </c>
      <c r="AC40" s="229">
        <f>SUM(AC41:AC41)</f>
        <v>0</v>
      </c>
      <c r="AD40" s="230">
        <f>SUM(AA40:AC40)</f>
        <v>0</v>
      </c>
      <c r="AE40" s="233">
        <f>SUM(AE41:AE41)</f>
        <v>0</v>
      </c>
      <c r="AF40" s="229">
        <f>SUM(AF41:AF41)</f>
        <v>0</v>
      </c>
      <c r="AG40" s="229">
        <f>SUM(AG41:AG41)</f>
        <v>0</v>
      </c>
      <c r="AH40" s="230">
        <f>SUM(AE40:AG40)</f>
        <v>0</v>
      </c>
      <c r="AI40" s="233">
        <f>SUM(AI41:AI41)</f>
        <v>0</v>
      </c>
      <c r="AJ40" s="229">
        <f>SUM(AJ41:AJ41)</f>
        <v>0</v>
      </c>
      <c r="AK40" s="229">
        <f>SUM(AK41:AK41)</f>
        <v>0</v>
      </c>
      <c r="AL40" s="230">
        <f>SUM(AI40:AK40)</f>
        <v>0</v>
      </c>
      <c r="AM40" s="230">
        <f>Z40+AD40+AH40+AL40</f>
        <v>0</v>
      </c>
      <c r="AN40" s="231"/>
      <c r="AO40" s="231"/>
      <c r="AP40" s="231"/>
      <c r="AQ40" s="232">
        <f>E40+V40+AM40+AN40+AO40+AP40</f>
        <v>10000</v>
      </c>
      <c r="AR40" s="232">
        <f>D40-AQ40</f>
        <v>30000</v>
      </c>
    </row>
    <row r="41" spans="1:44" ht="30" outlineLevel="1" x14ac:dyDescent="0.25">
      <c r="A41" s="292" t="s">
        <v>99</v>
      </c>
      <c r="B41" s="293" t="s">
        <v>172</v>
      </c>
      <c r="C41" s="435" t="str">
        <f>'Plan Op'!C62</f>
        <v>Consultances Internationales ponctuelles en méthodologie de types d'audit spécifiques</v>
      </c>
      <c r="D41" s="213"/>
      <c r="E41" s="213"/>
      <c r="F41" s="99"/>
      <c r="G41" s="100"/>
      <c r="H41" s="100"/>
      <c r="I41" s="129"/>
      <c r="J41" s="99"/>
      <c r="K41" s="100">
        <v>10000</v>
      </c>
      <c r="L41" s="100"/>
      <c r="M41" s="129"/>
      <c r="N41" s="99"/>
      <c r="O41" s="100"/>
      <c r="P41" s="100"/>
      <c r="Q41" s="129"/>
      <c r="R41" s="99"/>
      <c r="S41" s="100"/>
      <c r="T41" s="100"/>
      <c r="U41" s="131"/>
      <c r="V41" s="125"/>
      <c r="W41" s="99"/>
      <c r="X41" s="100"/>
      <c r="Y41" s="100"/>
      <c r="Z41" s="134"/>
      <c r="AA41" s="99"/>
      <c r="AB41" s="100"/>
      <c r="AC41" s="100"/>
      <c r="AD41" s="136"/>
      <c r="AE41" s="99"/>
      <c r="AF41" s="100"/>
      <c r="AG41" s="100"/>
      <c r="AH41" s="136"/>
      <c r="AI41" s="99"/>
      <c r="AJ41" s="100"/>
      <c r="AK41" s="100"/>
      <c r="AL41" s="134"/>
      <c r="AM41" s="124"/>
      <c r="AN41" s="121"/>
      <c r="AO41" s="121"/>
      <c r="AP41" s="121"/>
      <c r="AQ41" s="122"/>
      <c r="AR41" s="122"/>
    </row>
    <row r="42" spans="1:44" ht="60" x14ac:dyDescent="0.25">
      <c r="A42" s="289" t="s">
        <v>93</v>
      </c>
      <c r="B42" s="290" t="s">
        <v>169</v>
      </c>
      <c r="C42" s="291" t="str">
        <f>'Plan Op'!C64</f>
        <v>Appui à la définition institutionnelle de la fonction d’audit interne dans les secteurs de concentration de la coopération belgo-burundaise</v>
      </c>
      <c r="D42" s="215">
        <v>20000</v>
      </c>
      <c r="E42" s="215"/>
      <c r="F42" s="225">
        <f>SUM(F43:F43)</f>
        <v>0</v>
      </c>
      <c r="G42" s="226">
        <f>SUM(G43:G43)</f>
        <v>0</v>
      </c>
      <c r="H42" s="226">
        <f>SUM(H43:H43)</f>
        <v>0</v>
      </c>
      <c r="I42" s="227">
        <f>SUM(F42:H42)</f>
        <v>0</v>
      </c>
      <c r="J42" s="226">
        <f>SUM(J43:J43)</f>
        <v>0</v>
      </c>
      <c r="K42" s="226">
        <f>SUM(K43:K43)</f>
        <v>0</v>
      </c>
      <c r="L42" s="226">
        <f>SUM(L43:L43)</f>
        <v>0</v>
      </c>
      <c r="M42" s="227">
        <f>SUM(J42:L42)</f>
        <v>0</v>
      </c>
      <c r="N42" s="226">
        <f>SUM(N43:N43)</f>
        <v>0</v>
      </c>
      <c r="O42" s="226">
        <f>SUM(O43:O43)</f>
        <v>0</v>
      </c>
      <c r="P42" s="226">
        <f>SUM(P43:P43)</f>
        <v>0</v>
      </c>
      <c r="Q42" s="227">
        <f>SUM(N42:P42)</f>
        <v>0</v>
      </c>
      <c r="R42" s="226">
        <f>SUM(R43:R43)</f>
        <v>0</v>
      </c>
      <c r="S42" s="226">
        <f>SUM(S43:S43)</f>
        <v>0</v>
      </c>
      <c r="T42" s="226">
        <f>SUM(T43:T43)</f>
        <v>0</v>
      </c>
      <c r="U42" s="227">
        <f>SUM(R42:T42)</f>
        <v>0</v>
      </c>
      <c r="V42" s="228">
        <f>I42+M42+Q42+U42</f>
        <v>0</v>
      </c>
      <c r="W42" s="233">
        <f>SUM(W43:W43)</f>
        <v>0</v>
      </c>
      <c r="X42" s="229">
        <f>SUM(X43:X43)</f>
        <v>0</v>
      </c>
      <c r="Y42" s="229">
        <f>SUM(Y43:Y43)</f>
        <v>0</v>
      </c>
      <c r="Z42" s="230">
        <f>SUM(W42:Y42)</f>
        <v>0</v>
      </c>
      <c r="AA42" s="233">
        <f>SUM(AA43:AA43)</f>
        <v>0</v>
      </c>
      <c r="AB42" s="229">
        <f>SUM(AB43:AB43)</f>
        <v>0</v>
      </c>
      <c r="AC42" s="229">
        <f>SUM(AC43:AC43)</f>
        <v>0</v>
      </c>
      <c r="AD42" s="230">
        <f>SUM(AA42:AC42)</f>
        <v>0</v>
      </c>
      <c r="AE42" s="233">
        <f>SUM(AE43:AE43)</f>
        <v>0</v>
      </c>
      <c r="AF42" s="229">
        <f>SUM(AF43:AF43)</f>
        <v>0</v>
      </c>
      <c r="AG42" s="229">
        <f>SUM(AG43:AG43)</f>
        <v>0</v>
      </c>
      <c r="AH42" s="230">
        <f>SUM(AE42:AG42)</f>
        <v>0</v>
      </c>
      <c r="AI42" s="233">
        <f>SUM(AI43:AI43)</f>
        <v>0</v>
      </c>
      <c r="AJ42" s="229">
        <f>SUM(AJ43:AJ43)</f>
        <v>0</v>
      </c>
      <c r="AK42" s="229">
        <f>SUM(AK43:AK43)</f>
        <v>0</v>
      </c>
      <c r="AL42" s="230">
        <f>SUM(AI42:AK42)</f>
        <v>0</v>
      </c>
      <c r="AM42" s="230">
        <f>Z42+AD42+AH42+AL42</f>
        <v>0</v>
      </c>
      <c r="AN42" s="231"/>
      <c r="AO42" s="231"/>
      <c r="AP42" s="231"/>
      <c r="AQ42" s="232">
        <f>E42+V42+AM42+AN42+AO42+AP42</f>
        <v>0</v>
      </c>
      <c r="AR42" s="232">
        <f>D42-AQ42</f>
        <v>20000</v>
      </c>
    </row>
    <row r="43" spans="1:44" ht="30" outlineLevel="1" x14ac:dyDescent="0.25">
      <c r="A43" s="292" t="s">
        <v>99</v>
      </c>
      <c r="B43" s="293" t="s">
        <v>173</v>
      </c>
      <c r="C43" s="435" t="str">
        <f>'Plan Op'!C65</f>
        <v>Consultance internationale ponctuelle en audit interne secterielle</v>
      </c>
      <c r="D43" s="213"/>
      <c r="E43" s="213"/>
      <c r="F43" s="99"/>
      <c r="G43" s="100"/>
      <c r="H43" s="100"/>
      <c r="I43" s="129"/>
      <c r="J43" s="99"/>
      <c r="K43" s="100"/>
      <c r="L43" s="100"/>
      <c r="M43" s="129"/>
      <c r="N43" s="99"/>
      <c r="O43" s="100"/>
      <c r="P43" s="100"/>
      <c r="Q43" s="129"/>
      <c r="R43" s="99"/>
      <c r="S43" s="100"/>
      <c r="T43" s="100"/>
      <c r="U43" s="131"/>
      <c r="V43" s="125"/>
      <c r="W43" s="99"/>
      <c r="X43" s="100"/>
      <c r="Y43" s="100"/>
      <c r="Z43" s="134"/>
      <c r="AA43" s="99"/>
      <c r="AB43" s="100"/>
      <c r="AC43" s="100"/>
      <c r="AD43" s="136"/>
      <c r="AE43" s="99"/>
      <c r="AF43" s="100"/>
      <c r="AG43" s="100"/>
      <c r="AH43" s="136"/>
      <c r="AI43" s="99"/>
      <c r="AJ43" s="100"/>
      <c r="AK43" s="100"/>
      <c r="AL43" s="134"/>
      <c r="AM43" s="124"/>
      <c r="AN43" s="121"/>
      <c r="AO43" s="121"/>
      <c r="AP43" s="121"/>
      <c r="AQ43" s="122"/>
      <c r="AR43" s="122"/>
    </row>
    <row r="44" spans="1:44" ht="30" outlineLevel="1" x14ac:dyDescent="0.25">
      <c r="A44" s="289" t="s">
        <v>93</v>
      </c>
      <c r="B44" s="428" t="s">
        <v>303</v>
      </c>
      <c r="C44" s="291" t="str">
        <f>'Plan Op'!C67</f>
        <v>Appui à la capitalisation des constats de l’audit interne</v>
      </c>
      <c r="D44" s="215">
        <v>56000</v>
      </c>
      <c r="E44" s="215"/>
      <c r="F44" s="225">
        <f>SUM(F45:F46)</f>
        <v>0</v>
      </c>
      <c r="G44" s="226">
        <f>SUM(G45:G46)</f>
        <v>0</v>
      </c>
      <c r="H44" s="226">
        <f>SUM(H45:H46)</f>
        <v>0</v>
      </c>
      <c r="I44" s="227">
        <f>SUM(F44:H44)</f>
        <v>0</v>
      </c>
      <c r="J44" s="226">
        <f>SUM(J45:J46)</f>
        <v>0</v>
      </c>
      <c r="K44" s="226">
        <f>SUM(K45:K46)</f>
        <v>0</v>
      </c>
      <c r="L44" s="226">
        <f>SUM(L45:L46)</f>
        <v>0</v>
      </c>
      <c r="M44" s="227">
        <f>SUM(J44:L44)</f>
        <v>0</v>
      </c>
      <c r="N44" s="226">
        <f>SUM(N45:N46)</f>
        <v>0</v>
      </c>
      <c r="O44" s="226">
        <f>SUM(O45:O46)</f>
        <v>11000</v>
      </c>
      <c r="P44" s="226">
        <f>SUM(P45:P46)</f>
        <v>0</v>
      </c>
      <c r="Q44" s="227">
        <f>SUM(N44:P44)</f>
        <v>11000</v>
      </c>
      <c r="R44" s="226">
        <f>SUM(R45:R46)</f>
        <v>0</v>
      </c>
      <c r="S44" s="226">
        <f>SUM(S45:S46)</f>
        <v>0</v>
      </c>
      <c r="T44" s="226">
        <f>SUM(T45:T46)</f>
        <v>0</v>
      </c>
      <c r="U44" s="227">
        <f>SUM(R44:T44)</f>
        <v>0</v>
      </c>
      <c r="V44" s="228">
        <f>I44+M44+Q44+U44</f>
        <v>11000</v>
      </c>
      <c r="W44" s="233">
        <f>SUM(W45:W46)</f>
        <v>0</v>
      </c>
      <c r="X44" s="229">
        <f>SUM(X45:X46)</f>
        <v>0</v>
      </c>
      <c r="Y44" s="229">
        <f>SUM(Y45:Y46)</f>
        <v>0</v>
      </c>
      <c r="Z44" s="230">
        <f>SUM(W44:Y44)</f>
        <v>0</v>
      </c>
      <c r="AA44" s="233">
        <f>SUM(AA45:AA46)</f>
        <v>0</v>
      </c>
      <c r="AB44" s="229">
        <f>SUM(AB45:AB46)</f>
        <v>0</v>
      </c>
      <c r="AC44" s="229">
        <f>SUM(AC45:AC46)</f>
        <v>0</v>
      </c>
      <c r="AD44" s="230">
        <f>SUM(AA44:AC44)</f>
        <v>0</v>
      </c>
      <c r="AE44" s="233">
        <f>SUM(AE45:AE46)</f>
        <v>0</v>
      </c>
      <c r="AF44" s="229">
        <f>SUM(AF45:AF46)</f>
        <v>0</v>
      </c>
      <c r="AG44" s="229">
        <f>SUM(AG45:AG46)</f>
        <v>0</v>
      </c>
      <c r="AH44" s="230">
        <f>SUM(AE44:AG44)</f>
        <v>0</v>
      </c>
      <c r="AI44" s="233">
        <f>SUM(AI45:AI46)</f>
        <v>0</v>
      </c>
      <c r="AJ44" s="229">
        <f>SUM(AJ45:AJ46)</f>
        <v>0</v>
      </c>
      <c r="AK44" s="229">
        <f>SUM(AK45:AK46)</f>
        <v>0</v>
      </c>
      <c r="AL44" s="230">
        <f>SUM(AI44:AK44)</f>
        <v>0</v>
      </c>
      <c r="AM44" s="230">
        <f>Z44+AD44+AH44+AL44</f>
        <v>0</v>
      </c>
      <c r="AN44" s="231"/>
      <c r="AO44" s="231"/>
      <c r="AP44" s="231"/>
      <c r="AQ44" s="232">
        <f>E44+V44+AM44+AN44+AO44+AP44</f>
        <v>11000</v>
      </c>
      <c r="AR44" s="232">
        <f>D44-AQ44</f>
        <v>45000</v>
      </c>
    </row>
    <row r="45" spans="1:44" outlineLevel="1" x14ac:dyDescent="0.25">
      <c r="A45" s="292" t="s">
        <v>99</v>
      </c>
      <c r="B45" s="429" t="s">
        <v>304</v>
      </c>
      <c r="C45" s="435" t="str">
        <f>'Plan Op'!C68</f>
        <v>Consultance internationale en communication</v>
      </c>
      <c r="D45" s="213"/>
      <c r="E45" s="213"/>
      <c r="F45" s="99"/>
      <c r="G45" s="100"/>
      <c r="H45" s="100"/>
      <c r="I45" s="129"/>
      <c r="J45" s="99"/>
      <c r="K45" s="100"/>
      <c r="L45" s="100"/>
      <c r="M45" s="129"/>
      <c r="N45" s="99"/>
      <c r="O45" s="100">
        <v>5000</v>
      </c>
      <c r="P45" s="100"/>
      <c r="Q45" s="129"/>
      <c r="R45" s="99"/>
      <c r="S45" s="100"/>
      <c r="T45" s="100"/>
      <c r="U45" s="131"/>
      <c r="V45" s="125"/>
      <c r="W45" s="99"/>
      <c r="X45" s="100"/>
      <c r="Y45" s="100"/>
      <c r="Z45" s="134"/>
      <c r="AA45" s="99"/>
      <c r="AB45" s="100"/>
      <c r="AC45" s="100"/>
      <c r="AD45" s="136"/>
      <c r="AE45" s="99"/>
      <c r="AF45" s="100"/>
      <c r="AG45" s="100"/>
      <c r="AH45" s="136"/>
      <c r="AI45" s="99"/>
      <c r="AJ45" s="100"/>
      <c r="AK45" s="100"/>
      <c r="AL45" s="134"/>
      <c r="AM45" s="124"/>
      <c r="AN45" s="121"/>
      <c r="AO45" s="121"/>
      <c r="AP45" s="121"/>
      <c r="AQ45" s="122"/>
      <c r="AR45" s="122"/>
    </row>
    <row r="46" spans="1:44" ht="30" outlineLevel="1" x14ac:dyDescent="0.25">
      <c r="A46" s="292" t="s">
        <v>98</v>
      </c>
      <c r="B46" s="429" t="s">
        <v>305</v>
      </c>
      <c r="C46" s="435" t="str">
        <f>'Plan Op'!C70</f>
        <v>Développement d'outils de partage ICT et autres (cout Expert ICT)</v>
      </c>
      <c r="D46" s="213"/>
      <c r="E46" s="213"/>
      <c r="F46" s="99"/>
      <c r="G46" s="100"/>
      <c r="H46" s="100"/>
      <c r="I46" s="129"/>
      <c r="J46" s="99"/>
      <c r="K46" s="100"/>
      <c r="L46" s="100"/>
      <c r="M46" s="129"/>
      <c r="N46" s="99"/>
      <c r="O46" s="100">
        <v>6000</v>
      </c>
      <c r="P46" s="100"/>
      <c r="Q46" s="129"/>
      <c r="R46" s="99"/>
      <c r="S46" s="100"/>
      <c r="T46" s="100"/>
      <c r="U46" s="131"/>
      <c r="V46" s="125"/>
      <c r="W46" s="99"/>
      <c r="X46" s="100"/>
      <c r="Y46" s="100"/>
      <c r="Z46" s="134"/>
      <c r="AA46" s="99"/>
      <c r="AB46" s="100"/>
      <c r="AC46" s="100"/>
      <c r="AD46" s="136"/>
      <c r="AE46" s="99"/>
      <c r="AF46" s="100"/>
      <c r="AG46" s="100"/>
      <c r="AH46" s="136"/>
      <c r="AI46" s="99"/>
      <c r="AJ46" s="100"/>
      <c r="AK46" s="100"/>
      <c r="AL46" s="134"/>
      <c r="AM46" s="124"/>
      <c r="AN46" s="121"/>
      <c r="AO46" s="121"/>
      <c r="AP46" s="121"/>
      <c r="AQ46" s="122"/>
      <c r="AR46" s="122"/>
    </row>
    <row r="47" spans="1:44" x14ac:dyDescent="0.25">
      <c r="A47" s="426" t="str">
        <f>'Plan Op'!A72</f>
        <v>Activité</v>
      </c>
      <c r="B47" s="428" t="s">
        <v>306</v>
      </c>
      <c r="C47" s="290" t="str">
        <f>'Plan Op'!C72</f>
        <v>Appui aux moyens de fonctionnement de l’IGE</v>
      </c>
      <c r="D47" s="215">
        <v>311600</v>
      </c>
      <c r="E47" s="215"/>
      <c r="F47" s="225">
        <f>SUM(F48:F54)</f>
        <v>310.93</v>
      </c>
      <c r="G47" s="225">
        <f t="shared" ref="G47:H47" si="17">SUM(G48:G54)</f>
        <v>6142.1100000000006</v>
      </c>
      <c r="H47" s="225">
        <f t="shared" si="17"/>
        <v>5462.25</v>
      </c>
      <c r="I47" s="227">
        <f>SUM(F47:H47)</f>
        <v>11915.29</v>
      </c>
      <c r="J47" s="226">
        <f>SUM(J48:J54)</f>
        <v>500</v>
      </c>
      <c r="K47" s="226">
        <f t="shared" ref="K47:L47" si="18">SUM(K48:K54)</f>
        <v>46040</v>
      </c>
      <c r="L47" s="226">
        <f t="shared" si="18"/>
        <v>800</v>
      </c>
      <c r="M47" s="227">
        <f>SUM(J47:L47)</f>
        <v>47340</v>
      </c>
      <c r="N47" s="226">
        <f>SUM(N48:N54)</f>
        <v>500</v>
      </c>
      <c r="O47" s="226">
        <f t="shared" ref="O47:P47" si="19">SUM(O48:O54)</f>
        <v>55875</v>
      </c>
      <c r="P47" s="226">
        <f t="shared" si="19"/>
        <v>500</v>
      </c>
      <c r="Q47" s="227">
        <f>SUM(N47:P47)</f>
        <v>56875</v>
      </c>
      <c r="R47" s="226">
        <f>SUM(R48:R54)</f>
        <v>500</v>
      </c>
      <c r="S47" s="226">
        <f t="shared" ref="S47:T47" si="20">SUM(S48:S54)</f>
        <v>875</v>
      </c>
      <c r="T47" s="226">
        <f t="shared" si="20"/>
        <v>500</v>
      </c>
      <c r="U47" s="227">
        <f>SUM(R47:T47)</f>
        <v>1875</v>
      </c>
      <c r="V47" s="228">
        <f>I47+M47+Q47+U47</f>
        <v>118005.29000000001</v>
      </c>
      <c r="W47" s="233">
        <f>SUM(W48:W51)</f>
        <v>0</v>
      </c>
      <c r="X47" s="229">
        <f>SUM(X48:X51)</f>
        <v>0</v>
      </c>
      <c r="Y47" s="229">
        <f>SUM(Y48:Y51)</f>
        <v>0</v>
      </c>
      <c r="Z47" s="230">
        <f>SUM(W47:Y47)</f>
        <v>0</v>
      </c>
      <c r="AA47" s="233">
        <f>SUM(AA48:AA51)</f>
        <v>0</v>
      </c>
      <c r="AB47" s="229">
        <f>SUM(AB48:AB51)</f>
        <v>0</v>
      </c>
      <c r="AC47" s="229">
        <f>SUM(AC48:AC51)</f>
        <v>0</v>
      </c>
      <c r="AD47" s="230">
        <f>SUM(AA47:AC47)</f>
        <v>0</v>
      </c>
      <c r="AE47" s="233">
        <f>SUM(AE48:AE51)</f>
        <v>0</v>
      </c>
      <c r="AF47" s="229">
        <f>SUM(AF48:AF51)</f>
        <v>0</v>
      </c>
      <c r="AG47" s="229">
        <f>SUM(AG48:AG51)</f>
        <v>0</v>
      </c>
      <c r="AH47" s="230">
        <f>SUM(AE47:AG47)</f>
        <v>0</v>
      </c>
      <c r="AI47" s="233">
        <f>SUM(AI48:AI51)</f>
        <v>0</v>
      </c>
      <c r="AJ47" s="229">
        <f>SUM(AJ48:AJ51)</f>
        <v>0</v>
      </c>
      <c r="AK47" s="229">
        <f>SUM(AK48:AK51)</f>
        <v>0</v>
      </c>
      <c r="AL47" s="230">
        <f>SUM(AI47:AK47)</f>
        <v>0</v>
      </c>
      <c r="AM47" s="230">
        <f>Z47+AD47+AH47+AL47</f>
        <v>0</v>
      </c>
      <c r="AN47" s="231"/>
      <c r="AO47" s="231"/>
      <c r="AP47" s="231"/>
      <c r="AQ47" s="232">
        <f>E47+V47+AM47+AN47+AO47+AP47</f>
        <v>118005.29000000001</v>
      </c>
      <c r="AR47" s="232">
        <f>D47-AQ47</f>
        <v>193594.71</v>
      </c>
    </row>
    <row r="48" spans="1:44" outlineLevel="1" x14ac:dyDescent="0.25">
      <c r="A48" s="293" t="str">
        <f>'Plan Op'!A73</f>
        <v>Ss -Act.</v>
      </c>
      <c r="B48" s="429" t="s">
        <v>308</v>
      </c>
      <c r="C48" s="293" t="str">
        <f>'Plan Op'!C73</f>
        <v>Frais de transport</v>
      </c>
      <c r="D48" s="213"/>
      <c r="E48" s="213"/>
      <c r="F48" s="99"/>
      <c r="G48" s="100"/>
      <c r="H48" s="100"/>
      <c r="I48" s="129">
        <f>SUM(F48:H48)</f>
        <v>0</v>
      </c>
      <c r="J48" s="100"/>
      <c r="K48" s="100"/>
      <c r="L48" s="100"/>
      <c r="M48" s="418">
        <f>+J48+K48+L48</f>
        <v>0</v>
      </c>
      <c r="N48" s="100"/>
      <c r="O48" s="100">
        <v>55000</v>
      </c>
      <c r="P48" s="100"/>
      <c r="Q48" s="418">
        <f>+N48+O48+P48</f>
        <v>55000</v>
      </c>
      <c r="R48" s="100"/>
      <c r="S48" s="100"/>
      <c r="T48" s="100"/>
      <c r="U48" s="129">
        <f>SUM(R48:T48)</f>
        <v>0</v>
      </c>
      <c r="V48" s="125">
        <f>I48+M48+Q48+U48</f>
        <v>55000</v>
      </c>
      <c r="W48" s="420"/>
      <c r="X48" s="100"/>
      <c r="Y48" s="100"/>
      <c r="Z48" s="134"/>
      <c r="AA48" s="99"/>
      <c r="AB48" s="100"/>
      <c r="AC48" s="100"/>
      <c r="AD48" s="134"/>
      <c r="AE48" s="99"/>
      <c r="AF48" s="100"/>
      <c r="AG48" s="100"/>
      <c r="AH48" s="134"/>
      <c r="AI48" s="99"/>
      <c r="AJ48" s="100"/>
      <c r="AK48" s="100"/>
      <c r="AL48" s="134"/>
      <c r="AM48" s="124"/>
      <c r="AN48" s="121"/>
      <c r="AO48" s="121"/>
      <c r="AP48" s="121"/>
      <c r="AQ48" s="122"/>
      <c r="AR48" s="122"/>
    </row>
    <row r="49" spans="1:44" outlineLevel="1" x14ac:dyDescent="0.25">
      <c r="A49" s="293" t="str">
        <f>'Plan Op'!A75</f>
        <v>Ss -Act.</v>
      </c>
      <c r="B49" s="429" t="s">
        <v>309</v>
      </c>
      <c r="C49" s="293" t="str">
        <f>'Plan Op'!C75</f>
        <v>Equipement de bureaux pour l'IGE</v>
      </c>
      <c r="D49" s="213"/>
      <c r="E49" s="213"/>
      <c r="F49" s="99"/>
      <c r="G49" s="100"/>
      <c r="H49" s="100"/>
      <c r="I49" s="129">
        <f t="shared" ref="I49:I53" si="21">SUM(F49:H49)</f>
        <v>0</v>
      </c>
      <c r="J49" s="99"/>
      <c r="K49" s="499">
        <f>13520+11520</f>
        <v>25040</v>
      </c>
      <c r="L49" s="100"/>
      <c r="M49" s="418">
        <f t="shared" ref="M49:M54" si="22">+J49+K49+L49</f>
        <v>25040</v>
      </c>
      <c r="N49" s="99"/>
      <c r="O49" s="100">
        <v>375</v>
      </c>
      <c r="P49" s="100"/>
      <c r="Q49" s="418">
        <f t="shared" ref="Q49:Q54" si="23">+N49+O49+P49</f>
        <v>375</v>
      </c>
      <c r="R49" s="99"/>
      <c r="S49" s="100">
        <v>375</v>
      </c>
      <c r="T49" s="100"/>
      <c r="U49" s="129">
        <f t="shared" ref="U49:U54" si="24">SUM(R49:T49)</f>
        <v>375</v>
      </c>
      <c r="V49" s="125">
        <f t="shared" ref="V49:V54" si="25">I49+M49+Q49+U49</f>
        <v>25790</v>
      </c>
      <c r="W49" s="421"/>
      <c r="X49" s="100"/>
      <c r="Y49" s="100"/>
      <c r="Z49" s="134"/>
      <c r="AA49" s="99"/>
      <c r="AB49" s="100"/>
      <c r="AC49" s="100"/>
      <c r="AD49" s="134"/>
      <c r="AE49" s="99"/>
      <c r="AF49" s="100"/>
      <c r="AG49" s="100"/>
      <c r="AH49" s="134"/>
      <c r="AI49" s="99"/>
      <c r="AJ49" s="100"/>
      <c r="AK49" s="100"/>
      <c r="AL49" s="134"/>
      <c r="AM49" s="416"/>
      <c r="AN49" s="121"/>
      <c r="AO49" s="422"/>
      <c r="AP49" s="121"/>
      <c r="AQ49" s="122"/>
      <c r="AR49" s="122"/>
    </row>
    <row r="50" spans="1:44" outlineLevel="1" x14ac:dyDescent="0.25">
      <c r="A50" s="293" t="str">
        <f>'Plan Op'!A77</f>
        <v>Ss -Act.</v>
      </c>
      <c r="B50" s="429" t="s">
        <v>310</v>
      </c>
      <c r="C50" s="425" t="s">
        <v>373</v>
      </c>
      <c r="D50" s="213"/>
      <c r="E50" s="213"/>
      <c r="F50" s="99"/>
      <c r="G50" s="100">
        <v>5956.13</v>
      </c>
      <c r="H50" s="100">
        <v>1516.45</v>
      </c>
      <c r="I50" s="129">
        <f t="shared" si="21"/>
        <v>7472.58</v>
      </c>
      <c r="J50" s="99"/>
      <c r="K50" s="100">
        <v>15000</v>
      </c>
      <c r="L50" s="100"/>
      <c r="M50" s="418">
        <f t="shared" si="22"/>
        <v>15000</v>
      </c>
      <c r="N50" s="99"/>
      <c r="O50" s="100"/>
      <c r="P50" s="100"/>
      <c r="Q50" s="418">
        <f t="shared" si="23"/>
        <v>0</v>
      </c>
      <c r="R50" s="99"/>
      <c r="S50" s="100"/>
      <c r="T50" s="100"/>
      <c r="U50" s="129">
        <f t="shared" si="24"/>
        <v>0</v>
      </c>
      <c r="V50" s="125">
        <f t="shared" si="25"/>
        <v>22472.58</v>
      </c>
      <c r="W50" s="99"/>
      <c r="X50" s="100"/>
      <c r="Y50" s="100"/>
      <c r="Z50" s="134"/>
      <c r="AA50" s="99"/>
      <c r="AB50" s="100"/>
      <c r="AC50" s="100"/>
      <c r="AD50" s="134"/>
      <c r="AE50" s="99"/>
      <c r="AF50" s="100"/>
      <c r="AG50" s="100"/>
      <c r="AH50" s="134"/>
      <c r="AI50" s="99"/>
      <c r="AJ50" s="100"/>
      <c r="AK50" s="100"/>
      <c r="AL50" s="134"/>
      <c r="AM50" s="416"/>
      <c r="AN50" s="121"/>
      <c r="AO50" s="422"/>
      <c r="AP50" s="121"/>
      <c r="AQ50" s="122"/>
      <c r="AR50" s="122"/>
    </row>
    <row r="51" spans="1:44" outlineLevel="1" x14ac:dyDescent="0.25">
      <c r="A51" s="293" t="str">
        <f>'Plan Op'!A79</f>
        <v>Ss -Act.</v>
      </c>
      <c r="B51" s="429" t="s">
        <v>379</v>
      </c>
      <c r="C51" s="293" t="str">
        <f>'Plan Op'!C79</f>
        <v>Réhabilitation des bureaux pour l'IGE</v>
      </c>
      <c r="D51" s="213"/>
      <c r="E51" s="213"/>
      <c r="F51" s="99"/>
      <c r="G51" s="100"/>
      <c r="H51" s="100"/>
      <c r="I51" s="129">
        <f t="shared" si="21"/>
        <v>0</v>
      </c>
      <c r="J51" s="99"/>
      <c r="K51" s="100">
        <v>4500</v>
      </c>
      <c r="L51" s="100"/>
      <c r="M51" s="418">
        <f t="shared" si="22"/>
        <v>4500</v>
      </c>
      <c r="N51" s="99"/>
      <c r="O51" s="100"/>
      <c r="P51" s="100"/>
      <c r="Q51" s="418">
        <f t="shared" si="23"/>
        <v>0</v>
      </c>
      <c r="R51" s="99"/>
      <c r="S51" s="100"/>
      <c r="T51" s="100"/>
      <c r="U51" s="129">
        <f t="shared" si="24"/>
        <v>0</v>
      </c>
      <c r="V51" s="125">
        <f t="shared" si="25"/>
        <v>4500</v>
      </c>
      <c r="W51" s="99"/>
      <c r="X51" s="100"/>
      <c r="Y51" s="100"/>
      <c r="Z51" s="134"/>
      <c r="AA51" s="99"/>
      <c r="AB51" s="100"/>
      <c r="AC51" s="100"/>
      <c r="AD51" s="134"/>
      <c r="AE51" s="99"/>
      <c r="AF51" s="100"/>
      <c r="AG51" s="100"/>
      <c r="AH51" s="134"/>
      <c r="AI51" s="99"/>
      <c r="AJ51" s="100"/>
      <c r="AK51" s="100"/>
      <c r="AL51" s="134"/>
      <c r="AM51" s="416"/>
      <c r="AN51" s="423"/>
      <c r="AO51" s="121"/>
      <c r="AP51" s="422"/>
      <c r="AQ51" s="122"/>
      <c r="AR51" s="122"/>
    </row>
    <row r="52" spans="1:44" outlineLevel="1" x14ac:dyDescent="0.25">
      <c r="A52" s="293" t="str">
        <f>'Plan Op'!A81</f>
        <v>Ss -Act.</v>
      </c>
      <c r="B52" s="429" t="s">
        <v>380</v>
      </c>
      <c r="C52" s="445" t="s">
        <v>478</v>
      </c>
      <c r="D52" s="213"/>
      <c r="E52" s="213"/>
      <c r="F52" s="99"/>
      <c r="G52" s="100"/>
      <c r="H52" s="100">
        <f>2361.59+325.78+784.55</f>
        <v>3471.92</v>
      </c>
      <c r="I52" s="129">
        <f t="shared" si="21"/>
        <v>3471.92</v>
      </c>
      <c r="J52" s="100">
        <v>0</v>
      </c>
      <c r="K52" s="100">
        <v>1000</v>
      </c>
      <c r="L52" s="100"/>
      <c r="M52" s="418">
        <f t="shared" si="22"/>
        <v>1000</v>
      </c>
      <c r="N52" s="100"/>
      <c r="O52" s="100"/>
      <c r="P52" s="100"/>
      <c r="Q52" s="418">
        <f t="shared" si="23"/>
        <v>0</v>
      </c>
      <c r="R52" s="100"/>
      <c r="S52" s="100"/>
      <c r="T52" s="100"/>
      <c r="U52" s="129">
        <f t="shared" si="24"/>
        <v>0</v>
      </c>
      <c r="V52" s="125">
        <f t="shared" si="25"/>
        <v>4471.92</v>
      </c>
      <c r="W52" s="99"/>
      <c r="X52" s="100"/>
      <c r="Y52" s="100"/>
      <c r="Z52" s="134"/>
      <c r="AA52" s="100"/>
      <c r="AB52" s="100"/>
      <c r="AC52" s="100"/>
      <c r="AD52" s="134"/>
      <c r="AE52" s="100"/>
      <c r="AF52" s="100"/>
      <c r="AG52" s="100"/>
      <c r="AH52" s="134"/>
      <c r="AI52" s="100"/>
      <c r="AJ52" s="100"/>
      <c r="AK52" s="100"/>
      <c r="AL52" s="134"/>
      <c r="AM52" s="416"/>
      <c r="AN52" s="423"/>
      <c r="AO52" s="121"/>
      <c r="AP52" s="417"/>
      <c r="AQ52" s="122"/>
      <c r="AR52" s="122"/>
    </row>
    <row r="53" spans="1:44" outlineLevel="1" x14ac:dyDescent="0.25">
      <c r="A53" s="293" t="str">
        <f>'Plan Op'!A91</f>
        <v>Ss -Act.</v>
      </c>
      <c r="B53" s="429" t="s">
        <v>381</v>
      </c>
      <c r="C53" s="445" t="s">
        <v>477</v>
      </c>
      <c r="D53" s="213"/>
      <c r="E53" s="213"/>
      <c r="F53" s="99"/>
      <c r="G53" s="100"/>
      <c r="H53" s="100"/>
      <c r="I53" s="129">
        <f t="shared" si="21"/>
        <v>0</v>
      </c>
      <c r="J53" s="100"/>
      <c r="K53" s="100"/>
      <c r="L53" s="100">
        <v>300</v>
      </c>
      <c r="M53" s="418">
        <f t="shared" si="22"/>
        <v>300</v>
      </c>
      <c r="N53" s="100"/>
      <c r="O53" s="100"/>
      <c r="P53" s="100"/>
      <c r="Q53" s="418">
        <f t="shared" si="23"/>
        <v>0</v>
      </c>
      <c r="R53" s="100"/>
      <c r="S53" s="100"/>
      <c r="T53" s="100"/>
      <c r="U53" s="129">
        <f t="shared" si="24"/>
        <v>0</v>
      </c>
      <c r="V53" s="125">
        <f t="shared" si="25"/>
        <v>300</v>
      </c>
      <c r="W53" s="99"/>
      <c r="X53" s="100"/>
      <c r="Y53" s="100"/>
      <c r="Z53" s="134"/>
      <c r="AA53" s="100"/>
      <c r="AB53" s="100"/>
      <c r="AC53" s="100"/>
      <c r="AD53" s="134"/>
      <c r="AE53" s="100"/>
      <c r="AF53" s="100"/>
      <c r="AG53" s="100"/>
      <c r="AH53" s="134"/>
      <c r="AI53" s="100"/>
      <c r="AJ53" s="100"/>
      <c r="AK53" s="100"/>
      <c r="AL53" s="134"/>
      <c r="AM53" s="416"/>
      <c r="AN53" s="423"/>
      <c r="AO53" s="121"/>
      <c r="AP53" s="417"/>
      <c r="AQ53" s="122"/>
      <c r="AR53" s="122"/>
    </row>
    <row r="54" spans="1:44" outlineLevel="1" x14ac:dyDescent="0.25">
      <c r="A54" s="293" t="s">
        <v>217</v>
      </c>
      <c r="B54" s="429" t="s">
        <v>382</v>
      </c>
      <c r="C54" s="445" t="s">
        <v>455</v>
      </c>
      <c r="D54" s="213"/>
      <c r="E54" s="419"/>
      <c r="F54" s="495">
        <f>119.59+119.59+71.75</f>
        <v>310.93</v>
      </c>
      <c r="G54" s="100">
        <v>185.98000000000005</v>
      </c>
      <c r="H54" s="100">
        <f>61.24+92.04+76.85+151.01+92.74</f>
        <v>473.88</v>
      </c>
      <c r="I54" s="129">
        <f>SUM(F54:H54)</f>
        <v>970.79000000000008</v>
      </c>
      <c r="J54" s="100">
        <v>500</v>
      </c>
      <c r="K54" s="100">
        <v>500</v>
      </c>
      <c r="L54" s="100">
        <v>500</v>
      </c>
      <c r="M54" s="418">
        <f t="shared" si="22"/>
        <v>1500</v>
      </c>
      <c r="N54" s="100">
        <v>500</v>
      </c>
      <c r="O54" s="100">
        <v>500</v>
      </c>
      <c r="P54" s="100">
        <v>500</v>
      </c>
      <c r="Q54" s="418">
        <f t="shared" si="23"/>
        <v>1500</v>
      </c>
      <c r="R54" s="100">
        <v>500</v>
      </c>
      <c r="S54" s="100">
        <v>500</v>
      </c>
      <c r="T54" s="100">
        <v>500</v>
      </c>
      <c r="U54" s="129">
        <f t="shared" si="24"/>
        <v>1500</v>
      </c>
      <c r="V54" s="125">
        <f t="shared" si="25"/>
        <v>5470.79</v>
      </c>
      <c r="W54" s="99"/>
      <c r="X54" s="100"/>
      <c r="Y54" s="100"/>
      <c r="Z54" s="134"/>
      <c r="AA54" s="100"/>
      <c r="AB54" s="100"/>
      <c r="AC54" s="100"/>
      <c r="AD54" s="134"/>
      <c r="AE54" s="100"/>
      <c r="AF54" s="100"/>
      <c r="AG54" s="100"/>
      <c r="AH54" s="134"/>
      <c r="AI54" s="100"/>
      <c r="AJ54" s="100"/>
      <c r="AK54" s="100"/>
      <c r="AL54" s="134"/>
      <c r="AM54" s="416"/>
      <c r="AN54" s="424"/>
      <c r="AO54" s="139"/>
      <c r="AP54" s="417"/>
      <c r="AQ54" s="122"/>
      <c r="AR54" s="122"/>
    </row>
    <row r="55" spans="1:44" x14ac:dyDescent="0.25">
      <c r="A55" s="286" t="str">
        <f>'Plan Op'!A93</f>
        <v>Résultat 3</v>
      </c>
      <c r="B55" s="288"/>
      <c r="C55" s="288" t="str">
        <f>'Plan Op'!C93</f>
        <v>Les acquis de l’intervention ABGLC sont documentés</v>
      </c>
      <c r="D55" s="104"/>
      <c r="E55" s="104"/>
      <c r="F55" s="105"/>
      <c r="G55" s="106"/>
      <c r="H55" s="106"/>
      <c r="I55" s="128">
        <f>+I56</f>
        <v>0</v>
      </c>
      <c r="J55" s="106"/>
      <c r="K55" s="106"/>
      <c r="L55" s="106"/>
      <c r="M55" s="128">
        <f>+M56</f>
        <v>0</v>
      </c>
      <c r="N55" s="106"/>
      <c r="O55" s="106"/>
      <c r="P55" s="106"/>
      <c r="Q55" s="128">
        <f>+Q56</f>
        <v>0</v>
      </c>
      <c r="R55" s="106"/>
      <c r="S55" s="106"/>
      <c r="T55" s="106"/>
      <c r="U55" s="128">
        <f>+U56</f>
        <v>0</v>
      </c>
      <c r="V55" s="120">
        <f>+V56</f>
        <v>0</v>
      </c>
      <c r="W55" s="105"/>
      <c r="X55" s="106"/>
      <c r="Y55" s="106"/>
      <c r="Z55" s="128">
        <f>+Z56</f>
        <v>0</v>
      </c>
      <c r="AA55" s="106"/>
      <c r="AB55" s="106"/>
      <c r="AC55" s="106"/>
      <c r="AD55" s="128">
        <f>+AD56</f>
        <v>0</v>
      </c>
      <c r="AE55" s="106"/>
      <c r="AF55" s="106"/>
      <c r="AG55" s="106"/>
      <c r="AH55" s="128">
        <f>+AH56</f>
        <v>0</v>
      </c>
      <c r="AI55" s="106"/>
      <c r="AJ55" s="106"/>
      <c r="AK55" s="106"/>
      <c r="AL55" s="128">
        <f>+AL56</f>
        <v>0</v>
      </c>
      <c r="AM55" s="120">
        <f>+AM56</f>
        <v>0</v>
      </c>
      <c r="AN55" s="120">
        <f>+AN56</f>
        <v>0</v>
      </c>
      <c r="AO55" s="120">
        <f>+AO56</f>
        <v>0</v>
      </c>
      <c r="AP55" s="120">
        <f>+AP56</f>
        <v>0</v>
      </c>
      <c r="AQ55" s="103"/>
      <c r="AR55" s="103"/>
    </row>
    <row r="56" spans="1:44" x14ac:dyDescent="0.25">
      <c r="A56" s="289" t="str">
        <f>'Plan Op'!A94</f>
        <v>Activité</v>
      </c>
      <c r="B56" s="289" t="str">
        <f>'Plan Op'!B94</f>
        <v>A03-01</v>
      </c>
      <c r="C56" s="289" t="str">
        <f>'Plan Op'!C94</f>
        <v>Appui à la capitalisation des acquis de l'intervention ABGLC</v>
      </c>
      <c r="D56" s="215">
        <v>20000</v>
      </c>
      <c r="E56" s="215"/>
      <c r="F56" s="225">
        <f>SUM(F57:F57)</f>
        <v>0</v>
      </c>
      <c r="G56" s="226">
        <f>SUM(G57:G57)</f>
        <v>0</v>
      </c>
      <c r="H56" s="226">
        <f>SUM(H57:H57)</f>
        <v>0</v>
      </c>
      <c r="I56" s="227">
        <f>SUM(F56:H56)</f>
        <v>0</v>
      </c>
      <c r="J56" s="226">
        <f>SUM(J57:J57)</f>
        <v>0</v>
      </c>
      <c r="K56" s="226">
        <f>SUM(K57:K57)</f>
        <v>0</v>
      </c>
      <c r="L56" s="226">
        <f>SUM(L57:L57)</f>
        <v>0</v>
      </c>
      <c r="M56" s="227">
        <f>SUM(J56:L56)</f>
        <v>0</v>
      </c>
      <c r="N56" s="226">
        <f>SUM(N57:N57)</f>
        <v>0</v>
      </c>
      <c r="O56" s="226">
        <f>SUM(O57:O57)</f>
        <v>0</v>
      </c>
      <c r="P56" s="226">
        <f>SUM(P57:P57)</f>
        <v>0</v>
      </c>
      <c r="Q56" s="227">
        <f>SUM(N56:P56)</f>
        <v>0</v>
      </c>
      <c r="R56" s="226">
        <f>SUM(R57:R57)</f>
        <v>0</v>
      </c>
      <c r="S56" s="226">
        <f>SUM(S57:S57)</f>
        <v>0</v>
      </c>
      <c r="T56" s="226">
        <f>SUM(T57:T57)</f>
        <v>0</v>
      </c>
      <c r="U56" s="227">
        <f>SUM(R56:T56)</f>
        <v>0</v>
      </c>
      <c r="V56" s="228">
        <f>I56+M56+Q56+U56</f>
        <v>0</v>
      </c>
      <c r="W56" s="233">
        <f>W57</f>
        <v>0</v>
      </c>
      <c r="X56" s="229">
        <f>X57</f>
        <v>0</v>
      </c>
      <c r="Y56" s="229">
        <f>Y57</f>
        <v>0</v>
      </c>
      <c r="Z56" s="230">
        <f>SUM(W56:Y56)</f>
        <v>0</v>
      </c>
      <c r="AA56" s="229">
        <f>AA57</f>
        <v>0</v>
      </c>
      <c r="AB56" s="229">
        <f>AB57</f>
        <v>0</v>
      </c>
      <c r="AC56" s="229">
        <f>AC57</f>
        <v>0</v>
      </c>
      <c r="AD56" s="230">
        <f>SUM(AA56:AC56)</f>
        <v>0</v>
      </c>
      <c r="AE56" s="229">
        <f>AE57</f>
        <v>0</v>
      </c>
      <c r="AF56" s="229">
        <f>AF57</f>
        <v>0</v>
      </c>
      <c r="AG56" s="229">
        <f>AG57</f>
        <v>0</v>
      </c>
      <c r="AH56" s="230">
        <f>SUM(AE56:AG56)</f>
        <v>0</v>
      </c>
      <c r="AI56" s="229">
        <f>AI57</f>
        <v>0</v>
      </c>
      <c r="AJ56" s="229">
        <f>AJ57</f>
        <v>0</v>
      </c>
      <c r="AK56" s="229">
        <f>AK57</f>
        <v>0</v>
      </c>
      <c r="AL56" s="230">
        <f>SUM(AI56:AK56)</f>
        <v>0</v>
      </c>
      <c r="AM56" s="230">
        <f>Z56+AD56+AH56+AL56</f>
        <v>0</v>
      </c>
      <c r="AN56" s="231"/>
      <c r="AO56" s="231"/>
      <c r="AP56" s="231"/>
      <c r="AQ56" s="232">
        <f>E56+V56+AM56+AN56+AO56+AP56</f>
        <v>0</v>
      </c>
      <c r="AR56" s="232">
        <f>D56-AQ56</f>
        <v>20000</v>
      </c>
    </row>
    <row r="57" spans="1:44" outlineLevel="1" x14ac:dyDescent="0.25">
      <c r="A57" s="292"/>
      <c r="B57" s="293"/>
      <c r="C57" s="289" t="s">
        <v>322</v>
      </c>
      <c r="D57" s="213"/>
      <c r="E57" s="213"/>
      <c r="F57" s="99"/>
      <c r="G57" s="100"/>
      <c r="H57" s="100"/>
      <c r="I57" s="129"/>
      <c r="J57" s="99"/>
      <c r="K57" s="100"/>
      <c r="L57" s="100"/>
      <c r="M57" s="129"/>
      <c r="N57" s="99"/>
      <c r="O57" s="100"/>
      <c r="P57" s="100"/>
      <c r="Q57" s="129"/>
      <c r="R57" s="99"/>
      <c r="S57" s="100"/>
      <c r="T57" s="100"/>
      <c r="U57" s="131"/>
      <c r="V57" s="125"/>
      <c r="W57" s="99"/>
      <c r="X57" s="100"/>
      <c r="Y57" s="100"/>
      <c r="Z57" s="134"/>
      <c r="AA57" s="99"/>
      <c r="AB57" s="100"/>
      <c r="AC57" s="100"/>
      <c r="AD57" s="134"/>
      <c r="AE57" s="99"/>
      <c r="AF57" s="100"/>
      <c r="AG57" s="100"/>
      <c r="AH57" s="134"/>
      <c r="AI57" s="99"/>
      <c r="AJ57" s="100"/>
      <c r="AK57" s="100"/>
      <c r="AL57" s="134"/>
      <c r="AM57" s="124"/>
      <c r="AN57" s="121"/>
      <c r="AO57" s="121"/>
      <c r="AP57" s="121"/>
      <c r="AQ57" s="122"/>
      <c r="AR57" s="122"/>
    </row>
    <row r="58" spans="1:44" s="87" customFormat="1" x14ac:dyDescent="0.25">
      <c r="A58" s="209" t="s">
        <v>238</v>
      </c>
      <c r="B58" s="202"/>
      <c r="C58" s="210" t="s">
        <v>237</v>
      </c>
      <c r="D58" s="203"/>
      <c r="E58" s="203"/>
      <c r="F58" s="204"/>
      <c r="G58" s="205"/>
      <c r="H58" s="205"/>
      <c r="I58" s="206"/>
      <c r="J58" s="205"/>
      <c r="K58" s="205"/>
      <c r="L58" s="205"/>
      <c r="M58" s="206"/>
      <c r="N58" s="205"/>
      <c r="O58" s="205"/>
      <c r="P58" s="205"/>
      <c r="Q58" s="206"/>
      <c r="R58" s="205"/>
      <c r="S58" s="205"/>
      <c r="T58" s="205"/>
      <c r="U58" s="206"/>
      <c r="V58" s="205"/>
      <c r="W58" s="204"/>
      <c r="X58" s="205"/>
      <c r="Y58" s="205"/>
      <c r="Z58" s="206"/>
      <c r="AA58" s="205"/>
      <c r="AB58" s="205"/>
      <c r="AC58" s="205"/>
      <c r="AD58" s="206"/>
      <c r="AE58" s="205"/>
      <c r="AF58" s="205"/>
      <c r="AG58" s="205"/>
      <c r="AH58" s="206"/>
      <c r="AI58" s="205"/>
      <c r="AJ58" s="205"/>
      <c r="AK58" s="205"/>
      <c r="AL58" s="206"/>
      <c r="AM58" s="211"/>
      <c r="AN58" s="207"/>
      <c r="AO58" s="207"/>
      <c r="AP58" s="207"/>
      <c r="AQ58" s="208"/>
      <c r="AR58" s="208"/>
    </row>
    <row r="59" spans="1:44" x14ac:dyDescent="0.25">
      <c r="A59" s="289" t="s">
        <v>93</v>
      </c>
      <c r="B59" s="290" t="s">
        <v>240</v>
      </c>
      <c r="C59" s="291" t="s">
        <v>241</v>
      </c>
      <c r="D59" s="215"/>
      <c r="E59" s="215"/>
      <c r="F59" s="225">
        <f>SUM(F60:F61)</f>
        <v>0</v>
      </c>
      <c r="G59" s="226">
        <f>SUM(G60:G61)</f>
        <v>0</v>
      </c>
      <c r="H59" s="226">
        <f>SUM(H60:H61)</f>
        <v>0</v>
      </c>
      <c r="I59" s="227">
        <f>SUM(F59:H59)</f>
        <v>0</v>
      </c>
      <c r="J59" s="226">
        <f>SUM(J60:J61)</f>
        <v>0</v>
      </c>
      <c r="K59" s="226">
        <f>SUM(K60:K61)</f>
        <v>0</v>
      </c>
      <c r="L59" s="226">
        <f>SUM(L60:L61)</f>
        <v>0</v>
      </c>
      <c r="M59" s="227">
        <f>SUM(J59:L59)</f>
        <v>0</v>
      </c>
      <c r="N59" s="226">
        <f>SUM(N60:N61)</f>
        <v>0</v>
      </c>
      <c r="O59" s="226">
        <f>SUM(O60:O61)</f>
        <v>0</v>
      </c>
      <c r="P59" s="226">
        <f>SUM(P60:P61)</f>
        <v>0</v>
      </c>
      <c r="Q59" s="227">
        <f>SUM(N59:P59)</f>
        <v>0</v>
      </c>
      <c r="R59" s="226">
        <f>SUM(R60:R61)</f>
        <v>0</v>
      </c>
      <c r="S59" s="226">
        <f>SUM(S60:S61)</f>
        <v>0</v>
      </c>
      <c r="T59" s="226">
        <f>SUM(T60:T61)</f>
        <v>0</v>
      </c>
      <c r="U59" s="227">
        <f>SUM(R59:T59)</f>
        <v>0</v>
      </c>
      <c r="V59" s="228">
        <f>I59+M59+Q59+U59</f>
        <v>0</v>
      </c>
      <c r="W59" s="233">
        <f>SUM(W60:W61)</f>
        <v>0</v>
      </c>
      <c r="X59" s="229">
        <f>SUM(X60:X61)</f>
        <v>0</v>
      </c>
      <c r="Y59" s="229">
        <f>SUM(Y60:Y61)</f>
        <v>0</v>
      </c>
      <c r="Z59" s="230">
        <f>SUM(W59:Y59)</f>
        <v>0</v>
      </c>
      <c r="AA59" s="233">
        <f>SUM(AA60:AA61)</f>
        <v>0</v>
      </c>
      <c r="AB59" s="229">
        <f>SUM(AB60:AB61)</f>
        <v>0</v>
      </c>
      <c r="AC59" s="229">
        <f>SUM(AC60:AC61)</f>
        <v>0</v>
      </c>
      <c r="AD59" s="230">
        <f>SUM(AA59:AC59)</f>
        <v>0</v>
      </c>
      <c r="AE59" s="233">
        <f>SUM(AE60:AE61)</f>
        <v>0</v>
      </c>
      <c r="AF59" s="229">
        <f>SUM(AF60:AF61)</f>
        <v>0</v>
      </c>
      <c r="AG59" s="229">
        <f>SUM(AG60:AG61)</f>
        <v>0</v>
      </c>
      <c r="AH59" s="230">
        <f>SUM(AE59:AG59)</f>
        <v>0</v>
      </c>
      <c r="AI59" s="233">
        <f>SUM(AI60:AI61)</f>
        <v>0</v>
      </c>
      <c r="AJ59" s="229">
        <f>SUM(AJ60:AJ61)</f>
        <v>0</v>
      </c>
      <c r="AK59" s="229">
        <f>SUM(AK60:AK61)</f>
        <v>0</v>
      </c>
      <c r="AL59" s="230">
        <f>SUM(AI59:AK59)</f>
        <v>0</v>
      </c>
      <c r="AM59" s="230">
        <f>Z59+AD59+AH59+AL59</f>
        <v>0</v>
      </c>
      <c r="AN59" s="231"/>
      <c r="AO59" s="231"/>
      <c r="AP59" s="231"/>
      <c r="AQ59" s="232">
        <f>E59+V59+AM59+AN59+AO59+AP59</f>
        <v>0</v>
      </c>
      <c r="AR59" s="232">
        <f>D59-AQ59</f>
        <v>0</v>
      </c>
    </row>
    <row r="60" spans="1:44" outlineLevel="1" x14ac:dyDescent="0.25">
      <c r="A60" s="292" t="s">
        <v>98</v>
      </c>
      <c r="B60" s="296" t="s">
        <v>239</v>
      </c>
      <c r="C60" s="297" t="s">
        <v>233</v>
      </c>
      <c r="D60" s="213"/>
      <c r="E60" s="213"/>
      <c r="F60" s="99"/>
      <c r="G60" s="100"/>
      <c r="H60" s="100"/>
      <c r="I60" s="129"/>
      <c r="J60" s="100"/>
      <c r="K60" s="100"/>
      <c r="L60" s="100"/>
      <c r="M60" s="129"/>
      <c r="N60" s="100"/>
      <c r="O60" s="100"/>
      <c r="P60" s="100"/>
      <c r="Q60" s="129"/>
      <c r="R60" s="100"/>
      <c r="S60" s="100"/>
      <c r="T60" s="100"/>
      <c r="U60" s="131"/>
      <c r="V60" s="125"/>
      <c r="W60" s="99"/>
      <c r="X60" s="100"/>
      <c r="Y60" s="100"/>
      <c r="Z60" s="134"/>
      <c r="AA60" s="99"/>
      <c r="AB60" s="100"/>
      <c r="AC60" s="100"/>
      <c r="AD60" s="134"/>
      <c r="AE60" s="99"/>
      <c r="AF60" s="100"/>
      <c r="AG60" s="100"/>
      <c r="AH60" s="134"/>
      <c r="AI60" s="99"/>
      <c r="AJ60" s="100"/>
      <c r="AK60" s="100"/>
      <c r="AL60" s="134"/>
      <c r="AM60" s="124"/>
      <c r="AN60" s="121"/>
      <c r="AO60" s="121"/>
      <c r="AP60" s="121"/>
      <c r="AQ60" s="122"/>
      <c r="AR60" s="122"/>
    </row>
    <row r="61" spans="1:44" outlineLevel="1" x14ac:dyDescent="0.25">
      <c r="A61" s="292" t="s">
        <v>98</v>
      </c>
      <c r="B61" s="296" t="s">
        <v>242</v>
      </c>
      <c r="C61" s="297" t="s">
        <v>234</v>
      </c>
      <c r="D61" s="213"/>
      <c r="E61" s="213"/>
      <c r="F61" s="99"/>
      <c r="G61" s="100"/>
      <c r="H61" s="100"/>
      <c r="I61" s="129"/>
      <c r="J61" s="100"/>
      <c r="K61" s="100"/>
      <c r="L61" s="100"/>
      <c r="M61" s="129"/>
      <c r="N61" s="100"/>
      <c r="O61" s="100"/>
      <c r="P61" s="100"/>
      <c r="Q61" s="129"/>
      <c r="R61" s="100"/>
      <c r="S61" s="100"/>
      <c r="T61" s="100"/>
      <c r="U61" s="131"/>
      <c r="V61" s="125"/>
      <c r="W61" s="99"/>
      <c r="X61" s="100"/>
      <c r="Y61" s="100"/>
      <c r="Z61" s="134"/>
      <c r="AA61" s="99"/>
      <c r="AB61" s="100"/>
      <c r="AC61" s="100"/>
      <c r="AD61" s="134"/>
      <c r="AE61" s="99"/>
      <c r="AF61" s="100"/>
      <c r="AG61" s="100"/>
      <c r="AH61" s="134"/>
      <c r="AI61" s="99"/>
      <c r="AJ61" s="100"/>
      <c r="AK61" s="100"/>
      <c r="AL61" s="134"/>
      <c r="AM61" s="124"/>
      <c r="AN61" s="121"/>
      <c r="AO61" s="121"/>
      <c r="AP61" s="121"/>
      <c r="AQ61" s="122"/>
      <c r="AR61" s="122"/>
    </row>
    <row r="62" spans="1:44" s="87" customFormat="1" x14ac:dyDescent="0.25">
      <c r="A62" s="209" t="s">
        <v>243</v>
      </c>
      <c r="B62" s="202"/>
      <c r="C62" s="210" t="s">
        <v>244</v>
      </c>
      <c r="D62" s="203"/>
      <c r="E62" s="203"/>
      <c r="F62" s="377"/>
      <c r="G62" s="378"/>
      <c r="H62" s="378"/>
      <c r="I62" s="379"/>
      <c r="J62" s="378"/>
      <c r="K62" s="378"/>
      <c r="L62" s="378"/>
      <c r="M62" s="379"/>
      <c r="N62" s="378"/>
      <c r="O62" s="378"/>
      <c r="P62" s="378"/>
      <c r="Q62" s="379"/>
      <c r="R62" s="378"/>
      <c r="S62" s="378"/>
      <c r="T62" s="378"/>
      <c r="U62" s="379"/>
      <c r="V62" s="380">
        <f>V63+V67+V72+V80</f>
        <v>212902.68800000002</v>
      </c>
      <c r="W62" s="377"/>
      <c r="X62" s="378"/>
      <c r="Y62" s="378"/>
      <c r="Z62" s="379"/>
      <c r="AA62" s="377"/>
      <c r="AB62" s="378"/>
      <c r="AC62" s="378"/>
      <c r="AD62" s="379"/>
      <c r="AE62" s="377"/>
      <c r="AF62" s="378"/>
      <c r="AG62" s="378"/>
      <c r="AH62" s="379"/>
      <c r="AI62" s="377"/>
      <c r="AJ62" s="378"/>
      <c r="AK62" s="378"/>
      <c r="AL62" s="379"/>
      <c r="AM62" s="380">
        <f>AM63+AM67+AM72+AM80</f>
        <v>211808.64000000001</v>
      </c>
      <c r="AN62" s="381"/>
      <c r="AO62" s="381"/>
      <c r="AP62" s="381"/>
      <c r="AQ62" s="382"/>
      <c r="AR62" s="382"/>
    </row>
    <row r="63" spans="1:44" x14ac:dyDescent="0.25">
      <c r="A63" s="415" t="s">
        <v>93</v>
      </c>
      <c r="B63" s="383" t="s">
        <v>245</v>
      </c>
      <c r="C63" s="384" t="s">
        <v>348</v>
      </c>
      <c r="D63" s="385">
        <f>D64+D65+D66</f>
        <v>869280</v>
      </c>
      <c r="E63" s="385">
        <v>0</v>
      </c>
      <c r="F63" s="386">
        <f>SUM(F64:F66)</f>
        <v>19367.599999999999</v>
      </c>
      <c r="G63" s="387">
        <f>SUM(G64:G66)</f>
        <v>12480.91</v>
      </c>
      <c r="H63" s="387">
        <f>SUM(H64:H66)</f>
        <v>11291.39</v>
      </c>
      <c r="I63" s="388">
        <f>SUM(F63:H63)</f>
        <v>43139.899999999994</v>
      </c>
      <c r="J63" s="387">
        <f>SUM(J64:J66)</f>
        <v>15640</v>
      </c>
      <c r="K63" s="387">
        <f>SUM(K64:K66)</f>
        <v>17215</v>
      </c>
      <c r="L63" s="387">
        <f>SUM(L64:L66)</f>
        <v>16000</v>
      </c>
      <c r="M63" s="388">
        <f>SUM(J63:L63)</f>
        <v>48855</v>
      </c>
      <c r="N63" s="387">
        <f>SUM(N64:N66)</f>
        <v>15640</v>
      </c>
      <c r="O63" s="387">
        <f>SUM(O64:O66)</f>
        <v>15640</v>
      </c>
      <c r="P63" s="387">
        <f>SUM(P64:P66)</f>
        <v>15790</v>
      </c>
      <c r="Q63" s="388">
        <f>SUM(N63:P63)</f>
        <v>47070</v>
      </c>
      <c r="R63" s="387">
        <f>SUM(R64:R66)</f>
        <v>15640</v>
      </c>
      <c r="S63" s="387">
        <f>SUM(S64:S66)</f>
        <v>15640</v>
      </c>
      <c r="T63" s="387">
        <f>SUM(T64:T66)</f>
        <v>16580</v>
      </c>
      <c r="U63" s="388">
        <f>SUM(R63:T63)</f>
        <v>47860</v>
      </c>
      <c r="V63" s="389">
        <f>I63+M63+Q63+U63</f>
        <v>186924.9</v>
      </c>
      <c r="W63" s="390">
        <f>SUM(W64:W66)</f>
        <v>15928.2</v>
      </c>
      <c r="X63" s="391">
        <f>SUM(X64:X66)</f>
        <v>15928.2</v>
      </c>
      <c r="Y63" s="391">
        <f>SUM(Y64:Y66)</f>
        <v>15928.2</v>
      </c>
      <c r="Z63" s="392">
        <f>SUM(W63:Y63)</f>
        <v>47784.600000000006</v>
      </c>
      <c r="AA63" s="390">
        <f>SUM(AA64:AA66)</f>
        <v>16231.02</v>
      </c>
      <c r="AB63" s="391">
        <f>SUM(AB64:AB66)</f>
        <v>16231.02</v>
      </c>
      <c r="AC63" s="391">
        <f>SUM(AC64:AC66)</f>
        <v>19102</v>
      </c>
      <c r="AD63" s="392">
        <f>SUM(AA63:AC63)</f>
        <v>51564.04</v>
      </c>
      <c r="AE63" s="390">
        <f>SUM(AE64:AE66)</f>
        <v>17330</v>
      </c>
      <c r="AF63" s="391">
        <f>SUM(AF64:AF66)</f>
        <v>17330</v>
      </c>
      <c r="AG63" s="391">
        <f>SUM(AG64:AG66)</f>
        <v>17580</v>
      </c>
      <c r="AH63" s="392">
        <f>SUM(AE63:AG63)</f>
        <v>52240</v>
      </c>
      <c r="AI63" s="390">
        <f>SUM(AI64:AI66)</f>
        <v>17330</v>
      </c>
      <c r="AJ63" s="391">
        <f>SUM(AJ64:AJ66)</f>
        <v>17330</v>
      </c>
      <c r="AK63" s="391">
        <f>SUM(AK64:AK66)</f>
        <v>21760</v>
      </c>
      <c r="AL63" s="392">
        <f>SUM(AI63:AK63)</f>
        <v>56420</v>
      </c>
      <c r="AM63" s="392">
        <f>Z63+AD63+AH63+AL63</f>
        <v>208008.64</v>
      </c>
      <c r="AN63" s="393"/>
      <c r="AO63" s="393"/>
      <c r="AP63" s="393"/>
      <c r="AQ63" s="232">
        <f>E63+V63+AM63+AN63+AO63+AP63</f>
        <v>394933.54000000004</v>
      </c>
      <c r="AR63" s="232">
        <f>D63-AQ63</f>
        <v>474346.45999999996</v>
      </c>
    </row>
    <row r="64" spans="1:44" outlineLevel="1" x14ac:dyDescent="0.25">
      <c r="A64" s="292" t="s">
        <v>98</v>
      </c>
      <c r="B64" s="394" t="s">
        <v>246</v>
      </c>
      <c r="C64" s="395" t="s">
        <v>349</v>
      </c>
      <c r="D64" s="396">
        <v>720000</v>
      </c>
      <c r="E64" s="397"/>
      <c r="F64" s="492">
        <f>17527.98+3.68</f>
        <v>17531.66</v>
      </c>
      <c r="G64" s="398">
        <v>11102.38</v>
      </c>
      <c r="H64" s="398">
        <v>9779.32</v>
      </c>
      <c r="I64" s="396">
        <f>F64+G64+H64</f>
        <v>38413.360000000001</v>
      </c>
      <c r="J64" s="398">
        <v>12500</v>
      </c>
      <c r="K64" s="398">
        <v>12500</v>
      </c>
      <c r="L64" s="398">
        <v>12500</v>
      </c>
      <c r="M64" s="396">
        <f>J64+K64+L64</f>
        <v>37500</v>
      </c>
      <c r="N64" s="398">
        <v>12500</v>
      </c>
      <c r="O64" s="398">
        <v>12500</v>
      </c>
      <c r="P64" s="398">
        <v>12500</v>
      </c>
      <c r="Q64" s="396">
        <f>N64+O64+P64</f>
        <v>37500</v>
      </c>
      <c r="R64" s="398">
        <v>12500</v>
      </c>
      <c r="S64" s="398">
        <v>12500</v>
      </c>
      <c r="T64" s="398">
        <v>12500</v>
      </c>
      <c r="U64" s="399">
        <f>R64+S64+T64</f>
        <v>37500</v>
      </c>
      <c r="V64" s="400">
        <f>I64+M64+Q64+U64</f>
        <v>150913.35999999999</v>
      </c>
      <c r="W64" s="398">
        <v>12500</v>
      </c>
      <c r="X64" s="398">
        <v>12500</v>
      </c>
      <c r="Y64" s="398">
        <v>12500</v>
      </c>
      <c r="Z64" s="401">
        <f>W64+X64+Y64</f>
        <v>37500</v>
      </c>
      <c r="AA64" s="398">
        <v>12500</v>
      </c>
      <c r="AB64" s="398">
        <v>12500</v>
      </c>
      <c r="AC64" s="398">
        <v>12500</v>
      </c>
      <c r="AD64" s="401">
        <f t="shared" ref="AD64:AD70" si="26">SUM(AA64:AC64)</f>
        <v>37500</v>
      </c>
      <c r="AE64" s="398">
        <v>12500</v>
      </c>
      <c r="AF64" s="398">
        <v>12500</v>
      </c>
      <c r="AG64" s="398">
        <v>12500</v>
      </c>
      <c r="AH64" s="401">
        <f t="shared" ref="AH64:AH71" si="27">SUM(AE64:AG64)</f>
        <v>37500</v>
      </c>
      <c r="AI64" s="398">
        <v>12500</v>
      </c>
      <c r="AJ64" s="398">
        <v>12500</v>
      </c>
      <c r="AK64" s="398">
        <v>12500</v>
      </c>
      <c r="AL64" s="401">
        <f t="shared" ref="AL64:AL79" si="28">SUM(AI64:AK64)</f>
        <v>37500</v>
      </c>
      <c r="AM64" s="402">
        <f t="shared" ref="AM64:AM84" si="29">Z64+AD64+AH64+AL64</f>
        <v>150000</v>
      </c>
      <c r="AN64" s="403"/>
      <c r="AO64" s="403"/>
      <c r="AP64" s="403"/>
      <c r="AQ64" s="404"/>
      <c r="AR64" s="404"/>
    </row>
    <row r="65" spans="1:44" outlineLevel="1" x14ac:dyDescent="0.25">
      <c r="A65" s="293" t="s">
        <v>98</v>
      </c>
      <c r="B65" s="394" t="s">
        <v>247</v>
      </c>
      <c r="C65" s="395" t="s">
        <v>350</v>
      </c>
      <c r="D65" s="396">
        <v>141600</v>
      </c>
      <c r="E65" s="397"/>
      <c r="F65" s="398">
        <f>238.51+22.29+1575.14</f>
        <v>1835.94</v>
      </c>
      <c r="G65" s="398">
        <f>11.82+59.85+226.27+1080.59</f>
        <v>1378.53</v>
      </c>
      <c r="H65" s="502">
        <f>3.32+11.73+21.23+224.43+276.19+975.17</f>
        <v>1512.0700000000002</v>
      </c>
      <c r="I65" s="396">
        <f t="shared" ref="I65:I66" si="30">F65+G65+H65</f>
        <v>4726.5400000000009</v>
      </c>
      <c r="J65" s="398">
        <f>2000+325+ 325+250+ 40</f>
        <v>2940</v>
      </c>
      <c r="K65" s="398">
        <f>2000+325+ 325+250+ 40 +(325*3)</f>
        <v>3915</v>
      </c>
      <c r="L65" s="398">
        <v>3300</v>
      </c>
      <c r="M65" s="396">
        <f t="shared" ref="M65:M66" si="31">J65+K65+L65</f>
        <v>10155</v>
      </c>
      <c r="N65" s="398">
        <f t="shared" ref="N65:O65" si="32">2000+325+ 325+250+ 40</f>
        <v>2940</v>
      </c>
      <c r="O65" s="398">
        <f t="shared" si="32"/>
        <v>2940</v>
      </c>
      <c r="P65" s="398">
        <f>2940+ (3*50)</f>
        <v>3090</v>
      </c>
      <c r="Q65" s="396">
        <f t="shared" ref="Q65:Q66" si="33">N65+O65+P65</f>
        <v>8970</v>
      </c>
      <c r="R65" s="398">
        <f t="shared" ref="R65:S65" si="34">2000+325+ 325+250+ 40</f>
        <v>2940</v>
      </c>
      <c r="S65" s="398">
        <f t="shared" si="34"/>
        <v>2940</v>
      </c>
      <c r="T65" s="398">
        <f>2000+(325+ 325+250+ 40)*2</f>
        <v>3880</v>
      </c>
      <c r="U65" s="399">
        <f t="shared" ref="U65:U66" si="35">R65+S65+T65</f>
        <v>9760</v>
      </c>
      <c r="V65" s="400">
        <f t="shared" ref="V65:V84" si="36">I65+M65+Q65+U65</f>
        <v>33611.54</v>
      </c>
      <c r="W65" s="398">
        <f>S65*1.03</f>
        <v>3028.2000000000003</v>
      </c>
      <c r="X65" s="398">
        <f>S65*1.03</f>
        <v>3028.2000000000003</v>
      </c>
      <c r="Y65" s="398">
        <f>S65*1.03</f>
        <v>3028.2000000000003</v>
      </c>
      <c r="Z65" s="401">
        <f t="shared" ref="Z65:Z84" si="37">W65+X65+Y65</f>
        <v>9084.6</v>
      </c>
      <c r="AA65" s="398">
        <f>Y65*1.1</f>
        <v>3331.0200000000004</v>
      </c>
      <c r="AB65" s="398">
        <f>AA65</f>
        <v>3331.0200000000004</v>
      </c>
      <c r="AC65" s="398">
        <f>4430+(2000*0.4+2430*0.4)</f>
        <v>6202</v>
      </c>
      <c r="AD65" s="401">
        <f>AA65+AB65+AC65</f>
        <v>12864.04</v>
      </c>
      <c r="AE65" s="398">
        <v>4430</v>
      </c>
      <c r="AF65" s="398">
        <v>4430</v>
      </c>
      <c r="AG65" s="398">
        <f>4430+(5*50)</f>
        <v>4680</v>
      </c>
      <c r="AH65" s="405">
        <f>AE65+AF65+AG65</f>
        <v>13540</v>
      </c>
      <c r="AI65" s="398">
        <v>4430</v>
      </c>
      <c r="AJ65" s="398">
        <v>4430</v>
      </c>
      <c r="AK65" s="398">
        <f>4430+2000+2430</f>
        <v>8860</v>
      </c>
      <c r="AL65" s="401">
        <f>AI65+AJ65+AK65</f>
        <v>17720</v>
      </c>
      <c r="AM65" s="402">
        <f t="shared" si="29"/>
        <v>53208.639999999999</v>
      </c>
      <c r="AN65" s="403"/>
      <c r="AO65" s="403"/>
      <c r="AP65" s="403"/>
      <c r="AQ65" s="404"/>
      <c r="AR65" s="404"/>
    </row>
    <row r="66" spans="1:44" outlineLevel="1" x14ac:dyDescent="0.25">
      <c r="A66" s="292" t="s">
        <v>98</v>
      </c>
      <c r="B66" s="394" t="s">
        <v>247</v>
      </c>
      <c r="C66" s="395" t="s">
        <v>351</v>
      </c>
      <c r="D66" s="396">
        <v>7680</v>
      </c>
      <c r="E66" s="397"/>
      <c r="F66" s="398"/>
      <c r="G66" s="398"/>
      <c r="H66" s="398"/>
      <c r="I66" s="396">
        <f t="shared" si="30"/>
        <v>0</v>
      </c>
      <c r="J66" s="398">
        <v>200</v>
      </c>
      <c r="K66" s="499">
        <f>200+600</f>
        <v>800</v>
      </c>
      <c r="L66" s="398">
        <v>200</v>
      </c>
      <c r="M66" s="396">
        <f t="shared" si="31"/>
        <v>1200</v>
      </c>
      <c r="N66" s="398">
        <v>200</v>
      </c>
      <c r="O66" s="398">
        <v>200</v>
      </c>
      <c r="P66" s="398">
        <v>200</v>
      </c>
      <c r="Q66" s="396">
        <f t="shared" si="33"/>
        <v>600</v>
      </c>
      <c r="R66" s="398">
        <v>200</v>
      </c>
      <c r="S66" s="398">
        <v>200</v>
      </c>
      <c r="T66" s="398">
        <v>200</v>
      </c>
      <c r="U66" s="399">
        <f t="shared" si="35"/>
        <v>600</v>
      </c>
      <c r="V66" s="400">
        <f t="shared" si="36"/>
        <v>2400</v>
      </c>
      <c r="W66" s="398">
        <v>400</v>
      </c>
      <c r="X66" s="398">
        <v>400</v>
      </c>
      <c r="Y66" s="398">
        <v>400</v>
      </c>
      <c r="Z66" s="401">
        <f t="shared" si="37"/>
        <v>1200</v>
      </c>
      <c r="AA66" s="398">
        <v>400</v>
      </c>
      <c r="AB66" s="398">
        <v>400</v>
      </c>
      <c r="AC66" s="398">
        <v>400</v>
      </c>
      <c r="AD66" s="401">
        <f t="shared" si="26"/>
        <v>1200</v>
      </c>
      <c r="AE66" s="398">
        <v>400</v>
      </c>
      <c r="AF66" s="398">
        <v>400</v>
      </c>
      <c r="AG66" s="398">
        <v>400</v>
      </c>
      <c r="AH66" s="405">
        <f t="shared" si="27"/>
        <v>1200</v>
      </c>
      <c r="AI66" s="398">
        <v>400</v>
      </c>
      <c r="AJ66" s="398">
        <v>400</v>
      </c>
      <c r="AK66" s="398">
        <v>400</v>
      </c>
      <c r="AL66" s="401">
        <f t="shared" si="28"/>
        <v>1200</v>
      </c>
      <c r="AM66" s="402">
        <f t="shared" si="29"/>
        <v>4800</v>
      </c>
      <c r="AN66" s="403"/>
      <c r="AO66" s="403"/>
      <c r="AP66" s="403"/>
      <c r="AQ66" s="404"/>
      <c r="AR66" s="404"/>
    </row>
    <row r="67" spans="1:44" outlineLevel="1" x14ac:dyDescent="0.25">
      <c r="A67" s="289" t="s">
        <v>93</v>
      </c>
      <c r="B67" s="383" t="s">
        <v>248</v>
      </c>
      <c r="C67" s="384" t="s">
        <v>352</v>
      </c>
      <c r="D67" s="385">
        <f>D68+D69+D70+D71</f>
        <v>51000</v>
      </c>
      <c r="E67" s="385">
        <f>E68+E69+E70+E71</f>
        <v>3242</v>
      </c>
      <c r="F67" s="386">
        <f>SUM(F68:F70)</f>
        <v>0</v>
      </c>
      <c r="G67" s="387">
        <f>SUM(G68:G70)</f>
        <v>0</v>
      </c>
      <c r="H67" s="387">
        <f>SUM(H68:H70)</f>
        <v>328.66</v>
      </c>
      <c r="I67" s="388">
        <f>SUM(F67:H67)</f>
        <v>328.66</v>
      </c>
      <c r="J67" s="387">
        <f>SUM(J68:J70)</f>
        <v>0</v>
      </c>
      <c r="K67" s="387">
        <f>SUM(K68:K70)</f>
        <v>0</v>
      </c>
      <c r="L67" s="387">
        <f>SUM(L68:L70)</f>
        <v>0</v>
      </c>
      <c r="M67" s="388">
        <f>SUM(J67:L67)</f>
        <v>0</v>
      </c>
      <c r="N67" s="387">
        <f>SUM(N68:N70)</f>
        <v>0</v>
      </c>
      <c r="O67" s="387">
        <f>SUM(O68:O70)</f>
        <v>0</v>
      </c>
      <c r="P67" s="387">
        <f>SUM(P68:P70)</f>
        <v>0</v>
      </c>
      <c r="Q67" s="388">
        <f>SUM(N67:P67)</f>
        <v>0</v>
      </c>
      <c r="R67" s="387">
        <f>SUM(R68:R70)</f>
        <v>0</v>
      </c>
      <c r="S67" s="387">
        <f>SUM(S68:S70)</f>
        <v>0</v>
      </c>
      <c r="T67" s="387">
        <f>SUM(T68:T70)</f>
        <v>0</v>
      </c>
      <c r="U67" s="388">
        <f>SUM(R67:T67)</f>
        <v>0</v>
      </c>
      <c r="V67" s="389">
        <f>I67+M67+Q67+U67</f>
        <v>328.66</v>
      </c>
      <c r="W67" s="391">
        <f>SUM(W68:W70)</f>
        <v>0</v>
      </c>
      <c r="X67" s="391">
        <f>SUM(X68:X70)</f>
        <v>0</v>
      </c>
      <c r="Y67" s="391">
        <f>SUM(Y68:Y70)</f>
        <v>0</v>
      </c>
      <c r="Z67" s="392">
        <f>SUM(W67:Y67)</f>
        <v>0</v>
      </c>
      <c r="AA67" s="391">
        <f>SUM(AA68:AA70)</f>
        <v>0</v>
      </c>
      <c r="AB67" s="391">
        <f>SUM(AB68:AB70)</f>
        <v>0</v>
      </c>
      <c r="AC67" s="391">
        <f>SUM(AC68:AC70)</f>
        <v>0</v>
      </c>
      <c r="AD67" s="392">
        <f>SUM(AA67:AC67)</f>
        <v>0</v>
      </c>
      <c r="AE67" s="391">
        <f>SUM(AE68:AE70)</f>
        <v>0</v>
      </c>
      <c r="AF67" s="391">
        <f>SUM(AF68:AF70)</f>
        <v>0</v>
      </c>
      <c r="AG67" s="391">
        <f>SUM(AG68:AG70)</f>
        <v>0</v>
      </c>
      <c r="AH67" s="392">
        <f>SUM(AE67:AG67)</f>
        <v>0</v>
      </c>
      <c r="AI67" s="391">
        <f>SUM(AI68:AI70)</f>
        <v>0</v>
      </c>
      <c r="AJ67" s="391">
        <f>SUM(AJ68:AJ70)</f>
        <v>0</v>
      </c>
      <c r="AK67" s="391">
        <f>SUM(AK68:AK70)</f>
        <v>0</v>
      </c>
      <c r="AL67" s="392">
        <f>SUM(AI67:AK67)</f>
        <v>0</v>
      </c>
      <c r="AM67" s="392">
        <f>Z67+AD67+AH67+AL67</f>
        <v>0</v>
      </c>
      <c r="AN67" s="393"/>
      <c r="AO67" s="393"/>
      <c r="AP67" s="393"/>
      <c r="AQ67" s="232">
        <f>E67+V67+AM67+AN67+AO67+AP67</f>
        <v>3570.66</v>
      </c>
      <c r="AR67" s="232">
        <f>D67-AQ67</f>
        <v>47429.34</v>
      </c>
    </row>
    <row r="68" spans="1:44" x14ac:dyDescent="0.25">
      <c r="A68" s="292" t="s">
        <v>98</v>
      </c>
      <c r="B68" s="394" t="s">
        <v>249</v>
      </c>
      <c r="C68" s="395" t="s">
        <v>353</v>
      </c>
      <c r="D68" s="406">
        <v>27000</v>
      </c>
      <c r="E68" s="406"/>
      <c r="F68" s="407"/>
      <c r="G68" s="398"/>
      <c r="H68" s="398"/>
      <c r="I68" s="408">
        <f>F68+G68+H68</f>
        <v>0</v>
      </c>
      <c r="J68" s="407"/>
      <c r="K68" s="398"/>
      <c r="L68" s="398"/>
      <c r="M68" s="408">
        <f>J68+K68+L68</f>
        <v>0</v>
      </c>
      <c r="N68" s="407"/>
      <c r="O68" s="398"/>
      <c r="P68" s="398"/>
      <c r="Q68" s="408">
        <f>N68+O68+P68</f>
        <v>0</v>
      </c>
      <c r="R68" s="407"/>
      <c r="S68" s="398"/>
      <c r="T68" s="398"/>
      <c r="U68" s="399">
        <f>R68+S68+T68</f>
        <v>0</v>
      </c>
      <c r="V68" s="409">
        <f t="shared" si="36"/>
        <v>0</v>
      </c>
      <c r="W68" s="407"/>
      <c r="X68" s="398"/>
      <c r="Y68" s="398"/>
      <c r="Z68" s="410">
        <f t="shared" si="37"/>
        <v>0</v>
      </c>
      <c r="AA68" s="407"/>
      <c r="AB68" s="398"/>
      <c r="AC68" s="398"/>
      <c r="AD68" s="410">
        <f t="shared" si="26"/>
        <v>0</v>
      </c>
      <c r="AE68" s="407"/>
      <c r="AF68" s="398"/>
      <c r="AG68" s="398"/>
      <c r="AH68" s="411">
        <f t="shared" si="27"/>
        <v>0</v>
      </c>
      <c r="AI68" s="407"/>
      <c r="AJ68" s="398"/>
      <c r="AK68" s="398"/>
      <c r="AL68" s="410">
        <f t="shared" si="28"/>
        <v>0</v>
      </c>
      <c r="AM68" s="402">
        <f t="shared" si="29"/>
        <v>0</v>
      </c>
      <c r="AN68" s="403"/>
      <c r="AO68" s="403"/>
      <c r="AP68" s="403"/>
      <c r="AQ68" s="404"/>
      <c r="AR68" s="404"/>
    </row>
    <row r="69" spans="1:44" outlineLevel="1" x14ac:dyDescent="0.25">
      <c r="A69" s="293" t="s">
        <v>98</v>
      </c>
      <c r="B69" s="394" t="s">
        <v>250</v>
      </c>
      <c r="C69" s="395" t="s">
        <v>354</v>
      </c>
      <c r="D69" s="412">
        <v>10000</v>
      </c>
      <c r="E69" s="412"/>
      <c r="F69" s="407"/>
      <c r="G69" s="398"/>
      <c r="H69" s="398"/>
      <c r="I69" s="408">
        <f t="shared" ref="I69:I71" si="38">F69+G69+H69</f>
        <v>0</v>
      </c>
      <c r="J69" s="407"/>
      <c r="K69" s="398"/>
      <c r="L69" s="398"/>
      <c r="M69" s="408">
        <f t="shared" ref="M69:M71" si="39">J69+K69+L69</f>
        <v>0</v>
      </c>
      <c r="N69" s="407"/>
      <c r="O69" s="398"/>
      <c r="P69" s="398"/>
      <c r="Q69" s="408">
        <f t="shared" ref="Q69:Q71" si="40">N69+O69+P69</f>
        <v>0</v>
      </c>
      <c r="R69" s="407"/>
      <c r="S69" s="398"/>
      <c r="T69" s="398"/>
      <c r="U69" s="399">
        <f t="shared" ref="U69:U71" si="41">R69+S69+T69</f>
        <v>0</v>
      </c>
      <c r="V69" s="409">
        <f t="shared" si="36"/>
        <v>0</v>
      </c>
      <c r="W69" s="407"/>
      <c r="X69" s="398"/>
      <c r="Y69" s="398"/>
      <c r="Z69" s="410">
        <f t="shared" si="37"/>
        <v>0</v>
      </c>
      <c r="AA69" s="407"/>
      <c r="AB69" s="398"/>
      <c r="AC69" s="398"/>
      <c r="AD69" s="410">
        <f t="shared" si="26"/>
        <v>0</v>
      </c>
      <c r="AE69" s="407"/>
      <c r="AF69" s="398"/>
      <c r="AG69" s="398"/>
      <c r="AH69" s="411">
        <f t="shared" si="27"/>
        <v>0</v>
      </c>
      <c r="AI69" s="407"/>
      <c r="AJ69" s="398"/>
      <c r="AK69" s="398"/>
      <c r="AL69" s="410">
        <f t="shared" si="28"/>
        <v>0</v>
      </c>
      <c r="AM69" s="402">
        <f t="shared" si="29"/>
        <v>0</v>
      </c>
      <c r="AN69" s="403"/>
      <c r="AO69" s="403"/>
      <c r="AP69" s="403"/>
      <c r="AQ69" s="404"/>
      <c r="AR69" s="404"/>
    </row>
    <row r="70" spans="1:44" outlineLevel="1" x14ac:dyDescent="0.25">
      <c r="A70" s="292" t="s">
        <v>98</v>
      </c>
      <c r="B70" s="394" t="s">
        <v>251</v>
      </c>
      <c r="C70" s="395" t="s">
        <v>355</v>
      </c>
      <c r="D70" s="412">
        <v>8000</v>
      </c>
      <c r="E70" s="412">
        <v>3242</v>
      </c>
      <c r="F70" s="407"/>
      <c r="G70" s="398"/>
      <c r="H70" s="493">
        <v>328.66</v>
      </c>
      <c r="I70" s="408">
        <f t="shared" si="38"/>
        <v>328.66</v>
      </c>
      <c r="J70" s="407"/>
      <c r="K70" s="398"/>
      <c r="L70" s="398"/>
      <c r="M70" s="408">
        <f t="shared" si="39"/>
        <v>0</v>
      </c>
      <c r="N70" s="407"/>
      <c r="O70" s="398"/>
      <c r="P70" s="398"/>
      <c r="Q70" s="408">
        <f t="shared" si="40"/>
        <v>0</v>
      </c>
      <c r="R70" s="407"/>
      <c r="S70" s="398"/>
      <c r="T70" s="398"/>
      <c r="U70" s="399">
        <f t="shared" si="41"/>
        <v>0</v>
      </c>
      <c r="V70" s="409">
        <f t="shared" si="36"/>
        <v>328.66</v>
      </c>
      <c r="W70" s="407"/>
      <c r="X70" s="398"/>
      <c r="Y70" s="398"/>
      <c r="Z70" s="410">
        <f t="shared" si="37"/>
        <v>0</v>
      </c>
      <c r="AA70" s="407"/>
      <c r="AB70" s="398"/>
      <c r="AC70" s="398"/>
      <c r="AD70" s="410">
        <f t="shared" si="26"/>
        <v>0</v>
      </c>
      <c r="AE70" s="407"/>
      <c r="AF70" s="398"/>
      <c r="AG70" s="398"/>
      <c r="AH70" s="411">
        <f t="shared" si="27"/>
        <v>0</v>
      </c>
      <c r="AI70" s="407"/>
      <c r="AJ70" s="398"/>
      <c r="AK70" s="398"/>
      <c r="AL70" s="410">
        <f t="shared" si="28"/>
        <v>0</v>
      </c>
      <c r="AM70" s="402">
        <f t="shared" si="29"/>
        <v>0</v>
      </c>
      <c r="AN70" s="403"/>
      <c r="AO70" s="403"/>
      <c r="AP70" s="403"/>
      <c r="AQ70" s="404"/>
      <c r="AR70" s="404"/>
    </row>
    <row r="71" spans="1:44" outlineLevel="1" x14ac:dyDescent="0.25">
      <c r="A71" s="293" t="s">
        <v>98</v>
      </c>
      <c r="B71" s="394" t="s">
        <v>252</v>
      </c>
      <c r="C71" s="395" t="s">
        <v>356</v>
      </c>
      <c r="D71" s="412">
        <v>6000</v>
      </c>
      <c r="E71" s="412"/>
      <c r="F71" s="407"/>
      <c r="G71" s="398"/>
      <c r="H71" s="398">
        <v>1498.73</v>
      </c>
      <c r="I71" s="408">
        <f t="shared" si="38"/>
        <v>1498.73</v>
      </c>
      <c r="J71" s="398"/>
      <c r="K71" s="398"/>
      <c r="L71" s="398"/>
      <c r="M71" s="408">
        <f t="shared" si="39"/>
        <v>0</v>
      </c>
      <c r="N71" s="398"/>
      <c r="O71" s="398"/>
      <c r="P71" s="398"/>
      <c r="Q71" s="408">
        <f t="shared" si="40"/>
        <v>0</v>
      </c>
      <c r="R71" s="398"/>
      <c r="S71" s="398"/>
      <c r="T71" s="398"/>
      <c r="U71" s="399">
        <f t="shared" si="41"/>
        <v>0</v>
      </c>
      <c r="V71" s="409">
        <f t="shared" si="36"/>
        <v>1498.73</v>
      </c>
      <c r="W71" s="398"/>
      <c r="X71" s="398"/>
      <c r="Y71" s="398"/>
      <c r="Z71" s="410">
        <f t="shared" si="37"/>
        <v>0</v>
      </c>
      <c r="AA71" s="398"/>
      <c r="AB71" s="398"/>
      <c r="AC71" s="398"/>
      <c r="AD71" s="401"/>
      <c r="AE71" s="398"/>
      <c r="AF71" s="398"/>
      <c r="AG71" s="398"/>
      <c r="AH71" s="411">
        <f t="shared" si="27"/>
        <v>0</v>
      </c>
      <c r="AI71" s="398"/>
      <c r="AJ71" s="398"/>
      <c r="AK71" s="398"/>
      <c r="AL71" s="410">
        <f t="shared" si="28"/>
        <v>0</v>
      </c>
      <c r="AM71" s="402">
        <f t="shared" si="29"/>
        <v>0</v>
      </c>
      <c r="AN71" s="403"/>
      <c r="AO71" s="403"/>
      <c r="AP71" s="403"/>
      <c r="AQ71" s="404"/>
      <c r="AR71" s="404"/>
    </row>
    <row r="72" spans="1:44" outlineLevel="1" x14ac:dyDescent="0.25">
      <c r="A72" s="289" t="s">
        <v>93</v>
      </c>
      <c r="B72" s="383" t="s">
        <v>253</v>
      </c>
      <c r="C72" s="384" t="s">
        <v>357</v>
      </c>
      <c r="D72" s="385">
        <f>D73+D74+D75+D76+D77+D78+D79</f>
        <v>55140</v>
      </c>
      <c r="E72" s="385">
        <f>E73+E74+E75+E76+E78+E77+E79</f>
        <v>1062</v>
      </c>
      <c r="F72" s="386">
        <f>SUM(F73:F79)</f>
        <v>2533.6499999999996</v>
      </c>
      <c r="G72" s="387">
        <f>SUM(G73:G79)</f>
        <v>730.0680000000001</v>
      </c>
      <c r="H72" s="387">
        <f>SUM(H73:H79)</f>
        <v>899.33000000000015</v>
      </c>
      <c r="I72" s="388">
        <f>SUM(F72:H72)</f>
        <v>4163.0479999999998</v>
      </c>
      <c r="J72" s="387">
        <f>SUM(J73:J79)</f>
        <v>370</v>
      </c>
      <c r="K72" s="387">
        <f>SUM(K73:K79)</f>
        <v>370</v>
      </c>
      <c r="L72" s="387">
        <f>SUM(L73:L79)</f>
        <v>400</v>
      </c>
      <c r="M72" s="388">
        <f>SUM(J72:L72)</f>
        <v>1140</v>
      </c>
      <c r="N72" s="387">
        <f>SUM(N73:N79)</f>
        <v>225</v>
      </c>
      <c r="O72" s="387">
        <f>SUM(O73:O79)</f>
        <v>205</v>
      </c>
      <c r="P72" s="387">
        <f>SUM(P73:P79)</f>
        <v>205</v>
      </c>
      <c r="Q72" s="388">
        <f>SUM(N72:P72)</f>
        <v>635</v>
      </c>
      <c r="R72" s="387">
        <f>SUM(R73:R79)</f>
        <v>225</v>
      </c>
      <c r="S72" s="387">
        <f>SUM(S73:S79)</f>
        <v>205</v>
      </c>
      <c r="T72" s="387">
        <f>SUM(T73:T79)</f>
        <v>205</v>
      </c>
      <c r="U72" s="388">
        <f>SUM(R72:T72)</f>
        <v>635</v>
      </c>
      <c r="V72" s="413">
        <f>I72+M72+Q72+U72</f>
        <v>6573.0479999999998</v>
      </c>
      <c r="W72" s="391">
        <f>SUM(W73:W79)</f>
        <v>330</v>
      </c>
      <c r="X72" s="391">
        <f>SUM(X73:X79)</f>
        <v>310</v>
      </c>
      <c r="Y72" s="391">
        <f>SUM(Y73:Y79)</f>
        <v>310</v>
      </c>
      <c r="Z72" s="391">
        <f>SUM(W72:Y72)</f>
        <v>950</v>
      </c>
      <c r="AA72" s="391">
        <f>SUM(AA73:AA79)</f>
        <v>330</v>
      </c>
      <c r="AB72" s="391">
        <f>SUM(AB73:AB79)</f>
        <v>310</v>
      </c>
      <c r="AC72" s="391">
        <f>SUM(AC73:AC79)</f>
        <v>310</v>
      </c>
      <c r="AD72" s="391">
        <f>SUM(AA72:AC72)</f>
        <v>950</v>
      </c>
      <c r="AE72" s="391">
        <f>SUM(AE73:AE79)</f>
        <v>330</v>
      </c>
      <c r="AF72" s="391">
        <f>SUM(AF73:AF79)</f>
        <v>310</v>
      </c>
      <c r="AG72" s="391">
        <f>SUM(AG73:AG79)</f>
        <v>310</v>
      </c>
      <c r="AH72" s="391">
        <f>SUM(AE72:AG72)</f>
        <v>950</v>
      </c>
      <c r="AI72" s="391">
        <f>SUM(AI73:AI79)</f>
        <v>330</v>
      </c>
      <c r="AJ72" s="391">
        <f>SUM(AJ73:AJ79)</f>
        <v>310</v>
      </c>
      <c r="AK72" s="391">
        <f>SUM(AK73:AK79)</f>
        <v>310</v>
      </c>
      <c r="AL72" s="392">
        <f>SUM(AI72:AK72)</f>
        <v>950</v>
      </c>
      <c r="AM72" s="392">
        <f>Z72+AD72+AH72+AL72</f>
        <v>3800</v>
      </c>
      <c r="AN72" s="393"/>
      <c r="AO72" s="393"/>
      <c r="AP72" s="393"/>
      <c r="AQ72" s="232">
        <f>E72+V72+AM72+AN72+AO72+AP72</f>
        <v>11435.047999999999</v>
      </c>
      <c r="AR72" s="232">
        <f>D72-AQ72</f>
        <v>43704.952000000005</v>
      </c>
    </row>
    <row r="73" spans="1:44" ht="30" x14ac:dyDescent="0.25">
      <c r="A73" s="292" t="s">
        <v>98</v>
      </c>
      <c r="B73" s="394" t="s">
        <v>254</v>
      </c>
      <c r="C73" s="395" t="s">
        <v>358</v>
      </c>
      <c r="D73" s="412">
        <v>16800</v>
      </c>
      <c r="E73" s="412"/>
      <c r="F73" s="489">
        <f>24.34+249.29+93.06+0.67+0.48+0.48+3.85</f>
        <v>372.17000000000007</v>
      </c>
      <c r="G73" s="407">
        <v>322.35000000000002</v>
      </c>
      <c r="H73" s="407">
        <f>97.53+24.25</f>
        <v>121.78</v>
      </c>
      <c r="I73" s="408">
        <f>F73+G73+H73</f>
        <v>816.30000000000007</v>
      </c>
      <c r="J73" s="407">
        <v>150</v>
      </c>
      <c r="K73" s="407">
        <v>150</v>
      </c>
      <c r="L73" s="407">
        <v>150</v>
      </c>
      <c r="M73" s="408">
        <f>J73+K73+L73</f>
        <v>450</v>
      </c>
      <c r="N73" s="407">
        <v>150</v>
      </c>
      <c r="O73" s="407">
        <v>150</v>
      </c>
      <c r="P73" s="407">
        <v>150</v>
      </c>
      <c r="Q73" s="408">
        <f>N73+O73+P73</f>
        <v>450</v>
      </c>
      <c r="R73" s="407">
        <v>150</v>
      </c>
      <c r="S73" s="407">
        <v>150</v>
      </c>
      <c r="T73" s="407">
        <v>150</v>
      </c>
      <c r="U73" s="399">
        <f>R73+S73+T73</f>
        <v>450</v>
      </c>
      <c r="V73" s="409">
        <f t="shared" si="36"/>
        <v>2166.3000000000002</v>
      </c>
      <c r="W73" s="407">
        <v>150</v>
      </c>
      <c r="X73" s="407">
        <v>150</v>
      </c>
      <c r="Y73" s="407">
        <v>150</v>
      </c>
      <c r="Z73" s="410">
        <f t="shared" si="37"/>
        <v>450</v>
      </c>
      <c r="AA73" s="407">
        <v>150</v>
      </c>
      <c r="AB73" s="407">
        <v>150</v>
      </c>
      <c r="AC73" s="407">
        <v>150</v>
      </c>
      <c r="AD73" s="410">
        <f t="shared" ref="AD73:AD84" si="42">SUM(AA73:AC73)</f>
        <v>450</v>
      </c>
      <c r="AE73" s="407">
        <v>150</v>
      </c>
      <c r="AF73" s="407">
        <v>150</v>
      </c>
      <c r="AG73" s="407">
        <v>150</v>
      </c>
      <c r="AH73" s="411">
        <f t="shared" ref="AH73:AH84" si="43">SUM(AE73:AG73)</f>
        <v>450</v>
      </c>
      <c r="AI73" s="407">
        <v>150</v>
      </c>
      <c r="AJ73" s="407">
        <v>150</v>
      </c>
      <c r="AK73" s="407">
        <v>150</v>
      </c>
      <c r="AL73" s="410">
        <f t="shared" si="28"/>
        <v>450</v>
      </c>
      <c r="AM73" s="402">
        <f t="shared" si="29"/>
        <v>1800</v>
      </c>
      <c r="AN73" s="403"/>
      <c r="AO73" s="403"/>
      <c r="AP73" s="403"/>
      <c r="AQ73" s="404"/>
      <c r="AR73" s="404"/>
    </row>
    <row r="74" spans="1:44" outlineLevel="1" x14ac:dyDescent="0.25">
      <c r="A74" s="293" t="s">
        <v>98</v>
      </c>
      <c r="B74" s="394" t="s">
        <v>255</v>
      </c>
      <c r="C74" s="395" t="s">
        <v>359</v>
      </c>
      <c r="D74" s="412">
        <v>8000</v>
      </c>
      <c r="E74" s="397"/>
      <c r="F74" s="398">
        <v>16.91</v>
      </c>
      <c r="G74" s="398">
        <f>30.18+4.81+4.81</f>
        <v>39.800000000000004</v>
      </c>
      <c r="H74" s="398">
        <f>68.97+28.21+7.21+66.09+16.52</f>
        <v>187.00000000000003</v>
      </c>
      <c r="I74" s="408">
        <f t="shared" ref="I74:I78" si="44">F74+G74+H74</f>
        <v>243.71000000000004</v>
      </c>
      <c r="J74" s="398">
        <v>50</v>
      </c>
      <c r="K74" s="398">
        <v>50</v>
      </c>
      <c r="L74" s="398">
        <v>50</v>
      </c>
      <c r="M74" s="408">
        <f t="shared" ref="M74:M84" si="45">J74+K74+L74</f>
        <v>150</v>
      </c>
      <c r="N74" s="398">
        <v>25</v>
      </c>
      <c r="O74" s="398">
        <v>25</v>
      </c>
      <c r="P74" s="398">
        <v>25</v>
      </c>
      <c r="Q74" s="408">
        <f t="shared" ref="Q74:Q84" si="46">N74+O74+P74</f>
        <v>75</v>
      </c>
      <c r="R74" s="398">
        <v>25</v>
      </c>
      <c r="S74" s="398">
        <v>25</v>
      </c>
      <c r="T74" s="398">
        <v>25</v>
      </c>
      <c r="U74" s="399">
        <f t="shared" ref="U74:U84" si="47">R74+S74+T74</f>
        <v>75</v>
      </c>
      <c r="V74" s="409">
        <f t="shared" si="36"/>
        <v>543.71</v>
      </c>
      <c r="W74" s="398">
        <v>130</v>
      </c>
      <c r="X74" s="398">
        <v>130</v>
      </c>
      <c r="Y74" s="398">
        <v>130</v>
      </c>
      <c r="Z74" s="410">
        <f t="shared" si="37"/>
        <v>390</v>
      </c>
      <c r="AA74" s="398">
        <v>130</v>
      </c>
      <c r="AB74" s="398">
        <v>130</v>
      </c>
      <c r="AC74" s="398">
        <v>130</v>
      </c>
      <c r="AD74" s="410">
        <f t="shared" si="42"/>
        <v>390</v>
      </c>
      <c r="AE74" s="398">
        <v>130</v>
      </c>
      <c r="AF74" s="398">
        <v>130</v>
      </c>
      <c r="AG74" s="398">
        <v>130</v>
      </c>
      <c r="AH74" s="411">
        <f t="shared" si="43"/>
        <v>390</v>
      </c>
      <c r="AI74" s="398">
        <v>130</v>
      </c>
      <c r="AJ74" s="398">
        <v>130</v>
      </c>
      <c r="AK74" s="398">
        <v>130</v>
      </c>
      <c r="AL74" s="410">
        <f t="shared" si="28"/>
        <v>390</v>
      </c>
      <c r="AM74" s="402">
        <f t="shared" si="29"/>
        <v>1560</v>
      </c>
      <c r="AN74" s="403"/>
      <c r="AO74" s="403"/>
      <c r="AP74" s="403"/>
      <c r="AQ74" s="404"/>
      <c r="AR74" s="404"/>
    </row>
    <row r="75" spans="1:44" outlineLevel="1" x14ac:dyDescent="0.25">
      <c r="A75" s="292" t="s">
        <v>98</v>
      </c>
      <c r="B75" s="394" t="s">
        <v>256</v>
      </c>
      <c r="C75" s="395" t="s">
        <v>360</v>
      </c>
      <c r="D75" s="412">
        <v>9000</v>
      </c>
      <c r="E75" s="412"/>
      <c r="F75" s="490">
        <f>77.87+1450.47+151.04+288.34+48.07</f>
        <v>2015.79</v>
      </c>
      <c r="G75" s="398">
        <f>78.87+9.614+6.05+16.82+4.807+4.807+4.81+16.82+6.06+9.61+0.14</f>
        <v>158.40800000000002</v>
      </c>
      <c r="H75" s="398">
        <f>94.21+26+57.07+8.65+6.06+2.4+1.44+4.81</f>
        <v>200.64000000000001</v>
      </c>
      <c r="I75" s="408">
        <f t="shared" si="44"/>
        <v>2374.8379999999997</v>
      </c>
      <c r="J75" s="407">
        <v>120</v>
      </c>
      <c r="K75" s="398">
        <v>120</v>
      </c>
      <c r="L75" s="398">
        <v>150</v>
      </c>
      <c r="M75" s="408">
        <f t="shared" si="45"/>
        <v>390</v>
      </c>
      <c r="N75" s="407">
        <v>50</v>
      </c>
      <c r="O75" s="398">
        <v>30</v>
      </c>
      <c r="P75" s="398">
        <v>30</v>
      </c>
      <c r="Q75" s="408">
        <f t="shared" si="46"/>
        <v>110</v>
      </c>
      <c r="R75" s="407">
        <v>50</v>
      </c>
      <c r="S75" s="398">
        <v>30</v>
      </c>
      <c r="T75" s="398">
        <v>30</v>
      </c>
      <c r="U75" s="399">
        <f t="shared" si="47"/>
        <v>110</v>
      </c>
      <c r="V75" s="409">
        <f t="shared" si="36"/>
        <v>2984.8379999999997</v>
      </c>
      <c r="W75" s="407">
        <v>50</v>
      </c>
      <c r="X75" s="398">
        <v>30</v>
      </c>
      <c r="Y75" s="398">
        <v>30</v>
      </c>
      <c r="Z75" s="410">
        <f t="shared" si="37"/>
        <v>110</v>
      </c>
      <c r="AA75" s="407">
        <v>50</v>
      </c>
      <c r="AB75" s="398">
        <v>30</v>
      </c>
      <c r="AC75" s="398">
        <v>30</v>
      </c>
      <c r="AD75" s="410">
        <f t="shared" si="42"/>
        <v>110</v>
      </c>
      <c r="AE75" s="407">
        <v>50</v>
      </c>
      <c r="AF75" s="398">
        <v>30</v>
      </c>
      <c r="AG75" s="398">
        <v>30</v>
      </c>
      <c r="AH75" s="411">
        <f t="shared" si="43"/>
        <v>110</v>
      </c>
      <c r="AI75" s="407">
        <v>50</v>
      </c>
      <c r="AJ75" s="398">
        <v>30</v>
      </c>
      <c r="AK75" s="398">
        <v>30</v>
      </c>
      <c r="AL75" s="410">
        <f t="shared" si="28"/>
        <v>110</v>
      </c>
      <c r="AM75" s="402">
        <f t="shared" si="29"/>
        <v>440</v>
      </c>
      <c r="AN75" s="403"/>
      <c r="AO75" s="403"/>
      <c r="AP75" s="403"/>
      <c r="AQ75" s="404"/>
      <c r="AR75" s="404"/>
    </row>
    <row r="76" spans="1:44" outlineLevel="1" x14ac:dyDescent="0.25">
      <c r="A76" s="293" t="s">
        <v>98</v>
      </c>
      <c r="B76" s="394" t="s">
        <v>257</v>
      </c>
      <c r="C76" s="395" t="s">
        <v>361</v>
      </c>
      <c r="D76" s="412">
        <v>12000</v>
      </c>
      <c r="E76" s="412"/>
      <c r="F76" s="398">
        <v>0</v>
      </c>
      <c r="G76" s="398">
        <v>0</v>
      </c>
      <c r="H76" s="398">
        <v>0</v>
      </c>
      <c r="I76" s="408">
        <f t="shared" si="44"/>
        <v>0</v>
      </c>
      <c r="J76" s="398">
        <v>0</v>
      </c>
      <c r="K76" s="398">
        <v>0</v>
      </c>
      <c r="L76" s="398">
        <v>0</v>
      </c>
      <c r="M76" s="408">
        <f t="shared" si="45"/>
        <v>0</v>
      </c>
      <c r="N76" s="398">
        <v>0</v>
      </c>
      <c r="O76" s="398">
        <v>0</v>
      </c>
      <c r="P76" s="398">
        <v>0</v>
      </c>
      <c r="Q76" s="408">
        <f t="shared" si="46"/>
        <v>0</v>
      </c>
      <c r="R76" s="398">
        <v>0</v>
      </c>
      <c r="S76" s="398">
        <v>0</v>
      </c>
      <c r="T76" s="398">
        <v>0</v>
      </c>
      <c r="U76" s="399">
        <f t="shared" si="47"/>
        <v>0</v>
      </c>
      <c r="V76" s="409">
        <f t="shared" si="36"/>
        <v>0</v>
      </c>
      <c r="W76" s="398">
        <v>0</v>
      </c>
      <c r="X76" s="398">
        <v>0</v>
      </c>
      <c r="Y76" s="398">
        <v>0</v>
      </c>
      <c r="Z76" s="410">
        <f t="shared" si="37"/>
        <v>0</v>
      </c>
      <c r="AA76" s="398">
        <v>0</v>
      </c>
      <c r="AB76" s="398">
        <v>0</v>
      </c>
      <c r="AC76" s="398">
        <v>0</v>
      </c>
      <c r="AD76" s="410">
        <f t="shared" si="42"/>
        <v>0</v>
      </c>
      <c r="AE76" s="398">
        <v>0</v>
      </c>
      <c r="AF76" s="398">
        <v>0</v>
      </c>
      <c r="AG76" s="398">
        <v>0</v>
      </c>
      <c r="AH76" s="411">
        <f t="shared" si="43"/>
        <v>0</v>
      </c>
      <c r="AI76" s="398">
        <v>0</v>
      </c>
      <c r="AJ76" s="398">
        <v>0</v>
      </c>
      <c r="AK76" s="398">
        <v>0</v>
      </c>
      <c r="AL76" s="410">
        <f t="shared" si="28"/>
        <v>0</v>
      </c>
      <c r="AM76" s="402">
        <f t="shared" si="29"/>
        <v>0</v>
      </c>
      <c r="AN76" s="403"/>
      <c r="AO76" s="403"/>
      <c r="AP76" s="403"/>
      <c r="AQ76" s="404"/>
      <c r="AR76" s="404"/>
    </row>
    <row r="77" spans="1:44" ht="30" outlineLevel="1" x14ac:dyDescent="0.25">
      <c r="A77" s="292" t="s">
        <v>98</v>
      </c>
      <c r="B77" s="394" t="s">
        <v>362</v>
      </c>
      <c r="C77" s="395" t="s">
        <v>363</v>
      </c>
      <c r="D77" s="412">
        <v>4000</v>
      </c>
      <c r="E77" s="412"/>
      <c r="F77" s="398">
        <v>0</v>
      </c>
      <c r="G77" s="398">
        <v>0</v>
      </c>
      <c r="H77" s="398">
        <v>389.91</v>
      </c>
      <c r="I77" s="408">
        <f t="shared" si="44"/>
        <v>389.91</v>
      </c>
      <c r="J77" s="398">
        <v>0</v>
      </c>
      <c r="K77" s="398">
        <v>0</v>
      </c>
      <c r="L77" s="398">
        <v>0</v>
      </c>
      <c r="M77" s="408">
        <f t="shared" si="45"/>
        <v>0</v>
      </c>
      <c r="N77" s="398">
        <v>0</v>
      </c>
      <c r="O77" s="398">
        <v>0</v>
      </c>
      <c r="P77" s="398">
        <v>0</v>
      </c>
      <c r="Q77" s="408">
        <f t="shared" si="46"/>
        <v>0</v>
      </c>
      <c r="R77" s="398">
        <v>0</v>
      </c>
      <c r="S77" s="398">
        <v>0</v>
      </c>
      <c r="T77" s="398">
        <v>0</v>
      </c>
      <c r="U77" s="399">
        <f t="shared" si="47"/>
        <v>0</v>
      </c>
      <c r="V77" s="409">
        <f t="shared" si="36"/>
        <v>389.91</v>
      </c>
      <c r="W77" s="398">
        <v>0</v>
      </c>
      <c r="X77" s="398">
        <v>0</v>
      </c>
      <c r="Y77" s="398">
        <v>0</v>
      </c>
      <c r="Z77" s="410">
        <f t="shared" si="37"/>
        <v>0</v>
      </c>
      <c r="AA77" s="398">
        <v>0</v>
      </c>
      <c r="AB77" s="398">
        <v>0</v>
      </c>
      <c r="AC77" s="398">
        <v>0</v>
      </c>
      <c r="AD77" s="410">
        <f t="shared" si="42"/>
        <v>0</v>
      </c>
      <c r="AE77" s="398">
        <v>0</v>
      </c>
      <c r="AF77" s="398">
        <v>0</v>
      </c>
      <c r="AG77" s="398">
        <v>0</v>
      </c>
      <c r="AH77" s="411">
        <f t="shared" si="43"/>
        <v>0</v>
      </c>
      <c r="AI77" s="398">
        <v>0</v>
      </c>
      <c r="AJ77" s="398">
        <v>0</v>
      </c>
      <c r="AK77" s="398">
        <v>0</v>
      </c>
      <c r="AL77" s="410">
        <f t="shared" si="28"/>
        <v>0</v>
      </c>
      <c r="AM77" s="402">
        <f t="shared" si="29"/>
        <v>0</v>
      </c>
      <c r="AN77" s="403"/>
      <c r="AO77" s="403"/>
      <c r="AP77" s="403"/>
      <c r="AQ77" s="404"/>
      <c r="AR77" s="404"/>
    </row>
    <row r="78" spans="1:44" s="98" customFormat="1" x14ac:dyDescent="0.25">
      <c r="A78" s="293" t="s">
        <v>98</v>
      </c>
      <c r="B78" s="394" t="s">
        <v>364</v>
      </c>
      <c r="C78" s="395" t="s">
        <v>365</v>
      </c>
      <c r="D78" s="412">
        <v>1500</v>
      </c>
      <c r="E78" s="412"/>
      <c r="F78" s="398">
        <v>0</v>
      </c>
      <c r="G78" s="398">
        <f>153.4+3.28</f>
        <v>156.68</v>
      </c>
      <c r="H78" s="398">
        <v>0</v>
      </c>
      <c r="I78" s="408">
        <f t="shared" si="44"/>
        <v>156.68</v>
      </c>
      <c r="J78" s="398">
        <v>0</v>
      </c>
      <c r="K78" s="398">
        <v>0</v>
      </c>
      <c r="L78" s="398">
        <v>0</v>
      </c>
      <c r="M78" s="408">
        <f t="shared" si="45"/>
        <v>0</v>
      </c>
      <c r="N78" s="398">
        <v>0</v>
      </c>
      <c r="O78" s="398">
        <v>0</v>
      </c>
      <c r="P78" s="398">
        <v>0</v>
      </c>
      <c r="Q78" s="408">
        <f t="shared" si="46"/>
        <v>0</v>
      </c>
      <c r="R78" s="398">
        <v>0</v>
      </c>
      <c r="S78" s="398">
        <v>0</v>
      </c>
      <c r="T78" s="398">
        <v>0</v>
      </c>
      <c r="U78" s="399">
        <f t="shared" si="47"/>
        <v>0</v>
      </c>
      <c r="V78" s="409">
        <f t="shared" si="36"/>
        <v>156.68</v>
      </c>
      <c r="W78" s="398">
        <v>0</v>
      </c>
      <c r="X78" s="398">
        <v>0</v>
      </c>
      <c r="Y78" s="398">
        <v>0</v>
      </c>
      <c r="Z78" s="410">
        <f t="shared" si="37"/>
        <v>0</v>
      </c>
      <c r="AA78" s="398">
        <v>0</v>
      </c>
      <c r="AB78" s="398">
        <v>0</v>
      </c>
      <c r="AC78" s="398">
        <v>0</v>
      </c>
      <c r="AD78" s="410">
        <f t="shared" si="42"/>
        <v>0</v>
      </c>
      <c r="AE78" s="398">
        <v>0</v>
      </c>
      <c r="AF78" s="398">
        <v>0</v>
      </c>
      <c r="AG78" s="398">
        <v>0</v>
      </c>
      <c r="AH78" s="411">
        <f t="shared" si="43"/>
        <v>0</v>
      </c>
      <c r="AI78" s="398">
        <v>0</v>
      </c>
      <c r="AJ78" s="398">
        <v>0</v>
      </c>
      <c r="AK78" s="398">
        <v>0</v>
      </c>
      <c r="AL78" s="410">
        <f t="shared" si="28"/>
        <v>0</v>
      </c>
      <c r="AM78" s="402">
        <f t="shared" si="29"/>
        <v>0</v>
      </c>
      <c r="AN78" s="403"/>
      <c r="AO78" s="403"/>
      <c r="AP78" s="403"/>
      <c r="AQ78" s="404"/>
      <c r="AR78" s="404"/>
    </row>
    <row r="79" spans="1:44" outlineLevel="1" x14ac:dyDescent="0.25">
      <c r="A79" s="292" t="s">
        <v>98</v>
      </c>
      <c r="B79" s="394" t="s">
        <v>366</v>
      </c>
      <c r="C79" s="395" t="s">
        <v>367</v>
      </c>
      <c r="D79" s="412">
        <v>3840</v>
      </c>
      <c r="E79" s="412">
        <v>1062</v>
      </c>
      <c r="F79" s="491">
        <f>28.58+36.9+25.35+37.95</f>
        <v>128.77999999999997</v>
      </c>
      <c r="G79" s="495">
        <f>49.63+3.2</f>
        <v>52.830000000000005</v>
      </c>
      <c r="H79" s="398"/>
      <c r="I79" s="408">
        <f>F79+G79+H79</f>
        <v>181.60999999999999</v>
      </c>
      <c r="J79" s="398">
        <v>50</v>
      </c>
      <c r="K79" s="398">
        <v>50</v>
      </c>
      <c r="L79" s="398">
        <v>50</v>
      </c>
      <c r="M79" s="408">
        <f t="shared" si="45"/>
        <v>150</v>
      </c>
      <c r="N79" s="398">
        <v>0</v>
      </c>
      <c r="O79" s="398">
        <v>0</v>
      </c>
      <c r="P79" s="398">
        <v>0</v>
      </c>
      <c r="Q79" s="408">
        <f t="shared" si="46"/>
        <v>0</v>
      </c>
      <c r="R79" s="398">
        <v>0</v>
      </c>
      <c r="S79" s="398">
        <v>0</v>
      </c>
      <c r="T79" s="398">
        <v>0</v>
      </c>
      <c r="U79" s="399">
        <f t="shared" si="47"/>
        <v>0</v>
      </c>
      <c r="V79" s="409">
        <f t="shared" si="36"/>
        <v>331.61</v>
      </c>
      <c r="W79" s="398">
        <v>0</v>
      </c>
      <c r="X79" s="398">
        <v>0</v>
      </c>
      <c r="Y79" s="398">
        <v>0</v>
      </c>
      <c r="Z79" s="410">
        <f t="shared" si="37"/>
        <v>0</v>
      </c>
      <c r="AA79" s="398">
        <v>0</v>
      </c>
      <c r="AB79" s="398">
        <v>0</v>
      </c>
      <c r="AC79" s="398">
        <v>0</v>
      </c>
      <c r="AD79" s="410">
        <f t="shared" si="42"/>
        <v>0</v>
      </c>
      <c r="AE79" s="398">
        <v>0</v>
      </c>
      <c r="AF79" s="398">
        <v>0</v>
      </c>
      <c r="AG79" s="398">
        <v>0</v>
      </c>
      <c r="AH79" s="411">
        <f t="shared" si="43"/>
        <v>0</v>
      </c>
      <c r="AI79" s="398">
        <v>0</v>
      </c>
      <c r="AJ79" s="398">
        <v>0</v>
      </c>
      <c r="AK79" s="398">
        <v>0</v>
      </c>
      <c r="AL79" s="410">
        <f t="shared" si="28"/>
        <v>0</v>
      </c>
      <c r="AM79" s="402">
        <f t="shared" si="29"/>
        <v>0</v>
      </c>
      <c r="AN79" s="403"/>
      <c r="AO79" s="403"/>
      <c r="AP79" s="403"/>
      <c r="AQ79" s="404"/>
      <c r="AR79" s="404"/>
    </row>
    <row r="80" spans="1:44" outlineLevel="1" x14ac:dyDescent="0.25">
      <c r="A80" s="289" t="s">
        <v>93</v>
      </c>
      <c r="B80" s="383" t="s">
        <v>258</v>
      </c>
      <c r="C80" s="384" t="s">
        <v>368</v>
      </c>
      <c r="D80" s="385">
        <f>D81+D82+D83+D84</f>
        <v>100000</v>
      </c>
      <c r="E80" s="385"/>
      <c r="F80" s="386">
        <f>SUM(F81:F84)</f>
        <v>179.1</v>
      </c>
      <c r="G80" s="387">
        <f>SUM(G81:G84)</f>
        <v>212.98</v>
      </c>
      <c r="H80" s="387">
        <f>SUM(H81:H84)</f>
        <v>0</v>
      </c>
      <c r="I80" s="388">
        <f>SUM(F80:H80)</f>
        <v>392.08</v>
      </c>
      <c r="J80" s="386">
        <f>SUM(J81:J84)</f>
        <v>0</v>
      </c>
      <c r="K80" s="387">
        <f>SUM(K81:K84)</f>
        <v>18684</v>
      </c>
      <c r="L80" s="387">
        <f>SUM(L81:L84)</f>
        <v>0</v>
      </c>
      <c r="M80" s="388">
        <f>SUM(J80:L80)</f>
        <v>18684</v>
      </c>
      <c r="N80" s="386">
        <f>SUM(N81:N84)</f>
        <v>0</v>
      </c>
      <c r="O80" s="387">
        <f>SUM(O81:O84)</f>
        <v>0</v>
      </c>
      <c r="P80" s="387">
        <f>SUM(P81:P84)</f>
        <v>0</v>
      </c>
      <c r="Q80" s="388">
        <f>SUM(N80:P80)</f>
        <v>0</v>
      </c>
      <c r="R80" s="386">
        <f>SUM(R81:R84)</f>
        <v>0</v>
      </c>
      <c r="S80" s="387">
        <f>SUM(S81:S84)</f>
        <v>0</v>
      </c>
      <c r="T80" s="387">
        <f>SUM(T81:T84)</f>
        <v>0</v>
      </c>
      <c r="U80" s="388">
        <f>SUM(R80:T80)</f>
        <v>0</v>
      </c>
      <c r="V80" s="389">
        <f>I80+M80+Q80+U80</f>
        <v>19076.080000000002</v>
      </c>
      <c r="W80" s="391">
        <f>SUM(W81:W84)</f>
        <v>0</v>
      </c>
      <c r="X80" s="391">
        <f>SUM(X81:X84)</f>
        <v>0</v>
      </c>
      <c r="Y80" s="391">
        <f>SUM(Y81:Y84)</f>
        <v>0</v>
      </c>
      <c r="Z80" s="392">
        <f>SUM(W80:Y80)</f>
        <v>0</v>
      </c>
      <c r="AA80" s="391">
        <f>SUM(AA81:AA84)</f>
        <v>0</v>
      </c>
      <c r="AB80" s="391">
        <f>SUM(AB81:AB84)</f>
        <v>0</v>
      </c>
      <c r="AC80" s="391">
        <f>SUM(AC81:AC84)</f>
        <v>0</v>
      </c>
      <c r="AD80" s="392">
        <f>SUM(AA80:AC80)</f>
        <v>0</v>
      </c>
      <c r="AE80" s="391">
        <f>SUM(AE81:AE84)</f>
        <v>0</v>
      </c>
      <c r="AF80" s="391">
        <f>SUM(AF81:AF84)</f>
        <v>0</v>
      </c>
      <c r="AG80" s="391">
        <f>SUM(AG81:AG84)</f>
        <v>0</v>
      </c>
      <c r="AH80" s="392">
        <f>SUM(AE80:AG80)</f>
        <v>0</v>
      </c>
      <c r="AI80" s="391">
        <f>SUM(AI81:AI84)</f>
        <v>0</v>
      </c>
      <c r="AJ80" s="391">
        <f>SUM(AJ81:AJ84)</f>
        <v>0</v>
      </c>
      <c r="AK80" s="391">
        <f>SUM(AK81:AK84)</f>
        <v>0</v>
      </c>
      <c r="AL80" s="392">
        <f>SUM(AI80:AK80)</f>
        <v>0</v>
      </c>
      <c r="AM80" s="392">
        <f>Z80+AD80+AH80+AL80</f>
        <v>0</v>
      </c>
      <c r="AN80" s="393"/>
      <c r="AO80" s="393"/>
      <c r="AP80" s="393"/>
      <c r="AQ80" s="232">
        <f>E80+V80+AM80+AN80+AO80+AP80</f>
        <v>19076.080000000002</v>
      </c>
      <c r="AR80" s="232">
        <f>D80-AQ80</f>
        <v>80923.92</v>
      </c>
    </row>
    <row r="81" spans="1:44" outlineLevel="1" x14ac:dyDescent="0.25">
      <c r="A81" s="292" t="s">
        <v>98</v>
      </c>
      <c r="B81" s="394" t="s">
        <v>259</v>
      </c>
      <c r="C81" s="395" t="s">
        <v>369</v>
      </c>
      <c r="D81" s="412">
        <v>40000</v>
      </c>
      <c r="E81" s="412"/>
      <c r="F81" s="407"/>
      <c r="G81" s="398"/>
      <c r="H81" s="398"/>
      <c r="I81" s="408">
        <f t="shared" ref="I81:I84" si="48">F81+G81+H81</f>
        <v>0</v>
      </c>
      <c r="J81" s="407"/>
      <c r="K81" s="398"/>
      <c r="L81" s="398"/>
      <c r="M81" s="408">
        <f t="shared" si="45"/>
        <v>0</v>
      </c>
      <c r="N81" s="407"/>
      <c r="O81" s="398"/>
      <c r="P81" s="398"/>
      <c r="Q81" s="408">
        <f t="shared" si="46"/>
        <v>0</v>
      </c>
      <c r="R81" s="407"/>
      <c r="S81" s="398"/>
      <c r="T81" s="398"/>
      <c r="U81" s="399">
        <f t="shared" si="47"/>
        <v>0</v>
      </c>
      <c r="V81" s="409">
        <f t="shared" si="36"/>
        <v>0</v>
      </c>
      <c r="W81" s="407"/>
      <c r="X81" s="398"/>
      <c r="Y81" s="398"/>
      <c r="Z81" s="410">
        <f t="shared" si="37"/>
        <v>0</v>
      </c>
      <c r="AA81" s="407"/>
      <c r="AB81" s="398"/>
      <c r="AC81" s="398"/>
      <c r="AD81" s="410">
        <f t="shared" si="42"/>
        <v>0</v>
      </c>
      <c r="AE81" s="407"/>
      <c r="AF81" s="398"/>
      <c r="AG81" s="398"/>
      <c r="AH81" s="411">
        <f t="shared" si="43"/>
        <v>0</v>
      </c>
      <c r="AI81" s="407"/>
      <c r="AJ81" s="398"/>
      <c r="AK81" s="398"/>
      <c r="AL81" s="410">
        <f t="shared" ref="AL81:AL84" si="49">SUM(AI81:AK81)</f>
        <v>0</v>
      </c>
      <c r="AM81" s="402">
        <f t="shared" si="29"/>
        <v>0</v>
      </c>
      <c r="AN81" s="403"/>
      <c r="AO81" s="403"/>
      <c r="AP81" s="403"/>
      <c r="AQ81" s="404"/>
      <c r="AR81" s="404"/>
    </row>
    <row r="82" spans="1:44" outlineLevel="1" x14ac:dyDescent="0.25">
      <c r="A82" s="293" t="s">
        <v>98</v>
      </c>
      <c r="B82" s="394" t="s">
        <v>260</v>
      </c>
      <c r="C82" s="395" t="s">
        <v>370</v>
      </c>
      <c r="D82" s="412">
        <v>25000</v>
      </c>
      <c r="E82" s="412"/>
      <c r="F82" s="407"/>
      <c r="G82" s="398"/>
      <c r="H82" s="398"/>
      <c r="I82" s="408">
        <f t="shared" si="48"/>
        <v>0</v>
      </c>
      <c r="J82" s="407"/>
      <c r="K82" s="398"/>
      <c r="L82" s="398"/>
      <c r="M82" s="408">
        <f t="shared" si="45"/>
        <v>0</v>
      </c>
      <c r="N82" s="407"/>
      <c r="O82" s="398"/>
      <c r="P82" s="398"/>
      <c r="Q82" s="408">
        <f t="shared" si="46"/>
        <v>0</v>
      </c>
      <c r="R82" s="407"/>
      <c r="S82" s="398"/>
      <c r="T82" s="398"/>
      <c r="U82" s="399">
        <f t="shared" si="47"/>
        <v>0</v>
      </c>
      <c r="V82" s="409">
        <f t="shared" si="36"/>
        <v>0</v>
      </c>
      <c r="W82" s="407"/>
      <c r="X82" s="398"/>
      <c r="Y82" s="398"/>
      <c r="Z82" s="410">
        <f t="shared" si="37"/>
        <v>0</v>
      </c>
      <c r="AA82" s="407"/>
      <c r="AB82" s="398"/>
      <c r="AC82" s="398"/>
      <c r="AD82" s="410">
        <f t="shared" si="42"/>
        <v>0</v>
      </c>
      <c r="AE82" s="407"/>
      <c r="AF82" s="398"/>
      <c r="AG82" s="398"/>
      <c r="AH82" s="411">
        <f t="shared" si="43"/>
        <v>0</v>
      </c>
      <c r="AI82" s="407"/>
      <c r="AJ82" s="398"/>
      <c r="AK82" s="398"/>
      <c r="AL82" s="410">
        <f t="shared" si="49"/>
        <v>0</v>
      </c>
      <c r="AM82" s="402">
        <f t="shared" si="29"/>
        <v>0</v>
      </c>
      <c r="AN82" s="403"/>
      <c r="AO82" s="403"/>
      <c r="AP82" s="403"/>
      <c r="AQ82" s="404"/>
      <c r="AR82" s="404"/>
    </row>
    <row r="83" spans="1:44" outlineLevel="1" x14ac:dyDescent="0.25">
      <c r="A83" s="292" t="s">
        <v>98</v>
      </c>
      <c r="B83" s="394" t="s">
        <v>261</v>
      </c>
      <c r="C83" s="395" t="s">
        <v>371</v>
      </c>
      <c r="D83" s="412">
        <v>20000</v>
      </c>
      <c r="E83" s="412"/>
      <c r="F83" s="407"/>
      <c r="G83" s="398"/>
      <c r="H83" s="398"/>
      <c r="I83" s="408">
        <f t="shared" si="48"/>
        <v>0</v>
      </c>
      <c r="J83" s="407"/>
      <c r="K83" s="398"/>
      <c r="L83" s="398"/>
      <c r="M83" s="408">
        <f t="shared" si="45"/>
        <v>0</v>
      </c>
      <c r="N83" s="407"/>
      <c r="O83" s="398"/>
      <c r="P83" s="398"/>
      <c r="Q83" s="408">
        <f t="shared" si="46"/>
        <v>0</v>
      </c>
      <c r="R83" s="407"/>
      <c r="S83" s="398"/>
      <c r="T83" s="398"/>
      <c r="U83" s="399">
        <f t="shared" si="47"/>
        <v>0</v>
      </c>
      <c r="V83" s="409">
        <f t="shared" si="36"/>
        <v>0</v>
      </c>
      <c r="W83" s="407"/>
      <c r="X83" s="398"/>
      <c r="Y83" s="398"/>
      <c r="Z83" s="410">
        <f t="shared" si="37"/>
        <v>0</v>
      </c>
      <c r="AA83" s="407"/>
      <c r="AB83" s="398"/>
      <c r="AC83" s="398"/>
      <c r="AD83" s="410">
        <f t="shared" si="42"/>
        <v>0</v>
      </c>
      <c r="AE83" s="407"/>
      <c r="AF83" s="398"/>
      <c r="AG83" s="398"/>
      <c r="AH83" s="411">
        <f t="shared" si="43"/>
        <v>0</v>
      </c>
      <c r="AI83" s="407"/>
      <c r="AJ83" s="398"/>
      <c r="AK83" s="398"/>
      <c r="AL83" s="410">
        <f t="shared" si="49"/>
        <v>0</v>
      </c>
      <c r="AM83" s="402">
        <f t="shared" si="29"/>
        <v>0</v>
      </c>
      <c r="AN83" s="403"/>
      <c r="AO83" s="403"/>
      <c r="AP83" s="403"/>
      <c r="AQ83" s="404"/>
      <c r="AR83" s="404"/>
    </row>
    <row r="84" spans="1:44" x14ac:dyDescent="0.25">
      <c r="A84" s="293" t="s">
        <v>98</v>
      </c>
      <c r="B84" s="394" t="s">
        <v>262</v>
      </c>
      <c r="C84" s="395" t="s">
        <v>372</v>
      </c>
      <c r="D84" s="412">
        <v>15000</v>
      </c>
      <c r="E84" s="412"/>
      <c r="F84" s="407">
        <v>179.1</v>
      </c>
      <c r="G84" s="398">
        <v>212.98</v>
      </c>
      <c r="H84" s="398"/>
      <c r="I84" s="408">
        <f t="shared" si="48"/>
        <v>392.08</v>
      </c>
      <c r="J84" s="407"/>
      <c r="K84" s="398">
        <v>18684</v>
      </c>
      <c r="L84" s="398"/>
      <c r="M84" s="408">
        <f t="shared" si="45"/>
        <v>18684</v>
      </c>
      <c r="N84" s="407"/>
      <c r="O84" s="398"/>
      <c r="P84" s="398"/>
      <c r="Q84" s="408">
        <f t="shared" si="46"/>
        <v>0</v>
      </c>
      <c r="R84" s="407"/>
      <c r="S84" s="398"/>
      <c r="T84" s="398"/>
      <c r="U84" s="399">
        <f t="shared" si="47"/>
        <v>0</v>
      </c>
      <c r="V84" s="409">
        <f t="shared" si="36"/>
        <v>19076.080000000002</v>
      </c>
      <c r="W84" s="407"/>
      <c r="X84" s="398"/>
      <c r="Y84" s="398"/>
      <c r="Z84" s="410">
        <f t="shared" si="37"/>
        <v>0</v>
      </c>
      <c r="AA84" s="407"/>
      <c r="AB84" s="398"/>
      <c r="AC84" s="398"/>
      <c r="AD84" s="410">
        <f t="shared" si="42"/>
        <v>0</v>
      </c>
      <c r="AE84" s="407"/>
      <c r="AF84" s="398"/>
      <c r="AG84" s="398"/>
      <c r="AH84" s="411">
        <f t="shared" si="43"/>
        <v>0</v>
      </c>
      <c r="AI84" s="407"/>
      <c r="AJ84" s="398"/>
      <c r="AK84" s="398"/>
      <c r="AL84" s="410">
        <f t="shared" si="49"/>
        <v>0</v>
      </c>
      <c r="AM84" s="402">
        <f t="shared" si="29"/>
        <v>0</v>
      </c>
      <c r="AN84" s="403"/>
      <c r="AO84" s="403"/>
      <c r="AP84" s="403"/>
      <c r="AQ84" s="404"/>
      <c r="AR84" s="404"/>
    </row>
    <row r="85" spans="1:44" outlineLevel="1" x14ac:dyDescent="0.25">
      <c r="A85" s="292" t="s">
        <v>98</v>
      </c>
      <c r="B85" s="296" t="s">
        <v>263</v>
      </c>
      <c r="C85" s="297" t="s">
        <v>235</v>
      </c>
      <c r="D85" s="213"/>
      <c r="E85" s="213"/>
      <c r="F85" s="99"/>
      <c r="G85" s="100"/>
      <c r="H85" s="100"/>
      <c r="I85" s="129"/>
      <c r="J85" s="99"/>
      <c r="K85" s="100"/>
      <c r="L85" s="100"/>
      <c r="M85" s="129"/>
      <c r="N85" s="99"/>
      <c r="O85" s="100"/>
      <c r="P85" s="100"/>
      <c r="Q85" s="129"/>
      <c r="R85" s="99"/>
      <c r="S85" s="100"/>
      <c r="T85" s="100"/>
      <c r="U85" s="131"/>
      <c r="V85" s="125"/>
      <c r="W85" s="99"/>
      <c r="X85" s="100"/>
      <c r="Y85" s="100"/>
      <c r="Z85" s="134"/>
      <c r="AA85" s="99"/>
      <c r="AB85" s="100"/>
      <c r="AC85" s="100"/>
      <c r="AD85" s="134"/>
      <c r="AE85" s="99"/>
      <c r="AF85" s="100"/>
      <c r="AG85" s="100"/>
      <c r="AH85" s="136"/>
      <c r="AI85" s="99"/>
      <c r="AJ85" s="100"/>
      <c r="AK85" s="100"/>
      <c r="AL85" s="134"/>
      <c r="AM85" s="124"/>
      <c r="AN85" s="121"/>
      <c r="AO85" s="121"/>
      <c r="AP85" s="121"/>
      <c r="AQ85" s="122"/>
      <c r="AR85" s="122"/>
    </row>
    <row r="86" spans="1:44" outlineLevel="1" x14ac:dyDescent="0.25">
      <c r="A86" s="295" t="s">
        <v>98</v>
      </c>
      <c r="B86" s="298" t="s">
        <v>264</v>
      </c>
      <c r="C86" s="299" t="s">
        <v>236</v>
      </c>
      <c r="D86" s="214"/>
      <c r="E86" s="214"/>
      <c r="F86" s="107"/>
      <c r="G86" s="108"/>
      <c r="H86" s="108"/>
      <c r="I86" s="130"/>
      <c r="J86" s="107"/>
      <c r="K86" s="108"/>
      <c r="L86" s="108"/>
      <c r="M86" s="130"/>
      <c r="N86" s="107"/>
      <c r="O86" s="108"/>
      <c r="P86" s="108"/>
      <c r="Q86" s="130"/>
      <c r="R86" s="107"/>
      <c r="S86" s="108"/>
      <c r="T86" s="108"/>
      <c r="U86" s="132"/>
      <c r="V86" s="126"/>
      <c r="W86" s="107"/>
      <c r="X86" s="108"/>
      <c r="Y86" s="108"/>
      <c r="Z86" s="135"/>
      <c r="AA86" s="107"/>
      <c r="AB86" s="108"/>
      <c r="AC86" s="108"/>
      <c r="AD86" s="135"/>
      <c r="AE86" s="107"/>
      <c r="AF86" s="108"/>
      <c r="AG86" s="108"/>
      <c r="AH86" s="137"/>
      <c r="AI86" s="107"/>
      <c r="AJ86" s="108"/>
      <c r="AK86" s="108"/>
      <c r="AL86" s="135"/>
      <c r="AM86" s="138"/>
      <c r="AN86" s="139"/>
      <c r="AO86" s="139"/>
      <c r="AP86" s="139"/>
      <c r="AQ86" s="123"/>
      <c r="AR86" s="123"/>
    </row>
    <row r="88" spans="1:44" x14ac:dyDescent="0.25">
      <c r="B88" s="496" t="s">
        <v>607</v>
      </c>
      <c r="C88" s="497"/>
      <c r="D88" s="498"/>
      <c r="E88" s="498"/>
      <c r="F88" s="498"/>
      <c r="G88" s="498"/>
      <c r="H88" s="498"/>
      <c r="I88" s="497">
        <f>I11+I18+I21+I34+I37+I40+I42+I44+I64+I65+I66+I68+I69+I70+I71+I78+I79+I81+I82+I83+I84</f>
        <v>45772.110000000008</v>
      </c>
      <c r="J88" s="498"/>
      <c r="K88" s="498"/>
      <c r="L88" s="498"/>
      <c r="M88" s="497">
        <f>M11+M18+M21+M34+M37+M40+M42+M44+M64+M65+M66+M68+M69+M70+M71+M78+M79+M81+M82+M83+M84</f>
        <v>163222.36363636365</v>
      </c>
      <c r="N88" s="498"/>
      <c r="O88" s="498"/>
      <c r="P88" s="498"/>
      <c r="Q88" s="500">
        <f>Q11+Q18+Q21+Q34+Q37+Q40+Q42+Q44+Q64+Q65+Q66+Q68+Q69+Q70+Q71+Q78+Q79+Q81+Q82+Q83+Q84</f>
        <v>64370</v>
      </c>
      <c r="R88" s="498"/>
      <c r="S88" s="498"/>
      <c r="T88" s="498"/>
      <c r="U88" s="498">
        <f>U11+U18+U21+U34+U37+U40+U42+U44+U64+U65+U66+U68+U69+U70+U71+U78+U79+U81+U82+U83+U84</f>
        <v>74310</v>
      </c>
      <c r="V88" s="500">
        <f>V11+V18+V21+V34+V37+V40+V42+V44+V64+V65+V66+V68+V69+V70+V71+V78+V79+V81+V82+V83+V84</f>
        <v>347674.47363636352</v>
      </c>
      <c r="W88" s="498"/>
      <c r="X88" s="498"/>
      <c r="Y88" s="498"/>
      <c r="Z88" s="498"/>
      <c r="AA88" s="498"/>
      <c r="AB88" s="498"/>
      <c r="AC88" s="498"/>
      <c r="AD88" s="498"/>
      <c r="AE88" s="498"/>
      <c r="AF88" s="498"/>
      <c r="AG88" s="498"/>
      <c r="AH88" s="498"/>
      <c r="AI88" s="498"/>
      <c r="AJ88" s="498"/>
      <c r="AK88" s="498"/>
      <c r="AL88" s="498"/>
      <c r="AM88" s="498"/>
      <c r="AN88" s="498"/>
      <c r="AO88" s="498"/>
      <c r="AP88" s="498"/>
      <c r="AQ88" s="498"/>
      <c r="AR88" s="498"/>
    </row>
    <row r="89" spans="1:44" x14ac:dyDescent="0.25">
      <c r="B89" s="496" t="s">
        <v>606</v>
      </c>
      <c r="C89" s="497"/>
      <c r="D89" s="498"/>
      <c r="E89" s="498"/>
      <c r="F89" s="498"/>
      <c r="G89" s="498"/>
      <c r="H89" s="498"/>
      <c r="I89" s="497">
        <f>I15+I23+I26+I47+I73+I74+I75+I76+I77</f>
        <v>15945.078000000001</v>
      </c>
      <c r="J89" s="498"/>
      <c r="K89" s="498"/>
      <c r="L89" s="498"/>
      <c r="M89" s="497">
        <f>M15+M23+M26+M47+M73+M74+M75+M76+M77</f>
        <v>65740</v>
      </c>
      <c r="N89" s="498"/>
      <c r="O89" s="498"/>
      <c r="P89" s="498"/>
      <c r="Q89" s="500">
        <f>Q15+Q23+Q26+Q47+Q73+Q74+Q75+Q76+Q77</f>
        <v>93210</v>
      </c>
      <c r="R89" s="498"/>
      <c r="S89" s="498"/>
      <c r="T89" s="498"/>
      <c r="U89" s="498">
        <f>U15+U23+U26+U47+U73+U74+U75+U76+U77</f>
        <v>4010</v>
      </c>
      <c r="V89" s="500">
        <f>V12+V19+V22+V35+V38+V41+V43+V45+V65+V66+V67+V69+V70+V71+V72+V79+V80+V82+V83+V84+V85</f>
        <v>83224.408000000025</v>
      </c>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row>
    <row r="90" spans="1:44" x14ac:dyDescent="0.25">
      <c r="B90" s="496" t="s">
        <v>605</v>
      </c>
      <c r="C90" s="497"/>
      <c r="D90" s="498"/>
      <c r="E90" s="498"/>
      <c r="F90" s="498"/>
      <c r="G90" s="498"/>
      <c r="H90" s="498"/>
      <c r="I90" s="497">
        <f>SUM(I88:I89)</f>
        <v>61717.188000000009</v>
      </c>
      <c r="J90" s="498"/>
      <c r="K90" s="498"/>
      <c r="L90" s="498"/>
      <c r="M90" s="497">
        <f>SUM(M88:M89)</f>
        <v>228962.36363636365</v>
      </c>
      <c r="N90" s="498"/>
      <c r="O90" s="498"/>
      <c r="P90" s="498"/>
      <c r="Q90" s="498">
        <f>SUM(Q88:Q89)</f>
        <v>157580</v>
      </c>
      <c r="R90" s="498"/>
      <c r="S90" s="498"/>
      <c r="T90" s="498"/>
      <c r="U90" s="498">
        <f>SUM(U88:U89)</f>
        <v>78320</v>
      </c>
      <c r="V90" s="500">
        <f>SUM(V88:V89)</f>
        <v>430898.88163636357</v>
      </c>
      <c r="W90" s="498"/>
      <c r="X90" s="498"/>
      <c r="Y90" s="498"/>
      <c r="Z90" s="498"/>
      <c r="AA90" s="498"/>
      <c r="AB90" s="498"/>
      <c r="AC90" s="498"/>
      <c r="AD90" s="498"/>
      <c r="AE90" s="498"/>
      <c r="AF90" s="498"/>
      <c r="AG90" s="498"/>
      <c r="AH90" s="498"/>
      <c r="AI90" s="498"/>
      <c r="AJ90" s="498"/>
      <c r="AK90" s="498"/>
      <c r="AL90" s="498"/>
      <c r="AM90" s="498"/>
      <c r="AN90" s="498"/>
      <c r="AO90" s="498"/>
      <c r="AP90" s="498"/>
      <c r="AQ90" s="498"/>
      <c r="AR90" s="498"/>
    </row>
  </sheetData>
  <sheetProtection formatRows="0"/>
  <mergeCells count="8">
    <mergeCell ref="AE7:AH7"/>
    <mergeCell ref="AI7:AL7"/>
    <mergeCell ref="F7:I7"/>
    <mergeCell ref="J7:M7"/>
    <mergeCell ref="N7:Q7"/>
    <mergeCell ref="R7:U7"/>
    <mergeCell ref="W7:Z7"/>
    <mergeCell ref="AA7:AD7"/>
  </mergeCells>
  <pageMargins left="0.70866141732283472" right="0.70866141732283472" top="0.74803149606299213" bottom="0.74803149606299213" header="0.31496062992125984" footer="0.31496062992125984"/>
  <pageSetup paperSize="9" scale="25" fitToHeight="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
  <sheetViews>
    <sheetView tabSelected="1" workbookViewId="0">
      <selection activeCell="Q34" sqref="Q34"/>
    </sheetView>
  </sheetViews>
  <sheetFormatPr baseColWidth="10" defaultColWidth="9.140625" defaultRowHeight="12.75" x14ac:dyDescent="0.2"/>
  <sheetData>
    <row r="1" spans="1:1" ht="23.25" x14ac:dyDescent="0.35">
      <c r="A1" s="109" t="s">
        <v>222</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CJ3323"/>
  <sheetViews>
    <sheetView topLeftCell="A8" zoomScaleNormal="100" workbookViewId="0">
      <selection activeCell="K18" sqref="K18:K20"/>
    </sheetView>
  </sheetViews>
  <sheetFormatPr baseColWidth="10" defaultColWidth="9.140625" defaultRowHeight="12.75" x14ac:dyDescent="0.2"/>
  <cols>
    <col min="1" max="1" width="29" style="9" customWidth="1"/>
    <col min="2" max="2" width="16.28515625" style="9" customWidth="1"/>
    <col min="3" max="3" width="8.5703125" style="9" customWidth="1"/>
    <col min="4" max="4" width="9.85546875" style="9" bestFit="1" customWidth="1"/>
    <col min="5" max="5" width="8.5703125" style="9" bestFit="1" customWidth="1"/>
    <col min="6" max="6" width="10.42578125" style="9" customWidth="1"/>
    <col min="7" max="7" width="29.85546875" style="9" customWidth="1"/>
    <col min="8" max="8" width="10.140625" style="9" customWidth="1"/>
    <col min="9" max="9" width="8.85546875" style="9" bestFit="1" customWidth="1"/>
    <col min="10" max="10" width="28.7109375" style="9" customWidth="1"/>
    <col min="11" max="11" width="10.28515625" style="9" customWidth="1"/>
    <col min="12" max="16" width="9.140625" style="9" customWidth="1"/>
    <col min="17" max="85" width="9.140625" style="9"/>
    <col min="86" max="88" width="0" style="9" hidden="1" customWidth="1"/>
    <col min="89" max="16384" width="9.140625" style="9"/>
  </cols>
  <sheetData>
    <row r="1" spans="1:16" ht="23.25" x14ac:dyDescent="0.2">
      <c r="A1" s="72"/>
      <c r="B1" s="73"/>
    </row>
    <row r="2" spans="1:16" ht="15" x14ac:dyDescent="0.25">
      <c r="A2" s="155" t="s">
        <v>42</v>
      </c>
      <c r="B2" s="157" t="str">
        <f>CODE_PROJET</f>
        <v>BDI 12 072 11</v>
      </c>
      <c r="C2" s="156"/>
      <c r="D2" s="158"/>
    </row>
    <row r="3" spans="1:16" ht="15" x14ac:dyDescent="0.25">
      <c r="A3" s="110" t="s">
        <v>65</v>
      </c>
      <c r="B3" s="112" t="str">
        <f>INTITULE_PROJET</f>
        <v>Appui à la Bonne Gouvernance et à la lutte contre la corruption au Burundi (ABGLC)</v>
      </c>
      <c r="C3" s="111"/>
      <c r="D3" s="113"/>
    </row>
    <row r="4" spans="1:16" ht="15" x14ac:dyDescent="0.25">
      <c r="A4" s="155" t="s">
        <v>41</v>
      </c>
      <c r="B4" s="157">
        <f>ANNEE_DE_REFERENCE</f>
        <v>2014</v>
      </c>
      <c r="C4" s="156"/>
      <c r="D4" s="158"/>
    </row>
    <row r="5" spans="1:16" ht="15" x14ac:dyDescent="0.25">
      <c r="A5" s="110" t="s">
        <v>110</v>
      </c>
      <c r="B5" s="112" t="str">
        <f>TRIMESTRE_DE_REFERENCE</f>
        <v>Q1</v>
      </c>
      <c r="C5" s="111"/>
      <c r="D5" s="113"/>
    </row>
    <row r="6" spans="1:16" x14ac:dyDescent="0.2">
      <c r="A6" s="2"/>
      <c r="L6" s="10"/>
      <c r="M6" s="10"/>
      <c r="N6" s="10"/>
    </row>
    <row r="7" spans="1:16" s="11" customFormat="1" ht="15" x14ac:dyDescent="0.25">
      <c r="A7" s="530" t="s">
        <v>202</v>
      </c>
      <c r="B7" s="531"/>
      <c r="C7" s="531"/>
      <c r="D7" s="518" t="s">
        <v>199</v>
      </c>
      <c r="E7" s="518"/>
      <c r="F7" s="518"/>
      <c r="G7" s="519" t="s">
        <v>200</v>
      </c>
      <c r="H7" s="519"/>
      <c r="I7" s="519"/>
      <c r="J7" s="520" t="s">
        <v>201</v>
      </c>
      <c r="K7" s="520"/>
    </row>
    <row r="8" spans="1:16" ht="25.5" x14ac:dyDescent="0.2">
      <c r="A8" s="12" t="s">
        <v>194</v>
      </c>
      <c r="B8" s="12" t="s">
        <v>198</v>
      </c>
      <c r="C8" s="12" t="s">
        <v>196</v>
      </c>
      <c r="D8" s="12" t="s">
        <v>195</v>
      </c>
      <c r="E8" s="12" t="s">
        <v>197</v>
      </c>
      <c r="F8" s="12" t="s">
        <v>19</v>
      </c>
      <c r="G8" s="13" t="s">
        <v>20</v>
      </c>
      <c r="H8" s="12" t="s">
        <v>21</v>
      </c>
      <c r="I8" s="12" t="s">
        <v>22</v>
      </c>
      <c r="J8" s="12" t="s">
        <v>23</v>
      </c>
      <c r="K8" s="14" t="s">
        <v>24</v>
      </c>
    </row>
    <row r="9" spans="1:16" ht="38.25" x14ac:dyDescent="0.2">
      <c r="A9" s="521" t="s">
        <v>397</v>
      </c>
      <c r="B9" s="524" t="s">
        <v>403</v>
      </c>
      <c r="C9" s="511" t="s">
        <v>96</v>
      </c>
      <c r="D9" s="517" t="s">
        <v>15</v>
      </c>
      <c r="E9" s="517" t="s">
        <v>15</v>
      </c>
      <c r="F9" s="514" t="str">
        <f>IF(AND(D9="High",E9="High"),"Very High Risk",
IF(OR(AND(D9="High",E9="Medium"),AND(D9="Medium",E9="High")),"High Risk",
IF(OR(AND(D9="High",E9="Low"),AND(D9="Medium",E9="Medium"),AND(D9="Low",E9="High")),"Medium Risk",
IF(OR(D9="",E9=""),"","Low Risk"))))</f>
        <v>Medium Risk</v>
      </c>
      <c r="G9" s="220" t="s">
        <v>404</v>
      </c>
      <c r="H9" s="220" t="s">
        <v>123</v>
      </c>
      <c r="I9" s="221" t="s">
        <v>405</v>
      </c>
      <c r="J9" s="222" t="s">
        <v>597</v>
      </c>
      <c r="K9" s="511" t="s">
        <v>406</v>
      </c>
      <c r="P9" s="10"/>
    </row>
    <row r="10" spans="1:16" x14ac:dyDescent="0.2">
      <c r="A10" s="522"/>
      <c r="B10" s="525"/>
      <c r="C10" s="527"/>
      <c r="D10" s="512"/>
      <c r="E10" s="512"/>
      <c r="F10" s="515"/>
      <c r="G10" s="223"/>
      <c r="H10" s="223"/>
      <c r="I10" s="221"/>
      <c r="J10" s="223"/>
      <c r="K10" s="512"/>
    </row>
    <row r="11" spans="1:16" x14ac:dyDescent="0.2">
      <c r="A11" s="523"/>
      <c r="B11" s="526"/>
      <c r="C11" s="528"/>
      <c r="D11" s="513"/>
      <c r="E11" s="513"/>
      <c r="F11" s="516"/>
      <c r="G11" s="241" t="s">
        <v>176</v>
      </c>
      <c r="H11" s="242"/>
      <c r="I11" s="243"/>
      <c r="J11" s="242"/>
      <c r="K11" s="513"/>
    </row>
    <row r="12" spans="1:16" ht="12.75" customHeight="1" x14ac:dyDescent="0.2">
      <c r="A12" s="521" t="s">
        <v>396</v>
      </c>
      <c r="B12" s="524" t="s">
        <v>403</v>
      </c>
      <c r="C12" s="511" t="s">
        <v>96</v>
      </c>
      <c r="D12" s="517" t="s">
        <v>15</v>
      </c>
      <c r="E12" s="517" t="s">
        <v>15</v>
      </c>
      <c r="F12" s="514" t="str">
        <f t="shared" ref="F12" si="0">IF(AND(D12="High",E12="High"),"Very High Risk",
IF(OR(AND(D12="High",E12="Medium"),AND(D12="Medium",E12="High")),"High Risk",
IF(OR(AND(D12="High",E12="Low"),AND(D12="Medium",E12="Medium"),AND(D12="Low",E12="High")),"Medium Risk",
IF(OR(D12="",E12=""),"","Low Risk"))))</f>
        <v>Medium Risk</v>
      </c>
      <c r="G12" s="220" t="s">
        <v>407</v>
      </c>
      <c r="H12" s="220" t="s">
        <v>408</v>
      </c>
      <c r="I12" s="221" t="s">
        <v>409</v>
      </c>
      <c r="J12" s="222" t="s">
        <v>598</v>
      </c>
      <c r="K12" s="511" t="s">
        <v>406</v>
      </c>
      <c r="P12" s="10"/>
    </row>
    <row r="13" spans="1:16" x14ac:dyDescent="0.2">
      <c r="A13" s="522"/>
      <c r="B13" s="525"/>
      <c r="C13" s="527"/>
      <c r="D13" s="512"/>
      <c r="E13" s="512"/>
      <c r="F13" s="515"/>
      <c r="G13" s="223"/>
      <c r="H13" s="223"/>
      <c r="I13" s="221"/>
      <c r="J13" s="223"/>
      <c r="K13" s="512"/>
    </row>
    <row r="14" spans="1:16" x14ac:dyDescent="0.2">
      <c r="A14" s="523"/>
      <c r="B14" s="526"/>
      <c r="C14" s="528"/>
      <c r="D14" s="513"/>
      <c r="E14" s="513"/>
      <c r="F14" s="516"/>
      <c r="G14" s="241" t="s">
        <v>176</v>
      </c>
      <c r="H14" s="242"/>
      <c r="I14" s="243"/>
      <c r="J14" s="242"/>
      <c r="K14" s="513"/>
    </row>
    <row r="15" spans="1:16" ht="12.75" customHeight="1" x14ac:dyDescent="0.2">
      <c r="A15" s="529" t="s">
        <v>398</v>
      </c>
      <c r="B15" s="524" t="s">
        <v>403</v>
      </c>
      <c r="C15" s="511" t="s">
        <v>96</v>
      </c>
      <c r="D15" s="517" t="s">
        <v>13</v>
      </c>
      <c r="E15" s="517" t="s">
        <v>15</v>
      </c>
      <c r="F15" s="514" t="str">
        <f>IF(AND(D15="High",E15="High"),"Very High Risk",
IF(OR(AND(D15="High",E15="Medium"),AND(D15="Medium",E15="High")),"High Risk",
IF(OR(AND(D15="High",E15="Low"),AND(D15="Medium",E15="Medium"),AND(D15="Low",E15="High")),"Medium Risk",
IF(OR(D15="",E15=""),"","Low Risk"))))</f>
        <v>Low Risk</v>
      </c>
      <c r="G15" s="220" t="s">
        <v>410</v>
      </c>
      <c r="H15" s="220" t="s">
        <v>123</v>
      </c>
      <c r="I15" s="221" t="s">
        <v>411</v>
      </c>
      <c r="J15" s="471" t="s">
        <v>601</v>
      </c>
      <c r="K15" s="511" t="s">
        <v>600</v>
      </c>
      <c r="L15" s="471"/>
    </row>
    <row r="16" spans="1:16" x14ac:dyDescent="0.2">
      <c r="A16" s="512"/>
      <c r="B16" s="525"/>
      <c r="C16" s="527"/>
      <c r="D16" s="512"/>
      <c r="E16" s="512"/>
      <c r="F16" s="515"/>
      <c r="G16" s="223"/>
      <c r="H16" s="223"/>
      <c r="I16" s="221"/>
      <c r="J16" s="222" t="s">
        <v>599</v>
      </c>
      <c r="K16" s="512"/>
    </row>
    <row r="17" spans="1:11" x14ac:dyDescent="0.2">
      <c r="A17" s="513"/>
      <c r="B17" s="526"/>
      <c r="C17" s="528"/>
      <c r="D17" s="513"/>
      <c r="E17" s="513"/>
      <c r="F17" s="516"/>
      <c r="G17" s="241" t="s">
        <v>176</v>
      </c>
      <c r="H17" s="242"/>
      <c r="I17" s="243"/>
      <c r="J17" s="242"/>
      <c r="K17" s="513"/>
    </row>
    <row r="18" spans="1:11" ht="12.75" customHeight="1" x14ac:dyDescent="0.2">
      <c r="A18" s="529" t="s">
        <v>399</v>
      </c>
      <c r="B18" s="524" t="s">
        <v>400</v>
      </c>
      <c r="C18" s="511" t="s">
        <v>96</v>
      </c>
      <c r="D18" s="517" t="s">
        <v>13</v>
      </c>
      <c r="E18" s="517" t="s">
        <v>13</v>
      </c>
      <c r="F18" s="514" t="str">
        <f t="shared" ref="F18" si="1">IF(AND(D18="High",E18="High"),"Very High Risk",
IF(OR(AND(D18="High",E18="Medium"),AND(D18="Medium",E18="High")),"High Risk",
IF(OR(AND(D18="High",E18="Low"),AND(D18="Medium",E18="Medium"),AND(D18="Low",E18="High")),"Medium Risk",
IF(OR(D18="",E18=""),"","Low Risk"))))</f>
        <v>Low Risk</v>
      </c>
      <c r="G18" s="220" t="s">
        <v>412</v>
      </c>
      <c r="H18" s="220" t="s">
        <v>413</v>
      </c>
      <c r="I18" s="221" t="s">
        <v>414</v>
      </c>
      <c r="J18" s="222" t="s">
        <v>602</v>
      </c>
      <c r="K18" s="511" t="s">
        <v>600</v>
      </c>
    </row>
    <row r="19" spans="1:11" x14ac:dyDescent="0.2">
      <c r="A19" s="512"/>
      <c r="B19" s="525"/>
      <c r="C19" s="527"/>
      <c r="D19" s="512"/>
      <c r="E19" s="512"/>
      <c r="F19" s="515"/>
      <c r="G19" s="223"/>
      <c r="H19" s="223"/>
      <c r="I19" s="221"/>
      <c r="J19" s="223"/>
      <c r="K19" s="512"/>
    </row>
    <row r="20" spans="1:11" x14ac:dyDescent="0.2">
      <c r="A20" s="513"/>
      <c r="B20" s="526"/>
      <c r="C20" s="528"/>
      <c r="D20" s="513"/>
      <c r="E20" s="513"/>
      <c r="F20" s="516"/>
      <c r="G20" s="241" t="s">
        <v>176</v>
      </c>
      <c r="H20" s="242"/>
      <c r="I20" s="243"/>
      <c r="J20" s="242"/>
      <c r="K20" s="513"/>
    </row>
    <row r="21" spans="1:11" ht="12.75" customHeight="1" x14ac:dyDescent="0.2">
      <c r="A21" s="529" t="s">
        <v>401</v>
      </c>
      <c r="B21" s="524" t="s">
        <v>403</v>
      </c>
      <c r="C21" s="511" t="s">
        <v>73</v>
      </c>
      <c r="D21" s="517" t="s">
        <v>15</v>
      </c>
      <c r="E21" s="517" t="s">
        <v>15</v>
      </c>
      <c r="F21" s="514" t="str">
        <f t="shared" ref="F21" si="2">IF(AND(D21="High",E21="High"),"Very High Risk",
IF(OR(AND(D21="High",E21="Medium"),AND(D21="Medium",E21="High")),"High Risk",
IF(OR(AND(D21="High",E21="Low"),AND(D21="Medium",E21="Medium"),AND(D21="Low",E21="High")),"Medium Risk",
IF(OR(D21="",E21=""),"","Low Risk"))))</f>
        <v>Medium Risk</v>
      </c>
      <c r="G21" s="220" t="s">
        <v>415</v>
      </c>
      <c r="H21" s="220" t="s">
        <v>123</v>
      </c>
      <c r="I21" s="221" t="s">
        <v>405</v>
      </c>
      <c r="J21" s="222" t="s">
        <v>603</v>
      </c>
      <c r="K21" s="511" t="s">
        <v>406</v>
      </c>
    </row>
    <row r="22" spans="1:11" x14ac:dyDescent="0.2">
      <c r="A22" s="512"/>
      <c r="B22" s="525"/>
      <c r="C22" s="527"/>
      <c r="D22" s="512"/>
      <c r="E22" s="512"/>
      <c r="F22" s="515"/>
      <c r="G22" s="223"/>
      <c r="H22" s="223"/>
      <c r="I22" s="221"/>
      <c r="J22" s="223"/>
      <c r="K22" s="512"/>
    </row>
    <row r="23" spans="1:11" x14ac:dyDescent="0.2">
      <c r="A23" s="513"/>
      <c r="B23" s="526"/>
      <c r="C23" s="528"/>
      <c r="D23" s="513"/>
      <c r="E23" s="513"/>
      <c r="F23" s="516"/>
      <c r="G23" s="241" t="s">
        <v>176</v>
      </c>
      <c r="H23" s="242"/>
      <c r="I23" s="243"/>
      <c r="J23" s="242"/>
      <c r="K23" s="513"/>
    </row>
    <row r="24" spans="1:11" ht="12.75" customHeight="1" x14ac:dyDescent="0.2">
      <c r="A24" s="529" t="s">
        <v>402</v>
      </c>
      <c r="B24" s="524" t="s">
        <v>403</v>
      </c>
      <c r="C24" s="511" t="s">
        <v>96</v>
      </c>
      <c r="D24" s="517" t="s">
        <v>15</v>
      </c>
      <c r="E24" s="517" t="s">
        <v>15</v>
      </c>
      <c r="F24" s="514" t="str">
        <f t="shared" ref="F24" si="3">IF(AND(D24="High",E24="High"),"Very High Risk",
IF(OR(AND(D24="High",E24="Medium"),AND(D24="Medium",E24="High")),"High Risk",
IF(OR(AND(D24="High",E24="Low"),AND(D24="Medium",E24="Medium"),AND(D24="Low",E24="High")),"Medium Risk",
IF(OR(D24="",E24=""),"","Low Risk"))))</f>
        <v>Medium Risk</v>
      </c>
      <c r="G24" s="220" t="s">
        <v>416</v>
      </c>
      <c r="H24" s="220" t="s">
        <v>123</v>
      </c>
      <c r="I24" s="221" t="s">
        <v>409</v>
      </c>
      <c r="J24" s="222" t="s">
        <v>604</v>
      </c>
      <c r="K24" s="511" t="s">
        <v>406</v>
      </c>
    </row>
    <row r="25" spans="1:11" x14ac:dyDescent="0.2">
      <c r="A25" s="512"/>
      <c r="B25" s="525"/>
      <c r="C25" s="527"/>
      <c r="D25" s="512"/>
      <c r="E25" s="512"/>
      <c r="F25" s="515"/>
      <c r="G25" s="223"/>
      <c r="H25" s="223"/>
      <c r="I25" s="221"/>
      <c r="J25" s="223"/>
      <c r="K25" s="512"/>
    </row>
    <row r="26" spans="1:11" x14ac:dyDescent="0.2">
      <c r="A26" s="513"/>
      <c r="B26" s="526"/>
      <c r="C26" s="528"/>
      <c r="D26" s="513"/>
      <c r="E26" s="513"/>
      <c r="F26" s="516"/>
      <c r="G26" s="241" t="s">
        <v>176</v>
      </c>
      <c r="H26" s="242"/>
      <c r="I26" s="243"/>
      <c r="J26" s="242"/>
      <c r="K26" s="513"/>
    </row>
    <row r="27" spans="1:11" ht="12.75" customHeight="1" x14ac:dyDescent="0.2">
      <c r="A27" s="529"/>
      <c r="B27" s="524"/>
      <c r="C27" s="511"/>
      <c r="D27" s="517"/>
      <c r="E27" s="517"/>
      <c r="F27" s="514" t="str">
        <f t="shared" ref="F27" si="4">IF(AND(D27="High",E27="High"),"Very High Risk",
IF(OR(AND(D27="High",E27="Medium"),AND(D27="Medium",E27="High")),"High Risk",
IF(OR(AND(D27="High",E27="Low"),AND(D27="Medium",E27="Medium"),AND(D27="Low",E27="High")),"Medium Risk",
IF(OR(D27="",E27=""),"","Low Risk"))))</f>
        <v/>
      </c>
      <c r="G27" s="220"/>
      <c r="H27" s="220"/>
      <c r="I27" s="221"/>
      <c r="J27" s="222"/>
      <c r="K27" s="511"/>
    </row>
    <row r="28" spans="1:11" x14ac:dyDescent="0.2">
      <c r="A28" s="512"/>
      <c r="B28" s="525"/>
      <c r="C28" s="527"/>
      <c r="D28" s="512"/>
      <c r="E28" s="512"/>
      <c r="F28" s="515"/>
      <c r="G28" s="223"/>
      <c r="H28" s="223"/>
      <c r="I28" s="221"/>
      <c r="J28" s="223"/>
      <c r="K28" s="512"/>
    </row>
    <row r="29" spans="1:11" x14ac:dyDescent="0.2">
      <c r="A29" s="513"/>
      <c r="B29" s="526"/>
      <c r="C29" s="528"/>
      <c r="D29" s="513"/>
      <c r="E29" s="513"/>
      <c r="F29" s="516"/>
      <c r="G29" s="241" t="s">
        <v>176</v>
      </c>
      <c r="H29" s="242"/>
      <c r="I29" s="243"/>
      <c r="J29" s="242"/>
      <c r="K29" s="513"/>
    </row>
    <row r="30" spans="1:11" ht="12.75" customHeight="1" x14ac:dyDescent="0.2">
      <c r="A30" s="529"/>
      <c r="B30" s="524"/>
      <c r="C30" s="511"/>
      <c r="D30" s="517"/>
      <c r="E30" s="517"/>
      <c r="F30" s="514" t="str">
        <f t="shared" ref="F30:F69" si="5">IF(AND(D30="High",E30="High"),"Very High Risk",
IF(OR(AND(D30="High",E30="Medium"),AND(D30="Medium",E30="High")),"High Risk",
IF(OR(AND(D30="High",E30="Low"),AND(D30="Medium",E30="Medium"),AND(D30="Low",E30="High")),"Medium Risk",
IF(OR(D30="",E30=""),"","Low Risk"))))</f>
        <v/>
      </c>
      <c r="G30" s="220"/>
      <c r="H30" s="220"/>
      <c r="I30" s="221"/>
      <c r="J30" s="222"/>
      <c r="K30" s="511"/>
    </row>
    <row r="31" spans="1:11" x14ac:dyDescent="0.2">
      <c r="A31" s="512"/>
      <c r="B31" s="525"/>
      <c r="C31" s="527"/>
      <c r="D31" s="512"/>
      <c r="E31" s="512"/>
      <c r="F31" s="515"/>
      <c r="G31" s="223"/>
      <c r="H31" s="223"/>
      <c r="I31" s="221"/>
      <c r="J31" s="223"/>
      <c r="K31" s="512"/>
    </row>
    <row r="32" spans="1:11" x14ac:dyDescent="0.2">
      <c r="A32" s="513"/>
      <c r="B32" s="526"/>
      <c r="C32" s="528"/>
      <c r="D32" s="513"/>
      <c r="E32" s="513"/>
      <c r="F32" s="516"/>
      <c r="G32" s="241" t="s">
        <v>176</v>
      </c>
      <c r="H32" s="242"/>
      <c r="I32" s="243"/>
      <c r="J32" s="242"/>
      <c r="K32" s="513"/>
    </row>
    <row r="33" spans="1:11" ht="12.75" customHeight="1" x14ac:dyDescent="0.2">
      <c r="A33" s="529"/>
      <c r="B33" s="524"/>
      <c r="C33" s="511"/>
      <c r="D33" s="517"/>
      <c r="E33" s="517"/>
      <c r="F33" s="514" t="str">
        <f t="shared" si="5"/>
        <v/>
      </c>
      <c r="G33" s="220"/>
      <c r="H33" s="220"/>
      <c r="I33" s="221"/>
      <c r="J33" s="222"/>
      <c r="K33" s="511"/>
    </row>
    <row r="34" spans="1:11" x14ac:dyDescent="0.2">
      <c r="A34" s="512"/>
      <c r="B34" s="525"/>
      <c r="C34" s="527"/>
      <c r="D34" s="512"/>
      <c r="E34" s="512"/>
      <c r="F34" s="515"/>
      <c r="G34" s="223"/>
      <c r="H34" s="223"/>
      <c r="I34" s="221"/>
      <c r="J34" s="223"/>
      <c r="K34" s="512"/>
    </row>
    <row r="35" spans="1:11" x14ac:dyDescent="0.2">
      <c r="A35" s="513"/>
      <c r="B35" s="526"/>
      <c r="C35" s="528"/>
      <c r="D35" s="513"/>
      <c r="E35" s="513"/>
      <c r="F35" s="516"/>
      <c r="G35" s="241" t="s">
        <v>176</v>
      </c>
      <c r="H35" s="242"/>
      <c r="I35" s="243"/>
      <c r="J35" s="242"/>
      <c r="K35" s="513"/>
    </row>
    <row r="36" spans="1:11" ht="12.75" customHeight="1" x14ac:dyDescent="0.2">
      <c r="A36" s="529"/>
      <c r="B36" s="524"/>
      <c r="C36" s="511"/>
      <c r="D36" s="517"/>
      <c r="E36" s="517"/>
      <c r="F36" s="514" t="str">
        <f t="shared" si="5"/>
        <v/>
      </c>
      <c r="G36" s="220"/>
      <c r="H36" s="220"/>
      <c r="I36" s="221"/>
      <c r="J36" s="222"/>
      <c r="K36" s="511"/>
    </row>
    <row r="37" spans="1:11" x14ac:dyDescent="0.2">
      <c r="A37" s="512"/>
      <c r="B37" s="525"/>
      <c r="C37" s="527"/>
      <c r="D37" s="512"/>
      <c r="E37" s="512"/>
      <c r="F37" s="515"/>
      <c r="G37" s="223"/>
      <c r="H37" s="223"/>
      <c r="I37" s="221"/>
      <c r="J37" s="223"/>
      <c r="K37" s="512"/>
    </row>
    <row r="38" spans="1:11" x14ac:dyDescent="0.2">
      <c r="A38" s="513"/>
      <c r="B38" s="526"/>
      <c r="C38" s="528"/>
      <c r="D38" s="513"/>
      <c r="E38" s="513"/>
      <c r="F38" s="516"/>
      <c r="G38" s="241" t="s">
        <v>176</v>
      </c>
      <c r="H38" s="242"/>
      <c r="I38" s="243"/>
      <c r="J38" s="242"/>
      <c r="K38" s="513"/>
    </row>
    <row r="39" spans="1:11" ht="12.75" customHeight="1" x14ac:dyDescent="0.2">
      <c r="A39" s="529"/>
      <c r="B39" s="524"/>
      <c r="C39" s="511"/>
      <c r="D39" s="517"/>
      <c r="E39" s="517"/>
      <c r="F39" s="514" t="str">
        <f t="shared" si="5"/>
        <v/>
      </c>
      <c r="G39" s="220"/>
      <c r="H39" s="220"/>
      <c r="I39" s="221"/>
      <c r="J39" s="222"/>
      <c r="K39" s="511"/>
    </row>
    <row r="40" spans="1:11" x14ac:dyDescent="0.2">
      <c r="A40" s="512"/>
      <c r="B40" s="525"/>
      <c r="C40" s="527"/>
      <c r="D40" s="512"/>
      <c r="E40" s="512"/>
      <c r="F40" s="515"/>
      <c r="G40" s="223"/>
      <c r="H40" s="223"/>
      <c r="I40" s="221"/>
      <c r="J40" s="223"/>
      <c r="K40" s="512"/>
    </row>
    <row r="41" spans="1:11" x14ac:dyDescent="0.2">
      <c r="A41" s="513"/>
      <c r="B41" s="526"/>
      <c r="C41" s="528"/>
      <c r="D41" s="513"/>
      <c r="E41" s="513"/>
      <c r="F41" s="516"/>
      <c r="G41" s="241" t="s">
        <v>176</v>
      </c>
      <c r="H41" s="242"/>
      <c r="I41" s="243"/>
      <c r="J41" s="242"/>
      <c r="K41" s="513"/>
    </row>
    <row r="42" spans="1:11" ht="12.75" customHeight="1" x14ac:dyDescent="0.2">
      <c r="A42" s="529"/>
      <c r="B42" s="524"/>
      <c r="C42" s="511"/>
      <c r="D42" s="517"/>
      <c r="E42" s="517"/>
      <c r="F42" s="514" t="str">
        <f t="shared" si="5"/>
        <v/>
      </c>
      <c r="G42" s="220"/>
      <c r="H42" s="220"/>
      <c r="I42" s="221"/>
      <c r="J42" s="222"/>
      <c r="K42" s="511"/>
    </row>
    <row r="43" spans="1:11" x14ac:dyDescent="0.2">
      <c r="A43" s="512"/>
      <c r="B43" s="525"/>
      <c r="C43" s="527"/>
      <c r="D43" s="512"/>
      <c r="E43" s="512"/>
      <c r="F43" s="515"/>
      <c r="G43" s="223"/>
      <c r="H43" s="223"/>
      <c r="I43" s="221"/>
      <c r="J43" s="223"/>
      <c r="K43" s="512"/>
    </row>
    <row r="44" spans="1:11" x14ac:dyDescent="0.2">
      <c r="A44" s="513"/>
      <c r="B44" s="526"/>
      <c r="C44" s="528"/>
      <c r="D44" s="513"/>
      <c r="E44" s="513"/>
      <c r="F44" s="516"/>
      <c r="G44" s="241" t="s">
        <v>176</v>
      </c>
      <c r="H44" s="242"/>
      <c r="I44" s="243"/>
      <c r="J44" s="242"/>
      <c r="K44" s="513"/>
    </row>
    <row r="45" spans="1:11" ht="12.75" customHeight="1" x14ac:dyDescent="0.2">
      <c r="A45" s="529"/>
      <c r="B45" s="524"/>
      <c r="C45" s="511"/>
      <c r="D45" s="517"/>
      <c r="E45" s="517"/>
      <c r="F45" s="514" t="str">
        <f t="shared" si="5"/>
        <v/>
      </c>
      <c r="G45" s="220"/>
      <c r="H45" s="220"/>
      <c r="I45" s="221"/>
      <c r="J45" s="222"/>
      <c r="K45" s="511"/>
    </row>
    <row r="46" spans="1:11" x14ac:dyDescent="0.2">
      <c r="A46" s="512"/>
      <c r="B46" s="525"/>
      <c r="C46" s="527"/>
      <c r="D46" s="512"/>
      <c r="E46" s="512"/>
      <c r="F46" s="515"/>
      <c r="G46" s="223"/>
      <c r="H46" s="223"/>
      <c r="I46" s="221"/>
      <c r="J46" s="223"/>
      <c r="K46" s="512"/>
    </row>
    <row r="47" spans="1:11" x14ac:dyDescent="0.2">
      <c r="A47" s="513"/>
      <c r="B47" s="526"/>
      <c r="C47" s="528"/>
      <c r="D47" s="513"/>
      <c r="E47" s="513"/>
      <c r="F47" s="516"/>
      <c r="G47" s="241" t="s">
        <v>176</v>
      </c>
      <c r="H47" s="242"/>
      <c r="I47" s="243"/>
      <c r="J47" s="242"/>
      <c r="K47" s="513"/>
    </row>
    <row r="48" spans="1:11" ht="12.75" customHeight="1" x14ac:dyDescent="0.2">
      <c r="A48" s="529"/>
      <c r="B48" s="524"/>
      <c r="C48" s="511"/>
      <c r="D48" s="517"/>
      <c r="E48" s="517"/>
      <c r="F48" s="514" t="str">
        <f t="shared" ref="F48" si="6">IF(AND(D48="High",E48="High"),"Very High Risk",
IF(OR(AND(D48="High",E48="Medium"),AND(D48="Medium",E48="High")),"High Risk",
IF(OR(AND(D48="High",E48="Low"),AND(D48="Medium",E48="Medium"),AND(D48="Low",E48="High")),"Medium Risk",
IF(OR(D48="",E48=""),"","Low Risk"))))</f>
        <v/>
      </c>
      <c r="G48" s="220"/>
      <c r="H48" s="220"/>
      <c r="I48" s="221"/>
      <c r="J48" s="222"/>
      <c r="K48" s="511"/>
    </row>
    <row r="49" spans="1:11" x14ac:dyDescent="0.2">
      <c r="A49" s="512"/>
      <c r="B49" s="525"/>
      <c r="C49" s="527"/>
      <c r="D49" s="512"/>
      <c r="E49" s="512"/>
      <c r="F49" s="515"/>
      <c r="G49" s="223"/>
      <c r="H49" s="223"/>
      <c r="I49" s="221"/>
      <c r="J49" s="223"/>
      <c r="K49" s="512"/>
    </row>
    <row r="50" spans="1:11" x14ac:dyDescent="0.2">
      <c r="A50" s="513"/>
      <c r="B50" s="526"/>
      <c r="C50" s="528"/>
      <c r="D50" s="513"/>
      <c r="E50" s="513"/>
      <c r="F50" s="516"/>
      <c r="G50" s="241" t="s">
        <v>176</v>
      </c>
      <c r="H50" s="242"/>
      <c r="I50" s="243"/>
      <c r="J50" s="242"/>
      <c r="K50" s="513"/>
    </row>
    <row r="51" spans="1:11" ht="12.75" customHeight="1" x14ac:dyDescent="0.2">
      <c r="A51" s="529"/>
      <c r="B51" s="524"/>
      <c r="C51" s="511"/>
      <c r="D51" s="517"/>
      <c r="E51" s="517"/>
      <c r="F51" s="514" t="str">
        <f t="shared" si="5"/>
        <v/>
      </c>
      <c r="G51" s="220"/>
      <c r="H51" s="220"/>
      <c r="I51" s="221"/>
      <c r="J51" s="222"/>
      <c r="K51" s="511"/>
    </row>
    <row r="52" spans="1:11" x14ac:dyDescent="0.2">
      <c r="A52" s="512"/>
      <c r="B52" s="525"/>
      <c r="C52" s="527"/>
      <c r="D52" s="512"/>
      <c r="E52" s="512"/>
      <c r="F52" s="515"/>
      <c r="G52" s="223"/>
      <c r="H52" s="223"/>
      <c r="I52" s="221"/>
      <c r="J52" s="223"/>
      <c r="K52" s="512"/>
    </row>
    <row r="53" spans="1:11" x14ac:dyDescent="0.2">
      <c r="A53" s="513"/>
      <c r="B53" s="526"/>
      <c r="C53" s="528"/>
      <c r="D53" s="513"/>
      <c r="E53" s="513"/>
      <c r="F53" s="516"/>
      <c r="G53" s="241" t="s">
        <v>176</v>
      </c>
      <c r="H53" s="242"/>
      <c r="I53" s="243"/>
      <c r="J53" s="242"/>
      <c r="K53" s="513"/>
    </row>
    <row r="54" spans="1:11" ht="12.75" customHeight="1" x14ac:dyDescent="0.2">
      <c r="A54" s="529"/>
      <c r="B54" s="524"/>
      <c r="C54" s="511"/>
      <c r="D54" s="517"/>
      <c r="E54" s="517"/>
      <c r="F54" s="514" t="str">
        <f t="shared" si="5"/>
        <v/>
      </c>
      <c r="G54" s="220"/>
      <c r="H54" s="220"/>
      <c r="I54" s="221"/>
      <c r="J54" s="222"/>
      <c r="K54" s="511"/>
    </row>
    <row r="55" spans="1:11" x14ac:dyDescent="0.2">
      <c r="A55" s="512"/>
      <c r="B55" s="525"/>
      <c r="C55" s="527"/>
      <c r="D55" s="512"/>
      <c r="E55" s="512"/>
      <c r="F55" s="515"/>
      <c r="G55" s="223"/>
      <c r="H55" s="223"/>
      <c r="I55" s="221"/>
      <c r="J55" s="223"/>
      <c r="K55" s="512"/>
    </row>
    <row r="56" spans="1:11" x14ac:dyDescent="0.2">
      <c r="A56" s="513"/>
      <c r="B56" s="526"/>
      <c r="C56" s="528"/>
      <c r="D56" s="513"/>
      <c r="E56" s="513"/>
      <c r="F56" s="516"/>
      <c r="G56" s="241" t="s">
        <v>176</v>
      </c>
      <c r="H56" s="242"/>
      <c r="I56" s="243"/>
      <c r="J56" s="242"/>
      <c r="K56" s="513"/>
    </row>
    <row r="57" spans="1:11" ht="12.75" customHeight="1" x14ac:dyDescent="0.2">
      <c r="A57" s="529"/>
      <c r="B57" s="524"/>
      <c r="C57" s="511"/>
      <c r="D57" s="517"/>
      <c r="E57" s="517"/>
      <c r="F57" s="514" t="str">
        <f t="shared" si="5"/>
        <v/>
      </c>
      <c r="G57" s="220"/>
      <c r="H57" s="220"/>
      <c r="I57" s="221"/>
      <c r="J57" s="222"/>
      <c r="K57" s="511"/>
    </row>
    <row r="58" spans="1:11" x14ac:dyDescent="0.2">
      <c r="A58" s="512"/>
      <c r="B58" s="525"/>
      <c r="C58" s="527"/>
      <c r="D58" s="512"/>
      <c r="E58" s="512"/>
      <c r="F58" s="515"/>
      <c r="G58" s="223"/>
      <c r="H58" s="223"/>
      <c r="I58" s="221"/>
      <c r="J58" s="223"/>
      <c r="K58" s="512"/>
    </row>
    <row r="59" spans="1:11" x14ac:dyDescent="0.2">
      <c r="A59" s="513"/>
      <c r="B59" s="526"/>
      <c r="C59" s="528"/>
      <c r="D59" s="513"/>
      <c r="E59" s="513"/>
      <c r="F59" s="516"/>
      <c r="G59" s="241" t="s">
        <v>176</v>
      </c>
      <c r="H59" s="242"/>
      <c r="I59" s="243"/>
      <c r="J59" s="242"/>
      <c r="K59" s="513"/>
    </row>
    <row r="60" spans="1:11" ht="12.75" customHeight="1" x14ac:dyDescent="0.2">
      <c r="A60" s="529"/>
      <c r="B60" s="524"/>
      <c r="C60" s="511"/>
      <c r="D60" s="517"/>
      <c r="E60" s="517"/>
      <c r="F60" s="514" t="str">
        <f t="shared" si="5"/>
        <v/>
      </c>
      <c r="G60" s="220"/>
      <c r="H60" s="220"/>
      <c r="I60" s="221"/>
      <c r="J60" s="222"/>
      <c r="K60" s="511"/>
    </row>
    <row r="61" spans="1:11" x14ac:dyDescent="0.2">
      <c r="A61" s="512"/>
      <c r="B61" s="525"/>
      <c r="C61" s="527"/>
      <c r="D61" s="512"/>
      <c r="E61" s="512"/>
      <c r="F61" s="515"/>
      <c r="G61" s="223"/>
      <c r="H61" s="223"/>
      <c r="I61" s="221"/>
      <c r="J61" s="223"/>
      <c r="K61" s="512"/>
    </row>
    <row r="62" spans="1:11" x14ac:dyDescent="0.2">
      <c r="A62" s="513"/>
      <c r="B62" s="526"/>
      <c r="C62" s="528"/>
      <c r="D62" s="513"/>
      <c r="E62" s="513"/>
      <c r="F62" s="516"/>
      <c r="G62" s="241" t="s">
        <v>176</v>
      </c>
      <c r="H62" s="242"/>
      <c r="I62" s="243"/>
      <c r="J62" s="242"/>
      <c r="K62" s="513"/>
    </row>
    <row r="63" spans="1:11" ht="12.75" customHeight="1" x14ac:dyDescent="0.2">
      <c r="A63" s="529"/>
      <c r="B63" s="524"/>
      <c r="C63" s="511"/>
      <c r="D63" s="517"/>
      <c r="E63" s="517"/>
      <c r="F63" s="514" t="str">
        <f t="shared" si="5"/>
        <v/>
      </c>
      <c r="G63" s="220"/>
      <c r="H63" s="220"/>
      <c r="I63" s="221"/>
      <c r="J63" s="222"/>
      <c r="K63" s="511"/>
    </row>
    <row r="64" spans="1:11" x14ac:dyDescent="0.2">
      <c r="A64" s="512"/>
      <c r="B64" s="525"/>
      <c r="C64" s="527"/>
      <c r="D64" s="512"/>
      <c r="E64" s="512"/>
      <c r="F64" s="515"/>
      <c r="G64" s="223"/>
      <c r="H64" s="223"/>
      <c r="I64" s="221"/>
      <c r="J64" s="223"/>
      <c r="K64" s="512"/>
    </row>
    <row r="65" spans="1:11" x14ac:dyDescent="0.2">
      <c r="A65" s="513"/>
      <c r="B65" s="526"/>
      <c r="C65" s="528"/>
      <c r="D65" s="513"/>
      <c r="E65" s="513"/>
      <c r="F65" s="516"/>
      <c r="G65" s="241" t="s">
        <v>176</v>
      </c>
      <c r="H65" s="242"/>
      <c r="I65" s="243"/>
      <c r="J65" s="242"/>
      <c r="K65" s="513"/>
    </row>
    <row r="66" spans="1:11" ht="12.75" customHeight="1" x14ac:dyDescent="0.2">
      <c r="A66" s="529"/>
      <c r="B66" s="524"/>
      <c r="C66" s="511"/>
      <c r="D66" s="517"/>
      <c r="E66" s="517"/>
      <c r="F66" s="514" t="str">
        <f t="shared" si="5"/>
        <v/>
      </c>
      <c r="G66" s="220"/>
      <c r="H66" s="220"/>
      <c r="I66" s="221"/>
      <c r="J66" s="222"/>
      <c r="K66" s="511"/>
    </row>
    <row r="67" spans="1:11" x14ac:dyDescent="0.2">
      <c r="A67" s="512"/>
      <c r="B67" s="525"/>
      <c r="C67" s="527"/>
      <c r="D67" s="512"/>
      <c r="E67" s="512"/>
      <c r="F67" s="515"/>
      <c r="G67" s="223"/>
      <c r="H67" s="223"/>
      <c r="I67" s="221"/>
      <c r="J67" s="223"/>
      <c r="K67" s="512"/>
    </row>
    <row r="68" spans="1:11" x14ac:dyDescent="0.2">
      <c r="A68" s="513"/>
      <c r="B68" s="526"/>
      <c r="C68" s="528"/>
      <c r="D68" s="513"/>
      <c r="E68" s="513"/>
      <c r="F68" s="516"/>
      <c r="G68" s="241" t="s">
        <v>176</v>
      </c>
      <c r="H68" s="242"/>
      <c r="I68" s="243"/>
      <c r="J68" s="242"/>
      <c r="K68" s="513"/>
    </row>
    <row r="69" spans="1:11" ht="12.75" customHeight="1" x14ac:dyDescent="0.2">
      <c r="A69" s="529"/>
      <c r="B69" s="524"/>
      <c r="C69" s="511"/>
      <c r="D69" s="517"/>
      <c r="E69" s="517"/>
      <c r="F69" s="514" t="str">
        <f t="shared" si="5"/>
        <v/>
      </c>
      <c r="G69" s="220"/>
      <c r="H69" s="220"/>
      <c r="I69" s="221"/>
      <c r="J69" s="222"/>
      <c r="K69" s="511"/>
    </row>
    <row r="70" spans="1:11" x14ac:dyDescent="0.2">
      <c r="A70" s="512"/>
      <c r="B70" s="525"/>
      <c r="C70" s="527"/>
      <c r="D70" s="512"/>
      <c r="E70" s="512"/>
      <c r="F70" s="515"/>
      <c r="G70" s="223"/>
      <c r="H70" s="223"/>
      <c r="I70" s="221"/>
      <c r="J70" s="223"/>
      <c r="K70" s="512"/>
    </row>
    <row r="71" spans="1:11" x14ac:dyDescent="0.2">
      <c r="A71" s="513"/>
      <c r="B71" s="526"/>
      <c r="C71" s="528"/>
      <c r="D71" s="513"/>
      <c r="E71" s="513"/>
      <c r="F71" s="516"/>
      <c r="G71" s="241" t="s">
        <v>176</v>
      </c>
      <c r="H71" s="242"/>
      <c r="I71" s="243"/>
      <c r="J71" s="242"/>
      <c r="K71" s="513"/>
    </row>
    <row r="3320" spans="86:88" x14ac:dyDescent="0.2">
      <c r="CJ3320" s="50" t="s">
        <v>74</v>
      </c>
    </row>
    <row r="3321" spans="86:88" x14ac:dyDescent="0.2">
      <c r="CH3321" s="10" t="s">
        <v>13</v>
      </c>
      <c r="CI3321" s="10" t="s">
        <v>14</v>
      </c>
      <c r="CJ3321" s="50" t="s">
        <v>75</v>
      </c>
    </row>
    <row r="3322" spans="86:88" x14ac:dyDescent="0.2">
      <c r="CH3322" s="10" t="s">
        <v>15</v>
      </c>
      <c r="CI3322" s="10" t="s">
        <v>16</v>
      </c>
      <c r="CJ3322" s="50" t="s">
        <v>73</v>
      </c>
    </row>
    <row r="3323" spans="86:88" x14ac:dyDescent="0.2">
      <c r="CH3323" s="10" t="s">
        <v>18</v>
      </c>
      <c r="CI3323" s="10" t="s">
        <v>18</v>
      </c>
      <c r="CJ3323" s="50" t="s">
        <v>17</v>
      </c>
    </row>
  </sheetData>
  <sheetProtection formatCells="0" formatColumns="0" formatRows="0" insertColumns="0" insertRows="0" sort="0" autoFilter="0"/>
  <autoFilter ref="A8:K8"/>
  <mergeCells count="151">
    <mergeCell ref="F69:F71"/>
    <mergeCell ref="K69:K71"/>
    <mergeCell ref="A69:A71"/>
    <mergeCell ref="B69:B71"/>
    <mergeCell ref="C69:C71"/>
    <mergeCell ref="D69:D71"/>
    <mergeCell ref="E69:E71"/>
    <mergeCell ref="F63:F65"/>
    <mergeCell ref="K63:K65"/>
    <mergeCell ref="A66:A68"/>
    <mergeCell ref="B66:B68"/>
    <mergeCell ref="C66:C68"/>
    <mergeCell ref="D66:D68"/>
    <mergeCell ref="E66:E68"/>
    <mergeCell ref="F66:F68"/>
    <mergeCell ref="K66:K68"/>
    <mergeCell ref="A63:A65"/>
    <mergeCell ref="B63:B65"/>
    <mergeCell ref="C63:C65"/>
    <mergeCell ref="D63:D65"/>
    <mergeCell ref="E63:E65"/>
    <mergeCell ref="F57:F59"/>
    <mergeCell ref="K57:K59"/>
    <mergeCell ref="A60:A62"/>
    <mergeCell ref="B60:B62"/>
    <mergeCell ref="C60:C62"/>
    <mergeCell ref="D60:D62"/>
    <mergeCell ref="E60:E62"/>
    <mergeCell ref="F60:F62"/>
    <mergeCell ref="K60:K62"/>
    <mergeCell ref="A57:A59"/>
    <mergeCell ref="B57:B59"/>
    <mergeCell ref="C57:C59"/>
    <mergeCell ref="D57:D59"/>
    <mergeCell ref="E57:E59"/>
    <mergeCell ref="F51:F53"/>
    <mergeCell ref="K51:K53"/>
    <mergeCell ref="A54:A56"/>
    <mergeCell ref="B54:B56"/>
    <mergeCell ref="C54:C56"/>
    <mergeCell ref="D54:D56"/>
    <mergeCell ref="E54:E56"/>
    <mergeCell ref="F54:F56"/>
    <mergeCell ref="K54:K56"/>
    <mergeCell ref="A51:A53"/>
    <mergeCell ref="B51:B53"/>
    <mergeCell ref="C51:C53"/>
    <mergeCell ref="D51:D53"/>
    <mergeCell ref="E51:E53"/>
    <mergeCell ref="F45:F47"/>
    <mergeCell ref="K45:K47"/>
    <mergeCell ref="A48:A50"/>
    <mergeCell ref="B48:B50"/>
    <mergeCell ref="C48:C50"/>
    <mergeCell ref="D48:D50"/>
    <mergeCell ref="E48:E50"/>
    <mergeCell ref="F48:F50"/>
    <mergeCell ref="K48:K50"/>
    <mergeCell ref="A45:A47"/>
    <mergeCell ref="B45:B47"/>
    <mergeCell ref="C45:C47"/>
    <mergeCell ref="D45:D47"/>
    <mergeCell ref="E45:E47"/>
    <mergeCell ref="F39:F41"/>
    <mergeCell ref="K39:K41"/>
    <mergeCell ref="A42:A44"/>
    <mergeCell ref="B42:B44"/>
    <mergeCell ref="C42:C44"/>
    <mergeCell ref="D42:D44"/>
    <mergeCell ref="E42:E44"/>
    <mergeCell ref="F42:F44"/>
    <mergeCell ref="K42:K44"/>
    <mergeCell ref="A39:A41"/>
    <mergeCell ref="B39:B41"/>
    <mergeCell ref="C39:C41"/>
    <mergeCell ref="D39:D41"/>
    <mergeCell ref="E39:E41"/>
    <mergeCell ref="F33:F35"/>
    <mergeCell ref="K33:K35"/>
    <mergeCell ref="A36:A38"/>
    <mergeCell ref="B36:B38"/>
    <mergeCell ref="C36:C38"/>
    <mergeCell ref="D36:D38"/>
    <mergeCell ref="E36:E38"/>
    <mergeCell ref="F36:F38"/>
    <mergeCell ref="K36:K38"/>
    <mergeCell ref="A33:A35"/>
    <mergeCell ref="B33:B35"/>
    <mergeCell ref="C33:C35"/>
    <mergeCell ref="D33:D35"/>
    <mergeCell ref="E33:E35"/>
    <mergeCell ref="A30:A32"/>
    <mergeCell ref="B30:B32"/>
    <mergeCell ref="A27:A29"/>
    <mergeCell ref="B27:B29"/>
    <mergeCell ref="A7:C7"/>
    <mergeCell ref="C9:C11"/>
    <mergeCell ref="C30:C32"/>
    <mergeCell ref="C27:C29"/>
    <mergeCell ref="K21:K23"/>
    <mergeCell ref="A24:A26"/>
    <mergeCell ref="B24:B26"/>
    <mergeCell ref="D24:D26"/>
    <mergeCell ref="E24:E26"/>
    <mergeCell ref="F24:F26"/>
    <mergeCell ref="K24:K26"/>
    <mergeCell ref="A21:A23"/>
    <mergeCell ref="B21:B23"/>
    <mergeCell ref="D21:D23"/>
    <mergeCell ref="E21:E23"/>
    <mergeCell ref="F21:F23"/>
    <mergeCell ref="C21:C23"/>
    <mergeCell ref="C24:C26"/>
    <mergeCell ref="F15:F17"/>
    <mergeCell ref="K15:K17"/>
    <mergeCell ref="A18:A20"/>
    <mergeCell ref="B18:B20"/>
    <mergeCell ref="D18:D20"/>
    <mergeCell ref="E18:E20"/>
    <mergeCell ref="F18:F20"/>
    <mergeCell ref="K18:K20"/>
    <mergeCell ref="A15:A17"/>
    <mergeCell ref="B15:B17"/>
    <mergeCell ref="D15:D17"/>
    <mergeCell ref="E15:E17"/>
    <mergeCell ref="C15:C17"/>
    <mergeCell ref="C18:C20"/>
    <mergeCell ref="A12:A14"/>
    <mergeCell ref="B12:B14"/>
    <mergeCell ref="D12:D14"/>
    <mergeCell ref="E12:E14"/>
    <mergeCell ref="C12:C14"/>
    <mergeCell ref="F12:F14"/>
    <mergeCell ref="K12:K14"/>
    <mergeCell ref="B9:B11"/>
    <mergeCell ref="A9:A11"/>
    <mergeCell ref="K9:K11"/>
    <mergeCell ref="F9:F11"/>
    <mergeCell ref="E9:E11"/>
    <mergeCell ref="D9:D11"/>
    <mergeCell ref="K30:K32"/>
    <mergeCell ref="F30:F32"/>
    <mergeCell ref="E30:E32"/>
    <mergeCell ref="D30:D32"/>
    <mergeCell ref="K27:K29"/>
    <mergeCell ref="F27:F29"/>
    <mergeCell ref="E27:E29"/>
    <mergeCell ref="D27:D29"/>
    <mergeCell ref="D7:F7"/>
    <mergeCell ref="G7:I7"/>
    <mergeCell ref="J7:K7"/>
  </mergeCells>
  <conditionalFormatting sqref="F9:F29">
    <cfRule type="cellIs" dxfId="92" priority="61" operator="equal">
      <formula>"Very High Risk"</formula>
    </cfRule>
    <cfRule type="cellIs" dxfId="91" priority="62" operator="equal">
      <formula>"High Risk"</formula>
    </cfRule>
    <cfRule type="cellIs" dxfId="90" priority="63" operator="equal">
      <formula>"Low Risk"</formula>
    </cfRule>
    <cfRule type="cellIs" dxfId="89" priority="64" operator="equal">
      <formula>"Medium Risk"</formula>
    </cfRule>
  </conditionalFormatting>
  <conditionalFormatting sqref="F30:F47 F51:F71">
    <cfRule type="cellIs" dxfId="88" priority="5" operator="equal">
      <formula>"Very High Risk"</formula>
    </cfRule>
    <cfRule type="cellIs" dxfId="87" priority="6" operator="equal">
      <formula>"High Risk"</formula>
    </cfRule>
    <cfRule type="cellIs" dxfId="86" priority="7" operator="equal">
      <formula>"Low Risk"</formula>
    </cfRule>
    <cfRule type="cellIs" dxfId="85" priority="8" operator="equal">
      <formula>"Medium Risk"</formula>
    </cfRule>
  </conditionalFormatting>
  <conditionalFormatting sqref="F48:F50">
    <cfRule type="cellIs" dxfId="84" priority="1" operator="equal">
      <formula>"Very High Risk"</formula>
    </cfRule>
    <cfRule type="cellIs" dxfId="83" priority="2" operator="equal">
      <formula>"High Risk"</formula>
    </cfRule>
    <cfRule type="cellIs" dxfId="82" priority="3" operator="equal">
      <formula>"Low Risk"</formula>
    </cfRule>
    <cfRule type="cellIs" dxfId="81" priority="4" operator="equal">
      <formula>"Medium Risk"</formula>
    </cfRule>
  </conditionalFormatting>
  <dataValidations count="3">
    <dataValidation type="list" showInputMessage="1" showErrorMessage="1" sqref="C9:C12 C15 C18 C21 C24 C27 C30 C33 C36 C39 C42 C45 C48 C51 C54 C57 C60 C63 C66 C69">
      <formula1>"FIN, OPS, JUR, REP, DEV"</formula1>
    </dataValidation>
    <dataValidation type="list" showInputMessage="1" showErrorMessage="1" sqref="D9:E71">
      <formula1>"Low, Medium, High"</formula1>
    </dataValidation>
    <dataValidation type="list" allowBlank="1" showInputMessage="1" showErrorMessage="1" sqref="K9:K71">
      <formula1>"Nouveau, En cours, Terminé"</formula1>
    </dataValidation>
  </dataValidations>
  <pageMargins left="0.7" right="0.7" top="0.75" bottom="0.75" header="0.3" footer="0.3"/>
  <pageSetup paperSize="9" scale="78" fitToHeight="0" orientation="landscape" r:id="rId1"/>
  <headerFooter>
    <oddHeader>&amp;C&amp;"Arial,Bold"&amp;18&amp;K03+000Plan de gestion des risques et problèmes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M56"/>
  <sheetViews>
    <sheetView view="pageLayout" zoomScaleNormal="100" workbookViewId="0">
      <selection activeCell="C9" sqref="C9:C11"/>
    </sheetView>
  </sheetViews>
  <sheetFormatPr baseColWidth="10" defaultColWidth="9.140625" defaultRowHeight="12.75" x14ac:dyDescent="0.2"/>
  <cols>
    <col min="1" max="1" width="3.7109375" style="9" customWidth="1"/>
    <col min="2" max="2" width="39.5703125" style="9" customWidth="1"/>
    <col min="3" max="3" width="12.7109375" style="9" customWidth="1"/>
    <col min="4" max="4" width="7.85546875" style="9" bestFit="1" customWidth="1"/>
    <col min="5" max="5" width="9.28515625" style="9" customWidth="1"/>
    <col min="6" max="6" width="33.85546875" style="9" customWidth="1"/>
    <col min="7" max="7" width="4.85546875" style="9" bestFit="1" customWidth="1"/>
    <col min="8" max="8" width="9.140625" style="9"/>
    <col min="9" max="9" width="32.140625" style="9" customWidth="1"/>
    <col min="10" max="10" width="10" style="9" customWidth="1"/>
    <col min="11" max="13" width="9.140625" style="9" hidden="1" customWidth="1"/>
    <col min="14" max="16384" width="9.140625" style="9"/>
  </cols>
  <sheetData>
    <row r="1" spans="1:10" ht="23.25" x14ac:dyDescent="0.2">
      <c r="A1" s="8"/>
    </row>
    <row r="2" spans="1:10" ht="15" x14ac:dyDescent="0.25">
      <c r="B2" s="155" t="s">
        <v>42</v>
      </c>
      <c r="C2" s="157" t="str">
        <f>CODE_PROJET</f>
        <v>BDI 12 072 11</v>
      </c>
      <c r="D2" s="156"/>
      <c r="E2" s="158"/>
      <c r="F2" s="83"/>
      <c r="G2" s="263" t="s">
        <v>267</v>
      </c>
      <c r="H2" s="264" t="s">
        <v>271</v>
      </c>
      <c r="I2" s="264" t="s">
        <v>268</v>
      </c>
      <c r="J2" s="265"/>
    </row>
    <row r="3" spans="1:10" ht="15" x14ac:dyDescent="0.25">
      <c r="B3" s="110" t="s">
        <v>65</v>
      </c>
      <c r="C3" s="112" t="str">
        <f>INTITULE_PROJET</f>
        <v>Appui à la Bonne Gouvernance et à la lutte contre la corruption au Burundi (ABGLC)</v>
      </c>
      <c r="D3" s="111"/>
      <c r="E3" s="113"/>
      <c r="F3" s="83"/>
      <c r="G3" s="266"/>
      <c r="H3" s="81"/>
      <c r="I3" s="81" t="s">
        <v>269</v>
      </c>
      <c r="J3" s="267"/>
    </row>
    <row r="4" spans="1:10" ht="15" x14ac:dyDescent="0.25">
      <c r="B4" s="155" t="s">
        <v>41</v>
      </c>
      <c r="C4" s="157">
        <f>ANNEE_DE_REFERENCE</f>
        <v>2014</v>
      </c>
      <c r="D4" s="156"/>
      <c r="E4" s="158"/>
      <c r="F4" s="83"/>
      <c r="G4" s="268"/>
      <c r="H4" s="269"/>
      <c r="I4" s="270" t="s">
        <v>270</v>
      </c>
      <c r="J4" s="271"/>
    </row>
    <row r="5" spans="1:10" ht="15" x14ac:dyDescent="0.25">
      <c r="B5" s="110" t="s">
        <v>110</v>
      </c>
      <c r="C5" s="112" t="str">
        <f>TRIMESTRE_DE_REFERENCE</f>
        <v>Q1</v>
      </c>
      <c r="D5" s="111"/>
      <c r="E5" s="113"/>
      <c r="F5" s="83"/>
    </row>
    <row r="6" spans="1:10" s="81" customFormat="1" ht="15" x14ac:dyDescent="0.25">
      <c r="B6" s="80"/>
      <c r="C6" s="79"/>
      <c r="D6" s="80"/>
      <c r="E6" s="80"/>
      <c r="F6" s="82"/>
    </row>
    <row r="7" spans="1:10" s="11" customFormat="1" ht="15" x14ac:dyDescent="0.25">
      <c r="B7" s="278" t="s">
        <v>203</v>
      </c>
      <c r="C7" s="279"/>
      <c r="D7" s="279"/>
      <c r="E7" s="279"/>
      <c r="F7" s="280" t="s">
        <v>25</v>
      </c>
      <c r="G7" s="280"/>
      <c r="H7" s="280"/>
      <c r="I7" s="281" t="s">
        <v>206</v>
      </c>
      <c r="J7" s="281"/>
    </row>
    <row r="8" spans="1:10" s="11" customFormat="1" ht="38.25" x14ac:dyDescent="0.2">
      <c r="A8" s="15" t="s">
        <v>26</v>
      </c>
      <c r="B8" s="282" t="s">
        <v>203</v>
      </c>
      <c r="C8" s="283" t="s">
        <v>272</v>
      </c>
      <c r="D8" s="282" t="s">
        <v>266</v>
      </c>
      <c r="E8" s="282" t="s">
        <v>204</v>
      </c>
      <c r="F8" s="284" t="s">
        <v>20</v>
      </c>
      <c r="G8" s="283" t="s">
        <v>21</v>
      </c>
      <c r="H8" s="283" t="s">
        <v>22</v>
      </c>
      <c r="I8" s="283" t="s">
        <v>205</v>
      </c>
      <c r="J8" s="285" t="s">
        <v>24</v>
      </c>
    </row>
    <row r="9" spans="1:10" s="16" customFormat="1" x14ac:dyDescent="0.2">
      <c r="A9" s="532">
        <v>1</v>
      </c>
      <c r="B9" s="541"/>
      <c r="C9" s="538"/>
      <c r="D9" s="542"/>
      <c r="E9" s="224"/>
      <c r="F9" s="272"/>
      <c r="G9" s="220"/>
      <c r="H9" s="220"/>
      <c r="I9" s="273"/>
      <c r="J9" s="511"/>
    </row>
    <row r="10" spans="1:10" x14ac:dyDescent="0.2">
      <c r="A10" s="533"/>
      <c r="B10" s="536"/>
      <c r="C10" s="539"/>
      <c r="D10" s="545"/>
      <c r="E10" s="274"/>
      <c r="F10" s="272"/>
      <c r="G10" s="220"/>
      <c r="H10" s="220"/>
      <c r="I10" s="273"/>
      <c r="J10" s="527"/>
    </row>
    <row r="11" spans="1:10" x14ac:dyDescent="0.2">
      <c r="A11" s="534"/>
      <c r="B11" s="537"/>
      <c r="C11" s="540"/>
      <c r="D11" s="546"/>
      <c r="E11" s="275" t="s">
        <v>218</v>
      </c>
      <c r="F11" s="241" t="s">
        <v>176</v>
      </c>
      <c r="G11" s="242"/>
      <c r="H11" s="243"/>
      <c r="I11" s="242"/>
      <c r="J11" s="528"/>
    </row>
    <row r="12" spans="1:10" x14ac:dyDescent="0.2">
      <c r="A12" s="532">
        <f>+A9+1</f>
        <v>2</v>
      </c>
      <c r="B12" s="535"/>
      <c r="C12" s="538"/>
      <c r="D12" s="542"/>
      <c r="E12" s="224"/>
      <c r="F12" s="272"/>
      <c r="G12" s="220"/>
      <c r="H12" s="220"/>
      <c r="I12" s="273"/>
      <c r="J12" s="511"/>
    </row>
    <row r="13" spans="1:10" x14ac:dyDescent="0.2">
      <c r="A13" s="533"/>
      <c r="B13" s="536"/>
      <c r="C13" s="539"/>
      <c r="D13" s="545"/>
      <c r="E13" s="274"/>
      <c r="F13" s="277"/>
      <c r="G13" s="220"/>
      <c r="H13" s="220"/>
      <c r="I13" s="273"/>
      <c r="J13" s="527"/>
    </row>
    <row r="14" spans="1:10" x14ac:dyDescent="0.2">
      <c r="A14" s="534"/>
      <c r="B14" s="537"/>
      <c r="C14" s="540"/>
      <c r="D14" s="546"/>
      <c r="E14" s="276"/>
      <c r="F14" s="241" t="s">
        <v>176</v>
      </c>
      <c r="G14" s="242"/>
      <c r="H14" s="243"/>
      <c r="I14" s="242"/>
      <c r="J14" s="528"/>
    </row>
    <row r="15" spans="1:10" x14ac:dyDescent="0.2">
      <c r="A15" s="532">
        <f>+A12+1</f>
        <v>3</v>
      </c>
      <c r="B15" s="541"/>
      <c r="C15" s="538"/>
      <c r="D15" s="542"/>
      <c r="E15" s="224"/>
      <c r="F15" s="272"/>
      <c r="G15" s="220"/>
      <c r="H15" s="220"/>
      <c r="I15" s="273"/>
      <c r="J15" s="511"/>
    </row>
    <row r="16" spans="1:10" x14ac:dyDescent="0.2">
      <c r="A16" s="533"/>
      <c r="B16" s="536"/>
      <c r="C16" s="539"/>
      <c r="D16" s="545"/>
      <c r="E16" s="274"/>
      <c r="F16" s="272"/>
      <c r="G16" s="220"/>
      <c r="H16" s="220"/>
      <c r="I16" s="273"/>
      <c r="J16" s="527"/>
    </row>
    <row r="17" spans="1:10" x14ac:dyDescent="0.2">
      <c r="A17" s="534"/>
      <c r="B17" s="537"/>
      <c r="C17" s="540"/>
      <c r="D17" s="546"/>
      <c r="E17" s="276"/>
      <c r="F17" s="241" t="s">
        <v>176</v>
      </c>
      <c r="G17" s="242"/>
      <c r="H17" s="243"/>
      <c r="I17" s="242"/>
      <c r="J17" s="528"/>
    </row>
    <row r="18" spans="1:10" x14ac:dyDescent="0.2">
      <c r="A18" s="532">
        <f>+A15+1</f>
        <v>4</v>
      </c>
      <c r="B18" s="541"/>
      <c r="C18" s="538"/>
      <c r="D18" s="542"/>
      <c r="E18" s="224"/>
      <c r="F18" s="272"/>
      <c r="G18" s="220"/>
      <c r="H18" s="220"/>
      <c r="I18" s="273"/>
      <c r="J18" s="511"/>
    </row>
    <row r="19" spans="1:10" x14ac:dyDescent="0.2">
      <c r="A19" s="533"/>
      <c r="B19" s="536"/>
      <c r="C19" s="539"/>
      <c r="D19" s="545"/>
      <c r="E19" s="274"/>
      <c r="F19" s="272"/>
      <c r="G19" s="220"/>
      <c r="H19" s="220"/>
      <c r="I19" s="273"/>
      <c r="J19" s="527"/>
    </row>
    <row r="20" spans="1:10" x14ac:dyDescent="0.2">
      <c r="A20" s="534"/>
      <c r="B20" s="537"/>
      <c r="C20" s="540"/>
      <c r="D20" s="546"/>
      <c r="E20" s="276"/>
      <c r="F20" s="241" t="s">
        <v>176</v>
      </c>
      <c r="G20" s="242"/>
      <c r="H20" s="243"/>
      <c r="I20" s="242"/>
      <c r="J20" s="528"/>
    </row>
    <row r="21" spans="1:10" x14ac:dyDescent="0.2">
      <c r="A21" s="532">
        <f>+A18+1</f>
        <v>5</v>
      </c>
      <c r="B21" s="535" t="s">
        <v>97</v>
      </c>
      <c r="C21" s="538"/>
      <c r="D21" s="542"/>
      <c r="E21" s="511"/>
      <c r="F21" s="272"/>
      <c r="G21" s="220"/>
      <c r="H21" s="220"/>
      <c r="I21" s="273"/>
      <c r="J21" s="511"/>
    </row>
    <row r="22" spans="1:10" x14ac:dyDescent="0.2">
      <c r="A22" s="533"/>
      <c r="B22" s="536"/>
      <c r="C22" s="539"/>
      <c r="D22" s="543"/>
      <c r="E22" s="536"/>
      <c r="F22" s="272"/>
      <c r="G22" s="220"/>
      <c r="H22" s="220"/>
      <c r="I22" s="273"/>
      <c r="J22" s="512"/>
    </row>
    <row r="23" spans="1:10" x14ac:dyDescent="0.2">
      <c r="A23" s="534"/>
      <c r="B23" s="537"/>
      <c r="C23" s="540"/>
      <c r="D23" s="544"/>
      <c r="E23" s="537"/>
      <c r="F23" s="241" t="s">
        <v>176</v>
      </c>
      <c r="G23" s="242"/>
      <c r="H23" s="243"/>
      <c r="I23" s="242"/>
      <c r="J23" s="513"/>
    </row>
    <row r="24" spans="1:10" x14ac:dyDescent="0.2">
      <c r="A24" s="532">
        <f>+A21+1</f>
        <v>6</v>
      </c>
      <c r="B24" s="541"/>
      <c r="C24" s="538"/>
      <c r="D24" s="542"/>
      <c r="E24" s="511"/>
      <c r="F24" s="272"/>
      <c r="G24" s="220"/>
      <c r="H24" s="220"/>
      <c r="I24" s="273"/>
      <c r="J24" s="511"/>
    </row>
    <row r="25" spans="1:10" x14ac:dyDescent="0.2">
      <c r="A25" s="533"/>
      <c r="B25" s="536"/>
      <c r="C25" s="539"/>
      <c r="D25" s="543"/>
      <c r="E25" s="536"/>
      <c r="F25" s="272"/>
      <c r="G25" s="220"/>
      <c r="H25" s="220"/>
      <c r="I25" s="273"/>
      <c r="J25" s="512"/>
    </row>
    <row r="26" spans="1:10" x14ac:dyDescent="0.2">
      <c r="A26" s="534"/>
      <c r="B26" s="537"/>
      <c r="C26" s="540"/>
      <c r="D26" s="544"/>
      <c r="E26" s="537"/>
      <c r="F26" s="241" t="s">
        <v>176</v>
      </c>
      <c r="G26" s="242"/>
      <c r="H26" s="243"/>
      <c r="I26" s="242"/>
      <c r="J26" s="513"/>
    </row>
    <row r="27" spans="1:10" x14ac:dyDescent="0.2">
      <c r="A27" s="532">
        <f>+A24+1</f>
        <v>7</v>
      </c>
      <c r="B27" s="541"/>
      <c r="C27" s="538"/>
      <c r="D27" s="542"/>
      <c r="E27" s="511"/>
      <c r="F27" s="272"/>
      <c r="G27" s="220"/>
      <c r="H27" s="220"/>
      <c r="I27" s="273"/>
      <c r="J27" s="511"/>
    </row>
    <row r="28" spans="1:10" x14ac:dyDescent="0.2">
      <c r="A28" s="533"/>
      <c r="B28" s="536"/>
      <c r="C28" s="539"/>
      <c r="D28" s="543"/>
      <c r="E28" s="536"/>
      <c r="F28" s="272"/>
      <c r="G28" s="220"/>
      <c r="H28" s="220"/>
      <c r="I28" s="273"/>
      <c r="J28" s="512"/>
    </row>
    <row r="29" spans="1:10" x14ac:dyDescent="0.2">
      <c r="A29" s="534"/>
      <c r="B29" s="537"/>
      <c r="C29" s="540"/>
      <c r="D29" s="544"/>
      <c r="E29" s="537"/>
      <c r="F29" s="241" t="s">
        <v>176</v>
      </c>
      <c r="G29" s="242"/>
      <c r="H29" s="243"/>
      <c r="I29" s="242"/>
      <c r="J29" s="513"/>
    </row>
    <row r="30" spans="1:10" x14ac:dyDescent="0.2">
      <c r="A30" s="532">
        <f>+A27+1</f>
        <v>8</v>
      </c>
      <c r="B30" s="541"/>
      <c r="C30" s="538"/>
      <c r="D30" s="542"/>
      <c r="E30" s="511"/>
      <c r="F30" s="272"/>
      <c r="G30" s="220"/>
      <c r="H30" s="220"/>
      <c r="I30" s="273"/>
      <c r="J30" s="511"/>
    </row>
    <row r="31" spans="1:10" x14ac:dyDescent="0.2">
      <c r="A31" s="533"/>
      <c r="B31" s="536"/>
      <c r="C31" s="539"/>
      <c r="D31" s="543"/>
      <c r="E31" s="536"/>
      <c r="F31" s="272"/>
      <c r="G31" s="220"/>
      <c r="H31" s="220"/>
      <c r="I31" s="273"/>
      <c r="J31" s="512"/>
    </row>
    <row r="32" spans="1:10" x14ac:dyDescent="0.2">
      <c r="A32" s="534"/>
      <c r="B32" s="537"/>
      <c r="C32" s="540"/>
      <c r="D32" s="544"/>
      <c r="E32" s="537"/>
      <c r="F32" s="241" t="s">
        <v>176</v>
      </c>
      <c r="G32" s="242"/>
      <c r="H32" s="243"/>
      <c r="I32" s="242"/>
      <c r="J32" s="513"/>
    </row>
    <row r="33" spans="1:10" x14ac:dyDescent="0.2">
      <c r="A33" s="532">
        <f>+A30+1</f>
        <v>9</v>
      </c>
      <c r="B33" s="541"/>
      <c r="C33" s="538"/>
      <c r="D33" s="542"/>
      <c r="E33" s="511"/>
      <c r="F33" s="272"/>
      <c r="G33" s="220"/>
      <c r="H33" s="220"/>
      <c r="I33" s="273"/>
      <c r="J33" s="511"/>
    </row>
    <row r="34" spans="1:10" x14ac:dyDescent="0.2">
      <c r="A34" s="533"/>
      <c r="B34" s="536"/>
      <c r="C34" s="539"/>
      <c r="D34" s="543"/>
      <c r="E34" s="536"/>
      <c r="F34" s="272"/>
      <c r="G34" s="220"/>
      <c r="H34" s="220"/>
      <c r="I34" s="273"/>
      <c r="J34" s="512"/>
    </row>
    <row r="35" spans="1:10" x14ac:dyDescent="0.2">
      <c r="A35" s="534"/>
      <c r="B35" s="537"/>
      <c r="C35" s="540"/>
      <c r="D35" s="544"/>
      <c r="E35" s="537"/>
      <c r="F35" s="241" t="s">
        <v>176</v>
      </c>
      <c r="G35" s="242"/>
      <c r="H35" s="243"/>
      <c r="I35" s="242"/>
      <c r="J35" s="513"/>
    </row>
    <row r="36" spans="1:10" x14ac:dyDescent="0.2">
      <c r="A36" s="532">
        <f>+A33+1</f>
        <v>10</v>
      </c>
      <c r="B36" s="541"/>
      <c r="C36" s="538"/>
      <c r="D36" s="542"/>
      <c r="E36" s="511"/>
      <c r="F36" s="272"/>
      <c r="G36" s="220"/>
      <c r="H36" s="220"/>
      <c r="I36" s="273"/>
      <c r="J36" s="511"/>
    </row>
    <row r="37" spans="1:10" x14ac:dyDescent="0.2">
      <c r="A37" s="533"/>
      <c r="B37" s="536"/>
      <c r="C37" s="539"/>
      <c r="D37" s="543"/>
      <c r="E37" s="536"/>
      <c r="F37" s="272"/>
      <c r="G37" s="220"/>
      <c r="H37" s="220"/>
      <c r="I37" s="273"/>
      <c r="J37" s="512"/>
    </row>
    <row r="38" spans="1:10" x14ac:dyDescent="0.2">
      <c r="A38" s="534"/>
      <c r="B38" s="537"/>
      <c r="C38" s="540"/>
      <c r="D38" s="544"/>
      <c r="E38" s="537"/>
      <c r="F38" s="241" t="s">
        <v>176</v>
      </c>
      <c r="G38" s="242"/>
      <c r="H38" s="243"/>
      <c r="I38" s="242"/>
      <c r="J38" s="513"/>
    </row>
    <row r="39" spans="1:10" x14ac:dyDescent="0.2">
      <c r="A39" s="532">
        <f>+A36+1</f>
        <v>11</v>
      </c>
      <c r="B39" s="541"/>
      <c r="C39" s="538"/>
      <c r="D39" s="542"/>
      <c r="E39" s="511"/>
      <c r="F39" s="272"/>
      <c r="G39" s="220"/>
      <c r="H39" s="220"/>
      <c r="I39" s="273"/>
      <c r="J39" s="511"/>
    </row>
    <row r="40" spans="1:10" x14ac:dyDescent="0.2">
      <c r="A40" s="533"/>
      <c r="B40" s="536"/>
      <c r="C40" s="539"/>
      <c r="D40" s="543"/>
      <c r="E40" s="536"/>
      <c r="F40" s="272"/>
      <c r="G40" s="220"/>
      <c r="H40" s="220"/>
      <c r="I40" s="273"/>
      <c r="J40" s="512"/>
    </row>
    <row r="41" spans="1:10" x14ac:dyDescent="0.2">
      <c r="A41" s="534"/>
      <c r="B41" s="537"/>
      <c r="C41" s="540"/>
      <c r="D41" s="544"/>
      <c r="E41" s="537"/>
      <c r="F41" s="241" t="s">
        <v>176</v>
      </c>
      <c r="G41" s="242"/>
      <c r="H41" s="243"/>
      <c r="I41" s="242"/>
      <c r="J41" s="513"/>
    </row>
    <row r="42" spans="1:10" x14ac:dyDescent="0.2">
      <c r="A42" s="532">
        <f>+A39+1</f>
        <v>12</v>
      </c>
      <c r="B42" s="541"/>
      <c r="C42" s="538"/>
      <c r="D42" s="542"/>
      <c r="E42" s="511"/>
      <c r="F42" s="272"/>
      <c r="G42" s="220"/>
      <c r="H42" s="220"/>
      <c r="I42" s="273"/>
      <c r="J42" s="511"/>
    </row>
    <row r="43" spans="1:10" x14ac:dyDescent="0.2">
      <c r="A43" s="533"/>
      <c r="B43" s="536"/>
      <c r="C43" s="539"/>
      <c r="D43" s="543"/>
      <c r="E43" s="536"/>
      <c r="F43" s="272"/>
      <c r="G43" s="220"/>
      <c r="H43" s="220"/>
      <c r="I43" s="273"/>
      <c r="J43" s="512"/>
    </row>
    <row r="44" spans="1:10" x14ac:dyDescent="0.2">
      <c r="A44" s="534"/>
      <c r="B44" s="537"/>
      <c r="C44" s="540"/>
      <c r="D44" s="544"/>
      <c r="E44" s="537"/>
      <c r="F44" s="241" t="s">
        <v>176</v>
      </c>
      <c r="G44" s="242"/>
      <c r="H44" s="243"/>
      <c r="I44" s="242"/>
      <c r="J44" s="513"/>
    </row>
    <row r="45" spans="1:10" x14ac:dyDescent="0.2">
      <c r="A45" s="532">
        <f>+A42+1</f>
        <v>13</v>
      </c>
      <c r="B45" s="541"/>
      <c r="C45" s="538"/>
      <c r="D45" s="542"/>
      <c r="E45" s="511"/>
      <c r="F45" s="272"/>
      <c r="G45" s="220"/>
      <c r="H45" s="220"/>
      <c r="I45" s="273"/>
      <c r="J45" s="511"/>
    </row>
    <row r="46" spans="1:10" x14ac:dyDescent="0.2">
      <c r="A46" s="533"/>
      <c r="B46" s="536"/>
      <c r="C46" s="539"/>
      <c r="D46" s="543"/>
      <c r="E46" s="536"/>
      <c r="F46" s="272"/>
      <c r="G46" s="220"/>
      <c r="H46" s="220"/>
      <c r="I46" s="273"/>
      <c r="J46" s="512"/>
    </row>
    <row r="47" spans="1:10" x14ac:dyDescent="0.2">
      <c r="A47" s="534"/>
      <c r="B47" s="537"/>
      <c r="C47" s="540"/>
      <c r="D47" s="544"/>
      <c r="E47" s="537"/>
      <c r="F47" s="241" t="s">
        <v>176</v>
      </c>
      <c r="G47" s="242"/>
      <c r="H47" s="243"/>
      <c r="I47" s="242"/>
      <c r="J47" s="513"/>
    </row>
    <row r="48" spans="1:10" x14ac:dyDescent="0.2">
      <c r="A48" s="532">
        <f>+A45+1</f>
        <v>14</v>
      </c>
      <c r="B48" s="541"/>
      <c r="C48" s="538"/>
      <c r="D48" s="542"/>
      <c r="E48" s="511"/>
      <c r="F48" s="272"/>
      <c r="G48" s="220"/>
      <c r="H48" s="220"/>
      <c r="I48" s="273"/>
      <c r="J48" s="511"/>
    </row>
    <row r="49" spans="1:10" x14ac:dyDescent="0.2">
      <c r="A49" s="533"/>
      <c r="B49" s="536"/>
      <c r="C49" s="539"/>
      <c r="D49" s="543"/>
      <c r="E49" s="536"/>
      <c r="F49" s="272"/>
      <c r="G49" s="220"/>
      <c r="H49" s="220"/>
      <c r="I49" s="273"/>
      <c r="J49" s="512"/>
    </row>
    <row r="50" spans="1:10" x14ac:dyDescent="0.2">
      <c r="A50" s="534"/>
      <c r="B50" s="537"/>
      <c r="C50" s="540"/>
      <c r="D50" s="544"/>
      <c r="E50" s="537"/>
      <c r="F50" s="241" t="s">
        <v>176</v>
      </c>
      <c r="G50" s="242"/>
      <c r="H50" s="243"/>
      <c r="I50" s="242"/>
      <c r="J50" s="513"/>
    </row>
    <row r="51" spans="1:10" x14ac:dyDescent="0.2">
      <c r="A51" s="532">
        <f>+A48+1</f>
        <v>15</v>
      </c>
      <c r="B51" s="541"/>
      <c r="C51" s="538"/>
      <c r="D51" s="542"/>
      <c r="E51" s="511"/>
      <c r="F51" s="272"/>
      <c r="G51" s="220"/>
      <c r="H51" s="220"/>
      <c r="I51" s="273"/>
      <c r="J51" s="511"/>
    </row>
    <row r="52" spans="1:10" x14ac:dyDescent="0.2">
      <c r="A52" s="533"/>
      <c r="B52" s="536"/>
      <c r="C52" s="539"/>
      <c r="D52" s="543"/>
      <c r="E52" s="536"/>
      <c r="F52" s="272"/>
      <c r="G52" s="220"/>
      <c r="H52" s="220"/>
      <c r="I52" s="273"/>
      <c r="J52" s="512"/>
    </row>
    <row r="53" spans="1:10" x14ac:dyDescent="0.2">
      <c r="A53" s="534"/>
      <c r="B53" s="537"/>
      <c r="C53" s="540"/>
      <c r="D53" s="544"/>
      <c r="E53" s="537"/>
      <c r="F53" s="241" t="s">
        <v>176</v>
      </c>
      <c r="G53" s="242"/>
      <c r="H53" s="243"/>
      <c r="I53" s="242"/>
      <c r="J53" s="513"/>
    </row>
    <row r="54" spans="1:10" x14ac:dyDescent="0.2">
      <c r="A54" s="532">
        <f>+A51+1</f>
        <v>16</v>
      </c>
      <c r="B54" s="541"/>
      <c r="C54" s="538"/>
      <c r="D54" s="542"/>
      <c r="E54" s="511"/>
      <c r="F54" s="272"/>
      <c r="G54" s="220"/>
      <c r="H54" s="220"/>
      <c r="I54" s="273"/>
      <c r="J54" s="511"/>
    </row>
    <row r="55" spans="1:10" x14ac:dyDescent="0.2">
      <c r="A55" s="533"/>
      <c r="B55" s="536"/>
      <c r="C55" s="539"/>
      <c r="D55" s="543"/>
      <c r="E55" s="536"/>
      <c r="F55" s="272"/>
      <c r="G55" s="220"/>
      <c r="H55" s="220"/>
      <c r="I55" s="273"/>
      <c r="J55" s="512"/>
    </row>
    <row r="56" spans="1:10" x14ac:dyDescent="0.2">
      <c r="A56" s="534"/>
      <c r="B56" s="537"/>
      <c r="C56" s="540"/>
      <c r="D56" s="544"/>
      <c r="E56" s="537"/>
      <c r="F56" s="241" t="s">
        <v>176</v>
      </c>
      <c r="G56" s="242"/>
      <c r="H56" s="243"/>
      <c r="I56" s="242"/>
      <c r="J56" s="513"/>
    </row>
  </sheetData>
  <sheetProtection formatColumns="0" formatRows="0" insertRows="0"/>
  <mergeCells count="92">
    <mergeCell ref="J15:J17"/>
    <mergeCell ref="J18:J20"/>
    <mergeCell ref="A12:A14"/>
    <mergeCell ref="B12:B14"/>
    <mergeCell ref="C12:C14"/>
    <mergeCell ref="D12:D14"/>
    <mergeCell ref="J12:J14"/>
    <mergeCell ref="A15:A17"/>
    <mergeCell ref="D9:D11"/>
    <mergeCell ref="D15:D17"/>
    <mergeCell ref="D18:D20"/>
    <mergeCell ref="J48:J50"/>
    <mergeCell ref="J42:J44"/>
    <mergeCell ref="J45:J47"/>
    <mergeCell ref="J36:J38"/>
    <mergeCell ref="J39:J41"/>
    <mergeCell ref="J30:J32"/>
    <mergeCell ref="J33:J35"/>
    <mergeCell ref="J24:J26"/>
    <mergeCell ref="J27:J29"/>
    <mergeCell ref="D21:D23"/>
    <mergeCell ref="E21:E23"/>
    <mergeCell ref="J21:J23"/>
    <mergeCell ref="J9:J11"/>
    <mergeCell ref="J51:J53"/>
    <mergeCell ref="A48:A50"/>
    <mergeCell ref="B48:B50"/>
    <mergeCell ref="C48:C50"/>
    <mergeCell ref="D48:D50"/>
    <mergeCell ref="E48:E50"/>
    <mergeCell ref="A51:A53"/>
    <mergeCell ref="B51:B53"/>
    <mergeCell ref="C51:C53"/>
    <mergeCell ref="D51:D53"/>
    <mergeCell ref="E51:E53"/>
    <mergeCell ref="J54:J56"/>
    <mergeCell ref="A54:A56"/>
    <mergeCell ref="B54:B56"/>
    <mergeCell ref="C54:C56"/>
    <mergeCell ref="D54:D56"/>
    <mergeCell ref="E54:E56"/>
    <mergeCell ref="A45:A47"/>
    <mergeCell ref="B45:B47"/>
    <mergeCell ref="C45:C47"/>
    <mergeCell ref="D45:D47"/>
    <mergeCell ref="E45:E47"/>
    <mergeCell ref="A42:A44"/>
    <mergeCell ref="B42:B44"/>
    <mergeCell ref="C42:C44"/>
    <mergeCell ref="D42:D44"/>
    <mergeCell ref="E42:E44"/>
    <mergeCell ref="A39:A41"/>
    <mergeCell ref="B39:B41"/>
    <mergeCell ref="C39:C41"/>
    <mergeCell ref="D39:D41"/>
    <mergeCell ref="E39:E41"/>
    <mergeCell ref="A36:A38"/>
    <mergeCell ref="B36:B38"/>
    <mergeCell ref="C36:C38"/>
    <mergeCell ref="D36:D38"/>
    <mergeCell ref="E36:E38"/>
    <mergeCell ref="A33:A35"/>
    <mergeCell ref="B33:B35"/>
    <mergeCell ref="C33:C35"/>
    <mergeCell ref="D33:D35"/>
    <mergeCell ref="E33:E35"/>
    <mergeCell ref="A30:A32"/>
    <mergeCell ref="B30:B32"/>
    <mergeCell ref="C30:C32"/>
    <mergeCell ref="D30:D32"/>
    <mergeCell ref="E30:E32"/>
    <mergeCell ref="A27:A29"/>
    <mergeCell ref="B27:B29"/>
    <mergeCell ref="C27:C29"/>
    <mergeCell ref="D27:D29"/>
    <mergeCell ref="E27:E29"/>
    <mergeCell ref="A24:A26"/>
    <mergeCell ref="B24:B26"/>
    <mergeCell ref="C24:C26"/>
    <mergeCell ref="D24:D26"/>
    <mergeCell ref="E24:E26"/>
    <mergeCell ref="A9:A11"/>
    <mergeCell ref="A21:A23"/>
    <mergeCell ref="B21:B23"/>
    <mergeCell ref="C21:C23"/>
    <mergeCell ref="A18:A20"/>
    <mergeCell ref="B9:B11"/>
    <mergeCell ref="B15:B17"/>
    <mergeCell ref="B18:B20"/>
    <mergeCell ref="C9:C11"/>
    <mergeCell ref="C15:C17"/>
    <mergeCell ref="C18:C20"/>
  </mergeCells>
  <dataValidations count="2">
    <dataValidation type="list" allowBlank="1" showInputMessage="1" showErrorMessage="1" sqref="J48 J51 J54 J21 J24 J27 J30 J33 J36 J39 J42 J45 J9 J15 J18 J12">
      <formula1>"OPEN, ONGOING, CLOSED"</formula1>
    </dataValidation>
    <dataValidation type="date" allowBlank="1" showInputMessage="1" showErrorMessage="1" sqref="C9:C56">
      <formula1>40909</formula1>
      <formula2>44166</formula2>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&amp;C&amp;"Arial,Bold"&amp;18&amp;K03+000Suivi décisions SMCL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V1072"/>
  <sheetViews>
    <sheetView view="pageLayout" topLeftCell="R1" zoomScale="75" zoomScaleNormal="80" zoomScaleSheetLayoutView="75" zoomScalePageLayoutView="75" workbookViewId="0">
      <selection activeCell="R10" sqref="R10"/>
    </sheetView>
  </sheetViews>
  <sheetFormatPr baseColWidth="10" defaultColWidth="9.140625" defaultRowHeight="12.75" x14ac:dyDescent="0.2"/>
  <cols>
    <col min="1" max="1" width="2.140625" style="308" customWidth="1"/>
    <col min="2" max="2" width="14.28515625" style="309" customWidth="1"/>
    <col min="3" max="3" width="15.7109375" style="309" customWidth="1"/>
    <col min="4" max="4" width="16.85546875" style="309" customWidth="1"/>
    <col min="5" max="5" width="16.28515625" style="306" customWidth="1"/>
    <col min="6" max="6" width="26.140625" style="321" customWidth="1"/>
    <col min="7" max="7" width="11" style="322" customWidth="1"/>
    <col min="8" max="8" width="11.85546875" style="301" customWidth="1"/>
    <col min="9" max="9" width="12.85546875" style="303" customWidth="1"/>
    <col min="10" max="10" width="12.7109375" style="302" bestFit="1" customWidth="1"/>
    <col min="11" max="11" width="11.85546875" style="303" customWidth="1"/>
    <col min="12" max="12" width="12.7109375" style="303" customWidth="1"/>
    <col min="13" max="13" width="15.85546875" style="303" customWidth="1"/>
    <col min="14" max="14" width="28.28515625" style="302" customWidth="1"/>
    <col min="15" max="15" width="15" style="304" customWidth="1"/>
    <col min="16" max="16" width="13" style="319" customWidth="1"/>
    <col min="17" max="17" width="13.5703125" style="305" customWidth="1"/>
    <col min="18" max="18" width="13.5703125" style="304" customWidth="1"/>
    <col min="19" max="19" width="13.85546875" style="306" customWidth="1"/>
    <col min="20" max="20" width="8.85546875" style="307" customWidth="1"/>
    <col min="21" max="21" width="11.28515625" style="308" customWidth="1"/>
    <col min="22" max="22" width="13.42578125" style="308" customWidth="1"/>
    <col min="23" max="23" width="9.140625" style="308"/>
    <col min="24" max="24" width="10.28515625" style="308" bestFit="1" customWidth="1"/>
    <col min="25" max="26" width="9.140625" style="308"/>
    <col min="27" max="27" width="10.85546875" style="308" bestFit="1" customWidth="1"/>
    <col min="28" max="28" width="12.140625" style="308" bestFit="1" customWidth="1"/>
    <col min="29" max="29" width="9.140625" style="308"/>
    <col min="30" max="30" width="11.7109375" style="308" bestFit="1" customWidth="1"/>
    <col min="31" max="33" width="9.140625" style="308"/>
    <col min="34" max="34" width="14.140625" style="308" customWidth="1"/>
    <col min="35" max="37" width="9.140625" style="308"/>
    <col min="38" max="38" width="10.42578125" style="308" bestFit="1" customWidth="1"/>
    <col min="39" max="39" width="19.140625" style="308" customWidth="1"/>
    <col min="40" max="40" width="9.140625" style="308"/>
    <col min="41" max="41" width="11.7109375" style="308" bestFit="1" customWidth="1"/>
    <col min="42" max="42" width="12.28515625" style="308" customWidth="1"/>
    <col min="43" max="43" width="9.140625" style="308"/>
    <col min="44" max="44" width="12.28515625" style="308" customWidth="1"/>
    <col min="45" max="45" width="12" style="308" bestFit="1" customWidth="1"/>
    <col min="46" max="46" width="11.5703125" style="308" bestFit="1" customWidth="1"/>
    <col min="47" max="47" width="11.7109375" style="308" bestFit="1" customWidth="1"/>
    <col min="48" max="48" width="10.85546875" style="308" bestFit="1" customWidth="1"/>
    <col min="49" max="49" width="14.28515625" style="308" customWidth="1"/>
    <col min="50" max="50" width="12.7109375" style="308" customWidth="1"/>
    <col min="51" max="51" width="9.140625" style="308"/>
    <col min="52" max="52" width="11.42578125" style="308" customWidth="1"/>
    <col min="53" max="53" width="9.140625" style="308"/>
    <col min="54" max="54" width="11.5703125" style="308" customWidth="1"/>
    <col min="55" max="55" width="9.140625" style="308"/>
    <col min="56" max="56" width="11.140625" style="308" bestFit="1" customWidth="1"/>
    <col min="57" max="57" width="9.140625" style="308"/>
    <col min="58" max="58" width="11.5703125" style="308" bestFit="1" customWidth="1"/>
    <col min="59" max="59" width="9.140625" style="308"/>
    <col min="60" max="60" width="11.5703125" style="308" bestFit="1" customWidth="1"/>
    <col min="61" max="61" width="9.140625" style="308"/>
    <col min="62" max="62" width="11.5703125" style="308" bestFit="1" customWidth="1"/>
    <col min="63" max="63" width="11.42578125" style="308" bestFit="1" customWidth="1"/>
    <col min="64" max="67" width="9.140625" style="308"/>
    <col min="68" max="68" width="11" style="308" bestFit="1" customWidth="1"/>
    <col min="69" max="69" width="9.140625" style="308"/>
    <col min="70" max="70" width="11.7109375" style="308" bestFit="1" customWidth="1"/>
    <col min="71" max="256" width="9.140625" style="308"/>
    <col min="257" max="257" width="2.140625" style="308" customWidth="1"/>
    <col min="258" max="258" width="9.28515625" style="308" customWidth="1"/>
    <col min="259" max="259" width="11.85546875" style="308" customWidth="1"/>
    <col min="260" max="260" width="12.140625" style="308" customWidth="1"/>
    <col min="261" max="261" width="11.7109375" style="308" customWidth="1"/>
    <col min="262" max="262" width="6.85546875" style="308" customWidth="1"/>
    <col min="263" max="263" width="9.7109375" style="308" customWidth="1"/>
    <col min="264" max="264" width="11.7109375" style="308" customWidth="1"/>
    <col min="265" max="265" width="10.42578125" style="308" bestFit="1" customWidth="1"/>
    <col min="266" max="266" width="12" style="308" bestFit="1" customWidth="1"/>
    <col min="267" max="267" width="12.85546875" style="308" bestFit="1" customWidth="1"/>
    <col min="268" max="268" width="9" style="308" bestFit="1" customWidth="1"/>
    <col min="269" max="269" width="12.5703125" style="308" customWidth="1"/>
    <col min="270" max="270" width="28.28515625" style="308" customWidth="1"/>
    <col min="271" max="271" width="11.85546875" style="308" customWidth="1"/>
    <col min="272" max="272" width="12.28515625" style="308" customWidth="1"/>
    <col min="273" max="273" width="12.7109375" style="308" customWidth="1"/>
    <col min="274" max="274" width="10.28515625" style="308" customWidth="1"/>
    <col min="275" max="275" width="13" style="308" customWidth="1"/>
    <col min="276" max="276" width="8.85546875" style="308" customWidth="1"/>
    <col min="277" max="512" width="9.140625" style="308"/>
    <col min="513" max="513" width="2.140625" style="308" customWidth="1"/>
    <col min="514" max="514" width="9.28515625" style="308" customWidth="1"/>
    <col min="515" max="515" width="11.85546875" style="308" customWidth="1"/>
    <col min="516" max="516" width="12.140625" style="308" customWidth="1"/>
    <col min="517" max="517" width="11.7109375" style="308" customWidth="1"/>
    <col min="518" max="518" width="6.85546875" style="308" customWidth="1"/>
    <col min="519" max="519" width="9.7109375" style="308" customWidth="1"/>
    <col min="520" max="520" width="11.7109375" style="308" customWidth="1"/>
    <col min="521" max="521" width="10.42578125" style="308" bestFit="1" customWidth="1"/>
    <col min="522" max="522" width="12" style="308" bestFit="1" customWidth="1"/>
    <col min="523" max="523" width="12.85546875" style="308" bestFit="1" customWidth="1"/>
    <col min="524" max="524" width="9" style="308" bestFit="1" customWidth="1"/>
    <col min="525" max="525" width="12.5703125" style="308" customWidth="1"/>
    <col min="526" max="526" width="28.28515625" style="308" customWidth="1"/>
    <col min="527" max="527" width="11.85546875" style="308" customWidth="1"/>
    <col min="528" max="528" width="12.28515625" style="308" customWidth="1"/>
    <col min="529" max="529" width="12.7109375" style="308" customWidth="1"/>
    <col min="530" max="530" width="10.28515625" style="308" customWidth="1"/>
    <col min="531" max="531" width="13" style="308" customWidth="1"/>
    <col min="532" max="532" width="8.85546875" style="308" customWidth="1"/>
    <col min="533" max="768" width="9.140625" style="308"/>
    <col min="769" max="769" width="2.140625" style="308" customWidth="1"/>
    <col min="770" max="770" width="9.28515625" style="308" customWidth="1"/>
    <col min="771" max="771" width="11.85546875" style="308" customWidth="1"/>
    <col min="772" max="772" width="12.140625" style="308" customWidth="1"/>
    <col min="773" max="773" width="11.7109375" style="308" customWidth="1"/>
    <col min="774" max="774" width="6.85546875" style="308" customWidth="1"/>
    <col min="775" max="775" width="9.7109375" style="308" customWidth="1"/>
    <col min="776" max="776" width="11.7109375" style="308" customWidth="1"/>
    <col min="777" max="777" width="10.42578125" style="308" bestFit="1" customWidth="1"/>
    <col min="778" max="778" width="12" style="308" bestFit="1" customWidth="1"/>
    <col min="779" max="779" width="12.85546875" style="308" bestFit="1" customWidth="1"/>
    <col min="780" max="780" width="9" style="308" bestFit="1" customWidth="1"/>
    <col min="781" max="781" width="12.5703125" style="308" customWidth="1"/>
    <col min="782" max="782" width="28.28515625" style="308" customWidth="1"/>
    <col min="783" max="783" width="11.85546875" style="308" customWidth="1"/>
    <col min="784" max="784" width="12.28515625" style="308" customWidth="1"/>
    <col min="785" max="785" width="12.7109375" style="308" customWidth="1"/>
    <col min="786" max="786" width="10.28515625" style="308" customWidth="1"/>
    <col min="787" max="787" width="13" style="308" customWidth="1"/>
    <col min="788" max="788" width="8.85546875" style="308" customWidth="1"/>
    <col min="789" max="1024" width="9.140625" style="308"/>
    <col min="1025" max="1025" width="2.140625" style="308" customWidth="1"/>
    <col min="1026" max="1026" width="9.28515625" style="308" customWidth="1"/>
    <col min="1027" max="1027" width="11.85546875" style="308" customWidth="1"/>
    <col min="1028" max="1028" width="12.140625" style="308" customWidth="1"/>
    <col min="1029" max="1029" width="11.7109375" style="308" customWidth="1"/>
    <col min="1030" max="1030" width="6.85546875" style="308" customWidth="1"/>
    <col min="1031" max="1031" width="9.7109375" style="308" customWidth="1"/>
    <col min="1032" max="1032" width="11.7109375" style="308" customWidth="1"/>
    <col min="1033" max="1033" width="10.42578125" style="308" bestFit="1" customWidth="1"/>
    <col min="1034" max="1034" width="12" style="308" bestFit="1" customWidth="1"/>
    <col min="1035" max="1035" width="12.85546875" style="308" bestFit="1" customWidth="1"/>
    <col min="1036" max="1036" width="9" style="308" bestFit="1" customWidth="1"/>
    <col min="1037" max="1037" width="12.5703125" style="308" customWidth="1"/>
    <col min="1038" max="1038" width="28.28515625" style="308" customWidth="1"/>
    <col min="1039" max="1039" width="11.85546875" style="308" customWidth="1"/>
    <col min="1040" max="1040" width="12.28515625" style="308" customWidth="1"/>
    <col min="1041" max="1041" width="12.7109375" style="308" customWidth="1"/>
    <col min="1042" max="1042" width="10.28515625" style="308" customWidth="1"/>
    <col min="1043" max="1043" width="13" style="308" customWidth="1"/>
    <col min="1044" max="1044" width="8.85546875" style="308" customWidth="1"/>
    <col min="1045" max="1280" width="9.140625" style="308"/>
    <col min="1281" max="1281" width="2.140625" style="308" customWidth="1"/>
    <col min="1282" max="1282" width="9.28515625" style="308" customWidth="1"/>
    <col min="1283" max="1283" width="11.85546875" style="308" customWidth="1"/>
    <col min="1284" max="1284" width="12.140625" style="308" customWidth="1"/>
    <col min="1285" max="1285" width="11.7109375" style="308" customWidth="1"/>
    <col min="1286" max="1286" width="6.85546875" style="308" customWidth="1"/>
    <col min="1287" max="1287" width="9.7109375" style="308" customWidth="1"/>
    <col min="1288" max="1288" width="11.7109375" style="308" customWidth="1"/>
    <col min="1289" max="1289" width="10.42578125" style="308" bestFit="1" customWidth="1"/>
    <col min="1290" max="1290" width="12" style="308" bestFit="1" customWidth="1"/>
    <col min="1291" max="1291" width="12.85546875" style="308" bestFit="1" customWidth="1"/>
    <col min="1292" max="1292" width="9" style="308" bestFit="1" customWidth="1"/>
    <col min="1293" max="1293" width="12.5703125" style="308" customWidth="1"/>
    <col min="1294" max="1294" width="28.28515625" style="308" customWidth="1"/>
    <col min="1295" max="1295" width="11.85546875" style="308" customWidth="1"/>
    <col min="1296" max="1296" width="12.28515625" style="308" customWidth="1"/>
    <col min="1297" max="1297" width="12.7109375" style="308" customWidth="1"/>
    <col min="1298" max="1298" width="10.28515625" style="308" customWidth="1"/>
    <col min="1299" max="1299" width="13" style="308" customWidth="1"/>
    <col min="1300" max="1300" width="8.85546875" style="308" customWidth="1"/>
    <col min="1301" max="1536" width="9.140625" style="308"/>
    <col min="1537" max="1537" width="2.140625" style="308" customWidth="1"/>
    <col min="1538" max="1538" width="9.28515625" style="308" customWidth="1"/>
    <col min="1539" max="1539" width="11.85546875" style="308" customWidth="1"/>
    <col min="1540" max="1540" width="12.140625" style="308" customWidth="1"/>
    <col min="1541" max="1541" width="11.7109375" style="308" customWidth="1"/>
    <col min="1542" max="1542" width="6.85546875" style="308" customWidth="1"/>
    <col min="1543" max="1543" width="9.7109375" style="308" customWidth="1"/>
    <col min="1544" max="1544" width="11.7109375" style="308" customWidth="1"/>
    <col min="1545" max="1545" width="10.42578125" style="308" bestFit="1" customWidth="1"/>
    <col min="1546" max="1546" width="12" style="308" bestFit="1" customWidth="1"/>
    <col min="1547" max="1547" width="12.85546875" style="308" bestFit="1" customWidth="1"/>
    <col min="1548" max="1548" width="9" style="308" bestFit="1" customWidth="1"/>
    <col min="1549" max="1549" width="12.5703125" style="308" customWidth="1"/>
    <col min="1550" max="1550" width="28.28515625" style="308" customWidth="1"/>
    <col min="1551" max="1551" width="11.85546875" style="308" customWidth="1"/>
    <col min="1552" max="1552" width="12.28515625" style="308" customWidth="1"/>
    <col min="1553" max="1553" width="12.7109375" style="308" customWidth="1"/>
    <col min="1554" max="1554" width="10.28515625" style="308" customWidth="1"/>
    <col min="1555" max="1555" width="13" style="308" customWidth="1"/>
    <col min="1556" max="1556" width="8.85546875" style="308" customWidth="1"/>
    <col min="1557" max="1792" width="9.140625" style="308"/>
    <col min="1793" max="1793" width="2.140625" style="308" customWidth="1"/>
    <col min="1794" max="1794" width="9.28515625" style="308" customWidth="1"/>
    <col min="1795" max="1795" width="11.85546875" style="308" customWidth="1"/>
    <col min="1796" max="1796" width="12.140625" style="308" customWidth="1"/>
    <col min="1797" max="1797" width="11.7109375" style="308" customWidth="1"/>
    <col min="1798" max="1798" width="6.85546875" style="308" customWidth="1"/>
    <col min="1799" max="1799" width="9.7109375" style="308" customWidth="1"/>
    <col min="1800" max="1800" width="11.7109375" style="308" customWidth="1"/>
    <col min="1801" max="1801" width="10.42578125" style="308" bestFit="1" customWidth="1"/>
    <col min="1802" max="1802" width="12" style="308" bestFit="1" customWidth="1"/>
    <col min="1803" max="1803" width="12.85546875" style="308" bestFit="1" customWidth="1"/>
    <col min="1804" max="1804" width="9" style="308" bestFit="1" customWidth="1"/>
    <col min="1805" max="1805" width="12.5703125" style="308" customWidth="1"/>
    <col min="1806" max="1806" width="28.28515625" style="308" customWidth="1"/>
    <col min="1807" max="1807" width="11.85546875" style="308" customWidth="1"/>
    <col min="1808" max="1808" width="12.28515625" style="308" customWidth="1"/>
    <col min="1809" max="1809" width="12.7109375" style="308" customWidth="1"/>
    <col min="1810" max="1810" width="10.28515625" style="308" customWidth="1"/>
    <col min="1811" max="1811" width="13" style="308" customWidth="1"/>
    <col min="1812" max="1812" width="8.85546875" style="308" customWidth="1"/>
    <col min="1813" max="2048" width="9.140625" style="308"/>
    <col min="2049" max="2049" width="2.140625" style="308" customWidth="1"/>
    <col min="2050" max="2050" width="9.28515625" style="308" customWidth="1"/>
    <col min="2051" max="2051" width="11.85546875" style="308" customWidth="1"/>
    <col min="2052" max="2052" width="12.140625" style="308" customWidth="1"/>
    <col min="2053" max="2053" width="11.7109375" style="308" customWidth="1"/>
    <col min="2054" max="2054" width="6.85546875" style="308" customWidth="1"/>
    <col min="2055" max="2055" width="9.7109375" style="308" customWidth="1"/>
    <col min="2056" max="2056" width="11.7109375" style="308" customWidth="1"/>
    <col min="2057" max="2057" width="10.42578125" style="308" bestFit="1" customWidth="1"/>
    <col min="2058" max="2058" width="12" style="308" bestFit="1" customWidth="1"/>
    <col min="2059" max="2059" width="12.85546875" style="308" bestFit="1" customWidth="1"/>
    <col min="2060" max="2060" width="9" style="308" bestFit="1" customWidth="1"/>
    <col min="2061" max="2061" width="12.5703125" style="308" customWidth="1"/>
    <col min="2062" max="2062" width="28.28515625" style="308" customWidth="1"/>
    <col min="2063" max="2063" width="11.85546875" style="308" customWidth="1"/>
    <col min="2064" max="2064" width="12.28515625" style="308" customWidth="1"/>
    <col min="2065" max="2065" width="12.7109375" style="308" customWidth="1"/>
    <col min="2066" max="2066" width="10.28515625" style="308" customWidth="1"/>
    <col min="2067" max="2067" width="13" style="308" customWidth="1"/>
    <col min="2068" max="2068" width="8.85546875" style="308" customWidth="1"/>
    <col min="2069" max="2304" width="9.140625" style="308"/>
    <col min="2305" max="2305" width="2.140625" style="308" customWidth="1"/>
    <col min="2306" max="2306" width="9.28515625" style="308" customWidth="1"/>
    <col min="2307" max="2307" width="11.85546875" style="308" customWidth="1"/>
    <col min="2308" max="2308" width="12.140625" style="308" customWidth="1"/>
    <col min="2309" max="2309" width="11.7109375" style="308" customWidth="1"/>
    <col min="2310" max="2310" width="6.85546875" style="308" customWidth="1"/>
    <col min="2311" max="2311" width="9.7109375" style="308" customWidth="1"/>
    <col min="2312" max="2312" width="11.7109375" style="308" customWidth="1"/>
    <col min="2313" max="2313" width="10.42578125" style="308" bestFit="1" customWidth="1"/>
    <col min="2314" max="2314" width="12" style="308" bestFit="1" customWidth="1"/>
    <col min="2315" max="2315" width="12.85546875" style="308" bestFit="1" customWidth="1"/>
    <col min="2316" max="2316" width="9" style="308" bestFit="1" customWidth="1"/>
    <col min="2317" max="2317" width="12.5703125" style="308" customWidth="1"/>
    <col min="2318" max="2318" width="28.28515625" style="308" customWidth="1"/>
    <col min="2319" max="2319" width="11.85546875" style="308" customWidth="1"/>
    <col min="2320" max="2320" width="12.28515625" style="308" customWidth="1"/>
    <col min="2321" max="2321" width="12.7109375" style="308" customWidth="1"/>
    <col min="2322" max="2322" width="10.28515625" style="308" customWidth="1"/>
    <col min="2323" max="2323" width="13" style="308" customWidth="1"/>
    <col min="2324" max="2324" width="8.85546875" style="308" customWidth="1"/>
    <col min="2325" max="2560" width="9.140625" style="308"/>
    <col min="2561" max="2561" width="2.140625" style="308" customWidth="1"/>
    <col min="2562" max="2562" width="9.28515625" style="308" customWidth="1"/>
    <col min="2563" max="2563" width="11.85546875" style="308" customWidth="1"/>
    <col min="2564" max="2564" width="12.140625" style="308" customWidth="1"/>
    <col min="2565" max="2565" width="11.7109375" style="308" customWidth="1"/>
    <col min="2566" max="2566" width="6.85546875" style="308" customWidth="1"/>
    <col min="2567" max="2567" width="9.7109375" style="308" customWidth="1"/>
    <col min="2568" max="2568" width="11.7109375" style="308" customWidth="1"/>
    <col min="2569" max="2569" width="10.42578125" style="308" bestFit="1" customWidth="1"/>
    <col min="2570" max="2570" width="12" style="308" bestFit="1" customWidth="1"/>
    <col min="2571" max="2571" width="12.85546875" style="308" bestFit="1" customWidth="1"/>
    <col min="2572" max="2572" width="9" style="308" bestFit="1" customWidth="1"/>
    <col min="2573" max="2573" width="12.5703125" style="308" customWidth="1"/>
    <col min="2574" max="2574" width="28.28515625" style="308" customWidth="1"/>
    <col min="2575" max="2575" width="11.85546875" style="308" customWidth="1"/>
    <col min="2576" max="2576" width="12.28515625" style="308" customWidth="1"/>
    <col min="2577" max="2577" width="12.7109375" style="308" customWidth="1"/>
    <col min="2578" max="2578" width="10.28515625" style="308" customWidth="1"/>
    <col min="2579" max="2579" width="13" style="308" customWidth="1"/>
    <col min="2580" max="2580" width="8.85546875" style="308" customWidth="1"/>
    <col min="2581" max="2816" width="9.140625" style="308"/>
    <col min="2817" max="2817" width="2.140625" style="308" customWidth="1"/>
    <col min="2818" max="2818" width="9.28515625" style="308" customWidth="1"/>
    <col min="2819" max="2819" width="11.85546875" style="308" customWidth="1"/>
    <col min="2820" max="2820" width="12.140625" style="308" customWidth="1"/>
    <col min="2821" max="2821" width="11.7109375" style="308" customWidth="1"/>
    <col min="2822" max="2822" width="6.85546875" style="308" customWidth="1"/>
    <col min="2823" max="2823" width="9.7109375" style="308" customWidth="1"/>
    <col min="2824" max="2824" width="11.7109375" style="308" customWidth="1"/>
    <col min="2825" max="2825" width="10.42578125" style="308" bestFit="1" customWidth="1"/>
    <col min="2826" max="2826" width="12" style="308" bestFit="1" customWidth="1"/>
    <col min="2827" max="2827" width="12.85546875" style="308" bestFit="1" customWidth="1"/>
    <col min="2828" max="2828" width="9" style="308" bestFit="1" customWidth="1"/>
    <col min="2829" max="2829" width="12.5703125" style="308" customWidth="1"/>
    <col min="2830" max="2830" width="28.28515625" style="308" customWidth="1"/>
    <col min="2831" max="2831" width="11.85546875" style="308" customWidth="1"/>
    <col min="2832" max="2832" width="12.28515625" style="308" customWidth="1"/>
    <col min="2833" max="2833" width="12.7109375" style="308" customWidth="1"/>
    <col min="2834" max="2834" width="10.28515625" style="308" customWidth="1"/>
    <col min="2835" max="2835" width="13" style="308" customWidth="1"/>
    <col min="2836" max="2836" width="8.85546875" style="308" customWidth="1"/>
    <col min="2837" max="3072" width="9.140625" style="308"/>
    <col min="3073" max="3073" width="2.140625" style="308" customWidth="1"/>
    <col min="3074" max="3074" width="9.28515625" style="308" customWidth="1"/>
    <col min="3075" max="3075" width="11.85546875" style="308" customWidth="1"/>
    <col min="3076" max="3076" width="12.140625" style="308" customWidth="1"/>
    <col min="3077" max="3077" width="11.7109375" style="308" customWidth="1"/>
    <col min="3078" max="3078" width="6.85546875" style="308" customWidth="1"/>
    <col min="3079" max="3079" width="9.7109375" style="308" customWidth="1"/>
    <col min="3080" max="3080" width="11.7109375" style="308" customWidth="1"/>
    <col min="3081" max="3081" width="10.42578125" style="308" bestFit="1" customWidth="1"/>
    <col min="3082" max="3082" width="12" style="308" bestFit="1" customWidth="1"/>
    <col min="3083" max="3083" width="12.85546875" style="308" bestFit="1" customWidth="1"/>
    <col min="3084" max="3084" width="9" style="308" bestFit="1" customWidth="1"/>
    <col min="3085" max="3085" width="12.5703125" style="308" customWidth="1"/>
    <col min="3086" max="3086" width="28.28515625" style="308" customWidth="1"/>
    <col min="3087" max="3087" width="11.85546875" style="308" customWidth="1"/>
    <col min="3088" max="3088" width="12.28515625" style="308" customWidth="1"/>
    <col min="3089" max="3089" width="12.7109375" style="308" customWidth="1"/>
    <col min="3090" max="3090" width="10.28515625" style="308" customWidth="1"/>
    <col min="3091" max="3091" width="13" style="308" customWidth="1"/>
    <col min="3092" max="3092" width="8.85546875" style="308" customWidth="1"/>
    <col min="3093" max="3328" width="9.140625" style="308"/>
    <col min="3329" max="3329" width="2.140625" style="308" customWidth="1"/>
    <col min="3330" max="3330" width="9.28515625" style="308" customWidth="1"/>
    <col min="3331" max="3331" width="11.85546875" style="308" customWidth="1"/>
    <col min="3332" max="3332" width="12.140625" style="308" customWidth="1"/>
    <col min="3333" max="3333" width="11.7109375" style="308" customWidth="1"/>
    <col min="3334" max="3334" width="6.85546875" style="308" customWidth="1"/>
    <col min="3335" max="3335" width="9.7109375" style="308" customWidth="1"/>
    <col min="3336" max="3336" width="11.7109375" style="308" customWidth="1"/>
    <col min="3337" max="3337" width="10.42578125" style="308" bestFit="1" customWidth="1"/>
    <col min="3338" max="3338" width="12" style="308" bestFit="1" customWidth="1"/>
    <col min="3339" max="3339" width="12.85546875" style="308" bestFit="1" customWidth="1"/>
    <col min="3340" max="3340" width="9" style="308" bestFit="1" customWidth="1"/>
    <col min="3341" max="3341" width="12.5703125" style="308" customWidth="1"/>
    <col min="3342" max="3342" width="28.28515625" style="308" customWidth="1"/>
    <col min="3343" max="3343" width="11.85546875" style="308" customWidth="1"/>
    <col min="3344" max="3344" width="12.28515625" style="308" customWidth="1"/>
    <col min="3345" max="3345" width="12.7109375" style="308" customWidth="1"/>
    <col min="3346" max="3346" width="10.28515625" style="308" customWidth="1"/>
    <col min="3347" max="3347" width="13" style="308" customWidth="1"/>
    <col min="3348" max="3348" width="8.85546875" style="308" customWidth="1"/>
    <col min="3349" max="3584" width="9.140625" style="308"/>
    <col min="3585" max="3585" width="2.140625" style="308" customWidth="1"/>
    <col min="3586" max="3586" width="9.28515625" style="308" customWidth="1"/>
    <col min="3587" max="3587" width="11.85546875" style="308" customWidth="1"/>
    <col min="3588" max="3588" width="12.140625" style="308" customWidth="1"/>
    <col min="3589" max="3589" width="11.7109375" style="308" customWidth="1"/>
    <col min="3590" max="3590" width="6.85546875" style="308" customWidth="1"/>
    <col min="3591" max="3591" width="9.7109375" style="308" customWidth="1"/>
    <col min="3592" max="3592" width="11.7109375" style="308" customWidth="1"/>
    <col min="3593" max="3593" width="10.42578125" style="308" bestFit="1" customWidth="1"/>
    <col min="3594" max="3594" width="12" style="308" bestFit="1" customWidth="1"/>
    <col min="3595" max="3595" width="12.85546875" style="308" bestFit="1" customWidth="1"/>
    <col min="3596" max="3596" width="9" style="308" bestFit="1" customWidth="1"/>
    <col min="3597" max="3597" width="12.5703125" style="308" customWidth="1"/>
    <col min="3598" max="3598" width="28.28515625" style="308" customWidth="1"/>
    <col min="3599" max="3599" width="11.85546875" style="308" customWidth="1"/>
    <col min="3600" max="3600" width="12.28515625" style="308" customWidth="1"/>
    <col min="3601" max="3601" width="12.7109375" style="308" customWidth="1"/>
    <col min="3602" max="3602" width="10.28515625" style="308" customWidth="1"/>
    <col min="3603" max="3603" width="13" style="308" customWidth="1"/>
    <col min="3604" max="3604" width="8.85546875" style="308" customWidth="1"/>
    <col min="3605" max="3840" width="9.140625" style="308"/>
    <col min="3841" max="3841" width="2.140625" style="308" customWidth="1"/>
    <col min="3842" max="3842" width="9.28515625" style="308" customWidth="1"/>
    <col min="3843" max="3843" width="11.85546875" style="308" customWidth="1"/>
    <col min="3844" max="3844" width="12.140625" style="308" customWidth="1"/>
    <col min="3845" max="3845" width="11.7109375" style="308" customWidth="1"/>
    <col min="3846" max="3846" width="6.85546875" style="308" customWidth="1"/>
    <col min="3847" max="3847" width="9.7109375" style="308" customWidth="1"/>
    <col min="3848" max="3848" width="11.7109375" style="308" customWidth="1"/>
    <col min="3849" max="3849" width="10.42578125" style="308" bestFit="1" customWidth="1"/>
    <col min="3850" max="3850" width="12" style="308" bestFit="1" customWidth="1"/>
    <col min="3851" max="3851" width="12.85546875" style="308" bestFit="1" customWidth="1"/>
    <col min="3852" max="3852" width="9" style="308" bestFit="1" customWidth="1"/>
    <col min="3853" max="3853" width="12.5703125" style="308" customWidth="1"/>
    <col min="3854" max="3854" width="28.28515625" style="308" customWidth="1"/>
    <col min="3855" max="3855" width="11.85546875" style="308" customWidth="1"/>
    <col min="3856" max="3856" width="12.28515625" style="308" customWidth="1"/>
    <col min="3857" max="3857" width="12.7109375" style="308" customWidth="1"/>
    <col min="3858" max="3858" width="10.28515625" style="308" customWidth="1"/>
    <col min="3859" max="3859" width="13" style="308" customWidth="1"/>
    <col min="3860" max="3860" width="8.85546875" style="308" customWidth="1"/>
    <col min="3861" max="4096" width="9.140625" style="308"/>
    <col min="4097" max="4097" width="2.140625" style="308" customWidth="1"/>
    <col min="4098" max="4098" width="9.28515625" style="308" customWidth="1"/>
    <col min="4099" max="4099" width="11.85546875" style="308" customWidth="1"/>
    <col min="4100" max="4100" width="12.140625" style="308" customWidth="1"/>
    <col min="4101" max="4101" width="11.7109375" style="308" customWidth="1"/>
    <col min="4102" max="4102" width="6.85546875" style="308" customWidth="1"/>
    <col min="4103" max="4103" width="9.7109375" style="308" customWidth="1"/>
    <col min="4104" max="4104" width="11.7109375" style="308" customWidth="1"/>
    <col min="4105" max="4105" width="10.42578125" style="308" bestFit="1" customWidth="1"/>
    <col min="4106" max="4106" width="12" style="308" bestFit="1" customWidth="1"/>
    <col min="4107" max="4107" width="12.85546875" style="308" bestFit="1" customWidth="1"/>
    <col min="4108" max="4108" width="9" style="308" bestFit="1" customWidth="1"/>
    <col min="4109" max="4109" width="12.5703125" style="308" customWidth="1"/>
    <col min="4110" max="4110" width="28.28515625" style="308" customWidth="1"/>
    <col min="4111" max="4111" width="11.85546875" style="308" customWidth="1"/>
    <col min="4112" max="4112" width="12.28515625" style="308" customWidth="1"/>
    <col min="4113" max="4113" width="12.7109375" style="308" customWidth="1"/>
    <col min="4114" max="4114" width="10.28515625" style="308" customWidth="1"/>
    <col min="4115" max="4115" width="13" style="308" customWidth="1"/>
    <col min="4116" max="4116" width="8.85546875" style="308" customWidth="1"/>
    <col min="4117" max="4352" width="9.140625" style="308"/>
    <col min="4353" max="4353" width="2.140625" style="308" customWidth="1"/>
    <col min="4354" max="4354" width="9.28515625" style="308" customWidth="1"/>
    <col min="4355" max="4355" width="11.85546875" style="308" customWidth="1"/>
    <col min="4356" max="4356" width="12.140625" style="308" customWidth="1"/>
    <col min="4357" max="4357" width="11.7109375" style="308" customWidth="1"/>
    <col min="4358" max="4358" width="6.85546875" style="308" customWidth="1"/>
    <col min="4359" max="4359" width="9.7109375" style="308" customWidth="1"/>
    <col min="4360" max="4360" width="11.7109375" style="308" customWidth="1"/>
    <col min="4361" max="4361" width="10.42578125" style="308" bestFit="1" customWidth="1"/>
    <col min="4362" max="4362" width="12" style="308" bestFit="1" customWidth="1"/>
    <col min="4363" max="4363" width="12.85546875" style="308" bestFit="1" customWidth="1"/>
    <col min="4364" max="4364" width="9" style="308" bestFit="1" customWidth="1"/>
    <col min="4365" max="4365" width="12.5703125" style="308" customWidth="1"/>
    <col min="4366" max="4366" width="28.28515625" style="308" customWidth="1"/>
    <col min="4367" max="4367" width="11.85546875" style="308" customWidth="1"/>
    <col min="4368" max="4368" width="12.28515625" style="308" customWidth="1"/>
    <col min="4369" max="4369" width="12.7109375" style="308" customWidth="1"/>
    <col min="4370" max="4370" width="10.28515625" style="308" customWidth="1"/>
    <col min="4371" max="4371" width="13" style="308" customWidth="1"/>
    <col min="4372" max="4372" width="8.85546875" style="308" customWidth="1"/>
    <col min="4373" max="4608" width="9.140625" style="308"/>
    <col min="4609" max="4609" width="2.140625" style="308" customWidth="1"/>
    <col min="4610" max="4610" width="9.28515625" style="308" customWidth="1"/>
    <col min="4611" max="4611" width="11.85546875" style="308" customWidth="1"/>
    <col min="4612" max="4612" width="12.140625" style="308" customWidth="1"/>
    <col min="4613" max="4613" width="11.7109375" style="308" customWidth="1"/>
    <col min="4614" max="4614" width="6.85546875" style="308" customWidth="1"/>
    <col min="4615" max="4615" width="9.7109375" style="308" customWidth="1"/>
    <col min="4616" max="4616" width="11.7109375" style="308" customWidth="1"/>
    <col min="4617" max="4617" width="10.42578125" style="308" bestFit="1" customWidth="1"/>
    <col min="4618" max="4618" width="12" style="308" bestFit="1" customWidth="1"/>
    <col min="4619" max="4619" width="12.85546875" style="308" bestFit="1" customWidth="1"/>
    <col min="4620" max="4620" width="9" style="308" bestFit="1" customWidth="1"/>
    <col min="4621" max="4621" width="12.5703125" style="308" customWidth="1"/>
    <col min="4622" max="4622" width="28.28515625" style="308" customWidth="1"/>
    <col min="4623" max="4623" width="11.85546875" style="308" customWidth="1"/>
    <col min="4624" max="4624" width="12.28515625" style="308" customWidth="1"/>
    <col min="4625" max="4625" width="12.7109375" style="308" customWidth="1"/>
    <col min="4626" max="4626" width="10.28515625" style="308" customWidth="1"/>
    <col min="4627" max="4627" width="13" style="308" customWidth="1"/>
    <col min="4628" max="4628" width="8.85546875" style="308" customWidth="1"/>
    <col min="4629" max="4864" width="9.140625" style="308"/>
    <col min="4865" max="4865" width="2.140625" style="308" customWidth="1"/>
    <col min="4866" max="4866" width="9.28515625" style="308" customWidth="1"/>
    <col min="4867" max="4867" width="11.85546875" style="308" customWidth="1"/>
    <col min="4868" max="4868" width="12.140625" style="308" customWidth="1"/>
    <col min="4869" max="4869" width="11.7109375" style="308" customWidth="1"/>
    <col min="4870" max="4870" width="6.85546875" style="308" customWidth="1"/>
    <col min="4871" max="4871" width="9.7109375" style="308" customWidth="1"/>
    <col min="4872" max="4872" width="11.7109375" style="308" customWidth="1"/>
    <col min="4873" max="4873" width="10.42578125" style="308" bestFit="1" customWidth="1"/>
    <col min="4874" max="4874" width="12" style="308" bestFit="1" customWidth="1"/>
    <col min="4875" max="4875" width="12.85546875" style="308" bestFit="1" customWidth="1"/>
    <col min="4876" max="4876" width="9" style="308" bestFit="1" customWidth="1"/>
    <col min="4877" max="4877" width="12.5703125" style="308" customWidth="1"/>
    <col min="4878" max="4878" width="28.28515625" style="308" customWidth="1"/>
    <col min="4879" max="4879" width="11.85546875" style="308" customWidth="1"/>
    <col min="4880" max="4880" width="12.28515625" style="308" customWidth="1"/>
    <col min="4881" max="4881" width="12.7109375" style="308" customWidth="1"/>
    <col min="4882" max="4882" width="10.28515625" style="308" customWidth="1"/>
    <col min="4883" max="4883" width="13" style="308" customWidth="1"/>
    <col min="4884" max="4884" width="8.85546875" style="308" customWidth="1"/>
    <col min="4885" max="5120" width="9.140625" style="308"/>
    <col min="5121" max="5121" width="2.140625" style="308" customWidth="1"/>
    <col min="5122" max="5122" width="9.28515625" style="308" customWidth="1"/>
    <col min="5123" max="5123" width="11.85546875" style="308" customWidth="1"/>
    <col min="5124" max="5124" width="12.140625" style="308" customWidth="1"/>
    <col min="5125" max="5125" width="11.7109375" style="308" customWidth="1"/>
    <col min="5126" max="5126" width="6.85546875" style="308" customWidth="1"/>
    <col min="5127" max="5127" width="9.7109375" style="308" customWidth="1"/>
    <col min="5128" max="5128" width="11.7109375" style="308" customWidth="1"/>
    <col min="5129" max="5129" width="10.42578125" style="308" bestFit="1" customWidth="1"/>
    <col min="5130" max="5130" width="12" style="308" bestFit="1" customWidth="1"/>
    <col min="5131" max="5131" width="12.85546875" style="308" bestFit="1" customWidth="1"/>
    <col min="5132" max="5132" width="9" style="308" bestFit="1" customWidth="1"/>
    <col min="5133" max="5133" width="12.5703125" style="308" customWidth="1"/>
    <col min="5134" max="5134" width="28.28515625" style="308" customWidth="1"/>
    <col min="5135" max="5135" width="11.85546875" style="308" customWidth="1"/>
    <col min="5136" max="5136" width="12.28515625" style="308" customWidth="1"/>
    <col min="5137" max="5137" width="12.7109375" style="308" customWidth="1"/>
    <col min="5138" max="5138" width="10.28515625" style="308" customWidth="1"/>
    <col min="5139" max="5139" width="13" style="308" customWidth="1"/>
    <col min="5140" max="5140" width="8.85546875" style="308" customWidth="1"/>
    <col min="5141" max="5376" width="9.140625" style="308"/>
    <col min="5377" max="5377" width="2.140625" style="308" customWidth="1"/>
    <col min="5378" max="5378" width="9.28515625" style="308" customWidth="1"/>
    <col min="5379" max="5379" width="11.85546875" style="308" customWidth="1"/>
    <col min="5380" max="5380" width="12.140625" style="308" customWidth="1"/>
    <col min="5381" max="5381" width="11.7109375" style="308" customWidth="1"/>
    <col min="5382" max="5382" width="6.85546875" style="308" customWidth="1"/>
    <col min="5383" max="5383" width="9.7109375" style="308" customWidth="1"/>
    <col min="5384" max="5384" width="11.7109375" style="308" customWidth="1"/>
    <col min="5385" max="5385" width="10.42578125" style="308" bestFit="1" customWidth="1"/>
    <col min="5386" max="5386" width="12" style="308" bestFit="1" customWidth="1"/>
    <col min="5387" max="5387" width="12.85546875" style="308" bestFit="1" customWidth="1"/>
    <col min="5388" max="5388" width="9" style="308" bestFit="1" customWidth="1"/>
    <col min="5389" max="5389" width="12.5703125" style="308" customWidth="1"/>
    <col min="5390" max="5390" width="28.28515625" style="308" customWidth="1"/>
    <col min="5391" max="5391" width="11.85546875" style="308" customWidth="1"/>
    <col min="5392" max="5392" width="12.28515625" style="308" customWidth="1"/>
    <col min="5393" max="5393" width="12.7109375" style="308" customWidth="1"/>
    <col min="5394" max="5394" width="10.28515625" style="308" customWidth="1"/>
    <col min="5395" max="5395" width="13" style="308" customWidth="1"/>
    <col min="5396" max="5396" width="8.85546875" style="308" customWidth="1"/>
    <col min="5397" max="5632" width="9.140625" style="308"/>
    <col min="5633" max="5633" width="2.140625" style="308" customWidth="1"/>
    <col min="5634" max="5634" width="9.28515625" style="308" customWidth="1"/>
    <col min="5635" max="5635" width="11.85546875" style="308" customWidth="1"/>
    <col min="5636" max="5636" width="12.140625" style="308" customWidth="1"/>
    <col min="5637" max="5637" width="11.7109375" style="308" customWidth="1"/>
    <col min="5638" max="5638" width="6.85546875" style="308" customWidth="1"/>
    <col min="5639" max="5639" width="9.7109375" style="308" customWidth="1"/>
    <col min="5640" max="5640" width="11.7109375" style="308" customWidth="1"/>
    <col min="5641" max="5641" width="10.42578125" style="308" bestFit="1" customWidth="1"/>
    <col min="5642" max="5642" width="12" style="308" bestFit="1" customWidth="1"/>
    <col min="5643" max="5643" width="12.85546875" style="308" bestFit="1" customWidth="1"/>
    <col min="5644" max="5644" width="9" style="308" bestFit="1" customWidth="1"/>
    <col min="5645" max="5645" width="12.5703125" style="308" customWidth="1"/>
    <col min="5646" max="5646" width="28.28515625" style="308" customWidth="1"/>
    <col min="5647" max="5647" width="11.85546875" style="308" customWidth="1"/>
    <col min="5648" max="5648" width="12.28515625" style="308" customWidth="1"/>
    <col min="5649" max="5649" width="12.7109375" style="308" customWidth="1"/>
    <col min="5650" max="5650" width="10.28515625" style="308" customWidth="1"/>
    <col min="5651" max="5651" width="13" style="308" customWidth="1"/>
    <col min="5652" max="5652" width="8.85546875" style="308" customWidth="1"/>
    <col min="5653" max="5888" width="9.140625" style="308"/>
    <col min="5889" max="5889" width="2.140625" style="308" customWidth="1"/>
    <col min="5890" max="5890" width="9.28515625" style="308" customWidth="1"/>
    <col min="5891" max="5891" width="11.85546875" style="308" customWidth="1"/>
    <col min="5892" max="5892" width="12.140625" style="308" customWidth="1"/>
    <col min="5893" max="5893" width="11.7109375" style="308" customWidth="1"/>
    <col min="5894" max="5894" width="6.85546875" style="308" customWidth="1"/>
    <col min="5895" max="5895" width="9.7109375" style="308" customWidth="1"/>
    <col min="5896" max="5896" width="11.7109375" style="308" customWidth="1"/>
    <col min="5897" max="5897" width="10.42578125" style="308" bestFit="1" customWidth="1"/>
    <col min="5898" max="5898" width="12" style="308" bestFit="1" customWidth="1"/>
    <col min="5899" max="5899" width="12.85546875" style="308" bestFit="1" customWidth="1"/>
    <col min="5900" max="5900" width="9" style="308" bestFit="1" customWidth="1"/>
    <col min="5901" max="5901" width="12.5703125" style="308" customWidth="1"/>
    <col min="5902" max="5902" width="28.28515625" style="308" customWidth="1"/>
    <col min="5903" max="5903" width="11.85546875" style="308" customWidth="1"/>
    <col min="5904" max="5904" width="12.28515625" style="308" customWidth="1"/>
    <col min="5905" max="5905" width="12.7109375" style="308" customWidth="1"/>
    <col min="5906" max="5906" width="10.28515625" style="308" customWidth="1"/>
    <col min="5907" max="5907" width="13" style="308" customWidth="1"/>
    <col min="5908" max="5908" width="8.85546875" style="308" customWidth="1"/>
    <col min="5909" max="6144" width="9.140625" style="308"/>
    <col min="6145" max="6145" width="2.140625" style="308" customWidth="1"/>
    <col min="6146" max="6146" width="9.28515625" style="308" customWidth="1"/>
    <col min="6147" max="6147" width="11.85546875" style="308" customWidth="1"/>
    <col min="6148" max="6148" width="12.140625" style="308" customWidth="1"/>
    <col min="6149" max="6149" width="11.7109375" style="308" customWidth="1"/>
    <col min="6150" max="6150" width="6.85546875" style="308" customWidth="1"/>
    <col min="6151" max="6151" width="9.7109375" style="308" customWidth="1"/>
    <col min="6152" max="6152" width="11.7109375" style="308" customWidth="1"/>
    <col min="6153" max="6153" width="10.42578125" style="308" bestFit="1" customWidth="1"/>
    <col min="6154" max="6154" width="12" style="308" bestFit="1" customWidth="1"/>
    <col min="6155" max="6155" width="12.85546875" style="308" bestFit="1" customWidth="1"/>
    <col min="6156" max="6156" width="9" style="308" bestFit="1" customWidth="1"/>
    <col min="6157" max="6157" width="12.5703125" style="308" customWidth="1"/>
    <col min="6158" max="6158" width="28.28515625" style="308" customWidth="1"/>
    <col min="6159" max="6159" width="11.85546875" style="308" customWidth="1"/>
    <col min="6160" max="6160" width="12.28515625" style="308" customWidth="1"/>
    <col min="6161" max="6161" width="12.7109375" style="308" customWidth="1"/>
    <col min="6162" max="6162" width="10.28515625" style="308" customWidth="1"/>
    <col min="6163" max="6163" width="13" style="308" customWidth="1"/>
    <col min="6164" max="6164" width="8.85546875" style="308" customWidth="1"/>
    <col min="6165" max="6400" width="9.140625" style="308"/>
    <col min="6401" max="6401" width="2.140625" style="308" customWidth="1"/>
    <col min="6402" max="6402" width="9.28515625" style="308" customWidth="1"/>
    <col min="6403" max="6403" width="11.85546875" style="308" customWidth="1"/>
    <col min="6404" max="6404" width="12.140625" style="308" customWidth="1"/>
    <col min="6405" max="6405" width="11.7109375" style="308" customWidth="1"/>
    <col min="6406" max="6406" width="6.85546875" style="308" customWidth="1"/>
    <col min="6407" max="6407" width="9.7109375" style="308" customWidth="1"/>
    <col min="6408" max="6408" width="11.7109375" style="308" customWidth="1"/>
    <col min="6409" max="6409" width="10.42578125" style="308" bestFit="1" customWidth="1"/>
    <col min="6410" max="6410" width="12" style="308" bestFit="1" customWidth="1"/>
    <col min="6411" max="6411" width="12.85546875" style="308" bestFit="1" customWidth="1"/>
    <col min="6412" max="6412" width="9" style="308" bestFit="1" customWidth="1"/>
    <col min="6413" max="6413" width="12.5703125" style="308" customWidth="1"/>
    <col min="6414" max="6414" width="28.28515625" style="308" customWidth="1"/>
    <col min="6415" max="6415" width="11.85546875" style="308" customWidth="1"/>
    <col min="6416" max="6416" width="12.28515625" style="308" customWidth="1"/>
    <col min="6417" max="6417" width="12.7109375" style="308" customWidth="1"/>
    <col min="6418" max="6418" width="10.28515625" style="308" customWidth="1"/>
    <col min="6419" max="6419" width="13" style="308" customWidth="1"/>
    <col min="6420" max="6420" width="8.85546875" style="308" customWidth="1"/>
    <col min="6421" max="6656" width="9.140625" style="308"/>
    <col min="6657" max="6657" width="2.140625" style="308" customWidth="1"/>
    <col min="6658" max="6658" width="9.28515625" style="308" customWidth="1"/>
    <col min="6659" max="6659" width="11.85546875" style="308" customWidth="1"/>
    <col min="6660" max="6660" width="12.140625" style="308" customWidth="1"/>
    <col min="6661" max="6661" width="11.7109375" style="308" customWidth="1"/>
    <col min="6662" max="6662" width="6.85546875" style="308" customWidth="1"/>
    <col min="6663" max="6663" width="9.7109375" style="308" customWidth="1"/>
    <col min="6664" max="6664" width="11.7109375" style="308" customWidth="1"/>
    <col min="6665" max="6665" width="10.42578125" style="308" bestFit="1" customWidth="1"/>
    <col min="6666" max="6666" width="12" style="308" bestFit="1" customWidth="1"/>
    <col min="6667" max="6667" width="12.85546875" style="308" bestFit="1" customWidth="1"/>
    <col min="6668" max="6668" width="9" style="308" bestFit="1" customWidth="1"/>
    <col min="6669" max="6669" width="12.5703125" style="308" customWidth="1"/>
    <col min="6670" max="6670" width="28.28515625" style="308" customWidth="1"/>
    <col min="6671" max="6671" width="11.85546875" style="308" customWidth="1"/>
    <col min="6672" max="6672" width="12.28515625" style="308" customWidth="1"/>
    <col min="6673" max="6673" width="12.7109375" style="308" customWidth="1"/>
    <col min="6674" max="6674" width="10.28515625" style="308" customWidth="1"/>
    <col min="6675" max="6675" width="13" style="308" customWidth="1"/>
    <col min="6676" max="6676" width="8.85546875" style="308" customWidth="1"/>
    <col min="6677" max="6912" width="9.140625" style="308"/>
    <col min="6913" max="6913" width="2.140625" style="308" customWidth="1"/>
    <col min="6914" max="6914" width="9.28515625" style="308" customWidth="1"/>
    <col min="6915" max="6915" width="11.85546875" style="308" customWidth="1"/>
    <col min="6916" max="6916" width="12.140625" style="308" customWidth="1"/>
    <col min="6917" max="6917" width="11.7109375" style="308" customWidth="1"/>
    <col min="6918" max="6918" width="6.85546875" style="308" customWidth="1"/>
    <col min="6919" max="6919" width="9.7109375" style="308" customWidth="1"/>
    <col min="6920" max="6920" width="11.7109375" style="308" customWidth="1"/>
    <col min="6921" max="6921" width="10.42578125" style="308" bestFit="1" customWidth="1"/>
    <col min="6922" max="6922" width="12" style="308" bestFit="1" customWidth="1"/>
    <col min="6923" max="6923" width="12.85546875" style="308" bestFit="1" customWidth="1"/>
    <col min="6924" max="6924" width="9" style="308" bestFit="1" customWidth="1"/>
    <col min="6925" max="6925" width="12.5703125" style="308" customWidth="1"/>
    <col min="6926" max="6926" width="28.28515625" style="308" customWidth="1"/>
    <col min="6927" max="6927" width="11.85546875" style="308" customWidth="1"/>
    <col min="6928" max="6928" width="12.28515625" style="308" customWidth="1"/>
    <col min="6929" max="6929" width="12.7109375" style="308" customWidth="1"/>
    <col min="6930" max="6930" width="10.28515625" style="308" customWidth="1"/>
    <col min="6931" max="6931" width="13" style="308" customWidth="1"/>
    <col min="6932" max="6932" width="8.85546875" style="308" customWidth="1"/>
    <col min="6933" max="7168" width="9.140625" style="308"/>
    <col min="7169" max="7169" width="2.140625" style="308" customWidth="1"/>
    <col min="7170" max="7170" width="9.28515625" style="308" customWidth="1"/>
    <col min="7171" max="7171" width="11.85546875" style="308" customWidth="1"/>
    <col min="7172" max="7172" width="12.140625" style="308" customWidth="1"/>
    <col min="7173" max="7173" width="11.7109375" style="308" customWidth="1"/>
    <col min="7174" max="7174" width="6.85546875" style="308" customWidth="1"/>
    <col min="7175" max="7175" width="9.7109375" style="308" customWidth="1"/>
    <col min="7176" max="7176" width="11.7109375" style="308" customWidth="1"/>
    <col min="7177" max="7177" width="10.42578125" style="308" bestFit="1" customWidth="1"/>
    <col min="7178" max="7178" width="12" style="308" bestFit="1" customWidth="1"/>
    <col min="7179" max="7179" width="12.85546875" style="308" bestFit="1" customWidth="1"/>
    <col min="7180" max="7180" width="9" style="308" bestFit="1" customWidth="1"/>
    <col min="7181" max="7181" width="12.5703125" style="308" customWidth="1"/>
    <col min="7182" max="7182" width="28.28515625" style="308" customWidth="1"/>
    <col min="7183" max="7183" width="11.85546875" style="308" customWidth="1"/>
    <col min="7184" max="7184" width="12.28515625" style="308" customWidth="1"/>
    <col min="7185" max="7185" width="12.7109375" style="308" customWidth="1"/>
    <col min="7186" max="7186" width="10.28515625" style="308" customWidth="1"/>
    <col min="7187" max="7187" width="13" style="308" customWidth="1"/>
    <col min="7188" max="7188" width="8.85546875" style="308" customWidth="1"/>
    <col min="7189" max="7424" width="9.140625" style="308"/>
    <col min="7425" max="7425" width="2.140625" style="308" customWidth="1"/>
    <col min="7426" max="7426" width="9.28515625" style="308" customWidth="1"/>
    <col min="7427" max="7427" width="11.85546875" style="308" customWidth="1"/>
    <col min="7428" max="7428" width="12.140625" style="308" customWidth="1"/>
    <col min="7429" max="7429" width="11.7109375" style="308" customWidth="1"/>
    <col min="7430" max="7430" width="6.85546875" style="308" customWidth="1"/>
    <col min="7431" max="7431" width="9.7109375" style="308" customWidth="1"/>
    <col min="7432" max="7432" width="11.7109375" style="308" customWidth="1"/>
    <col min="7433" max="7433" width="10.42578125" style="308" bestFit="1" customWidth="1"/>
    <col min="7434" max="7434" width="12" style="308" bestFit="1" customWidth="1"/>
    <col min="7435" max="7435" width="12.85546875" style="308" bestFit="1" customWidth="1"/>
    <col min="7436" max="7436" width="9" style="308" bestFit="1" customWidth="1"/>
    <col min="7437" max="7437" width="12.5703125" style="308" customWidth="1"/>
    <col min="7438" max="7438" width="28.28515625" style="308" customWidth="1"/>
    <col min="7439" max="7439" width="11.85546875" style="308" customWidth="1"/>
    <col min="7440" max="7440" width="12.28515625" style="308" customWidth="1"/>
    <col min="7441" max="7441" width="12.7109375" style="308" customWidth="1"/>
    <col min="7442" max="7442" width="10.28515625" style="308" customWidth="1"/>
    <col min="7443" max="7443" width="13" style="308" customWidth="1"/>
    <col min="7444" max="7444" width="8.85546875" style="308" customWidth="1"/>
    <col min="7445" max="7680" width="9.140625" style="308"/>
    <col min="7681" max="7681" width="2.140625" style="308" customWidth="1"/>
    <col min="7682" max="7682" width="9.28515625" style="308" customWidth="1"/>
    <col min="7683" max="7683" width="11.85546875" style="308" customWidth="1"/>
    <col min="7684" max="7684" width="12.140625" style="308" customWidth="1"/>
    <col min="7685" max="7685" width="11.7109375" style="308" customWidth="1"/>
    <col min="7686" max="7686" width="6.85546875" style="308" customWidth="1"/>
    <col min="7687" max="7687" width="9.7109375" style="308" customWidth="1"/>
    <col min="7688" max="7688" width="11.7109375" style="308" customWidth="1"/>
    <col min="7689" max="7689" width="10.42578125" style="308" bestFit="1" customWidth="1"/>
    <col min="7690" max="7690" width="12" style="308" bestFit="1" customWidth="1"/>
    <col min="7691" max="7691" width="12.85546875" style="308" bestFit="1" customWidth="1"/>
    <col min="7692" max="7692" width="9" style="308" bestFit="1" customWidth="1"/>
    <col min="7693" max="7693" width="12.5703125" style="308" customWidth="1"/>
    <col min="7694" max="7694" width="28.28515625" style="308" customWidth="1"/>
    <col min="7695" max="7695" width="11.85546875" style="308" customWidth="1"/>
    <col min="7696" max="7696" width="12.28515625" style="308" customWidth="1"/>
    <col min="7697" max="7697" width="12.7109375" style="308" customWidth="1"/>
    <col min="7698" max="7698" width="10.28515625" style="308" customWidth="1"/>
    <col min="7699" max="7699" width="13" style="308" customWidth="1"/>
    <col min="7700" max="7700" width="8.85546875" style="308" customWidth="1"/>
    <col min="7701" max="7936" width="9.140625" style="308"/>
    <col min="7937" max="7937" width="2.140625" style="308" customWidth="1"/>
    <col min="7938" max="7938" width="9.28515625" style="308" customWidth="1"/>
    <col min="7939" max="7939" width="11.85546875" style="308" customWidth="1"/>
    <col min="7940" max="7940" width="12.140625" style="308" customWidth="1"/>
    <col min="7941" max="7941" width="11.7109375" style="308" customWidth="1"/>
    <col min="7942" max="7942" width="6.85546875" style="308" customWidth="1"/>
    <col min="7943" max="7943" width="9.7109375" style="308" customWidth="1"/>
    <col min="7944" max="7944" width="11.7109375" style="308" customWidth="1"/>
    <col min="7945" max="7945" width="10.42578125" style="308" bestFit="1" customWidth="1"/>
    <col min="7946" max="7946" width="12" style="308" bestFit="1" customWidth="1"/>
    <col min="7947" max="7947" width="12.85546875" style="308" bestFit="1" customWidth="1"/>
    <col min="7948" max="7948" width="9" style="308" bestFit="1" customWidth="1"/>
    <col min="7949" max="7949" width="12.5703125" style="308" customWidth="1"/>
    <col min="7950" max="7950" width="28.28515625" style="308" customWidth="1"/>
    <col min="7951" max="7951" width="11.85546875" style="308" customWidth="1"/>
    <col min="7952" max="7952" width="12.28515625" style="308" customWidth="1"/>
    <col min="7953" max="7953" width="12.7109375" style="308" customWidth="1"/>
    <col min="7954" max="7954" width="10.28515625" style="308" customWidth="1"/>
    <col min="7955" max="7955" width="13" style="308" customWidth="1"/>
    <col min="7956" max="7956" width="8.85546875" style="308" customWidth="1"/>
    <col min="7957" max="8192" width="9.140625" style="308"/>
    <col min="8193" max="8193" width="2.140625" style="308" customWidth="1"/>
    <col min="8194" max="8194" width="9.28515625" style="308" customWidth="1"/>
    <col min="8195" max="8195" width="11.85546875" style="308" customWidth="1"/>
    <col min="8196" max="8196" width="12.140625" style="308" customWidth="1"/>
    <col min="8197" max="8197" width="11.7109375" style="308" customWidth="1"/>
    <col min="8198" max="8198" width="6.85546875" style="308" customWidth="1"/>
    <col min="8199" max="8199" width="9.7109375" style="308" customWidth="1"/>
    <col min="8200" max="8200" width="11.7109375" style="308" customWidth="1"/>
    <col min="8201" max="8201" width="10.42578125" style="308" bestFit="1" customWidth="1"/>
    <col min="8202" max="8202" width="12" style="308" bestFit="1" customWidth="1"/>
    <col min="8203" max="8203" width="12.85546875" style="308" bestFit="1" customWidth="1"/>
    <col min="8204" max="8204" width="9" style="308" bestFit="1" customWidth="1"/>
    <col min="8205" max="8205" width="12.5703125" style="308" customWidth="1"/>
    <col min="8206" max="8206" width="28.28515625" style="308" customWidth="1"/>
    <col min="8207" max="8207" width="11.85546875" style="308" customWidth="1"/>
    <col min="8208" max="8208" width="12.28515625" style="308" customWidth="1"/>
    <col min="8209" max="8209" width="12.7109375" style="308" customWidth="1"/>
    <col min="8210" max="8210" width="10.28515625" style="308" customWidth="1"/>
    <col min="8211" max="8211" width="13" style="308" customWidth="1"/>
    <col min="8212" max="8212" width="8.85546875" style="308" customWidth="1"/>
    <col min="8213" max="8448" width="9.140625" style="308"/>
    <col min="8449" max="8449" width="2.140625" style="308" customWidth="1"/>
    <col min="8450" max="8450" width="9.28515625" style="308" customWidth="1"/>
    <col min="8451" max="8451" width="11.85546875" style="308" customWidth="1"/>
    <col min="8452" max="8452" width="12.140625" style="308" customWidth="1"/>
    <col min="8453" max="8453" width="11.7109375" style="308" customWidth="1"/>
    <col min="8454" max="8454" width="6.85546875" style="308" customWidth="1"/>
    <col min="8455" max="8455" width="9.7109375" style="308" customWidth="1"/>
    <col min="8456" max="8456" width="11.7109375" style="308" customWidth="1"/>
    <col min="8457" max="8457" width="10.42578125" style="308" bestFit="1" customWidth="1"/>
    <col min="8458" max="8458" width="12" style="308" bestFit="1" customWidth="1"/>
    <col min="8459" max="8459" width="12.85546875" style="308" bestFit="1" customWidth="1"/>
    <col min="8460" max="8460" width="9" style="308" bestFit="1" customWidth="1"/>
    <col min="8461" max="8461" width="12.5703125" style="308" customWidth="1"/>
    <col min="8462" max="8462" width="28.28515625" style="308" customWidth="1"/>
    <col min="8463" max="8463" width="11.85546875" style="308" customWidth="1"/>
    <col min="8464" max="8464" width="12.28515625" style="308" customWidth="1"/>
    <col min="8465" max="8465" width="12.7109375" style="308" customWidth="1"/>
    <col min="8466" max="8466" width="10.28515625" style="308" customWidth="1"/>
    <col min="8467" max="8467" width="13" style="308" customWidth="1"/>
    <col min="8468" max="8468" width="8.85546875" style="308" customWidth="1"/>
    <col min="8469" max="8704" width="9.140625" style="308"/>
    <col min="8705" max="8705" width="2.140625" style="308" customWidth="1"/>
    <col min="8706" max="8706" width="9.28515625" style="308" customWidth="1"/>
    <col min="8707" max="8707" width="11.85546875" style="308" customWidth="1"/>
    <col min="8708" max="8708" width="12.140625" style="308" customWidth="1"/>
    <col min="8709" max="8709" width="11.7109375" style="308" customWidth="1"/>
    <col min="8710" max="8710" width="6.85546875" style="308" customWidth="1"/>
    <col min="8711" max="8711" width="9.7109375" style="308" customWidth="1"/>
    <col min="8712" max="8712" width="11.7109375" style="308" customWidth="1"/>
    <col min="8713" max="8713" width="10.42578125" style="308" bestFit="1" customWidth="1"/>
    <col min="8714" max="8714" width="12" style="308" bestFit="1" customWidth="1"/>
    <col min="8715" max="8715" width="12.85546875" style="308" bestFit="1" customWidth="1"/>
    <col min="8716" max="8716" width="9" style="308" bestFit="1" customWidth="1"/>
    <col min="8717" max="8717" width="12.5703125" style="308" customWidth="1"/>
    <col min="8718" max="8718" width="28.28515625" style="308" customWidth="1"/>
    <col min="8719" max="8719" width="11.85546875" style="308" customWidth="1"/>
    <col min="8720" max="8720" width="12.28515625" style="308" customWidth="1"/>
    <col min="8721" max="8721" width="12.7109375" style="308" customWidth="1"/>
    <col min="8722" max="8722" width="10.28515625" style="308" customWidth="1"/>
    <col min="8723" max="8723" width="13" style="308" customWidth="1"/>
    <col min="8724" max="8724" width="8.85546875" style="308" customWidth="1"/>
    <col min="8725" max="8960" width="9.140625" style="308"/>
    <col min="8961" max="8961" width="2.140625" style="308" customWidth="1"/>
    <col min="8962" max="8962" width="9.28515625" style="308" customWidth="1"/>
    <col min="8963" max="8963" width="11.85546875" style="308" customWidth="1"/>
    <col min="8964" max="8964" width="12.140625" style="308" customWidth="1"/>
    <col min="8965" max="8965" width="11.7109375" style="308" customWidth="1"/>
    <col min="8966" max="8966" width="6.85546875" style="308" customWidth="1"/>
    <col min="8967" max="8967" width="9.7109375" style="308" customWidth="1"/>
    <col min="8968" max="8968" width="11.7109375" style="308" customWidth="1"/>
    <col min="8969" max="8969" width="10.42578125" style="308" bestFit="1" customWidth="1"/>
    <col min="8970" max="8970" width="12" style="308" bestFit="1" customWidth="1"/>
    <col min="8971" max="8971" width="12.85546875" style="308" bestFit="1" customWidth="1"/>
    <col min="8972" max="8972" width="9" style="308" bestFit="1" customWidth="1"/>
    <col min="8973" max="8973" width="12.5703125" style="308" customWidth="1"/>
    <col min="8974" max="8974" width="28.28515625" style="308" customWidth="1"/>
    <col min="8975" max="8975" width="11.85546875" style="308" customWidth="1"/>
    <col min="8976" max="8976" width="12.28515625" style="308" customWidth="1"/>
    <col min="8977" max="8977" width="12.7109375" style="308" customWidth="1"/>
    <col min="8978" max="8978" width="10.28515625" style="308" customWidth="1"/>
    <col min="8979" max="8979" width="13" style="308" customWidth="1"/>
    <col min="8980" max="8980" width="8.85546875" style="308" customWidth="1"/>
    <col min="8981" max="9216" width="9.140625" style="308"/>
    <col min="9217" max="9217" width="2.140625" style="308" customWidth="1"/>
    <col min="9218" max="9218" width="9.28515625" style="308" customWidth="1"/>
    <col min="9219" max="9219" width="11.85546875" style="308" customWidth="1"/>
    <col min="9220" max="9220" width="12.140625" style="308" customWidth="1"/>
    <col min="9221" max="9221" width="11.7109375" style="308" customWidth="1"/>
    <col min="9222" max="9222" width="6.85546875" style="308" customWidth="1"/>
    <col min="9223" max="9223" width="9.7109375" style="308" customWidth="1"/>
    <col min="9224" max="9224" width="11.7109375" style="308" customWidth="1"/>
    <col min="9225" max="9225" width="10.42578125" style="308" bestFit="1" customWidth="1"/>
    <col min="9226" max="9226" width="12" style="308" bestFit="1" customWidth="1"/>
    <col min="9227" max="9227" width="12.85546875" style="308" bestFit="1" customWidth="1"/>
    <col min="9228" max="9228" width="9" style="308" bestFit="1" customWidth="1"/>
    <col min="9229" max="9229" width="12.5703125" style="308" customWidth="1"/>
    <col min="9230" max="9230" width="28.28515625" style="308" customWidth="1"/>
    <col min="9231" max="9231" width="11.85546875" style="308" customWidth="1"/>
    <col min="9232" max="9232" width="12.28515625" style="308" customWidth="1"/>
    <col min="9233" max="9233" width="12.7109375" style="308" customWidth="1"/>
    <col min="9234" max="9234" width="10.28515625" style="308" customWidth="1"/>
    <col min="9235" max="9235" width="13" style="308" customWidth="1"/>
    <col min="9236" max="9236" width="8.85546875" style="308" customWidth="1"/>
    <col min="9237" max="9472" width="9.140625" style="308"/>
    <col min="9473" max="9473" width="2.140625" style="308" customWidth="1"/>
    <col min="9474" max="9474" width="9.28515625" style="308" customWidth="1"/>
    <col min="9475" max="9475" width="11.85546875" style="308" customWidth="1"/>
    <col min="9476" max="9476" width="12.140625" style="308" customWidth="1"/>
    <col min="9477" max="9477" width="11.7109375" style="308" customWidth="1"/>
    <col min="9478" max="9478" width="6.85546875" style="308" customWidth="1"/>
    <col min="9479" max="9479" width="9.7109375" style="308" customWidth="1"/>
    <col min="9480" max="9480" width="11.7109375" style="308" customWidth="1"/>
    <col min="9481" max="9481" width="10.42578125" style="308" bestFit="1" customWidth="1"/>
    <col min="9482" max="9482" width="12" style="308" bestFit="1" customWidth="1"/>
    <col min="9483" max="9483" width="12.85546875" style="308" bestFit="1" customWidth="1"/>
    <col min="9484" max="9484" width="9" style="308" bestFit="1" customWidth="1"/>
    <col min="9485" max="9485" width="12.5703125" style="308" customWidth="1"/>
    <col min="9486" max="9486" width="28.28515625" style="308" customWidth="1"/>
    <col min="9487" max="9487" width="11.85546875" style="308" customWidth="1"/>
    <col min="9488" max="9488" width="12.28515625" style="308" customWidth="1"/>
    <col min="9489" max="9489" width="12.7109375" style="308" customWidth="1"/>
    <col min="9490" max="9490" width="10.28515625" style="308" customWidth="1"/>
    <col min="9491" max="9491" width="13" style="308" customWidth="1"/>
    <col min="9492" max="9492" width="8.85546875" style="308" customWidth="1"/>
    <col min="9493" max="9728" width="9.140625" style="308"/>
    <col min="9729" max="9729" width="2.140625" style="308" customWidth="1"/>
    <col min="9730" max="9730" width="9.28515625" style="308" customWidth="1"/>
    <col min="9731" max="9731" width="11.85546875" style="308" customWidth="1"/>
    <col min="9732" max="9732" width="12.140625" style="308" customWidth="1"/>
    <col min="9733" max="9733" width="11.7109375" style="308" customWidth="1"/>
    <col min="9734" max="9734" width="6.85546875" style="308" customWidth="1"/>
    <col min="9735" max="9735" width="9.7109375" style="308" customWidth="1"/>
    <col min="9736" max="9736" width="11.7109375" style="308" customWidth="1"/>
    <col min="9737" max="9737" width="10.42578125" style="308" bestFit="1" customWidth="1"/>
    <col min="9738" max="9738" width="12" style="308" bestFit="1" customWidth="1"/>
    <col min="9739" max="9739" width="12.85546875" style="308" bestFit="1" customWidth="1"/>
    <col min="9740" max="9740" width="9" style="308" bestFit="1" customWidth="1"/>
    <col min="9741" max="9741" width="12.5703125" style="308" customWidth="1"/>
    <col min="9742" max="9742" width="28.28515625" style="308" customWidth="1"/>
    <col min="9743" max="9743" width="11.85546875" style="308" customWidth="1"/>
    <col min="9744" max="9744" width="12.28515625" style="308" customWidth="1"/>
    <col min="9745" max="9745" width="12.7109375" style="308" customWidth="1"/>
    <col min="9746" max="9746" width="10.28515625" style="308" customWidth="1"/>
    <col min="9747" max="9747" width="13" style="308" customWidth="1"/>
    <col min="9748" max="9748" width="8.85546875" style="308" customWidth="1"/>
    <col min="9749" max="9984" width="9.140625" style="308"/>
    <col min="9985" max="9985" width="2.140625" style="308" customWidth="1"/>
    <col min="9986" max="9986" width="9.28515625" style="308" customWidth="1"/>
    <col min="9987" max="9987" width="11.85546875" style="308" customWidth="1"/>
    <col min="9988" max="9988" width="12.140625" style="308" customWidth="1"/>
    <col min="9989" max="9989" width="11.7109375" style="308" customWidth="1"/>
    <col min="9990" max="9990" width="6.85546875" style="308" customWidth="1"/>
    <col min="9991" max="9991" width="9.7109375" style="308" customWidth="1"/>
    <col min="9992" max="9992" width="11.7109375" style="308" customWidth="1"/>
    <col min="9993" max="9993" width="10.42578125" style="308" bestFit="1" customWidth="1"/>
    <col min="9994" max="9994" width="12" style="308" bestFit="1" customWidth="1"/>
    <col min="9995" max="9995" width="12.85546875" style="308" bestFit="1" customWidth="1"/>
    <col min="9996" max="9996" width="9" style="308" bestFit="1" customWidth="1"/>
    <col min="9997" max="9997" width="12.5703125" style="308" customWidth="1"/>
    <col min="9998" max="9998" width="28.28515625" style="308" customWidth="1"/>
    <col min="9999" max="9999" width="11.85546875" style="308" customWidth="1"/>
    <col min="10000" max="10000" width="12.28515625" style="308" customWidth="1"/>
    <col min="10001" max="10001" width="12.7109375" style="308" customWidth="1"/>
    <col min="10002" max="10002" width="10.28515625" style="308" customWidth="1"/>
    <col min="10003" max="10003" width="13" style="308" customWidth="1"/>
    <col min="10004" max="10004" width="8.85546875" style="308" customWidth="1"/>
    <col min="10005" max="10240" width="9.140625" style="308"/>
    <col min="10241" max="10241" width="2.140625" style="308" customWidth="1"/>
    <col min="10242" max="10242" width="9.28515625" style="308" customWidth="1"/>
    <col min="10243" max="10243" width="11.85546875" style="308" customWidth="1"/>
    <col min="10244" max="10244" width="12.140625" style="308" customWidth="1"/>
    <col min="10245" max="10245" width="11.7109375" style="308" customWidth="1"/>
    <col min="10246" max="10246" width="6.85546875" style="308" customWidth="1"/>
    <col min="10247" max="10247" width="9.7109375" style="308" customWidth="1"/>
    <col min="10248" max="10248" width="11.7109375" style="308" customWidth="1"/>
    <col min="10249" max="10249" width="10.42578125" style="308" bestFit="1" customWidth="1"/>
    <col min="10250" max="10250" width="12" style="308" bestFit="1" customWidth="1"/>
    <col min="10251" max="10251" width="12.85546875" style="308" bestFit="1" customWidth="1"/>
    <col min="10252" max="10252" width="9" style="308" bestFit="1" customWidth="1"/>
    <col min="10253" max="10253" width="12.5703125" style="308" customWidth="1"/>
    <col min="10254" max="10254" width="28.28515625" style="308" customWidth="1"/>
    <col min="10255" max="10255" width="11.85546875" style="308" customWidth="1"/>
    <col min="10256" max="10256" width="12.28515625" style="308" customWidth="1"/>
    <col min="10257" max="10257" width="12.7109375" style="308" customWidth="1"/>
    <col min="10258" max="10258" width="10.28515625" style="308" customWidth="1"/>
    <col min="10259" max="10259" width="13" style="308" customWidth="1"/>
    <col min="10260" max="10260" width="8.85546875" style="308" customWidth="1"/>
    <col min="10261" max="10496" width="9.140625" style="308"/>
    <col min="10497" max="10497" width="2.140625" style="308" customWidth="1"/>
    <col min="10498" max="10498" width="9.28515625" style="308" customWidth="1"/>
    <col min="10499" max="10499" width="11.85546875" style="308" customWidth="1"/>
    <col min="10500" max="10500" width="12.140625" style="308" customWidth="1"/>
    <col min="10501" max="10501" width="11.7109375" style="308" customWidth="1"/>
    <col min="10502" max="10502" width="6.85546875" style="308" customWidth="1"/>
    <col min="10503" max="10503" width="9.7109375" style="308" customWidth="1"/>
    <col min="10504" max="10504" width="11.7109375" style="308" customWidth="1"/>
    <col min="10505" max="10505" width="10.42578125" style="308" bestFit="1" customWidth="1"/>
    <col min="10506" max="10506" width="12" style="308" bestFit="1" customWidth="1"/>
    <col min="10507" max="10507" width="12.85546875" style="308" bestFit="1" customWidth="1"/>
    <col min="10508" max="10508" width="9" style="308" bestFit="1" customWidth="1"/>
    <col min="10509" max="10509" width="12.5703125" style="308" customWidth="1"/>
    <col min="10510" max="10510" width="28.28515625" style="308" customWidth="1"/>
    <col min="10511" max="10511" width="11.85546875" style="308" customWidth="1"/>
    <col min="10512" max="10512" width="12.28515625" style="308" customWidth="1"/>
    <col min="10513" max="10513" width="12.7109375" style="308" customWidth="1"/>
    <col min="10514" max="10514" width="10.28515625" style="308" customWidth="1"/>
    <col min="10515" max="10515" width="13" style="308" customWidth="1"/>
    <col min="10516" max="10516" width="8.85546875" style="308" customWidth="1"/>
    <col min="10517" max="10752" width="9.140625" style="308"/>
    <col min="10753" max="10753" width="2.140625" style="308" customWidth="1"/>
    <col min="10754" max="10754" width="9.28515625" style="308" customWidth="1"/>
    <col min="10755" max="10755" width="11.85546875" style="308" customWidth="1"/>
    <col min="10756" max="10756" width="12.140625" style="308" customWidth="1"/>
    <col min="10757" max="10757" width="11.7109375" style="308" customWidth="1"/>
    <col min="10758" max="10758" width="6.85546875" style="308" customWidth="1"/>
    <col min="10759" max="10759" width="9.7109375" style="308" customWidth="1"/>
    <col min="10760" max="10760" width="11.7109375" style="308" customWidth="1"/>
    <col min="10761" max="10761" width="10.42578125" style="308" bestFit="1" customWidth="1"/>
    <col min="10762" max="10762" width="12" style="308" bestFit="1" customWidth="1"/>
    <col min="10763" max="10763" width="12.85546875" style="308" bestFit="1" customWidth="1"/>
    <col min="10764" max="10764" width="9" style="308" bestFit="1" customWidth="1"/>
    <col min="10765" max="10765" width="12.5703125" style="308" customWidth="1"/>
    <col min="10766" max="10766" width="28.28515625" style="308" customWidth="1"/>
    <col min="10767" max="10767" width="11.85546875" style="308" customWidth="1"/>
    <col min="10768" max="10768" width="12.28515625" style="308" customWidth="1"/>
    <col min="10769" max="10769" width="12.7109375" style="308" customWidth="1"/>
    <col min="10770" max="10770" width="10.28515625" style="308" customWidth="1"/>
    <col min="10771" max="10771" width="13" style="308" customWidth="1"/>
    <col min="10772" max="10772" width="8.85546875" style="308" customWidth="1"/>
    <col min="10773" max="11008" width="9.140625" style="308"/>
    <col min="11009" max="11009" width="2.140625" style="308" customWidth="1"/>
    <col min="11010" max="11010" width="9.28515625" style="308" customWidth="1"/>
    <col min="11011" max="11011" width="11.85546875" style="308" customWidth="1"/>
    <col min="11012" max="11012" width="12.140625" style="308" customWidth="1"/>
    <col min="11013" max="11013" width="11.7109375" style="308" customWidth="1"/>
    <col min="11014" max="11014" width="6.85546875" style="308" customWidth="1"/>
    <col min="11015" max="11015" width="9.7109375" style="308" customWidth="1"/>
    <col min="11016" max="11016" width="11.7109375" style="308" customWidth="1"/>
    <col min="11017" max="11017" width="10.42578125" style="308" bestFit="1" customWidth="1"/>
    <col min="11018" max="11018" width="12" style="308" bestFit="1" customWidth="1"/>
    <col min="11019" max="11019" width="12.85546875" style="308" bestFit="1" customWidth="1"/>
    <col min="11020" max="11020" width="9" style="308" bestFit="1" customWidth="1"/>
    <col min="11021" max="11021" width="12.5703125" style="308" customWidth="1"/>
    <col min="11022" max="11022" width="28.28515625" style="308" customWidth="1"/>
    <col min="11023" max="11023" width="11.85546875" style="308" customWidth="1"/>
    <col min="11024" max="11024" width="12.28515625" style="308" customWidth="1"/>
    <col min="11025" max="11025" width="12.7109375" style="308" customWidth="1"/>
    <col min="11026" max="11026" width="10.28515625" style="308" customWidth="1"/>
    <col min="11027" max="11027" width="13" style="308" customWidth="1"/>
    <col min="11028" max="11028" width="8.85546875" style="308" customWidth="1"/>
    <col min="11029" max="11264" width="9.140625" style="308"/>
    <col min="11265" max="11265" width="2.140625" style="308" customWidth="1"/>
    <col min="11266" max="11266" width="9.28515625" style="308" customWidth="1"/>
    <col min="11267" max="11267" width="11.85546875" style="308" customWidth="1"/>
    <col min="11268" max="11268" width="12.140625" style="308" customWidth="1"/>
    <col min="11269" max="11269" width="11.7109375" style="308" customWidth="1"/>
    <col min="11270" max="11270" width="6.85546875" style="308" customWidth="1"/>
    <col min="11271" max="11271" width="9.7109375" style="308" customWidth="1"/>
    <col min="11272" max="11272" width="11.7109375" style="308" customWidth="1"/>
    <col min="11273" max="11273" width="10.42578125" style="308" bestFit="1" customWidth="1"/>
    <col min="11274" max="11274" width="12" style="308" bestFit="1" customWidth="1"/>
    <col min="11275" max="11275" width="12.85546875" style="308" bestFit="1" customWidth="1"/>
    <col min="11276" max="11276" width="9" style="308" bestFit="1" customWidth="1"/>
    <col min="11277" max="11277" width="12.5703125" style="308" customWidth="1"/>
    <col min="11278" max="11278" width="28.28515625" style="308" customWidth="1"/>
    <col min="11279" max="11279" width="11.85546875" style="308" customWidth="1"/>
    <col min="11280" max="11280" width="12.28515625" style="308" customWidth="1"/>
    <col min="11281" max="11281" width="12.7109375" style="308" customWidth="1"/>
    <col min="11282" max="11282" width="10.28515625" style="308" customWidth="1"/>
    <col min="11283" max="11283" width="13" style="308" customWidth="1"/>
    <col min="11284" max="11284" width="8.85546875" style="308" customWidth="1"/>
    <col min="11285" max="11520" width="9.140625" style="308"/>
    <col min="11521" max="11521" width="2.140625" style="308" customWidth="1"/>
    <col min="11522" max="11522" width="9.28515625" style="308" customWidth="1"/>
    <col min="11523" max="11523" width="11.85546875" style="308" customWidth="1"/>
    <col min="11524" max="11524" width="12.140625" style="308" customWidth="1"/>
    <col min="11525" max="11525" width="11.7109375" style="308" customWidth="1"/>
    <col min="11526" max="11526" width="6.85546875" style="308" customWidth="1"/>
    <col min="11527" max="11527" width="9.7109375" style="308" customWidth="1"/>
    <col min="11528" max="11528" width="11.7109375" style="308" customWidth="1"/>
    <col min="11529" max="11529" width="10.42578125" style="308" bestFit="1" customWidth="1"/>
    <col min="11530" max="11530" width="12" style="308" bestFit="1" customWidth="1"/>
    <col min="11531" max="11531" width="12.85546875" style="308" bestFit="1" customWidth="1"/>
    <col min="11532" max="11532" width="9" style="308" bestFit="1" customWidth="1"/>
    <col min="11533" max="11533" width="12.5703125" style="308" customWidth="1"/>
    <col min="11534" max="11534" width="28.28515625" style="308" customWidth="1"/>
    <col min="11535" max="11535" width="11.85546875" style="308" customWidth="1"/>
    <col min="11536" max="11536" width="12.28515625" style="308" customWidth="1"/>
    <col min="11537" max="11537" width="12.7109375" style="308" customWidth="1"/>
    <col min="11538" max="11538" width="10.28515625" style="308" customWidth="1"/>
    <col min="11539" max="11539" width="13" style="308" customWidth="1"/>
    <col min="11540" max="11540" width="8.85546875" style="308" customWidth="1"/>
    <col min="11541" max="11776" width="9.140625" style="308"/>
    <col min="11777" max="11777" width="2.140625" style="308" customWidth="1"/>
    <col min="11778" max="11778" width="9.28515625" style="308" customWidth="1"/>
    <col min="11779" max="11779" width="11.85546875" style="308" customWidth="1"/>
    <col min="11780" max="11780" width="12.140625" style="308" customWidth="1"/>
    <col min="11781" max="11781" width="11.7109375" style="308" customWidth="1"/>
    <col min="11782" max="11782" width="6.85546875" style="308" customWidth="1"/>
    <col min="11783" max="11783" width="9.7109375" style="308" customWidth="1"/>
    <col min="11784" max="11784" width="11.7109375" style="308" customWidth="1"/>
    <col min="11785" max="11785" width="10.42578125" style="308" bestFit="1" customWidth="1"/>
    <col min="11786" max="11786" width="12" style="308" bestFit="1" customWidth="1"/>
    <col min="11787" max="11787" width="12.85546875" style="308" bestFit="1" customWidth="1"/>
    <col min="11788" max="11788" width="9" style="308" bestFit="1" customWidth="1"/>
    <col min="11789" max="11789" width="12.5703125" style="308" customWidth="1"/>
    <col min="11790" max="11790" width="28.28515625" style="308" customWidth="1"/>
    <col min="11791" max="11791" width="11.85546875" style="308" customWidth="1"/>
    <col min="11792" max="11792" width="12.28515625" style="308" customWidth="1"/>
    <col min="11793" max="11793" width="12.7109375" style="308" customWidth="1"/>
    <col min="11794" max="11794" width="10.28515625" style="308" customWidth="1"/>
    <col min="11795" max="11795" width="13" style="308" customWidth="1"/>
    <col min="11796" max="11796" width="8.85546875" style="308" customWidth="1"/>
    <col min="11797" max="12032" width="9.140625" style="308"/>
    <col min="12033" max="12033" width="2.140625" style="308" customWidth="1"/>
    <col min="12034" max="12034" width="9.28515625" style="308" customWidth="1"/>
    <col min="12035" max="12035" width="11.85546875" style="308" customWidth="1"/>
    <col min="12036" max="12036" width="12.140625" style="308" customWidth="1"/>
    <col min="12037" max="12037" width="11.7109375" style="308" customWidth="1"/>
    <col min="12038" max="12038" width="6.85546875" style="308" customWidth="1"/>
    <col min="12039" max="12039" width="9.7109375" style="308" customWidth="1"/>
    <col min="12040" max="12040" width="11.7109375" style="308" customWidth="1"/>
    <col min="12041" max="12041" width="10.42578125" style="308" bestFit="1" customWidth="1"/>
    <col min="12042" max="12042" width="12" style="308" bestFit="1" customWidth="1"/>
    <col min="12043" max="12043" width="12.85546875" style="308" bestFit="1" customWidth="1"/>
    <col min="12044" max="12044" width="9" style="308" bestFit="1" customWidth="1"/>
    <col min="12045" max="12045" width="12.5703125" style="308" customWidth="1"/>
    <col min="12046" max="12046" width="28.28515625" style="308" customWidth="1"/>
    <col min="12047" max="12047" width="11.85546875" style="308" customWidth="1"/>
    <col min="12048" max="12048" width="12.28515625" style="308" customWidth="1"/>
    <col min="12049" max="12049" width="12.7109375" style="308" customWidth="1"/>
    <col min="12050" max="12050" width="10.28515625" style="308" customWidth="1"/>
    <col min="12051" max="12051" width="13" style="308" customWidth="1"/>
    <col min="12052" max="12052" width="8.85546875" style="308" customWidth="1"/>
    <col min="12053" max="12288" width="9.140625" style="308"/>
    <col min="12289" max="12289" width="2.140625" style="308" customWidth="1"/>
    <col min="12290" max="12290" width="9.28515625" style="308" customWidth="1"/>
    <col min="12291" max="12291" width="11.85546875" style="308" customWidth="1"/>
    <col min="12292" max="12292" width="12.140625" style="308" customWidth="1"/>
    <col min="12293" max="12293" width="11.7109375" style="308" customWidth="1"/>
    <col min="12294" max="12294" width="6.85546875" style="308" customWidth="1"/>
    <col min="12295" max="12295" width="9.7109375" style="308" customWidth="1"/>
    <col min="12296" max="12296" width="11.7109375" style="308" customWidth="1"/>
    <col min="12297" max="12297" width="10.42578125" style="308" bestFit="1" customWidth="1"/>
    <col min="12298" max="12298" width="12" style="308" bestFit="1" customWidth="1"/>
    <col min="12299" max="12299" width="12.85546875" style="308" bestFit="1" customWidth="1"/>
    <col min="12300" max="12300" width="9" style="308" bestFit="1" customWidth="1"/>
    <col min="12301" max="12301" width="12.5703125" style="308" customWidth="1"/>
    <col min="12302" max="12302" width="28.28515625" style="308" customWidth="1"/>
    <col min="12303" max="12303" width="11.85546875" style="308" customWidth="1"/>
    <col min="12304" max="12304" width="12.28515625" style="308" customWidth="1"/>
    <col min="12305" max="12305" width="12.7109375" style="308" customWidth="1"/>
    <col min="12306" max="12306" width="10.28515625" style="308" customWidth="1"/>
    <col min="12307" max="12307" width="13" style="308" customWidth="1"/>
    <col min="12308" max="12308" width="8.85546875" style="308" customWidth="1"/>
    <col min="12309" max="12544" width="9.140625" style="308"/>
    <col min="12545" max="12545" width="2.140625" style="308" customWidth="1"/>
    <col min="12546" max="12546" width="9.28515625" style="308" customWidth="1"/>
    <col min="12547" max="12547" width="11.85546875" style="308" customWidth="1"/>
    <col min="12548" max="12548" width="12.140625" style="308" customWidth="1"/>
    <col min="12549" max="12549" width="11.7109375" style="308" customWidth="1"/>
    <col min="12550" max="12550" width="6.85546875" style="308" customWidth="1"/>
    <col min="12551" max="12551" width="9.7109375" style="308" customWidth="1"/>
    <col min="12552" max="12552" width="11.7109375" style="308" customWidth="1"/>
    <col min="12553" max="12553" width="10.42578125" style="308" bestFit="1" customWidth="1"/>
    <col min="12554" max="12554" width="12" style="308" bestFit="1" customWidth="1"/>
    <col min="12555" max="12555" width="12.85546875" style="308" bestFit="1" customWidth="1"/>
    <col min="12556" max="12556" width="9" style="308" bestFit="1" customWidth="1"/>
    <col min="12557" max="12557" width="12.5703125" style="308" customWidth="1"/>
    <col min="12558" max="12558" width="28.28515625" style="308" customWidth="1"/>
    <col min="12559" max="12559" width="11.85546875" style="308" customWidth="1"/>
    <col min="12560" max="12560" width="12.28515625" style="308" customWidth="1"/>
    <col min="12561" max="12561" width="12.7109375" style="308" customWidth="1"/>
    <col min="12562" max="12562" width="10.28515625" style="308" customWidth="1"/>
    <col min="12563" max="12563" width="13" style="308" customWidth="1"/>
    <col min="12564" max="12564" width="8.85546875" style="308" customWidth="1"/>
    <col min="12565" max="12800" width="9.140625" style="308"/>
    <col min="12801" max="12801" width="2.140625" style="308" customWidth="1"/>
    <col min="12802" max="12802" width="9.28515625" style="308" customWidth="1"/>
    <col min="12803" max="12803" width="11.85546875" style="308" customWidth="1"/>
    <col min="12804" max="12804" width="12.140625" style="308" customWidth="1"/>
    <col min="12805" max="12805" width="11.7109375" style="308" customWidth="1"/>
    <col min="12806" max="12806" width="6.85546875" style="308" customWidth="1"/>
    <col min="12807" max="12807" width="9.7109375" style="308" customWidth="1"/>
    <col min="12808" max="12808" width="11.7109375" style="308" customWidth="1"/>
    <col min="12809" max="12809" width="10.42578125" style="308" bestFit="1" customWidth="1"/>
    <col min="12810" max="12810" width="12" style="308" bestFit="1" customWidth="1"/>
    <col min="12811" max="12811" width="12.85546875" style="308" bestFit="1" customWidth="1"/>
    <col min="12812" max="12812" width="9" style="308" bestFit="1" customWidth="1"/>
    <col min="12813" max="12813" width="12.5703125" style="308" customWidth="1"/>
    <col min="12814" max="12814" width="28.28515625" style="308" customWidth="1"/>
    <col min="12815" max="12815" width="11.85546875" style="308" customWidth="1"/>
    <col min="12816" max="12816" width="12.28515625" style="308" customWidth="1"/>
    <col min="12817" max="12817" width="12.7109375" style="308" customWidth="1"/>
    <col min="12818" max="12818" width="10.28515625" style="308" customWidth="1"/>
    <col min="12819" max="12819" width="13" style="308" customWidth="1"/>
    <col min="12820" max="12820" width="8.85546875" style="308" customWidth="1"/>
    <col min="12821" max="13056" width="9.140625" style="308"/>
    <col min="13057" max="13057" width="2.140625" style="308" customWidth="1"/>
    <col min="13058" max="13058" width="9.28515625" style="308" customWidth="1"/>
    <col min="13059" max="13059" width="11.85546875" style="308" customWidth="1"/>
    <col min="13060" max="13060" width="12.140625" style="308" customWidth="1"/>
    <col min="13061" max="13061" width="11.7109375" style="308" customWidth="1"/>
    <col min="13062" max="13062" width="6.85546875" style="308" customWidth="1"/>
    <col min="13063" max="13063" width="9.7109375" style="308" customWidth="1"/>
    <col min="13064" max="13064" width="11.7109375" style="308" customWidth="1"/>
    <col min="13065" max="13065" width="10.42578125" style="308" bestFit="1" customWidth="1"/>
    <col min="13066" max="13066" width="12" style="308" bestFit="1" customWidth="1"/>
    <col min="13067" max="13067" width="12.85546875" style="308" bestFit="1" customWidth="1"/>
    <col min="13068" max="13068" width="9" style="308" bestFit="1" customWidth="1"/>
    <col min="13069" max="13069" width="12.5703125" style="308" customWidth="1"/>
    <col min="13070" max="13070" width="28.28515625" style="308" customWidth="1"/>
    <col min="13071" max="13071" width="11.85546875" style="308" customWidth="1"/>
    <col min="13072" max="13072" width="12.28515625" style="308" customWidth="1"/>
    <col min="13073" max="13073" width="12.7109375" style="308" customWidth="1"/>
    <col min="13074" max="13074" width="10.28515625" style="308" customWidth="1"/>
    <col min="13075" max="13075" width="13" style="308" customWidth="1"/>
    <col min="13076" max="13076" width="8.85546875" style="308" customWidth="1"/>
    <col min="13077" max="13312" width="9.140625" style="308"/>
    <col min="13313" max="13313" width="2.140625" style="308" customWidth="1"/>
    <col min="13314" max="13314" width="9.28515625" style="308" customWidth="1"/>
    <col min="13315" max="13315" width="11.85546875" style="308" customWidth="1"/>
    <col min="13316" max="13316" width="12.140625" style="308" customWidth="1"/>
    <col min="13317" max="13317" width="11.7109375" style="308" customWidth="1"/>
    <col min="13318" max="13318" width="6.85546875" style="308" customWidth="1"/>
    <col min="13319" max="13319" width="9.7109375" style="308" customWidth="1"/>
    <col min="13320" max="13320" width="11.7109375" style="308" customWidth="1"/>
    <col min="13321" max="13321" width="10.42578125" style="308" bestFit="1" customWidth="1"/>
    <col min="13322" max="13322" width="12" style="308" bestFit="1" customWidth="1"/>
    <col min="13323" max="13323" width="12.85546875" style="308" bestFit="1" customWidth="1"/>
    <col min="13324" max="13324" width="9" style="308" bestFit="1" customWidth="1"/>
    <col min="13325" max="13325" width="12.5703125" style="308" customWidth="1"/>
    <col min="13326" max="13326" width="28.28515625" style="308" customWidth="1"/>
    <col min="13327" max="13327" width="11.85546875" style="308" customWidth="1"/>
    <col min="13328" max="13328" width="12.28515625" style="308" customWidth="1"/>
    <col min="13329" max="13329" width="12.7109375" style="308" customWidth="1"/>
    <col min="13330" max="13330" width="10.28515625" style="308" customWidth="1"/>
    <col min="13331" max="13331" width="13" style="308" customWidth="1"/>
    <col min="13332" max="13332" width="8.85546875" style="308" customWidth="1"/>
    <col min="13333" max="13568" width="9.140625" style="308"/>
    <col min="13569" max="13569" width="2.140625" style="308" customWidth="1"/>
    <col min="13570" max="13570" width="9.28515625" style="308" customWidth="1"/>
    <col min="13571" max="13571" width="11.85546875" style="308" customWidth="1"/>
    <col min="13572" max="13572" width="12.140625" style="308" customWidth="1"/>
    <col min="13573" max="13573" width="11.7109375" style="308" customWidth="1"/>
    <col min="13574" max="13574" width="6.85546875" style="308" customWidth="1"/>
    <col min="13575" max="13575" width="9.7109375" style="308" customWidth="1"/>
    <col min="13576" max="13576" width="11.7109375" style="308" customWidth="1"/>
    <col min="13577" max="13577" width="10.42578125" style="308" bestFit="1" customWidth="1"/>
    <col min="13578" max="13578" width="12" style="308" bestFit="1" customWidth="1"/>
    <col min="13579" max="13579" width="12.85546875" style="308" bestFit="1" customWidth="1"/>
    <col min="13580" max="13580" width="9" style="308" bestFit="1" customWidth="1"/>
    <col min="13581" max="13581" width="12.5703125" style="308" customWidth="1"/>
    <col min="13582" max="13582" width="28.28515625" style="308" customWidth="1"/>
    <col min="13583" max="13583" width="11.85546875" style="308" customWidth="1"/>
    <col min="13584" max="13584" width="12.28515625" style="308" customWidth="1"/>
    <col min="13585" max="13585" width="12.7109375" style="308" customWidth="1"/>
    <col min="13586" max="13586" width="10.28515625" style="308" customWidth="1"/>
    <col min="13587" max="13587" width="13" style="308" customWidth="1"/>
    <col min="13588" max="13588" width="8.85546875" style="308" customWidth="1"/>
    <col min="13589" max="13824" width="9.140625" style="308"/>
    <col min="13825" max="13825" width="2.140625" style="308" customWidth="1"/>
    <col min="13826" max="13826" width="9.28515625" style="308" customWidth="1"/>
    <col min="13827" max="13827" width="11.85546875" style="308" customWidth="1"/>
    <col min="13828" max="13828" width="12.140625" style="308" customWidth="1"/>
    <col min="13829" max="13829" width="11.7109375" style="308" customWidth="1"/>
    <col min="13830" max="13830" width="6.85546875" style="308" customWidth="1"/>
    <col min="13831" max="13831" width="9.7109375" style="308" customWidth="1"/>
    <col min="13832" max="13832" width="11.7109375" style="308" customWidth="1"/>
    <col min="13833" max="13833" width="10.42578125" style="308" bestFit="1" customWidth="1"/>
    <col min="13834" max="13834" width="12" style="308" bestFit="1" customWidth="1"/>
    <col min="13835" max="13835" width="12.85546875" style="308" bestFit="1" customWidth="1"/>
    <col min="13836" max="13836" width="9" style="308" bestFit="1" customWidth="1"/>
    <col min="13837" max="13837" width="12.5703125" style="308" customWidth="1"/>
    <col min="13838" max="13838" width="28.28515625" style="308" customWidth="1"/>
    <col min="13839" max="13839" width="11.85546875" style="308" customWidth="1"/>
    <col min="13840" max="13840" width="12.28515625" style="308" customWidth="1"/>
    <col min="13841" max="13841" width="12.7109375" style="308" customWidth="1"/>
    <col min="13842" max="13842" width="10.28515625" style="308" customWidth="1"/>
    <col min="13843" max="13843" width="13" style="308" customWidth="1"/>
    <col min="13844" max="13844" width="8.85546875" style="308" customWidth="1"/>
    <col min="13845" max="14080" width="9.140625" style="308"/>
    <col min="14081" max="14081" width="2.140625" style="308" customWidth="1"/>
    <col min="14082" max="14082" width="9.28515625" style="308" customWidth="1"/>
    <col min="14083" max="14083" width="11.85546875" style="308" customWidth="1"/>
    <col min="14084" max="14084" width="12.140625" style="308" customWidth="1"/>
    <col min="14085" max="14085" width="11.7109375" style="308" customWidth="1"/>
    <col min="14086" max="14086" width="6.85546875" style="308" customWidth="1"/>
    <col min="14087" max="14087" width="9.7109375" style="308" customWidth="1"/>
    <col min="14088" max="14088" width="11.7109375" style="308" customWidth="1"/>
    <col min="14089" max="14089" width="10.42578125" style="308" bestFit="1" customWidth="1"/>
    <col min="14090" max="14090" width="12" style="308" bestFit="1" customWidth="1"/>
    <col min="14091" max="14091" width="12.85546875" style="308" bestFit="1" customWidth="1"/>
    <col min="14092" max="14092" width="9" style="308" bestFit="1" customWidth="1"/>
    <col min="14093" max="14093" width="12.5703125" style="308" customWidth="1"/>
    <col min="14094" max="14094" width="28.28515625" style="308" customWidth="1"/>
    <col min="14095" max="14095" width="11.85546875" style="308" customWidth="1"/>
    <col min="14096" max="14096" width="12.28515625" style="308" customWidth="1"/>
    <col min="14097" max="14097" width="12.7109375" style="308" customWidth="1"/>
    <col min="14098" max="14098" width="10.28515625" style="308" customWidth="1"/>
    <col min="14099" max="14099" width="13" style="308" customWidth="1"/>
    <col min="14100" max="14100" width="8.85546875" style="308" customWidth="1"/>
    <col min="14101" max="14336" width="9.140625" style="308"/>
    <col min="14337" max="14337" width="2.140625" style="308" customWidth="1"/>
    <col min="14338" max="14338" width="9.28515625" style="308" customWidth="1"/>
    <col min="14339" max="14339" width="11.85546875" style="308" customWidth="1"/>
    <col min="14340" max="14340" width="12.140625" style="308" customWidth="1"/>
    <col min="14341" max="14341" width="11.7109375" style="308" customWidth="1"/>
    <col min="14342" max="14342" width="6.85546875" style="308" customWidth="1"/>
    <col min="14343" max="14343" width="9.7109375" style="308" customWidth="1"/>
    <col min="14344" max="14344" width="11.7109375" style="308" customWidth="1"/>
    <col min="14345" max="14345" width="10.42578125" style="308" bestFit="1" customWidth="1"/>
    <col min="14346" max="14346" width="12" style="308" bestFit="1" customWidth="1"/>
    <col min="14347" max="14347" width="12.85546875" style="308" bestFit="1" customWidth="1"/>
    <col min="14348" max="14348" width="9" style="308" bestFit="1" customWidth="1"/>
    <col min="14349" max="14349" width="12.5703125" style="308" customWidth="1"/>
    <col min="14350" max="14350" width="28.28515625" style="308" customWidth="1"/>
    <col min="14351" max="14351" width="11.85546875" style="308" customWidth="1"/>
    <col min="14352" max="14352" width="12.28515625" style="308" customWidth="1"/>
    <col min="14353" max="14353" width="12.7109375" style="308" customWidth="1"/>
    <col min="14354" max="14354" width="10.28515625" style="308" customWidth="1"/>
    <col min="14355" max="14355" width="13" style="308" customWidth="1"/>
    <col min="14356" max="14356" width="8.85546875" style="308" customWidth="1"/>
    <col min="14357" max="14592" width="9.140625" style="308"/>
    <col min="14593" max="14593" width="2.140625" style="308" customWidth="1"/>
    <col min="14594" max="14594" width="9.28515625" style="308" customWidth="1"/>
    <col min="14595" max="14595" width="11.85546875" style="308" customWidth="1"/>
    <col min="14596" max="14596" width="12.140625" style="308" customWidth="1"/>
    <col min="14597" max="14597" width="11.7109375" style="308" customWidth="1"/>
    <col min="14598" max="14598" width="6.85546875" style="308" customWidth="1"/>
    <col min="14599" max="14599" width="9.7109375" style="308" customWidth="1"/>
    <col min="14600" max="14600" width="11.7109375" style="308" customWidth="1"/>
    <col min="14601" max="14601" width="10.42578125" style="308" bestFit="1" customWidth="1"/>
    <col min="14602" max="14602" width="12" style="308" bestFit="1" customWidth="1"/>
    <col min="14603" max="14603" width="12.85546875" style="308" bestFit="1" customWidth="1"/>
    <col min="14604" max="14604" width="9" style="308" bestFit="1" customWidth="1"/>
    <col min="14605" max="14605" width="12.5703125" style="308" customWidth="1"/>
    <col min="14606" max="14606" width="28.28515625" style="308" customWidth="1"/>
    <col min="14607" max="14607" width="11.85546875" style="308" customWidth="1"/>
    <col min="14608" max="14608" width="12.28515625" style="308" customWidth="1"/>
    <col min="14609" max="14609" width="12.7109375" style="308" customWidth="1"/>
    <col min="14610" max="14610" width="10.28515625" style="308" customWidth="1"/>
    <col min="14611" max="14611" width="13" style="308" customWidth="1"/>
    <col min="14612" max="14612" width="8.85546875" style="308" customWidth="1"/>
    <col min="14613" max="14848" width="9.140625" style="308"/>
    <col min="14849" max="14849" width="2.140625" style="308" customWidth="1"/>
    <col min="14850" max="14850" width="9.28515625" style="308" customWidth="1"/>
    <col min="14851" max="14851" width="11.85546875" style="308" customWidth="1"/>
    <col min="14852" max="14852" width="12.140625" style="308" customWidth="1"/>
    <col min="14853" max="14853" width="11.7109375" style="308" customWidth="1"/>
    <col min="14854" max="14854" width="6.85546875" style="308" customWidth="1"/>
    <col min="14855" max="14855" width="9.7109375" style="308" customWidth="1"/>
    <col min="14856" max="14856" width="11.7109375" style="308" customWidth="1"/>
    <col min="14857" max="14857" width="10.42578125" style="308" bestFit="1" customWidth="1"/>
    <col min="14858" max="14858" width="12" style="308" bestFit="1" customWidth="1"/>
    <col min="14859" max="14859" width="12.85546875" style="308" bestFit="1" customWidth="1"/>
    <col min="14860" max="14860" width="9" style="308" bestFit="1" customWidth="1"/>
    <col min="14861" max="14861" width="12.5703125" style="308" customWidth="1"/>
    <col min="14862" max="14862" width="28.28515625" style="308" customWidth="1"/>
    <col min="14863" max="14863" width="11.85546875" style="308" customWidth="1"/>
    <col min="14864" max="14864" width="12.28515625" style="308" customWidth="1"/>
    <col min="14865" max="14865" width="12.7109375" style="308" customWidth="1"/>
    <col min="14866" max="14866" width="10.28515625" style="308" customWidth="1"/>
    <col min="14867" max="14867" width="13" style="308" customWidth="1"/>
    <col min="14868" max="14868" width="8.85546875" style="308" customWidth="1"/>
    <col min="14869" max="15104" width="9.140625" style="308"/>
    <col min="15105" max="15105" width="2.140625" style="308" customWidth="1"/>
    <col min="15106" max="15106" width="9.28515625" style="308" customWidth="1"/>
    <col min="15107" max="15107" width="11.85546875" style="308" customWidth="1"/>
    <col min="15108" max="15108" width="12.140625" style="308" customWidth="1"/>
    <col min="15109" max="15109" width="11.7109375" style="308" customWidth="1"/>
    <col min="15110" max="15110" width="6.85546875" style="308" customWidth="1"/>
    <col min="15111" max="15111" width="9.7109375" style="308" customWidth="1"/>
    <col min="15112" max="15112" width="11.7109375" style="308" customWidth="1"/>
    <col min="15113" max="15113" width="10.42578125" style="308" bestFit="1" customWidth="1"/>
    <col min="15114" max="15114" width="12" style="308" bestFit="1" customWidth="1"/>
    <col min="15115" max="15115" width="12.85546875" style="308" bestFit="1" customWidth="1"/>
    <col min="15116" max="15116" width="9" style="308" bestFit="1" customWidth="1"/>
    <col min="15117" max="15117" width="12.5703125" style="308" customWidth="1"/>
    <col min="15118" max="15118" width="28.28515625" style="308" customWidth="1"/>
    <col min="15119" max="15119" width="11.85546875" style="308" customWidth="1"/>
    <col min="15120" max="15120" width="12.28515625" style="308" customWidth="1"/>
    <col min="15121" max="15121" width="12.7109375" style="308" customWidth="1"/>
    <col min="15122" max="15122" width="10.28515625" style="308" customWidth="1"/>
    <col min="15123" max="15123" width="13" style="308" customWidth="1"/>
    <col min="15124" max="15124" width="8.85546875" style="308" customWidth="1"/>
    <col min="15125" max="15360" width="9.140625" style="308"/>
    <col min="15361" max="15361" width="2.140625" style="308" customWidth="1"/>
    <col min="15362" max="15362" width="9.28515625" style="308" customWidth="1"/>
    <col min="15363" max="15363" width="11.85546875" style="308" customWidth="1"/>
    <col min="15364" max="15364" width="12.140625" style="308" customWidth="1"/>
    <col min="15365" max="15365" width="11.7109375" style="308" customWidth="1"/>
    <col min="15366" max="15366" width="6.85546875" style="308" customWidth="1"/>
    <col min="15367" max="15367" width="9.7109375" style="308" customWidth="1"/>
    <col min="15368" max="15368" width="11.7109375" style="308" customWidth="1"/>
    <col min="15369" max="15369" width="10.42578125" style="308" bestFit="1" customWidth="1"/>
    <col min="15370" max="15370" width="12" style="308" bestFit="1" customWidth="1"/>
    <col min="15371" max="15371" width="12.85546875" style="308" bestFit="1" customWidth="1"/>
    <col min="15372" max="15372" width="9" style="308" bestFit="1" customWidth="1"/>
    <col min="15373" max="15373" width="12.5703125" style="308" customWidth="1"/>
    <col min="15374" max="15374" width="28.28515625" style="308" customWidth="1"/>
    <col min="15375" max="15375" width="11.85546875" style="308" customWidth="1"/>
    <col min="15376" max="15376" width="12.28515625" style="308" customWidth="1"/>
    <col min="15377" max="15377" width="12.7109375" style="308" customWidth="1"/>
    <col min="15378" max="15378" width="10.28515625" style="308" customWidth="1"/>
    <col min="15379" max="15379" width="13" style="308" customWidth="1"/>
    <col min="15380" max="15380" width="8.85546875" style="308" customWidth="1"/>
    <col min="15381" max="15616" width="9.140625" style="308"/>
    <col min="15617" max="15617" width="2.140625" style="308" customWidth="1"/>
    <col min="15618" max="15618" width="9.28515625" style="308" customWidth="1"/>
    <col min="15619" max="15619" width="11.85546875" style="308" customWidth="1"/>
    <col min="15620" max="15620" width="12.140625" style="308" customWidth="1"/>
    <col min="15621" max="15621" width="11.7109375" style="308" customWidth="1"/>
    <col min="15622" max="15622" width="6.85546875" style="308" customWidth="1"/>
    <col min="15623" max="15623" width="9.7109375" style="308" customWidth="1"/>
    <col min="15624" max="15624" width="11.7109375" style="308" customWidth="1"/>
    <col min="15625" max="15625" width="10.42578125" style="308" bestFit="1" customWidth="1"/>
    <col min="15626" max="15626" width="12" style="308" bestFit="1" customWidth="1"/>
    <col min="15627" max="15627" width="12.85546875" style="308" bestFit="1" customWidth="1"/>
    <col min="15628" max="15628" width="9" style="308" bestFit="1" customWidth="1"/>
    <col min="15629" max="15629" width="12.5703125" style="308" customWidth="1"/>
    <col min="15630" max="15630" width="28.28515625" style="308" customWidth="1"/>
    <col min="15631" max="15631" width="11.85546875" style="308" customWidth="1"/>
    <col min="15632" max="15632" width="12.28515625" style="308" customWidth="1"/>
    <col min="15633" max="15633" width="12.7109375" style="308" customWidth="1"/>
    <col min="15634" max="15634" width="10.28515625" style="308" customWidth="1"/>
    <col min="15635" max="15635" width="13" style="308" customWidth="1"/>
    <col min="15636" max="15636" width="8.85546875" style="308" customWidth="1"/>
    <col min="15637" max="15872" width="9.140625" style="308"/>
    <col min="15873" max="15873" width="2.140625" style="308" customWidth="1"/>
    <col min="15874" max="15874" width="9.28515625" style="308" customWidth="1"/>
    <col min="15875" max="15875" width="11.85546875" style="308" customWidth="1"/>
    <col min="15876" max="15876" width="12.140625" style="308" customWidth="1"/>
    <col min="15877" max="15877" width="11.7109375" style="308" customWidth="1"/>
    <col min="15878" max="15878" width="6.85546875" style="308" customWidth="1"/>
    <col min="15879" max="15879" width="9.7109375" style="308" customWidth="1"/>
    <col min="15880" max="15880" width="11.7109375" style="308" customWidth="1"/>
    <col min="15881" max="15881" width="10.42578125" style="308" bestFit="1" customWidth="1"/>
    <col min="15882" max="15882" width="12" style="308" bestFit="1" customWidth="1"/>
    <col min="15883" max="15883" width="12.85546875" style="308" bestFit="1" customWidth="1"/>
    <col min="15884" max="15884" width="9" style="308" bestFit="1" customWidth="1"/>
    <col min="15885" max="15885" width="12.5703125" style="308" customWidth="1"/>
    <col min="15886" max="15886" width="28.28515625" style="308" customWidth="1"/>
    <col min="15887" max="15887" width="11.85546875" style="308" customWidth="1"/>
    <col min="15888" max="15888" width="12.28515625" style="308" customWidth="1"/>
    <col min="15889" max="15889" width="12.7109375" style="308" customWidth="1"/>
    <col min="15890" max="15890" width="10.28515625" style="308" customWidth="1"/>
    <col min="15891" max="15891" width="13" style="308" customWidth="1"/>
    <col min="15892" max="15892" width="8.85546875" style="308" customWidth="1"/>
    <col min="15893" max="16128" width="9.140625" style="308"/>
    <col min="16129" max="16129" width="2.140625" style="308" customWidth="1"/>
    <col min="16130" max="16130" width="9.28515625" style="308" customWidth="1"/>
    <col min="16131" max="16131" width="11.85546875" style="308" customWidth="1"/>
    <col min="16132" max="16132" width="12.140625" style="308" customWidth="1"/>
    <col min="16133" max="16133" width="11.7109375" style="308" customWidth="1"/>
    <col min="16134" max="16134" width="6.85546875" style="308" customWidth="1"/>
    <col min="16135" max="16135" width="9.7109375" style="308" customWidth="1"/>
    <col min="16136" max="16136" width="11.7109375" style="308" customWidth="1"/>
    <col min="16137" max="16137" width="10.42578125" style="308" bestFit="1" customWidth="1"/>
    <col min="16138" max="16138" width="12" style="308" bestFit="1" customWidth="1"/>
    <col min="16139" max="16139" width="12.85546875" style="308" bestFit="1" customWidth="1"/>
    <col min="16140" max="16140" width="9" style="308" bestFit="1" customWidth="1"/>
    <col min="16141" max="16141" width="12.5703125" style="308" customWidth="1"/>
    <col min="16142" max="16142" width="28.28515625" style="308" customWidth="1"/>
    <col min="16143" max="16143" width="11.85546875" style="308" customWidth="1"/>
    <col min="16144" max="16144" width="12.28515625" style="308" customWidth="1"/>
    <col min="16145" max="16145" width="12.7109375" style="308" customWidth="1"/>
    <col min="16146" max="16146" width="10.28515625" style="308" customWidth="1"/>
    <col min="16147" max="16147" width="13" style="308" customWidth="1"/>
    <col min="16148" max="16148" width="8.85546875" style="308" customWidth="1"/>
    <col min="16149" max="16384" width="9.140625" style="308"/>
  </cols>
  <sheetData>
    <row r="1" spans="2:74" s="300" customFormat="1" ht="15.75" thickBot="1" x14ac:dyDescent="0.3">
      <c r="B1" s="572" t="s">
        <v>479</v>
      </c>
      <c r="C1" s="573"/>
      <c r="D1" s="574">
        <f ca="1">TODAY()</f>
        <v>41879</v>
      </c>
      <c r="E1" s="575"/>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61"/>
      <c r="AS1" s="461"/>
      <c r="AT1" s="461"/>
      <c r="AU1" s="461"/>
      <c r="AV1" s="461"/>
      <c r="AW1" s="461"/>
      <c r="AX1" s="461"/>
      <c r="AY1" s="462"/>
      <c r="AZ1" s="461"/>
      <c r="BA1" s="461"/>
      <c r="BB1" s="461"/>
      <c r="BC1" s="461"/>
      <c r="BD1" s="461"/>
      <c r="BE1" s="461"/>
      <c r="BF1" s="461"/>
      <c r="BG1" s="461"/>
      <c r="BH1" s="461"/>
      <c r="BI1" s="461"/>
      <c r="BJ1" s="461"/>
      <c r="BK1" s="461"/>
      <c r="BL1" s="461"/>
      <c r="BM1" s="461"/>
      <c r="BN1" s="461"/>
      <c r="BO1" s="461"/>
      <c r="BP1" s="461"/>
      <c r="BQ1" s="461"/>
      <c r="BR1" s="71"/>
      <c r="BS1" s="71"/>
      <c r="BT1" s="71"/>
      <c r="BU1" s="71"/>
      <c r="BV1" s="71"/>
    </row>
    <row r="2" spans="2:74" ht="13.5" customHeight="1" thickBot="1" x14ac:dyDescent="0.3">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c r="AU2" s="461"/>
      <c r="AV2" s="461"/>
      <c r="AW2" s="461"/>
      <c r="AX2" s="461"/>
      <c r="AY2" s="461"/>
      <c r="AZ2" s="461"/>
      <c r="BA2" s="461"/>
      <c r="BB2" s="461"/>
      <c r="BC2" s="461"/>
      <c r="BD2" s="461"/>
      <c r="BE2" s="461"/>
      <c r="BF2" s="461"/>
      <c r="BG2" s="461"/>
      <c r="BH2" s="461"/>
      <c r="BI2" s="461"/>
      <c r="BJ2" s="461"/>
      <c r="BK2" s="461"/>
      <c r="BL2" s="461"/>
      <c r="BM2" s="461"/>
      <c r="BN2" s="461"/>
      <c r="BO2" s="461"/>
      <c r="BP2" s="461"/>
      <c r="BQ2" s="461"/>
      <c r="BR2" s="71"/>
      <c r="BS2" s="71"/>
      <c r="BT2" s="71"/>
      <c r="BU2" s="71"/>
      <c r="BV2" s="71"/>
    </row>
    <row r="3" spans="2:74" s="310" customFormat="1" ht="15.75" thickBot="1" x14ac:dyDescent="0.25">
      <c r="B3" s="547" t="s">
        <v>480</v>
      </c>
      <c r="C3" s="548"/>
      <c r="D3" s="548"/>
      <c r="E3" s="549"/>
      <c r="F3" s="569" t="s">
        <v>273</v>
      </c>
      <c r="G3" s="566" t="s">
        <v>181</v>
      </c>
      <c r="H3" s="569" t="s">
        <v>481</v>
      </c>
      <c r="I3" s="547" t="s">
        <v>482</v>
      </c>
      <c r="J3" s="548"/>
      <c r="K3" s="548"/>
      <c r="L3" s="548"/>
      <c r="M3" s="548"/>
      <c r="N3" s="548"/>
      <c r="O3" s="548"/>
      <c r="P3" s="548"/>
      <c r="Q3" s="548"/>
      <c r="R3" s="548"/>
      <c r="S3" s="548"/>
      <c r="T3" s="548"/>
      <c r="U3" s="548"/>
      <c r="V3" s="549"/>
      <c r="W3" s="577" t="s">
        <v>483</v>
      </c>
      <c r="X3" s="577"/>
      <c r="Y3" s="577"/>
      <c r="Z3" s="577"/>
      <c r="AA3" s="577"/>
      <c r="AB3" s="578"/>
      <c r="AC3" s="566" t="s">
        <v>484</v>
      </c>
      <c r="AD3" s="569" t="s">
        <v>221</v>
      </c>
      <c r="AE3" s="547" t="s">
        <v>485</v>
      </c>
      <c r="AF3" s="548"/>
      <c r="AG3" s="549"/>
      <c r="AH3" s="576" t="s">
        <v>486</v>
      </c>
      <c r="AI3" s="577"/>
      <c r="AJ3" s="577"/>
      <c r="AK3" s="578"/>
      <c r="AL3" s="566" t="s">
        <v>487</v>
      </c>
      <c r="AM3" s="576" t="s">
        <v>488</v>
      </c>
      <c r="AN3" s="577"/>
      <c r="AO3" s="578"/>
      <c r="AP3" s="556" t="s">
        <v>489</v>
      </c>
      <c r="AQ3" s="557"/>
      <c r="AR3" s="557"/>
      <c r="AS3" s="557"/>
      <c r="AT3" s="557"/>
      <c r="AU3" s="557"/>
      <c r="AV3" s="557"/>
      <c r="AW3" s="558"/>
      <c r="AX3" s="564" t="s">
        <v>490</v>
      </c>
      <c r="AY3" s="582"/>
      <c r="AZ3" s="582"/>
      <c r="BA3" s="582"/>
      <c r="BB3" s="582"/>
      <c r="BC3" s="582"/>
      <c r="BD3" s="582"/>
      <c r="BE3" s="582"/>
      <c r="BF3" s="582"/>
      <c r="BG3" s="582"/>
      <c r="BH3" s="582"/>
      <c r="BI3" s="582"/>
      <c r="BJ3" s="582"/>
      <c r="BK3" s="582"/>
      <c r="BL3" s="582"/>
      <c r="BM3" s="582"/>
      <c r="BN3" s="565"/>
      <c r="BO3" s="556" t="s">
        <v>491</v>
      </c>
      <c r="BP3" s="557"/>
      <c r="BQ3" s="558"/>
      <c r="BR3" s="569" t="s">
        <v>492</v>
      </c>
      <c r="BS3" s="547" t="s">
        <v>493</v>
      </c>
      <c r="BT3" s="548"/>
      <c r="BU3" s="549"/>
      <c r="BV3" s="553" t="s">
        <v>494</v>
      </c>
    </row>
    <row r="4" spans="2:74" s="310" customFormat="1" ht="30.75" thickBot="1" x14ac:dyDescent="0.25">
      <c r="B4" s="550"/>
      <c r="C4" s="551"/>
      <c r="D4" s="551"/>
      <c r="E4" s="552"/>
      <c r="F4" s="570"/>
      <c r="G4" s="567"/>
      <c r="H4" s="570"/>
      <c r="I4" s="556" t="s">
        <v>495</v>
      </c>
      <c r="J4" s="557"/>
      <c r="K4" s="558"/>
      <c r="L4" s="556" t="s">
        <v>496</v>
      </c>
      <c r="M4" s="557"/>
      <c r="N4" s="559" t="s">
        <v>497</v>
      </c>
      <c r="O4" s="559"/>
      <c r="P4" s="559"/>
      <c r="Q4" s="556" t="s">
        <v>498</v>
      </c>
      <c r="R4" s="557"/>
      <c r="S4" s="558"/>
      <c r="T4" s="559" t="s">
        <v>499</v>
      </c>
      <c r="U4" s="559"/>
      <c r="V4" s="559"/>
      <c r="W4" s="579"/>
      <c r="X4" s="579"/>
      <c r="Y4" s="579"/>
      <c r="Z4" s="579"/>
      <c r="AA4" s="579"/>
      <c r="AB4" s="580"/>
      <c r="AC4" s="567"/>
      <c r="AD4" s="570"/>
      <c r="AE4" s="550"/>
      <c r="AF4" s="551"/>
      <c r="AG4" s="552"/>
      <c r="AH4" s="560" t="s">
        <v>500</v>
      </c>
      <c r="AI4" s="560" t="s">
        <v>501</v>
      </c>
      <c r="AJ4" s="562" t="s">
        <v>502</v>
      </c>
      <c r="AK4" s="563"/>
      <c r="AL4" s="567"/>
      <c r="AM4" s="581"/>
      <c r="AN4" s="579"/>
      <c r="AO4" s="580"/>
      <c r="AP4" s="556" t="s">
        <v>489</v>
      </c>
      <c r="AQ4" s="557"/>
      <c r="AR4" s="557"/>
      <c r="AS4" s="557"/>
      <c r="AT4" s="557"/>
      <c r="AU4" s="557"/>
      <c r="AV4" s="557"/>
      <c r="AW4" s="558"/>
      <c r="AX4" s="564" t="s">
        <v>503</v>
      </c>
      <c r="AY4" s="565"/>
      <c r="AZ4" s="564" t="s">
        <v>504</v>
      </c>
      <c r="BA4" s="565"/>
      <c r="BB4" s="564" t="s">
        <v>505</v>
      </c>
      <c r="BC4" s="565"/>
      <c r="BD4" s="564" t="s">
        <v>506</v>
      </c>
      <c r="BE4" s="565"/>
      <c r="BF4" s="564" t="s">
        <v>507</v>
      </c>
      <c r="BG4" s="565"/>
      <c r="BH4" s="564" t="s">
        <v>508</v>
      </c>
      <c r="BI4" s="565"/>
      <c r="BJ4" s="464" t="s">
        <v>509</v>
      </c>
      <c r="BK4" s="564" t="s">
        <v>510</v>
      </c>
      <c r="BL4" s="565"/>
      <c r="BM4" s="564" t="s">
        <v>511</v>
      </c>
      <c r="BN4" s="565"/>
      <c r="BO4" s="566" t="s">
        <v>512</v>
      </c>
      <c r="BP4" s="556" t="s">
        <v>513</v>
      </c>
      <c r="BQ4" s="558"/>
      <c r="BR4" s="570"/>
      <c r="BS4" s="550"/>
      <c r="BT4" s="551"/>
      <c r="BU4" s="552"/>
      <c r="BV4" s="554"/>
    </row>
    <row r="5" spans="2:74" s="310" customFormat="1" ht="90.75" thickBot="1" x14ac:dyDescent="0.25">
      <c r="B5" s="465" t="s">
        <v>148</v>
      </c>
      <c r="C5" s="465" t="s">
        <v>514</v>
      </c>
      <c r="D5" s="465" t="s">
        <v>515</v>
      </c>
      <c r="E5" s="465" t="s">
        <v>129</v>
      </c>
      <c r="F5" s="571"/>
      <c r="G5" s="568"/>
      <c r="H5" s="571"/>
      <c r="I5" s="465" t="s">
        <v>516</v>
      </c>
      <c r="J5" s="465" t="s">
        <v>517</v>
      </c>
      <c r="K5" s="465" t="s">
        <v>518</v>
      </c>
      <c r="L5" s="465" t="s">
        <v>516</v>
      </c>
      <c r="M5" s="465" t="s">
        <v>517</v>
      </c>
      <c r="N5" s="465" t="s">
        <v>519</v>
      </c>
      <c r="O5" s="466" t="s">
        <v>520</v>
      </c>
      <c r="P5" s="466" t="s">
        <v>521</v>
      </c>
      <c r="Q5" s="466" t="s">
        <v>519</v>
      </c>
      <c r="R5" s="466" t="s">
        <v>520</v>
      </c>
      <c r="S5" s="466" t="s">
        <v>522</v>
      </c>
      <c r="T5" s="465" t="s">
        <v>519</v>
      </c>
      <c r="U5" s="465" t="s">
        <v>523</v>
      </c>
      <c r="V5" s="465" t="s">
        <v>524</v>
      </c>
      <c r="W5" s="467" t="s">
        <v>525</v>
      </c>
      <c r="X5" s="467" t="s">
        <v>526</v>
      </c>
      <c r="Y5" s="467" t="s">
        <v>519</v>
      </c>
      <c r="Z5" s="467" t="s">
        <v>520</v>
      </c>
      <c r="AA5" s="467" t="s">
        <v>527</v>
      </c>
      <c r="AB5" s="467" t="s">
        <v>528</v>
      </c>
      <c r="AC5" s="568"/>
      <c r="AD5" s="571"/>
      <c r="AE5" s="465" t="s">
        <v>529</v>
      </c>
      <c r="AF5" s="465" t="s">
        <v>530</v>
      </c>
      <c r="AG5" s="465" t="s">
        <v>531</v>
      </c>
      <c r="AH5" s="561"/>
      <c r="AI5" s="561"/>
      <c r="AJ5" s="468" t="s">
        <v>532</v>
      </c>
      <c r="AK5" s="469" t="s">
        <v>26</v>
      </c>
      <c r="AL5" s="568"/>
      <c r="AM5" s="470" t="s">
        <v>148</v>
      </c>
      <c r="AN5" s="470" t="s">
        <v>533</v>
      </c>
      <c r="AO5" s="470" t="s">
        <v>534</v>
      </c>
      <c r="AP5" s="465" t="s">
        <v>503</v>
      </c>
      <c r="AQ5" s="465" t="s">
        <v>504</v>
      </c>
      <c r="AR5" s="465" t="s">
        <v>505</v>
      </c>
      <c r="AS5" s="465" t="s">
        <v>506</v>
      </c>
      <c r="AT5" s="465" t="s">
        <v>507</v>
      </c>
      <c r="AU5" s="465" t="s">
        <v>535</v>
      </c>
      <c r="AV5" s="465" t="s">
        <v>510</v>
      </c>
      <c r="AW5" s="465" t="s">
        <v>511</v>
      </c>
      <c r="AX5" s="470" t="s">
        <v>224</v>
      </c>
      <c r="AY5" s="470" t="s">
        <v>536</v>
      </c>
      <c r="AZ5" s="470" t="s">
        <v>224</v>
      </c>
      <c r="BA5" s="470" t="s">
        <v>536</v>
      </c>
      <c r="BB5" s="470" t="s">
        <v>224</v>
      </c>
      <c r="BC5" s="470" t="s">
        <v>536</v>
      </c>
      <c r="BD5" s="470" t="s">
        <v>224</v>
      </c>
      <c r="BE5" s="470" t="s">
        <v>536</v>
      </c>
      <c r="BF5" s="470" t="s">
        <v>224</v>
      </c>
      <c r="BG5" s="470" t="s">
        <v>536</v>
      </c>
      <c r="BH5" s="470" t="s">
        <v>224</v>
      </c>
      <c r="BI5" s="470" t="s">
        <v>536</v>
      </c>
      <c r="BJ5" s="470" t="s">
        <v>224</v>
      </c>
      <c r="BK5" s="470" t="s">
        <v>224</v>
      </c>
      <c r="BL5" s="470" t="s">
        <v>536</v>
      </c>
      <c r="BM5" s="470" t="s">
        <v>224</v>
      </c>
      <c r="BN5" s="470" t="s">
        <v>536</v>
      </c>
      <c r="BO5" s="568"/>
      <c r="BP5" s="465" t="s">
        <v>537</v>
      </c>
      <c r="BQ5" s="465" t="s">
        <v>538</v>
      </c>
      <c r="BR5" s="571"/>
      <c r="BS5" s="447" t="s">
        <v>539</v>
      </c>
      <c r="BT5" s="447" t="s">
        <v>540</v>
      </c>
      <c r="BU5" s="448" t="s">
        <v>541</v>
      </c>
      <c r="BV5" s="555"/>
    </row>
    <row r="6" spans="2:74" s="310" customFormat="1" ht="51.75" thickBot="1" x14ac:dyDescent="0.25">
      <c r="B6" s="356" t="s">
        <v>542</v>
      </c>
      <c r="C6" s="357" t="s">
        <v>543</v>
      </c>
      <c r="D6" s="449" t="s">
        <v>544</v>
      </c>
      <c r="E6" s="449" t="s">
        <v>545</v>
      </c>
      <c r="F6" s="450" t="s">
        <v>546</v>
      </c>
      <c r="G6" s="451" t="s">
        <v>343</v>
      </c>
      <c r="H6" s="356" t="s">
        <v>547</v>
      </c>
      <c r="I6" s="358">
        <v>14000</v>
      </c>
      <c r="J6" s="358">
        <v>31248980</v>
      </c>
      <c r="K6" s="358" t="s">
        <v>548</v>
      </c>
      <c r="L6" s="358">
        <v>17000</v>
      </c>
      <c r="M6" s="358">
        <v>37949219</v>
      </c>
      <c r="N6" s="452" t="s">
        <v>516</v>
      </c>
      <c r="O6" s="358">
        <v>8608</v>
      </c>
      <c r="P6" s="453">
        <v>0.61485714285714288</v>
      </c>
      <c r="Q6" s="454" t="s">
        <v>516</v>
      </c>
      <c r="R6" s="358">
        <v>0</v>
      </c>
      <c r="S6" s="453">
        <v>0</v>
      </c>
      <c r="T6" s="455" t="s">
        <v>516</v>
      </c>
      <c r="U6" s="358">
        <v>8608</v>
      </c>
      <c r="V6" s="453">
        <v>1</v>
      </c>
      <c r="W6" s="456"/>
      <c r="X6" s="456"/>
      <c r="Y6" s="456"/>
      <c r="Z6" s="358"/>
      <c r="AA6" s="359"/>
      <c r="AB6" s="457" t="s">
        <v>549</v>
      </c>
      <c r="AC6" s="356" t="s">
        <v>342</v>
      </c>
      <c r="AD6" s="356" t="s">
        <v>550</v>
      </c>
      <c r="AE6" s="360">
        <v>28</v>
      </c>
      <c r="AF6" s="360">
        <v>0</v>
      </c>
      <c r="AG6" s="357">
        <v>365</v>
      </c>
      <c r="AH6" s="356" t="s">
        <v>340</v>
      </c>
      <c r="AI6" s="356"/>
      <c r="AJ6" s="356" t="s">
        <v>543</v>
      </c>
      <c r="AK6" s="356"/>
      <c r="AL6" s="458" t="s">
        <v>551</v>
      </c>
      <c r="AM6" s="357" t="s">
        <v>341</v>
      </c>
      <c r="AN6" s="357"/>
      <c r="AO6" s="357" t="s">
        <v>552</v>
      </c>
      <c r="AP6" s="359">
        <v>41494</v>
      </c>
      <c r="AQ6" s="457" t="s">
        <v>543</v>
      </c>
      <c r="AR6" s="457">
        <v>41497</v>
      </c>
      <c r="AS6" s="457">
        <v>41512</v>
      </c>
      <c r="AT6" s="457">
        <v>41527</v>
      </c>
      <c r="AU6" s="457">
        <v>41530</v>
      </c>
      <c r="AV6" s="457">
        <v>41558</v>
      </c>
      <c r="AW6" s="457">
        <v>41923</v>
      </c>
      <c r="AX6" s="359">
        <v>41494</v>
      </c>
      <c r="AY6" s="459">
        <v>0</v>
      </c>
      <c r="AZ6" s="359" t="s">
        <v>543</v>
      </c>
      <c r="BA6" s="459" t="s">
        <v>543</v>
      </c>
      <c r="BB6" s="359">
        <v>41494</v>
      </c>
      <c r="BC6" s="459">
        <v>-3</v>
      </c>
      <c r="BD6" s="359">
        <v>41505</v>
      </c>
      <c r="BE6" s="459">
        <v>-4</v>
      </c>
      <c r="BF6" s="359">
        <v>41529</v>
      </c>
      <c r="BG6" s="459">
        <v>9</v>
      </c>
      <c r="BH6" s="359">
        <v>41530</v>
      </c>
      <c r="BI6" s="459">
        <v>-2</v>
      </c>
      <c r="BJ6" s="359">
        <f>IF(BH6="","",BH6)</f>
        <v>41530</v>
      </c>
      <c r="BK6" s="359">
        <v>41564</v>
      </c>
      <c r="BL6" s="459">
        <v>6</v>
      </c>
      <c r="BM6" s="359"/>
      <c r="BN6" s="459">
        <v>0</v>
      </c>
      <c r="BO6" s="449">
        <v>-186</v>
      </c>
      <c r="BP6" s="449" t="s">
        <v>511</v>
      </c>
      <c r="BQ6" s="449">
        <v>-192</v>
      </c>
      <c r="BR6" s="356"/>
      <c r="BS6" s="356"/>
      <c r="BT6" s="356"/>
      <c r="BU6" s="460"/>
      <c r="BV6" s="451"/>
    </row>
    <row r="7" spans="2:74" s="310" customFormat="1" ht="51.75" thickBot="1" x14ac:dyDescent="0.25">
      <c r="B7" s="356" t="s">
        <v>542</v>
      </c>
      <c r="C7" s="357" t="s">
        <v>543</v>
      </c>
      <c r="D7" s="449" t="s">
        <v>544</v>
      </c>
      <c r="E7" s="449" t="s">
        <v>545</v>
      </c>
      <c r="F7" s="450" t="s">
        <v>553</v>
      </c>
      <c r="G7" s="451" t="s">
        <v>343</v>
      </c>
      <c r="H7" s="356" t="s">
        <v>547</v>
      </c>
      <c r="I7" s="358">
        <v>3000</v>
      </c>
      <c r="J7" s="358">
        <v>6700239</v>
      </c>
      <c r="K7" s="358" t="s">
        <v>251</v>
      </c>
      <c r="L7" s="358">
        <v>17000</v>
      </c>
      <c r="M7" s="358">
        <v>37949219</v>
      </c>
      <c r="N7" s="452" t="s">
        <v>516</v>
      </c>
      <c r="O7" s="358">
        <v>3141</v>
      </c>
      <c r="P7" s="453">
        <v>1.0469999999999999</v>
      </c>
      <c r="Q7" s="454" t="s">
        <v>516</v>
      </c>
      <c r="R7" s="358">
        <v>0</v>
      </c>
      <c r="S7" s="453">
        <v>0</v>
      </c>
      <c r="T7" s="455" t="s">
        <v>516</v>
      </c>
      <c r="U7" s="358">
        <v>3086</v>
      </c>
      <c r="V7" s="453">
        <v>0.98248965297675894</v>
      </c>
      <c r="W7" s="456"/>
      <c r="X7" s="456"/>
      <c r="Y7" s="456"/>
      <c r="Z7" s="358"/>
      <c r="AA7" s="359"/>
      <c r="AB7" s="457" t="s">
        <v>549</v>
      </c>
      <c r="AC7" s="356" t="s">
        <v>342</v>
      </c>
      <c r="AD7" s="356" t="s">
        <v>550</v>
      </c>
      <c r="AE7" s="360">
        <v>60</v>
      </c>
      <c r="AF7" s="360">
        <v>0</v>
      </c>
      <c r="AG7" s="357">
        <v>365</v>
      </c>
      <c r="AH7" s="356" t="s">
        <v>340</v>
      </c>
      <c r="AI7" s="356"/>
      <c r="AJ7" s="356" t="s">
        <v>543</v>
      </c>
      <c r="AK7" s="356"/>
      <c r="AL7" s="458" t="s">
        <v>551</v>
      </c>
      <c r="AM7" s="357" t="s">
        <v>344</v>
      </c>
      <c r="AN7" s="357"/>
      <c r="AO7" s="357" t="s">
        <v>552</v>
      </c>
      <c r="AP7" s="359">
        <v>41494</v>
      </c>
      <c r="AQ7" s="457" t="s">
        <v>543</v>
      </c>
      <c r="AR7" s="457">
        <v>41497</v>
      </c>
      <c r="AS7" s="457">
        <v>41512</v>
      </c>
      <c r="AT7" s="457">
        <v>41527</v>
      </c>
      <c r="AU7" s="457">
        <v>41530</v>
      </c>
      <c r="AV7" s="457">
        <v>41590</v>
      </c>
      <c r="AW7" s="457">
        <v>41955</v>
      </c>
      <c r="AX7" s="359">
        <v>41494</v>
      </c>
      <c r="AY7" s="459">
        <v>0</v>
      </c>
      <c r="AZ7" s="359" t="s">
        <v>543</v>
      </c>
      <c r="BA7" s="459" t="s">
        <v>543</v>
      </c>
      <c r="BB7" s="359">
        <v>41494</v>
      </c>
      <c r="BC7" s="459">
        <v>-3</v>
      </c>
      <c r="BD7" s="359">
        <v>41505</v>
      </c>
      <c r="BE7" s="459">
        <v>-4</v>
      </c>
      <c r="BF7" s="359">
        <v>41529</v>
      </c>
      <c r="BG7" s="459">
        <v>9</v>
      </c>
      <c r="BH7" s="359">
        <v>41530</v>
      </c>
      <c r="BI7" s="459">
        <v>-2</v>
      </c>
      <c r="BJ7" s="359">
        <f t="shared" ref="BJ7:BJ16" si="0">IF(BH7="","",BH7)</f>
        <v>41530</v>
      </c>
      <c r="BK7" s="359">
        <v>41598</v>
      </c>
      <c r="BL7" s="459">
        <v>8</v>
      </c>
      <c r="BM7" s="359"/>
      <c r="BN7" s="459">
        <v>0</v>
      </c>
      <c r="BO7" s="449">
        <v>-218</v>
      </c>
      <c r="BP7" s="449" t="s">
        <v>511</v>
      </c>
      <c r="BQ7" s="449">
        <v>-226</v>
      </c>
      <c r="BR7" s="356"/>
      <c r="BS7" s="356"/>
      <c r="BT7" s="356"/>
      <c r="BU7" s="460"/>
      <c r="BV7" s="451"/>
    </row>
    <row r="8" spans="2:74" s="310" customFormat="1" ht="64.5" customHeight="1" thickBot="1" x14ac:dyDescent="0.25">
      <c r="B8" s="356" t="s">
        <v>542</v>
      </c>
      <c r="C8" s="357" t="s">
        <v>543</v>
      </c>
      <c r="D8" s="449" t="s">
        <v>544</v>
      </c>
      <c r="E8" s="449" t="s">
        <v>545</v>
      </c>
      <c r="F8" s="357" t="s">
        <v>554</v>
      </c>
      <c r="G8" s="451" t="s">
        <v>575</v>
      </c>
      <c r="H8" s="356" t="s">
        <v>547</v>
      </c>
      <c r="I8" s="358">
        <v>25000</v>
      </c>
      <c r="J8" s="358">
        <v>58044250</v>
      </c>
      <c r="K8" s="358" t="s">
        <v>417</v>
      </c>
      <c r="L8" s="358">
        <v>25000</v>
      </c>
      <c r="M8" s="358">
        <v>58044250</v>
      </c>
      <c r="N8" s="452" t="s">
        <v>516</v>
      </c>
      <c r="O8" s="358">
        <f>19470+17705</f>
        <v>37175</v>
      </c>
      <c r="P8" s="453">
        <v>1.4870000000000001</v>
      </c>
      <c r="Q8" s="454" t="s">
        <v>516</v>
      </c>
      <c r="R8" s="358"/>
      <c r="S8" s="453" t="s">
        <v>591</v>
      </c>
      <c r="T8" s="455" t="s">
        <v>516</v>
      </c>
      <c r="U8" s="358">
        <f>3894+3700</f>
        <v>7594</v>
      </c>
      <c r="V8" s="453">
        <v>0.20427706792199057</v>
      </c>
      <c r="W8" s="456"/>
      <c r="X8" s="456"/>
      <c r="Y8" s="456"/>
      <c r="Z8" s="358"/>
      <c r="AA8" s="359"/>
      <c r="AB8" s="457" t="s">
        <v>549</v>
      </c>
      <c r="AC8" s="356" t="s">
        <v>342</v>
      </c>
      <c r="AD8" s="356" t="s">
        <v>557</v>
      </c>
      <c r="AE8" s="360">
        <v>50</v>
      </c>
      <c r="AF8" s="360"/>
      <c r="AG8" s="357"/>
      <c r="AH8" s="356" t="s">
        <v>583</v>
      </c>
      <c r="AI8" s="356"/>
      <c r="AJ8" s="356" t="s">
        <v>543</v>
      </c>
      <c r="AK8" s="356"/>
      <c r="AL8" s="458" t="s">
        <v>584</v>
      </c>
      <c r="AM8" s="357" t="s">
        <v>622</v>
      </c>
      <c r="AN8" s="357"/>
      <c r="AO8" s="357"/>
      <c r="AP8" s="359">
        <v>41648</v>
      </c>
      <c r="AQ8" s="457" t="s">
        <v>543</v>
      </c>
      <c r="AR8" s="457">
        <v>41658</v>
      </c>
      <c r="AS8" s="457">
        <v>41673</v>
      </c>
      <c r="AT8" s="457">
        <v>41688</v>
      </c>
      <c r="AU8" s="457">
        <v>41701</v>
      </c>
      <c r="AV8" s="457" t="s">
        <v>543</v>
      </c>
      <c r="AW8" s="457">
        <v>41751</v>
      </c>
      <c r="AX8" s="359">
        <v>41648</v>
      </c>
      <c r="AY8" s="459">
        <v>0</v>
      </c>
      <c r="AZ8" s="359">
        <v>41652</v>
      </c>
      <c r="BA8" s="459" t="s">
        <v>543</v>
      </c>
      <c r="BB8" s="359">
        <v>41652</v>
      </c>
      <c r="BC8" s="459">
        <v>-6</v>
      </c>
      <c r="BD8" s="359">
        <v>41674</v>
      </c>
      <c r="BE8" s="459">
        <v>7</v>
      </c>
      <c r="BF8" s="359">
        <v>41689</v>
      </c>
      <c r="BG8" s="459">
        <v>0</v>
      </c>
      <c r="BH8" s="359">
        <v>41689</v>
      </c>
      <c r="BI8" s="459">
        <v>-13</v>
      </c>
      <c r="BJ8" s="359">
        <v>41694</v>
      </c>
      <c r="BK8" s="359"/>
      <c r="BL8" s="459">
        <v>0</v>
      </c>
      <c r="BM8" s="359"/>
      <c r="BN8" s="459">
        <v>0</v>
      </c>
      <c r="BO8" s="449">
        <v>-14</v>
      </c>
      <c r="BP8" s="449" t="s">
        <v>511</v>
      </c>
      <c r="BQ8" s="449">
        <v>-2</v>
      </c>
      <c r="BR8" s="356"/>
      <c r="BS8" s="356"/>
      <c r="BT8" s="356"/>
      <c r="BU8" s="460"/>
      <c r="BV8" s="451"/>
    </row>
    <row r="9" spans="2:74" s="310" customFormat="1" ht="39" thickBot="1" x14ac:dyDescent="0.25">
      <c r="B9" s="356" t="s">
        <v>542</v>
      </c>
      <c r="C9" s="357" t="s">
        <v>543</v>
      </c>
      <c r="D9" s="449" t="s">
        <v>544</v>
      </c>
      <c r="E9" s="449" t="s">
        <v>545</v>
      </c>
      <c r="F9" s="357" t="s">
        <v>561</v>
      </c>
      <c r="G9" s="451" t="s">
        <v>575</v>
      </c>
      <c r="H9" s="356" t="s">
        <v>547</v>
      </c>
      <c r="I9" s="358">
        <v>15750</v>
      </c>
      <c r="J9" s="358">
        <v>36567878</v>
      </c>
      <c r="K9" s="358" t="s">
        <v>562</v>
      </c>
      <c r="L9" s="358">
        <v>15750</v>
      </c>
      <c r="M9" s="358">
        <v>36567878</v>
      </c>
      <c r="N9" s="452" t="s">
        <v>516</v>
      </c>
      <c r="O9" s="358">
        <f>5250+13434</f>
        <v>18684</v>
      </c>
      <c r="P9" s="453">
        <v>1.1862857142857144</v>
      </c>
      <c r="Q9" s="454" t="s">
        <v>516</v>
      </c>
      <c r="R9" s="358"/>
      <c r="S9" s="453" t="s">
        <v>591</v>
      </c>
      <c r="T9" s="455" t="s">
        <v>516</v>
      </c>
      <c r="U9" s="358"/>
      <c r="V9" s="453">
        <v>0</v>
      </c>
      <c r="W9" s="456"/>
      <c r="X9" s="456"/>
      <c r="Y9" s="456"/>
      <c r="Z9" s="358"/>
      <c r="AA9" s="359"/>
      <c r="AB9" s="457" t="s">
        <v>549</v>
      </c>
      <c r="AC9" s="356" t="s">
        <v>342</v>
      </c>
      <c r="AD9" s="356" t="s">
        <v>557</v>
      </c>
      <c r="AE9" s="360">
        <v>21</v>
      </c>
      <c r="AF9" s="360"/>
      <c r="AG9" s="357"/>
      <c r="AH9" s="356" t="s">
        <v>585</v>
      </c>
      <c r="AI9" s="356"/>
      <c r="AJ9" s="356" t="s">
        <v>543</v>
      </c>
      <c r="AK9" s="356"/>
      <c r="AL9" s="458" t="s">
        <v>551</v>
      </c>
      <c r="AM9" s="357" t="s">
        <v>623</v>
      </c>
      <c r="AN9" s="71"/>
      <c r="AO9" s="357"/>
      <c r="AP9" s="359">
        <v>41684</v>
      </c>
      <c r="AQ9" s="457" t="s">
        <v>543</v>
      </c>
      <c r="AR9" s="457">
        <v>41687</v>
      </c>
      <c r="AS9" s="457">
        <v>41702</v>
      </c>
      <c r="AT9" s="457">
        <v>41717</v>
      </c>
      <c r="AU9" s="457">
        <v>41720</v>
      </c>
      <c r="AV9" s="457" t="s">
        <v>543</v>
      </c>
      <c r="AW9" s="457">
        <v>41741</v>
      </c>
      <c r="AX9" s="359">
        <v>41684</v>
      </c>
      <c r="AY9" s="459">
        <v>0</v>
      </c>
      <c r="AZ9" s="359">
        <v>41687</v>
      </c>
      <c r="BA9" s="459" t="s">
        <v>543</v>
      </c>
      <c r="BB9" s="359">
        <v>41687</v>
      </c>
      <c r="BC9" s="459">
        <v>0</v>
      </c>
      <c r="BD9" s="359">
        <v>41715</v>
      </c>
      <c r="BE9" s="459">
        <v>13</v>
      </c>
      <c r="BF9" s="359">
        <v>41730</v>
      </c>
      <c r="BG9" s="459">
        <v>0</v>
      </c>
      <c r="BH9" s="359">
        <v>41730</v>
      </c>
      <c r="BI9" s="459">
        <v>-3</v>
      </c>
      <c r="BJ9" s="359"/>
      <c r="BK9" s="359"/>
      <c r="BL9" s="459">
        <v>0</v>
      </c>
      <c r="BM9" s="359"/>
      <c r="BN9" s="459">
        <v>0</v>
      </c>
      <c r="BO9" s="449">
        <v>-4</v>
      </c>
      <c r="BP9" s="449" t="s">
        <v>511</v>
      </c>
      <c r="BQ9" s="449">
        <v>-14</v>
      </c>
      <c r="BR9" s="356"/>
      <c r="BS9" s="356"/>
      <c r="BT9" s="356"/>
      <c r="BU9" s="460"/>
      <c r="BV9" s="451"/>
    </row>
    <row r="10" spans="2:74" s="310" customFormat="1" ht="39" thickBot="1" x14ac:dyDescent="0.25">
      <c r="B10" s="356" t="s">
        <v>542</v>
      </c>
      <c r="C10" s="357" t="s">
        <v>543</v>
      </c>
      <c r="D10" s="449" t="s">
        <v>544</v>
      </c>
      <c r="E10" s="449" t="s">
        <v>545</v>
      </c>
      <c r="F10" s="357" t="s">
        <v>586</v>
      </c>
      <c r="G10" s="451" t="s">
        <v>575</v>
      </c>
      <c r="H10" s="356" t="s">
        <v>547</v>
      </c>
      <c r="I10" s="358">
        <v>20000</v>
      </c>
      <c r="J10" s="358">
        <v>46253460</v>
      </c>
      <c r="K10" s="358" t="s">
        <v>563</v>
      </c>
      <c r="L10" s="358">
        <v>20000</v>
      </c>
      <c r="M10" s="358">
        <v>46253460</v>
      </c>
      <c r="N10" s="452"/>
      <c r="O10" s="358"/>
      <c r="P10" s="453" t="s">
        <v>274</v>
      </c>
      <c r="Q10" s="454" t="s">
        <v>274</v>
      </c>
      <c r="R10" s="358"/>
      <c r="S10" s="453" t="s">
        <v>556</v>
      </c>
      <c r="T10" s="455" t="s">
        <v>274</v>
      </c>
      <c r="U10" s="358"/>
      <c r="V10" s="453" t="s">
        <v>556</v>
      </c>
      <c r="W10" s="456"/>
      <c r="X10" s="456"/>
      <c r="Y10" s="456"/>
      <c r="Z10" s="358"/>
      <c r="AA10" s="359"/>
      <c r="AB10" s="457" t="s">
        <v>549</v>
      </c>
      <c r="AC10" s="356" t="s">
        <v>342</v>
      </c>
      <c r="AD10" s="356" t="s">
        <v>557</v>
      </c>
      <c r="AE10" s="360">
        <v>20</v>
      </c>
      <c r="AF10" s="360"/>
      <c r="AG10" s="357"/>
      <c r="AH10" s="356" t="s">
        <v>587</v>
      </c>
      <c r="AI10" s="356"/>
      <c r="AJ10" s="356" t="s">
        <v>543</v>
      </c>
      <c r="AK10" s="356"/>
      <c r="AL10" s="458" t="s">
        <v>551</v>
      </c>
      <c r="AM10" s="357"/>
      <c r="AN10" s="357"/>
      <c r="AO10" s="357"/>
      <c r="AP10" s="359">
        <v>41710</v>
      </c>
      <c r="AQ10" s="457" t="s">
        <v>543</v>
      </c>
      <c r="AR10" s="457">
        <v>41713</v>
      </c>
      <c r="AS10" s="457">
        <v>41728</v>
      </c>
      <c r="AT10" s="457">
        <v>41743</v>
      </c>
      <c r="AU10" s="457">
        <v>41746</v>
      </c>
      <c r="AV10" s="457" t="s">
        <v>543</v>
      </c>
      <c r="AW10" s="457">
        <v>41766</v>
      </c>
      <c r="AX10" s="359">
        <v>41710</v>
      </c>
      <c r="AY10" s="459">
        <v>0</v>
      </c>
      <c r="AZ10" s="359">
        <v>41729</v>
      </c>
      <c r="BA10" s="459" t="s">
        <v>543</v>
      </c>
      <c r="BB10" s="359">
        <v>41729</v>
      </c>
      <c r="BC10" s="459">
        <v>16</v>
      </c>
      <c r="BD10" s="359"/>
      <c r="BE10" s="459">
        <v>0</v>
      </c>
      <c r="BF10" s="359"/>
      <c r="BG10" s="459">
        <v>0</v>
      </c>
      <c r="BH10" s="359"/>
      <c r="BI10" s="459">
        <v>0</v>
      </c>
      <c r="BJ10" s="359" t="str">
        <f t="shared" si="0"/>
        <v/>
      </c>
      <c r="BK10" s="359"/>
      <c r="BL10" s="459">
        <v>0</v>
      </c>
      <c r="BM10" s="359"/>
      <c r="BN10" s="459">
        <v>0</v>
      </c>
      <c r="BO10" s="449">
        <v>9</v>
      </c>
      <c r="BP10" s="449" t="s">
        <v>506</v>
      </c>
      <c r="BQ10" s="449">
        <v>-7</v>
      </c>
      <c r="BR10" s="356"/>
      <c r="BS10" s="356"/>
      <c r="BT10" s="356"/>
      <c r="BU10" s="460"/>
      <c r="BV10" s="451"/>
    </row>
    <row r="11" spans="2:74" ht="40.5" customHeight="1" thickBot="1" x14ac:dyDescent="0.25">
      <c r="B11" s="356" t="s">
        <v>542</v>
      </c>
      <c r="C11" s="357" t="s">
        <v>543</v>
      </c>
      <c r="D11" s="449" t="s">
        <v>544</v>
      </c>
      <c r="E11" s="449" t="s">
        <v>545</v>
      </c>
      <c r="F11" s="357" t="s">
        <v>564</v>
      </c>
      <c r="G11" s="451" t="s">
        <v>555</v>
      </c>
      <c r="H11" s="356" t="s">
        <v>565</v>
      </c>
      <c r="I11" s="358">
        <v>27000</v>
      </c>
      <c r="J11" s="358"/>
      <c r="K11" s="358" t="s">
        <v>566</v>
      </c>
      <c r="L11" s="358"/>
      <c r="M11" s="358"/>
      <c r="N11" s="452"/>
      <c r="O11" s="358"/>
      <c r="P11" s="453" t="s">
        <v>588</v>
      </c>
      <c r="Q11" s="454" t="s">
        <v>274</v>
      </c>
      <c r="R11" s="358"/>
      <c r="S11" s="453" t="s">
        <v>556</v>
      </c>
      <c r="T11" s="455" t="s">
        <v>274</v>
      </c>
      <c r="U11" s="358"/>
      <c r="V11" s="453" t="s">
        <v>556</v>
      </c>
      <c r="W11" s="456"/>
      <c r="X11" s="456"/>
      <c r="Y11" s="456"/>
      <c r="Z11" s="358"/>
      <c r="AA11" s="359"/>
      <c r="AB11" s="457" t="s">
        <v>549</v>
      </c>
      <c r="AC11" s="356"/>
      <c r="AD11" s="356" t="s">
        <v>550</v>
      </c>
      <c r="AE11" s="360"/>
      <c r="AF11" s="360"/>
      <c r="AG11" s="357"/>
      <c r="AH11" s="356"/>
      <c r="AI11" s="356"/>
      <c r="AJ11" s="356"/>
      <c r="AK11" s="356"/>
      <c r="AL11" s="458" t="s">
        <v>558</v>
      </c>
      <c r="AM11" s="357"/>
      <c r="AN11" s="357"/>
      <c r="AO11" s="357"/>
      <c r="AP11" s="359"/>
      <c r="AQ11" s="457" t="s">
        <v>559</v>
      </c>
      <c r="AR11" s="457" t="s">
        <v>559</v>
      </c>
      <c r="AS11" s="457" t="s">
        <v>559</v>
      </c>
      <c r="AT11" s="457" t="s">
        <v>559</v>
      </c>
      <c r="AU11" s="457" t="s">
        <v>559</v>
      </c>
      <c r="AV11" s="457" t="s">
        <v>560</v>
      </c>
      <c r="AW11" s="457" t="s">
        <v>560</v>
      </c>
      <c r="AX11" s="359"/>
      <c r="AY11" s="459">
        <v>0</v>
      </c>
      <c r="AZ11" s="359"/>
      <c r="BA11" s="459">
        <v>0</v>
      </c>
      <c r="BB11" s="359"/>
      <c r="BC11" s="459">
        <v>0</v>
      </c>
      <c r="BD11" s="359"/>
      <c r="BE11" s="459">
        <v>0</v>
      </c>
      <c r="BF11" s="359"/>
      <c r="BG11" s="459">
        <v>0</v>
      </c>
      <c r="BH11" s="359"/>
      <c r="BI11" s="459">
        <v>0</v>
      </c>
      <c r="BJ11" s="359" t="str">
        <f t="shared" si="0"/>
        <v/>
      </c>
      <c r="BK11" s="359"/>
      <c r="BL11" s="459">
        <v>0</v>
      </c>
      <c r="BM11" s="359"/>
      <c r="BN11" s="459">
        <v>0</v>
      </c>
      <c r="BO11" s="449">
        <v>0</v>
      </c>
      <c r="BP11" s="449" t="s">
        <v>503</v>
      </c>
      <c r="BQ11" s="449">
        <v>0</v>
      </c>
      <c r="BR11" s="356"/>
      <c r="BS11" s="356"/>
      <c r="BT11" s="356"/>
      <c r="BU11" s="460"/>
      <c r="BV11" s="451"/>
    </row>
    <row r="12" spans="2:74" ht="39" customHeight="1" thickBot="1" x14ac:dyDescent="0.25">
      <c r="B12" s="356" t="s">
        <v>542</v>
      </c>
      <c r="C12" s="357" t="s">
        <v>543</v>
      </c>
      <c r="D12" s="449" t="s">
        <v>544</v>
      </c>
      <c r="E12" s="449" t="s">
        <v>545</v>
      </c>
      <c r="F12" s="357" t="s">
        <v>567</v>
      </c>
      <c r="G12" s="451" t="s">
        <v>555</v>
      </c>
      <c r="H12" s="356" t="s">
        <v>565</v>
      </c>
      <c r="I12" s="358">
        <v>54000</v>
      </c>
      <c r="J12" s="358"/>
      <c r="K12" s="358" t="s">
        <v>576</v>
      </c>
      <c r="L12" s="358"/>
      <c r="M12" s="358"/>
      <c r="N12" s="452"/>
      <c r="O12" s="358"/>
      <c r="P12" s="453" t="s">
        <v>588</v>
      </c>
      <c r="Q12" s="454" t="s">
        <v>274</v>
      </c>
      <c r="R12" s="358"/>
      <c r="S12" s="453" t="s">
        <v>556</v>
      </c>
      <c r="T12" s="455" t="s">
        <v>274</v>
      </c>
      <c r="U12" s="358"/>
      <c r="V12" s="453" t="s">
        <v>556</v>
      </c>
      <c r="W12" s="456"/>
      <c r="X12" s="456"/>
      <c r="Y12" s="456"/>
      <c r="Z12" s="358"/>
      <c r="AA12" s="359"/>
      <c r="AB12" s="457" t="s">
        <v>549</v>
      </c>
      <c r="AC12" s="356"/>
      <c r="AD12" s="356" t="s">
        <v>550</v>
      </c>
      <c r="AE12" s="360"/>
      <c r="AF12" s="360"/>
      <c r="AG12" s="357"/>
      <c r="AH12" s="356"/>
      <c r="AI12" s="356"/>
      <c r="AJ12" s="356"/>
      <c r="AK12" s="356"/>
      <c r="AL12" s="458" t="s">
        <v>558</v>
      </c>
      <c r="AM12" s="357"/>
      <c r="AN12" s="357"/>
      <c r="AO12" s="357"/>
      <c r="AP12" s="359"/>
      <c r="AQ12" s="457" t="s">
        <v>559</v>
      </c>
      <c r="AR12" s="457" t="s">
        <v>559</v>
      </c>
      <c r="AS12" s="457" t="s">
        <v>559</v>
      </c>
      <c r="AT12" s="457" t="s">
        <v>559</v>
      </c>
      <c r="AU12" s="457" t="s">
        <v>559</v>
      </c>
      <c r="AV12" s="457" t="s">
        <v>560</v>
      </c>
      <c r="AW12" s="457" t="s">
        <v>560</v>
      </c>
      <c r="AX12" s="359"/>
      <c r="AY12" s="459">
        <v>0</v>
      </c>
      <c r="AZ12" s="359"/>
      <c r="BA12" s="459">
        <v>0</v>
      </c>
      <c r="BB12" s="359"/>
      <c r="BC12" s="459">
        <v>0</v>
      </c>
      <c r="BD12" s="359"/>
      <c r="BE12" s="459">
        <v>0</v>
      </c>
      <c r="BF12" s="359"/>
      <c r="BG12" s="459">
        <v>0</v>
      </c>
      <c r="BH12" s="359"/>
      <c r="BI12" s="459">
        <v>0</v>
      </c>
      <c r="BJ12" s="359" t="str">
        <f t="shared" si="0"/>
        <v/>
      </c>
      <c r="BK12" s="359"/>
      <c r="BL12" s="459">
        <v>0</v>
      </c>
      <c r="BM12" s="359"/>
      <c r="BN12" s="459">
        <v>0</v>
      </c>
      <c r="BO12" s="449">
        <v>0</v>
      </c>
      <c r="BP12" s="449" t="s">
        <v>503</v>
      </c>
      <c r="BQ12" s="449">
        <v>0</v>
      </c>
      <c r="BR12" s="356"/>
      <c r="BS12" s="356"/>
      <c r="BT12" s="356"/>
      <c r="BU12" s="460"/>
      <c r="BV12" s="451"/>
    </row>
    <row r="13" spans="2:74" ht="48.75" customHeight="1" thickBot="1" x14ac:dyDescent="0.25">
      <c r="B13" s="356" t="s">
        <v>542</v>
      </c>
      <c r="C13" s="357" t="s">
        <v>543</v>
      </c>
      <c r="D13" s="449" t="s">
        <v>544</v>
      </c>
      <c r="E13" s="449" t="s">
        <v>545</v>
      </c>
      <c r="F13" s="357" t="s">
        <v>568</v>
      </c>
      <c r="G13" s="451" t="s">
        <v>555</v>
      </c>
      <c r="H13" s="356" t="s">
        <v>565</v>
      </c>
      <c r="I13" s="358">
        <v>15000</v>
      </c>
      <c r="J13" s="358"/>
      <c r="K13" s="358" t="s">
        <v>576</v>
      </c>
      <c r="L13" s="358"/>
      <c r="M13" s="358"/>
      <c r="N13" s="452"/>
      <c r="O13" s="358"/>
      <c r="P13" s="453" t="s">
        <v>588</v>
      </c>
      <c r="Q13" s="454" t="s">
        <v>274</v>
      </c>
      <c r="R13" s="358"/>
      <c r="S13" s="453" t="s">
        <v>556</v>
      </c>
      <c r="T13" s="455" t="s">
        <v>274</v>
      </c>
      <c r="U13" s="358"/>
      <c r="V13" s="453" t="s">
        <v>556</v>
      </c>
      <c r="W13" s="456"/>
      <c r="X13" s="456"/>
      <c r="Y13" s="456"/>
      <c r="Z13" s="358"/>
      <c r="AA13" s="359"/>
      <c r="AB13" s="457" t="s">
        <v>549</v>
      </c>
      <c r="AC13" s="356" t="s">
        <v>589</v>
      </c>
      <c r="AD13" s="356" t="s">
        <v>569</v>
      </c>
      <c r="AE13" s="360"/>
      <c r="AF13" s="360"/>
      <c r="AG13" s="357"/>
      <c r="AH13" s="356"/>
      <c r="AI13" s="356"/>
      <c r="AJ13" s="356"/>
      <c r="AK13" s="356"/>
      <c r="AL13" s="458" t="s">
        <v>558</v>
      </c>
      <c r="AM13" s="357"/>
      <c r="AN13" s="357"/>
      <c r="AO13" s="357"/>
      <c r="AP13" s="359"/>
      <c r="AQ13" s="457" t="s">
        <v>559</v>
      </c>
      <c r="AR13" s="457" t="s">
        <v>559</v>
      </c>
      <c r="AS13" s="457" t="s">
        <v>559</v>
      </c>
      <c r="AT13" s="457" t="s">
        <v>559</v>
      </c>
      <c r="AU13" s="457" t="s">
        <v>559</v>
      </c>
      <c r="AV13" s="457" t="s">
        <v>560</v>
      </c>
      <c r="AW13" s="457" t="s">
        <v>560</v>
      </c>
      <c r="AX13" s="359"/>
      <c r="AY13" s="459">
        <v>0</v>
      </c>
      <c r="AZ13" s="359"/>
      <c r="BA13" s="459">
        <v>0</v>
      </c>
      <c r="BB13" s="359"/>
      <c r="BC13" s="459">
        <v>0</v>
      </c>
      <c r="BD13" s="359"/>
      <c r="BE13" s="459">
        <v>0</v>
      </c>
      <c r="BF13" s="359"/>
      <c r="BG13" s="459">
        <v>0</v>
      </c>
      <c r="BH13" s="359"/>
      <c r="BI13" s="459">
        <v>0</v>
      </c>
      <c r="BJ13" s="359" t="str">
        <f t="shared" si="0"/>
        <v/>
      </c>
      <c r="BK13" s="359"/>
      <c r="BL13" s="459">
        <v>0</v>
      </c>
      <c r="BM13" s="359"/>
      <c r="BN13" s="459">
        <v>0</v>
      </c>
      <c r="BO13" s="449">
        <v>0</v>
      </c>
      <c r="BP13" s="449" t="s">
        <v>503</v>
      </c>
      <c r="BQ13" s="449">
        <v>0</v>
      </c>
      <c r="BR13" s="356"/>
      <c r="BS13" s="356"/>
      <c r="BT13" s="356"/>
      <c r="BU13" s="460"/>
      <c r="BV13" s="451"/>
    </row>
    <row r="14" spans="2:74" ht="39" thickBot="1" x14ac:dyDescent="0.25">
      <c r="B14" s="356" t="s">
        <v>542</v>
      </c>
      <c r="C14" s="357" t="s">
        <v>543</v>
      </c>
      <c r="D14" s="449" t="s">
        <v>544</v>
      </c>
      <c r="E14" s="449" t="s">
        <v>545</v>
      </c>
      <c r="F14" s="357" t="s">
        <v>590</v>
      </c>
      <c r="G14" s="451" t="s">
        <v>343</v>
      </c>
      <c r="H14" s="356" t="s">
        <v>565</v>
      </c>
      <c r="I14" s="358">
        <v>5724</v>
      </c>
      <c r="J14" s="358">
        <v>13289812</v>
      </c>
      <c r="K14" s="358" t="s">
        <v>576</v>
      </c>
      <c r="L14" s="358">
        <v>5724</v>
      </c>
      <c r="M14" s="358">
        <v>13289812</v>
      </c>
      <c r="N14" s="452" t="s">
        <v>517</v>
      </c>
      <c r="O14" s="358">
        <v>13272000</v>
      </c>
      <c r="P14" s="453">
        <v>0.99865972520905488</v>
      </c>
      <c r="Q14" s="454" t="s">
        <v>517</v>
      </c>
      <c r="R14" s="358"/>
      <c r="S14" s="453" t="s">
        <v>591</v>
      </c>
      <c r="T14" s="455" t="s">
        <v>517</v>
      </c>
      <c r="U14" s="358">
        <v>10617600</v>
      </c>
      <c r="V14" s="453">
        <v>0.8</v>
      </c>
      <c r="W14" s="456"/>
      <c r="X14" s="456"/>
      <c r="Y14" s="456"/>
      <c r="Z14" s="358"/>
      <c r="AA14" s="359"/>
      <c r="AB14" s="457" t="s">
        <v>549</v>
      </c>
      <c r="AC14" s="356" t="s">
        <v>589</v>
      </c>
      <c r="AD14" s="356" t="s">
        <v>557</v>
      </c>
      <c r="AE14" s="360">
        <v>365</v>
      </c>
      <c r="AF14" s="360"/>
      <c r="AG14" s="357"/>
      <c r="AH14" s="356" t="s">
        <v>577</v>
      </c>
      <c r="AI14" s="356"/>
      <c r="AJ14" s="356" t="s">
        <v>543</v>
      </c>
      <c r="AK14" s="356"/>
      <c r="AL14" s="458" t="s">
        <v>551</v>
      </c>
      <c r="AM14" s="357"/>
      <c r="AN14" s="357"/>
      <c r="AO14" s="357"/>
      <c r="AP14" s="359">
        <v>41598</v>
      </c>
      <c r="AQ14" s="457" t="s">
        <v>543</v>
      </c>
      <c r="AR14" s="457">
        <v>41601</v>
      </c>
      <c r="AS14" s="457">
        <v>41616</v>
      </c>
      <c r="AT14" s="457">
        <v>41631</v>
      </c>
      <c r="AU14" s="457">
        <v>41634</v>
      </c>
      <c r="AV14" s="457" t="s">
        <v>543</v>
      </c>
      <c r="AW14" s="457">
        <v>41999</v>
      </c>
      <c r="AX14" s="359">
        <v>41598</v>
      </c>
      <c r="AY14" s="459">
        <v>0</v>
      </c>
      <c r="AZ14" s="359">
        <v>41607</v>
      </c>
      <c r="BA14" s="459" t="s">
        <v>543</v>
      </c>
      <c r="BB14" s="359">
        <v>41607</v>
      </c>
      <c r="BC14" s="459">
        <v>6</v>
      </c>
      <c r="BD14" s="359">
        <v>41638</v>
      </c>
      <c r="BE14" s="459">
        <v>16</v>
      </c>
      <c r="BF14" s="359">
        <v>41668</v>
      </c>
      <c r="BG14" s="459">
        <v>15</v>
      </c>
      <c r="BH14" s="359">
        <v>41640</v>
      </c>
      <c r="BI14" s="459">
        <v>-31</v>
      </c>
      <c r="BJ14" s="359">
        <v>41640</v>
      </c>
      <c r="BK14" s="359"/>
      <c r="BL14" s="459">
        <v>0</v>
      </c>
      <c r="BM14" s="359"/>
      <c r="BN14" s="459">
        <v>0</v>
      </c>
      <c r="BO14" s="449">
        <v>-262</v>
      </c>
      <c r="BP14" s="449" t="s">
        <v>511</v>
      </c>
      <c r="BQ14" s="449">
        <v>-268</v>
      </c>
      <c r="BR14" s="356"/>
      <c r="BS14" s="356"/>
      <c r="BT14" s="356"/>
      <c r="BU14" s="460"/>
      <c r="BV14" s="451"/>
    </row>
    <row r="15" spans="2:74" ht="39" thickBot="1" x14ac:dyDescent="0.25">
      <c r="B15" s="356" t="s">
        <v>542</v>
      </c>
      <c r="C15" s="357" t="s">
        <v>543</v>
      </c>
      <c r="D15" s="449" t="s">
        <v>544</v>
      </c>
      <c r="E15" s="449" t="s">
        <v>545</v>
      </c>
      <c r="F15" s="357" t="s">
        <v>592</v>
      </c>
      <c r="G15" s="451" t="s">
        <v>575</v>
      </c>
      <c r="H15" s="356" t="s">
        <v>565</v>
      </c>
      <c r="I15" s="358">
        <v>10438</v>
      </c>
      <c r="J15" s="358">
        <v>24139847</v>
      </c>
      <c r="K15" s="358" t="s">
        <v>593</v>
      </c>
      <c r="L15" s="358">
        <v>10438</v>
      </c>
      <c r="M15" s="358">
        <v>24139847</v>
      </c>
      <c r="N15" s="452"/>
      <c r="O15" s="358"/>
      <c r="P15" s="453" t="s">
        <v>274</v>
      </c>
      <c r="Q15" s="454" t="s">
        <v>274</v>
      </c>
      <c r="R15" s="358"/>
      <c r="S15" s="453" t="s">
        <v>556</v>
      </c>
      <c r="T15" s="455" t="s">
        <v>274</v>
      </c>
      <c r="U15" s="358"/>
      <c r="V15" s="453" t="s">
        <v>556</v>
      </c>
      <c r="W15" s="456"/>
      <c r="X15" s="456"/>
      <c r="Y15" s="456"/>
      <c r="Z15" s="358"/>
      <c r="AA15" s="359"/>
      <c r="AB15" s="457" t="s">
        <v>549</v>
      </c>
      <c r="AC15" s="356" t="s">
        <v>589</v>
      </c>
      <c r="AD15" s="356" t="s">
        <v>550</v>
      </c>
      <c r="AE15" s="360">
        <v>15</v>
      </c>
      <c r="AF15" s="360"/>
      <c r="AG15" s="357"/>
      <c r="AH15" s="356" t="s">
        <v>594</v>
      </c>
      <c r="AI15" s="356"/>
      <c r="AJ15" s="356" t="s">
        <v>543</v>
      </c>
      <c r="AK15" s="356"/>
      <c r="AL15" s="458" t="s">
        <v>551</v>
      </c>
      <c r="AM15" s="357"/>
      <c r="AN15" s="357"/>
      <c r="AO15" s="357"/>
      <c r="AP15" s="359">
        <v>41708</v>
      </c>
      <c r="AQ15" s="457" t="s">
        <v>543</v>
      </c>
      <c r="AR15" s="457">
        <v>41711</v>
      </c>
      <c r="AS15" s="457">
        <v>41726</v>
      </c>
      <c r="AT15" s="457">
        <v>41741</v>
      </c>
      <c r="AU15" s="457">
        <v>41744</v>
      </c>
      <c r="AV15" s="457" t="s">
        <v>543</v>
      </c>
      <c r="AW15" s="457">
        <v>41759</v>
      </c>
      <c r="AX15" s="359">
        <v>41708</v>
      </c>
      <c r="AY15" s="459">
        <v>0</v>
      </c>
      <c r="AZ15" s="359">
        <v>41717</v>
      </c>
      <c r="BA15" s="459" t="s">
        <v>543</v>
      </c>
      <c r="BB15" s="359">
        <v>41718</v>
      </c>
      <c r="BC15" s="459">
        <v>7</v>
      </c>
      <c r="BD15" s="359"/>
      <c r="BE15" s="459">
        <v>0</v>
      </c>
      <c r="BF15" s="359"/>
      <c r="BG15" s="459">
        <v>0</v>
      </c>
      <c r="BH15" s="359"/>
      <c r="BI15" s="459">
        <v>0</v>
      </c>
      <c r="BJ15" s="359" t="str">
        <f t="shared" si="0"/>
        <v/>
      </c>
      <c r="BK15" s="359"/>
      <c r="BL15" s="459">
        <v>0</v>
      </c>
      <c r="BM15" s="359"/>
      <c r="BN15" s="459">
        <v>0</v>
      </c>
      <c r="BO15" s="449">
        <v>11</v>
      </c>
      <c r="BP15" s="449" t="s">
        <v>506</v>
      </c>
      <c r="BQ15" s="449">
        <v>4</v>
      </c>
      <c r="BR15" s="356"/>
      <c r="BS15" s="356"/>
      <c r="BT15" s="356"/>
      <c r="BU15" s="460"/>
      <c r="BV15" s="451"/>
    </row>
    <row r="16" spans="2:74" ht="38.25" x14ac:dyDescent="0.2">
      <c r="B16" s="356" t="s">
        <v>542</v>
      </c>
      <c r="C16" s="357" t="s">
        <v>543</v>
      </c>
      <c r="D16" s="449" t="s">
        <v>544</v>
      </c>
      <c r="E16" s="449" t="s">
        <v>545</v>
      </c>
      <c r="F16" s="357" t="s">
        <v>595</v>
      </c>
      <c r="G16" s="451" t="s">
        <v>575</v>
      </c>
      <c r="H16" s="356" t="s">
        <v>565</v>
      </c>
      <c r="I16" s="358">
        <v>11737</v>
      </c>
      <c r="J16" s="358">
        <v>27144182</v>
      </c>
      <c r="K16" s="358" t="s">
        <v>593</v>
      </c>
      <c r="L16" s="358">
        <v>11737</v>
      </c>
      <c r="M16" s="358">
        <v>27144182</v>
      </c>
      <c r="N16" s="452"/>
      <c r="O16" s="358"/>
      <c r="P16" s="453" t="s">
        <v>274</v>
      </c>
      <c r="Q16" s="454" t="s">
        <v>274</v>
      </c>
      <c r="R16" s="358"/>
      <c r="S16" s="453" t="s">
        <v>556</v>
      </c>
      <c r="T16" s="455" t="s">
        <v>274</v>
      </c>
      <c r="U16" s="358"/>
      <c r="V16" s="453" t="s">
        <v>556</v>
      </c>
      <c r="W16" s="456"/>
      <c r="X16" s="456"/>
      <c r="Y16" s="456"/>
      <c r="Z16" s="358"/>
      <c r="AA16" s="359"/>
      <c r="AB16" s="457" t="s">
        <v>549</v>
      </c>
      <c r="AC16" s="356" t="s">
        <v>589</v>
      </c>
      <c r="AD16" s="356" t="s">
        <v>550</v>
      </c>
      <c r="AE16" s="360">
        <v>15</v>
      </c>
      <c r="AF16" s="360"/>
      <c r="AG16" s="357"/>
      <c r="AH16" s="356" t="s">
        <v>596</v>
      </c>
      <c r="AI16" s="356"/>
      <c r="AJ16" s="356" t="s">
        <v>543</v>
      </c>
      <c r="AK16" s="356"/>
      <c r="AL16" s="458" t="s">
        <v>551</v>
      </c>
      <c r="AM16" s="357"/>
      <c r="AN16" s="357"/>
      <c r="AO16" s="357"/>
      <c r="AP16" s="359">
        <v>41708</v>
      </c>
      <c r="AQ16" s="457" t="s">
        <v>543</v>
      </c>
      <c r="AR16" s="457">
        <v>41711</v>
      </c>
      <c r="AS16" s="457">
        <v>41726</v>
      </c>
      <c r="AT16" s="457">
        <v>41741</v>
      </c>
      <c r="AU16" s="457">
        <v>41744</v>
      </c>
      <c r="AV16" s="457" t="s">
        <v>543</v>
      </c>
      <c r="AW16" s="457">
        <v>41759</v>
      </c>
      <c r="AX16" s="359"/>
      <c r="AY16" s="459">
        <v>0</v>
      </c>
      <c r="AZ16" s="359"/>
      <c r="BA16" s="459" t="s">
        <v>543</v>
      </c>
      <c r="BB16" s="359"/>
      <c r="BC16" s="459">
        <v>0</v>
      </c>
      <c r="BD16" s="359"/>
      <c r="BE16" s="459">
        <v>0</v>
      </c>
      <c r="BF16" s="359"/>
      <c r="BG16" s="459">
        <v>0</v>
      </c>
      <c r="BH16" s="359"/>
      <c r="BI16" s="459">
        <v>0</v>
      </c>
      <c r="BJ16" s="359" t="str">
        <f t="shared" si="0"/>
        <v/>
      </c>
      <c r="BK16" s="359"/>
      <c r="BL16" s="459">
        <v>0</v>
      </c>
      <c r="BM16" s="359"/>
      <c r="BN16" s="459">
        <v>0</v>
      </c>
      <c r="BO16" s="449">
        <v>29</v>
      </c>
      <c r="BP16" s="449" t="s">
        <v>503</v>
      </c>
      <c r="BQ16" s="449">
        <v>29</v>
      </c>
      <c r="BR16" s="356"/>
      <c r="BS16" s="356"/>
      <c r="BT16" s="356"/>
      <c r="BU16" s="460"/>
      <c r="BV16" s="451"/>
    </row>
    <row r="17" spans="2:19" x14ac:dyDescent="0.2">
      <c r="B17" s="311"/>
      <c r="C17" s="311"/>
      <c r="D17" s="311"/>
      <c r="E17" s="312"/>
      <c r="F17" s="313"/>
      <c r="G17" s="314"/>
      <c r="H17" s="315"/>
      <c r="I17" s="316"/>
      <c r="J17" s="317"/>
      <c r="K17" s="316"/>
      <c r="L17" s="316"/>
      <c r="M17" s="316"/>
      <c r="N17" s="317"/>
      <c r="O17" s="318"/>
      <c r="Q17" s="320"/>
      <c r="R17" s="318"/>
      <c r="S17" s="312"/>
    </row>
    <row r="18" spans="2:19" x14ac:dyDescent="0.2">
      <c r="B18" s="311"/>
      <c r="C18" s="311"/>
      <c r="D18" s="311"/>
      <c r="E18" s="312"/>
      <c r="F18" s="313"/>
      <c r="G18" s="314"/>
      <c r="H18" s="315"/>
      <c r="I18" s="316"/>
      <c r="J18" s="317"/>
      <c r="K18" s="316"/>
      <c r="L18" s="316"/>
      <c r="M18" s="316"/>
      <c r="N18" s="317"/>
      <c r="O18" s="318"/>
      <c r="Q18" s="320"/>
      <c r="R18" s="318"/>
      <c r="S18" s="312"/>
    </row>
    <row r="19" spans="2:19" x14ac:dyDescent="0.2">
      <c r="B19" s="311"/>
      <c r="C19" s="311"/>
      <c r="D19" s="311"/>
      <c r="E19" s="312"/>
      <c r="F19" s="313"/>
      <c r="G19" s="314"/>
      <c r="H19" s="315"/>
      <c r="I19" s="316"/>
      <c r="J19" s="317"/>
      <c r="K19" s="316"/>
      <c r="L19" s="316"/>
      <c r="M19" s="316"/>
      <c r="N19" s="317"/>
      <c r="O19" s="318"/>
      <c r="Q19" s="320"/>
      <c r="R19" s="318"/>
      <c r="S19" s="312"/>
    </row>
    <row r="20" spans="2:19" x14ac:dyDescent="0.2">
      <c r="B20" s="311"/>
      <c r="C20" s="311"/>
      <c r="D20" s="311"/>
      <c r="E20" s="312"/>
      <c r="F20" s="313"/>
      <c r="G20" s="314"/>
      <c r="H20" s="315"/>
      <c r="I20" s="316"/>
      <c r="J20" s="317"/>
      <c r="K20" s="316"/>
      <c r="L20" s="316"/>
      <c r="M20" s="316"/>
      <c r="N20" s="317"/>
      <c r="O20" s="318"/>
      <c r="Q20" s="320"/>
      <c r="R20" s="318"/>
      <c r="S20" s="312"/>
    </row>
    <row r="21" spans="2:19" x14ac:dyDescent="0.2">
      <c r="B21" s="311"/>
      <c r="C21" s="311"/>
      <c r="D21" s="311"/>
      <c r="E21" s="312"/>
      <c r="F21" s="313"/>
      <c r="G21" s="314"/>
      <c r="H21" s="315"/>
      <c r="I21" s="316"/>
      <c r="J21" s="317"/>
      <c r="K21" s="316"/>
      <c r="L21" s="316"/>
      <c r="M21" s="316"/>
      <c r="N21" s="317"/>
      <c r="O21" s="318"/>
      <c r="Q21" s="320"/>
      <c r="R21" s="318"/>
      <c r="S21" s="312"/>
    </row>
    <row r="22" spans="2:19" x14ac:dyDescent="0.2">
      <c r="B22" s="311"/>
      <c r="C22" s="311"/>
      <c r="D22" s="311"/>
      <c r="E22" s="312"/>
      <c r="F22" s="313"/>
      <c r="G22" s="314"/>
      <c r="H22" s="315"/>
      <c r="I22" s="316"/>
      <c r="J22" s="317"/>
      <c r="K22" s="316"/>
      <c r="L22" s="316"/>
      <c r="M22" s="316"/>
      <c r="N22" s="317"/>
      <c r="O22" s="318"/>
      <c r="Q22" s="320"/>
      <c r="R22" s="318"/>
      <c r="S22" s="312"/>
    </row>
    <row r="23" spans="2:19" x14ac:dyDescent="0.2">
      <c r="B23" s="311"/>
      <c r="C23" s="311"/>
      <c r="D23" s="311"/>
      <c r="E23" s="312"/>
      <c r="F23" s="313"/>
      <c r="G23" s="314"/>
      <c r="H23" s="315"/>
      <c r="I23" s="316"/>
      <c r="J23" s="317"/>
      <c r="K23" s="316"/>
      <c r="L23" s="316"/>
      <c r="M23" s="316"/>
      <c r="N23" s="317"/>
      <c r="O23" s="318"/>
      <c r="Q23" s="320"/>
      <c r="R23" s="318"/>
      <c r="S23" s="312"/>
    </row>
    <row r="24" spans="2:19" x14ac:dyDescent="0.2">
      <c r="B24" s="311"/>
      <c r="C24" s="311"/>
      <c r="D24" s="311"/>
      <c r="E24" s="312"/>
      <c r="F24" s="313"/>
      <c r="G24" s="314"/>
      <c r="H24" s="315"/>
      <c r="I24" s="316"/>
      <c r="J24" s="317"/>
      <c r="K24" s="316"/>
      <c r="L24" s="316"/>
      <c r="M24" s="316"/>
      <c r="N24" s="317"/>
      <c r="O24" s="318"/>
      <c r="Q24" s="320"/>
      <c r="R24" s="318"/>
      <c r="S24" s="312"/>
    </row>
    <row r="25" spans="2:19" x14ac:dyDescent="0.2">
      <c r="B25" s="311"/>
      <c r="C25" s="311"/>
      <c r="D25" s="311"/>
      <c r="E25" s="312"/>
      <c r="F25" s="313"/>
      <c r="G25" s="314"/>
      <c r="H25" s="315"/>
      <c r="I25" s="316"/>
      <c r="J25" s="317"/>
      <c r="K25" s="316"/>
      <c r="L25" s="316"/>
      <c r="M25" s="316"/>
      <c r="N25" s="317"/>
      <c r="O25" s="318"/>
      <c r="Q25" s="320"/>
      <c r="R25" s="318"/>
      <c r="S25" s="312"/>
    </row>
    <row r="26" spans="2:19" x14ac:dyDescent="0.2">
      <c r="B26" s="311"/>
      <c r="C26" s="311"/>
      <c r="D26" s="311"/>
      <c r="E26" s="312"/>
      <c r="F26" s="313"/>
      <c r="G26" s="314"/>
      <c r="H26" s="315"/>
      <c r="I26" s="316"/>
      <c r="J26" s="317"/>
      <c r="K26" s="316"/>
      <c r="L26" s="316"/>
      <c r="M26" s="316"/>
      <c r="N26" s="317"/>
      <c r="O26" s="318"/>
      <c r="Q26" s="320"/>
      <c r="R26" s="318"/>
      <c r="S26" s="312"/>
    </row>
    <row r="27" spans="2:19" x14ac:dyDescent="0.2">
      <c r="B27" s="311"/>
      <c r="C27" s="311"/>
      <c r="D27" s="311"/>
      <c r="E27" s="312"/>
      <c r="F27" s="313"/>
      <c r="G27" s="314"/>
      <c r="H27" s="315"/>
      <c r="I27" s="316"/>
      <c r="J27" s="317"/>
      <c r="K27" s="316"/>
      <c r="L27" s="316"/>
      <c r="M27" s="316"/>
      <c r="N27" s="317"/>
      <c r="O27" s="318"/>
      <c r="Q27" s="320"/>
      <c r="R27" s="318"/>
      <c r="S27" s="312"/>
    </row>
    <row r="28" spans="2:19" x14ac:dyDescent="0.2">
      <c r="B28" s="311"/>
      <c r="C28" s="311"/>
      <c r="D28" s="311"/>
      <c r="E28" s="312"/>
      <c r="F28" s="313"/>
      <c r="G28" s="314"/>
      <c r="H28" s="315"/>
      <c r="I28" s="316"/>
      <c r="J28" s="317"/>
      <c r="K28" s="316"/>
      <c r="L28" s="316"/>
      <c r="M28" s="316"/>
      <c r="N28" s="317"/>
      <c r="O28" s="318"/>
      <c r="Q28" s="320"/>
      <c r="R28" s="318"/>
      <c r="S28" s="312"/>
    </row>
    <row r="29" spans="2:19" x14ac:dyDescent="0.2">
      <c r="B29" s="311"/>
      <c r="C29" s="311"/>
      <c r="D29" s="311"/>
      <c r="E29" s="312"/>
      <c r="F29" s="313"/>
      <c r="G29" s="314"/>
      <c r="H29" s="315"/>
      <c r="I29" s="316"/>
      <c r="J29" s="317"/>
      <c r="K29" s="316"/>
      <c r="L29" s="316"/>
      <c r="M29" s="316"/>
      <c r="N29" s="317"/>
      <c r="O29" s="318"/>
      <c r="Q29" s="320"/>
      <c r="R29" s="318"/>
      <c r="S29" s="312"/>
    </row>
    <row r="30" spans="2:19" x14ac:dyDescent="0.2">
      <c r="B30" s="311"/>
      <c r="C30" s="311"/>
      <c r="D30" s="311"/>
      <c r="E30" s="312"/>
      <c r="F30" s="313"/>
      <c r="G30" s="314"/>
      <c r="H30" s="315"/>
      <c r="I30" s="316"/>
      <c r="J30" s="317"/>
      <c r="K30" s="316"/>
      <c r="L30" s="316"/>
      <c r="M30" s="316"/>
      <c r="N30" s="317"/>
      <c r="O30" s="318"/>
      <c r="Q30" s="320"/>
      <c r="R30" s="318"/>
      <c r="S30" s="312"/>
    </row>
    <row r="31" spans="2:19" x14ac:dyDescent="0.2">
      <c r="B31" s="311"/>
      <c r="C31" s="311"/>
      <c r="D31" s="311"/>
      <c r="E31" s="312"/>
      <c r="F31" s="313"/>
      <c r="G31" s="314"/>
      <c r="H31" s="315"/>
      <c r="I31" s="316"/>
      <c r="J31" s="317"/>
      <c r="K31" s="316"/>
      <c r="L31" s="316"/>
      <c r="M31" s="316"/>
      <c r="N31" s="317"/>
      <c r="O31" s="318"/>
      <c r="Q31" s="320"/>
      <c r="R31" s="318"/>
      <c r="S31" s="312"/>
    </row>
    <row r="32" spans="2:19" x14ac:dyDescent="0.2">
      <c r="B32" s="311"/>
      <c r="C32" s="311"/>
      <c r="D32" s="311"/>
      <c r="E32" s="312"/>
      <c r="F32" s="313"/>
      <c r="G32" s="314"/>
      <c r="H32" s="315"/>
      <c r="I32" s="316"/>
      <c r="J32" s="317"/>
      <c r="K32" s="316"/>
      <c r="L32" s="316"/>
      <c r="M32" s="316"/>
      <c r="N32" s="317"/>
      <c r="O32" s="318"/>
      <c r="Q32" s="320"/>
      <c r="R32" s="318"/>
      <c r="S32" s="312"/>
    </row>
    <row r="33" spans="2:19" x14ac:dyDescent="0.2">
      <c r="B33" s="311"/>
      <c r="C33" s="311"/>
      <c r="D33" s="311"/>
      <c r="E33" s="312"/>
      <c r="F33" s="313"/>
      <c r="G33" s="314"/>
      <c r="H33" s="315"/>
      <c r="I33" s="316"/>
      <c r="J33" s="317"/>
      <c r="K33" s="316"/>
      <c r="L33" s="316"/>
      <c r="M33" s="316"/>
      <c r="N33" s="317"/>
      <c r="O33" s="318"/>
      <c r="Q33" s="320"/>
      <c r="R33" s="318"/>
      <c r="S33" s="312"/>
    </row>
    <row r="34" spans="2:19" x14ac:dyDescent="0.2">
      <c r="B34" s="311"/>
      <c r="C34" s="311"/>
      <c r="D34" s="311"/>
      <c r="E34" s="312"/>
      <c r="F34" s="313"/>
      <c r="G34" s="314"/>
      <c r="H34" s="315"/>
      <c r="I34" s="316"/>
      <c r="J34" s="317"/>
      <c r="K34" s="316"/>
      <c r="L34" s="316"/>
      <c r="M34" s="316"/>
      <c r="N34" s="317"/>
      <c r="O34" s="318"/>
      <c r="Q34" s="320"/>
      <c r="R34" s="318"/>
      <c r="S34" s="312"/>
    </row>
    <row r="35" spans="2:19" x14ac:dyDescent="0.2">
      <c r="B35" s="311"/>
      <c r="C35" s="311"/>
      <c r="D35" s="311"/>
      <c r="E35" s="312"/>
      <c r="F35" s="313"/>
      <c r="G35" s="314"/>
      <c r="H35" s="315"/>
      <c r="I35" s="316"/>
      <c r="J35" s="317"/>
      <c r="K35" s="316"/>
      <c r="L35" s="316"/>
      <c r="M35" s="316"/>
      <c r="N35" s="317"/>
      <c r="O35" s="318"/>
      <c r="Q35" s="320"/>
      <c r="R35" s="318"/>
      <c r="S35" s="312"/>
    </row>
    <row r="36" spans="2:19" x14ac:dyDescent="0.2">
      <c r="B36" s="311"/>
      <c r="C36" s="311"/>
      <c r="D36" s="311"/>
      <c r="E36" s="312"/>
      <c r="F36" s="313"/>
      <c r="G36" s="314"/>
      <c r="H36" s="315"/>
      <c r="I36" s="316"/>
      <c r="J36" s="317"/>
      <c r="K36" s="316"/>
      <c r="L36" s="316"/>
      <c r="M36" s="316"/>
      <c r="N36" s="317"/>
      <c r="O36" s="318"/>
      <c r="Q36" s="320"/>
      <c r="R36" s="318"/>
      <c r="S36" s="312"/>
    </row>
    <row r="37" spans="2:19" x14ac:dyDescent="0.2">
      <c r="B37" s="311"/>
      <c r="C37" s="311"/>
      <c r="D37" s="311"/>
      <c r="E37" s="312"/>
      <c r="F37" s="313"/>
      <c r="G37" s="314"/>
      <c r="H37" s="315"/>
      <c r="I37" s="316"/>
      <c r="J37" s="317"/>
      <c r="K37" s="316"/>
      <c r="L37" s="316"/>
      <c r="M37" s="316"/>
      <c r="N37" s="317"/>
      <c r="O37" s="318"/>
      <c r="Q37" s="320"/>
      <c r="R37" s="318"/>
      <c r="S37" s="312"/>
    </row>
    <row r="38" spans="2:19" x14ac:dyDescent="0.2">
      <c r="B38" s="311"/>
      <c r="C38" s="311"/>
      <c r="D38" s="311"/>
      <c r="E38" s="312"/>
      <c r="F38" s="313"/>
      <c r="G38" s="314"/>
      <c r="H38" s="315"/>
      <c r="I38" s="316"/>
      <c r="J38" s="317"/>
      <c r="K38" s="316"/>
      <c r="L38" s="316"/>
      <c r="M38" s="316"/>
      <c r="N38" s="317"/>
      <c r="O38" s="318"/>
      <c r="Q38" s="320"/>
      <c r="R38" s="318"/>
      <c r="S38" s="312"/>
    </row>
    <row r="39" spans="2:19" x14ac:dyDescent="0.2">
      <c r="B39" s="311"/>
      <c r="C39" s="311"/>
      <c r="D39" s="311"/>
      <c r="E39" s="312"/>
      <c r="F39" s="313"/>
      <c r="G39" s="314"/>
      <c r="H39" s="315"/>
      <c r="I39" s="316"/>
      <c r="J39" s="317"/>
      <c r="K39" s="316"/>
      <c r="L39" s="316"/>
      <c r="M39" s="316"/>
      <c r="N39" s="317"/>
      <c r="O39" s="318"/>
      <c r="Q39" s="320"/>
      <c r="R39" s="318"/>
      <c r="S39" s="312"/>
    </row>
    <row r="40" spans="2:19" x14ac:dyDescent="0.2">
      <c r="B40" s="311"/>
      <c r="C40" s="311"/>
      <c r="D40" s="311"/>
      <c r="E40" s="312"/>
      <c r="F40" s="313"/>
      <c r="G40" s="314"/>
      <c r="H40" s="315"/>
      <c r="I40" s="316"/>
      <c r="J40" s="317"/>
      <c r="K40" s="316"/>
      <c r="L40" s="316"/>
      <c r="M40" s="316"/>
      <c r="N40" s="317"/>
      <c r="O40" s="318"/>
      <c r="Q40" s="320"/>
      <c r="R40" s="318"/>
      <c r="S40" s="312"/>
    </row>
    <row r="41" spans="2:19" x14ac:dyDescent="0.2">
      <c r="B41" s="311"/>
      <c r="C41" s="311"/>
      <c r="D41" s="311"/>
      <c r="E41" s="312"/>
      <c r="F41" s="313"/>
      <c r="G41" s="314"/>
      <c r="H41" s="315"/>
      <c r="I41" s="316"/>
      <c r="J41" s="317"/>
      <c r="K41" s="316"/>
      <c r="L41" s="316"/>
      <c r="M41" s="316"/>
      <c r="N41" s="317"/>
      <c r="O41" s="318"/>
      <c r="Q41" s="320"/>
      <c r="R41" s="318"/>
      <c r="S41" s="312"/>
    </row>
    <row r="42" spans="2:19" x14ac:dyDescent="0.2">
      <c r="B42" s="311"/>
      <c r="C42" s="311"/>
      <c r="D42" s="311"/>
      <c r="E42" s="312"/>
      <c r="F42" s="313"/>
      <c r="G42" s="314"/>
      <c r="H42" s="315"/>
      <c r="I42" s="316"/>
      <c r="J42" s="317"/>
      <c r="K42" s="316"/>
      <c r="L42" s="316"/>
      <c r="M42" s="316"/>
      <c r="N42" s="317"/>
      <c r="O42" s="318"/>
      <c r="Q42" s="320"/>
      <c r="R42" s="318"/>
      <c r="S42" s="312"/>
    </row>
    <row r="43" spans="2:19" x14ac:dyDescent="0.2">
      <c r="B43" s="311"/>
      <c r="C43" s="311"/>
      <c r="D43" s="311"/>
      <c r="E43" s="312"/>
      <c r="F43" s="313"/>
      <c r="G43" s="314"/>
      <c r="H43" s="315"/>
      <c r="I43" s="316"/>
      <c r="J43" s="317"/>
      <c r="K43" s="316"/>
      <c r="L43" s="316"/>
      <c r="M43" s="316"/>
      <c r="N43" s="317"/>
      <c r="O43" s="318"/>
      <c r="Q43" s="320"/>
      <c r="R43" s="318"/>
      <c r="S43" s="312"/>
    </row>
    <row r="44" spans="2:19" x14ac:dyDescent="0.2">
      <c r="B44" s="311"/>
      <c r="C44" s="311"/>
      <c r="D44" s="311"/>
      <c r="E44" s="312"/>
      <c r="F44" s="313"/>
      <c r="G44" s="314"/>
      <c r="H44" s="315"/>
      <c r="I44" s="316"/>
      <c r="J44" s="317"/>
      <c r="K44" s="316"/>
      <c r="L44" s="316"/>
      <c r="M44" s="316"/>
      <c r="N44" s="317"/>
      <c r="O44" s="318"/>
      <c r="Q44" s="320"/>
      <c r="R44" s="318"/>
      <c r="S44" s="312"/>
    </row>
    <row r="45" spans="2:19" x14ac:dyDescent="0.2">
      <c r="B45" s="311"/>
      <c r="C45" s="311"/>
      <c r="D45" s="311"/>
      <c r="E45" s="312"/>
      <c r="F45" s="313"/>
      <c r="G45" s="314"/>
      <c r="H45" s="315"/>
      <c r="I45" s="316"/>
      <c r="J45" s="317"/>
      <c r="K45" s="316"/>
      <c r="L45" s="316"/>
      <c r="M45" s="316"/>
      <c r="N45" s="317"/>
      <c r="O45" s="318"/>
      <c r="Q45" s="320"/>
      <c r="R45" s="318"/>
      <c r="S45" s="312"/>
    </row>
    <row r="46" spans="2:19" x14ac:dyDescent="0.2">
      <c r="B46" s="311"/>
      <c r="C46" s="311"/>
      <c r="D46" s="311"/>
      <c r="E46" s="312"/>
      <c r="F46" s="313"/>
      <c r="G46" s="314"/>
      <c r="H46" s="315"/>
      <c r="I46" s="316"/>
      <c r="J46" s="317"/>
      <c r="K46" s="316"/>
      <c r="L46" s="316"/>
      <c r="M46" s="316"/>
      <c r="N46" s="317"/>
      <c r="O46" s="318"/>
      <c r="Q46" s="320"/>
      <c r="R46" s="318"/>
      <c r="S46" s="312"/>
    </row>
    <row r="47" spans="2:19" x14ac:dyDescent="0.2">
      <c r="B47" s="311"/>
      <c r="C47" s="311"/>
      <c r="D47" s="311"/>
      <c r="E47" s="312"/>
      <c r="F47" s="313"/>
      <c r="G47" s="314"/>
      <c r="H47" s="315"/>
      <c r="I47" s="316"/>
      <c r="J47" s="317"/>
      <c r="K47" s="316"/>
      <c r="L47" s="316"/>
      <c r="M47" s="316"/>
      <c r="N47" s="317"/>
      <c r="O47" s="318"/>
      <c r="Q47" s="320"/>
      <c r="R47" s="318"/>
      <c r="S47" s="312"/>
    </row>
    <row r="48" spans="2:19" x14ac:dyDescent="0.2">
      <c r="B48" s="311"/>
      <c r="C48" s="311"/>
      <c r="D48" s="311"/>
      <c r="E48" s="312"/>
      <c r="F48" s="313"/>
      <c r="G48" s="314"/>
      <c r="H48" s="315"/>
      <c r="I48" s="316"/>
      <c r="J48" s="317"/>
      <c r="K48" s="316"/>
      <c r="L48" s="316"/>
      <c r="M48" s="316"/>
      <c r="N48" s="317"/>
      <c r="O48" s="318"/>
      <c r="Q48" s="320"/>
      <c r="R48" s="318"/>
      <c r="S48" s="312"/>
    </row>
    <row r="49" spans="2:19" x14ac:dyDescent="0.2">
      <c r="B49" s="311"/>
      <c r="C49" s="311"/>
      <c r="D49" s="311"/>
      <c r="E49" s="312"/>
      <c r="F49" s="313"/>
      <c r="G49" s="314"/>
      <c r="H49" s="315"/>
      <c r="I49" s="316"/>
      <c r="J49" s="317"/>
      <c r="K49" s="316"/>
      <c r="L49" s="316"/>
      <c r="M49" s="316"/>
      <c r="N49" s="317"/>
      <c r="O49" s="318"/>
      <c r="Q49" s="320"/>
      <c r="R49" s="318"/>
      <c r="S49" s="312"/>
    </row>
    <row r="50" spans="2:19" x14ac:dyDescent="0.2">
      <c r="B50" s="311"/>
      <c r="C50" s="311"/>
      <c r="D50" s="311"/>
      <c r="E50" s="312"/>
      <c r="F50" s="313"/>
      <c r="G50" s="314"/>
      <c r="H50" s="315"/>
      <c r="I50" s="316"/>
      <c r="J50" s="317"/>
      <c r="K50" s="316"/>
      <c r="L50" s="316"/>
      <c r="M50" s="316"/>
      <c r="N50" s="317"/>
      <c r="O50" s="318"/>
      <c r="Q50" s="320"/>
      <c r="R50" s="318"/>
      <c r="S50" s="312"/>
    </row>
    <row r="51" spans="2:19" x14ac:dyDescent="0.2">
      <c r="B51" s="311"/>
      <c r="C51" s="311"/>
      <c r="D51" s="311"/>
      <c r="E51" s="312"/>
      <c r="F51" s="313"/>
      <c r="G51" s="314"/>
      <c r="H51" s="315"/>
      <c r="I51" s="316"/>
      <c r="J51" s="317"/>
      <c r="K51" s="316"/>
      <c r="L51" s="316"/>
      <c r="M51" s="316"/>
      <c r="N51" s="317"/>
      <c r="O51" s="318"/>
      <c r="Q51" s="320"/>
      <c r="R51" s="318"/>
      <c r="S51" s="312"/>
    </row>
    <row r="52" spans="2:19" x14ac:dyDescent="0.2">
      <c r="B52" s="311"/>
      <c r="C52" s="311"/>
      <c r="D52" s="311"/>
      <c r="E52" s="312"/>
      <c r="F52" s="313"/>
      <c r="G52" s="314"/>
      <c r="H52" s="315"/>
      <c r="I52" s="316"/>
      <c r="J52" s="317"/>
      <c r="K52" s="316"/>
      <c r="L52" s="316"/>
      <c r="M52" s="316"/>
      <c r="N52" s="317"/>
      <c r="O52" s="318"/>
      <c r="Q52" s="320"/>
      <c r="R52" s="318"/>
      <c r="S52" s="312"/>
    </row>
    <row r="53" spans="2:19" x14ac:dyDescent="0.2">
      <c r="B53" s="311"/>
      <c r="C53" s="311"/>
      <c r="D53" s="311"/>
      <c r="E53" s="312"/>
      <c r="F53" s="313"/>
      <c r="G53" s="314"/>
      <c r="H53" s="315"/>
      <c r="I53" s="316"/>
      <c r="J53" s="317"/>
      <c r="K53" s="316"/>
      <c r="L53" s="316"/>
      <c r="M53" s="316"/>
      <c r="N53" s="317"/>
      <c r="O53" s="318"/>
      <c r="Q53" s="320"/>
      <c r="R53" s="318"/>
      <c r="S53" s="312"/>
    </row>
    <row r="54" spans="2:19" x14ac:dyDescent="0.2">
      <c r="B54" s="311"/>
      <c r="C54" s="311"/>
      <c r="D54" s="311"/>
      <c r="E54" s="312"/>
      <c r="F54" s="313"/>
      <c r="G54" s="314"/>
      <c r="H54" s="315"/>
      <c r="I54" s="316"/>
      <c r="J54" s="317"/>
      <c r="K54" s="316"/>
      <c r="L54" s="316"/>
      <c r="M54" s="316"/>
      <c r="N54" s="317"/>
      <c r="O54" s="318"/>
      <c r="Q54" s="320"/>
      <c r="R54" s="318"/>
      <c r="S54" s="312"/>
    </row>
    <row r="55" spans="2:19" x14ac:dyDescent="0.2">
      <c r="B55" s="311"/>
      <c r="C55" s="311"/>
      <c r="D55" s="311"/>
      <c r="E55" s="312"/>
      <c r="F55" s="313"/>
      <c r="G55" s="314"/>
      <c r="H55" s="315"/>
      <c r="I55" s="316"/>
      <c r="J55" s="317"/>
      <c r="K55" s="316"/>
      <c r="L55" s="316"/>
      <c r="M55" s="316"/>
      <c r="N55" s="317"/>
      <c r="O55" s="318"/>
      <c r="Q55" s="320"/>
      <c r="R55" s="318"/>
      <c r="S55" s="312"/>
    </row>
    <row r="56" spans="2:19" x14ac:dyDescent="0.2">
      <c r="B56" s="311"/>
      <c r="C56" s="311"/>
      <c r="D56" s="311"/>
      <c r="E56" s="312"/>
      <c r="F56" s="313"/>
      <c r="G56" s="314"/>
      <c r="H56" s="315"/>
      <c r="I56" s="316"/>
      <c r="J56" s="317"/>
      <c r="K56" s="316"/>
      <c r="L56" s="316"/>
      <c r="M56" s="316"/>
      <c r="N56" s="317"/>
      <c r="O56" s="318"/>
      <c r="Q56" s="320"/>
      <c r="R56" s="318"/>
      <c r="S56" s="312"/>
    </row>
    <row r="57" spans="2:19" x14ac:dyDescent="0.2">
      <c r="B57" s="311"/>
      <c r="C57" s="311"/>
      <c r="D57" s="311"/>
      <c r="E57" s="312"/>
      <c r="F57" s="313"/>
      <c r="G57" s="314"/>
      <c r="H57" s="315"/>
      <c r="I57" s="316"/>
      <c r="J57" s="317"/>
      <c r="K57" s="316"/>
      <c r="L57" s="316"/>
      <c r="M57" s="316"/>
      <c r="N57" s="317"/>
      <c r="O57" s="318"/>
      <c r="Q57" s="320"/>
      <c r="R57" s="318"/>
      <c r="S57" s="312"/>
    </row>
    <row r="58" spans="2:19" x14ac:dyDescent="0.2">
      <c r="B58" s="311"/>
      <c r="C58" s="311"/>
      <c r="D58" s="311"/>
      <c r="E58" s="312"/>
      <c r="F58" s="313"/>
      <c r="G58" s="314"/>
      <c r="H58" s="315"/>
      <c r="I58" s="316"/>
      <c r="J58" s="317"/>
      <c r="K58" s="316"/>
      <c r="L58" s="316"/>
      <c r="M58" s="316"/>
      <c r="N58" s="317"/>
      <c r="O58" s="318"/>
      <c r="Q58" s="320"/>
      <c r="R58" s="318"/>
      <c r="S58" s="312"/>
    </row>
    <row r="59" spans="2:19" x14ac:dyDescent="0.2">
      <c r="B59" s="311"/>
      <c r="C59" s="311"/>
      <c r="D59" s="311"/>
      <c r="E59" s="312"/>
      <c r="F59" s="313"/>
      <c r="G59" s="314"/>
      <c r="H59" s="315"/>
      <c r="I59" s="316"/>
      <c r="J59" s="317"/>
      <c r="K59" s="316"/>
      <c r="L59" s="316"/>
      <c r="M59" s="316"/>
      <c r="N59" s="317"/>
      <c r="O59" s="318"/>
      <c r="Q59" s="320"/>
      <c r="R59" s="318"/>
      <c r="S59" s="312"/>
    </row>
    <row r="60" spans="2:19" x14ac:dyDescent="0.2">
      <c r="B60" s="311"/>
      <c r="C60" s="311"/>
      <c r="D60" s="311"/>
      <c r="E60" s="312"/>
      <c r="F60" s="313"/>
      <c r="G60" s="314"/>
      <c r="H60" s="315"/>
      <c r="I60" s="316"/>
      <c r="J60" s="317"/>
      <c r="K60" s="316"/>
      <c r="L60" s="316"/>
      <c r="M60" s="316"/>
      <c r="N60" s="317"/>
      <c r="O60" s="318"/>
      <c r="Q60" s="320"/>
      <c r="R60" s="318"/>
      <c r="S60" s="312"/>
    </row>
    <row r="61" spans="2:19" x14ac:dyDescent="0.2">
      <c r="B61" s="311"/>
      <c r="C61" s="311"/>
      <c r="D61" s="311"/>
      <c r="E61" s="312"/>
      <c r="F61" s="313"/>
      <c r="G61" s="314"/>
      <c r="H61" s="315"/>
      <c r="I61" s="316"/>
      <c r="J61" s="317"/>
      <c r="K61" s="316"/>
      <c r="L61" s="316"/>
      <c r="M61" s="316"/>
      <c r="N61" s="317"/>
      <c r="O61" s="318"/>
      <c r="Q61" s="320"/>
      <c r="R61" s="318"/>
      <c r="S61" s="312"/>
    </row>
    <row r="62" spans="2:19" x14ac:dyDescent="0.2">
      <c r="B62" s="311"/>
      <c r="C62" s="311"/>
      <c r="D62" s="311"/>
      <c r="E62" s="312"/>
      <c r="F62" s="313"/>
      <c r="G62" s="314"/>
      <c r="H62" s="315"/>
      <c r="I62" s="316"/>
      <c r="J62" s="317"/>
      <c r="K62" s="316"/>
      <c r="L62" s="316"/>
      <c r="M62" s="316"/>
      <c r="N62" s="317"/>
      <c r="O62" s="318"/>
      <c r="Q62" s="320"/>
      <c r="R62" s="318"/>
      <c r="S62" s="312"/>
    </row>
    <row r="63" spans="2:19" x14ac:dyDescent="0.2">
      <c r="B63" s="311"/>
      <c r="C63" s="311"/>
      <c r="D63" s="311"/>
      <c r="E63" s="312"/>
      <c r="F63" s="313"/>
      <c r="G63" s="314"/>
      <c r="H63" s="315"/>
      <c r="I63" s="316"/>
      <c r="J63" s="317"/>
      <c r="K63" s="316"/>
      <c r="L63" s="316"/>
      <c r="M63" s="316"/>
      <c r="N63" s="317"/>
      <c r="O63" s="318"/>
      <c r="Q63" s="320"/>
      <c r="R63" s="318"/>
      <c r="S63" s="312"/>
    </row>
    <row r="64" spans="2:19" x14ac:dyDescent="0.2">
      <c r="B64" s="311"/>
      <c r="C64" s="311"/>
      <c r="D64" s="311"/>
      <c r="E64" s="312"/>
      <c r="F64" s="313"/>
      <c r="G64" s="314"/>
      <c r="H64" s="315"/>
      <c r="I64" s="316"/>
      <c r="J64" s="317"/>
      <c r="K64" s="316"/>
      <c r="L64" s="316"/>
      <c r="M64" s="316"/>
      <c r="N64" s="317"/>
      <c r="O64" s="318"/>
      <c r="Q64" s="320"/>
      <c r="R64" s="318"/>
      <c r="S64" s="312"/>
    </row>
    <row r="65" spans="2:19" x14ac:dyDescent="0.2">
      <c r="B65" s="311"/>
      <c r="C65" s="311"/>
      <c r="D65" s="311"/>
      <c r="E65" s="312"/>
      <c r="F65" s="313"/>
      <c r="G65" s="314"/>
      <c r="H65" s="315"/>
      <c r="I65" s="316"/>
      <c r="J65" s="317"/>
      <c r="K65" s="316"/>
      <c r="L65" s="316"/>
      <c r="M65" s="316"/>
      <c r="N65" s="317"/>
      <c r="O65" s="318"/>
      <c r="Q65" s="320"/>
      <c r="R65" s="318"/>
      <c r="S65" s="312"/>
    </row>
    <row r="66" spans="2:19" x14ac:dyDescent="0.2">
      <c r="B66" s="311"/>
      <c r="C66" s="311"/>
      <c r="D66" s="311"/>
      <c r="E66" s="312"/>
      <c r="F66" s="313"/>
      <c r="G66" s="314"/>
      <c r="H66" s="315"/>
      <c r="I66" s="316"/>
      <c r="J66" s="317"/>
      <c r="K66" s="316"/>
      <c r="L66" s="316"/>
      <c r="M66" s="316"/>
      <c r="N66" s="317"/>
      <c r="O66" s="318"/>
      <c r="Q66" s="320"/>
      <c r="R66" s="318"/>
      <c r="S66" s="312"/>
    </row>
    <row r="67" spans="2:19" x14ac:dyDescent="0.2">
      <c r="B67" s="311"/>
      <c r="C67" s="311"/>
      <c r="D67" s="311"/>
      <c r="E67" s="312"/>
      <c r="F67" s="313"/>
      <c r="G67" s="314"/>
      <c r="H67" s="315"/>
      <c r="I67" s="316"/>
      <c r="J67" s="317"/>
      <c r="K67" s="316"/>
      <c r="L67" s="316"/>
      <c r="M67" s="316"/>
      <c r="N67" s="317"/>
      <c r="O67" s="318"/>
      <c r="Q67" s="320"/>
      <c r="R67" s="318"/>
      <c r="S67" s="312"/>
    </row>
    <row r="68" spans="2:19" x14ac:dyDescent="0.2">
      <c r="B68" s="311"/>
      <c r="C68" s="311"/>
      <c r="D68" s="311"/>
      <c r="E68" s="312"/>
      <c r="F68" s="313"/>
      <c r="G68" s="314"/>
      <c r="H68" s="315"/>
      <c r="I68" s="316"/>
      <c r="J68" s="317"/>
      <c r="K68" s="316"/>
      <c r="L68" s="316"/>
      <c r="M68" s="316"/>
      <c r="N68" s="317"/>
      <c r="O68" s="318"/>
      <c r="Q68" s="320"/>
      <c r="R68" s="318"/>
      <c r="S68" s="312"/>
    </row>
    <row r="69" spans="2:19" x14ac:dyDescent="0.2">
      <c r="B69" s="311"/>
      <c r="C69" s="311"/>
      <c r="D69" s="311"/>
      <c r="E69" s="312"/>
      <c r="F69" s="313"/>
      <c r="G69" s="314"/>
      <c r="H69" s="315"/>
      <c r="I69" s="316"/>
      <c r="J69" s="317"/>
      <c r="K69" s="316"/>
      <c r="L69" s="316"/>
      <c r="M69" s="316"/>
      <c r="N69" s="317"/>
      <c r="O69" s="318"/>
      <c r="Q69" s="320"/>
      <c r="R69" s="318"/>
      <c r="S69" s="312"/>
    </row>
    <row r="70" spans="2:19" x14ac:dyDescent="0.2">
      <c r="B70" s="311"/>
      <c r="C70" s="311"/>
      <c r="D70" s="311"/>
      <c r="E70" s="312"/>
      <c r="F70" s="313"/>
      <c r="G70" s="314"/>
      <c r="H70" s="315"/>
      <c r="I70" s="316"/>
      <c r="J70" s="317"/>
      <c r="K70" s="316"/>
      <c r="L70" s="316"/>
      <c r="M70" s="316"/>
      <c r="N70" s="317"/>
      <c r="O70" s="318"/>
      <c r="Q70" s="320"/>
      <c r="R70" s="318"/>
      <c r="S70" s="312"/>
    </row>
    <row r="71" spans="2:19" x14ac:dyDescent="0.2">
      <c r="B71" s="311"/>
      <c r="C71" s="311"/>
      <c r="D71" s="311"/>
      <c r="E71" s="312"/>
      <c r="F71" s="313"/>
      <c r="G71" s="314"/>
      <c r="H71" s="315"/>
      <c r="I71" s="316"/>
      <c r="J71" s="317"/>
      <c r="K71" s="316"/>
      <c r="L71" s="316"/>
      <c r="M71" s="316"/>
      <c r="N71" s="317"/>
      <c r="O71" s="318"/>
      <c r="Q71" s="320"/>
      <c r="R71" s="318"/>
      <c r="S71" s="312"/>
    </row>
    <row r="72" spans="2:19" x14ac:dyDescent="0.2">
      <c r="B72" s="311"/>
      <c r="C72" s="311"/>
      <c r="D72" s="311"/>
      <c r="E72" s="312"/>
      <c r="F72" s="313"/>
      <c r="G72" s="314"/>
      <c r="H72" s="315"/>
      <c r="I72" s="316"/>
      <c r="J72" s="317"/>
      <c r="K72" s="316"/>
      <c r="L72" s="316"/>
      <c r="M72" s="316"/>
      <c r="N72" s="317"/>
      <c r="O72" s="318"/>
      <c r="Q72" s="320"/>
      <c r="R72" s="318"/>
      <c r="S72" s="312"/>
    </row>
    <row r="73" spans="2:19" x14ac:dyDescent="0.2">
      <c r="B73" s="311"/>
      <c r="C73" s="311"/>
      <c r="D73" s="311"/>
      <c r="E73" s="312"/>
      <c r="F73" s="313"/>
      <c r="G73" s="314"/>
      <c r="H73" s="315"/>
      <c r="I73" s="316"/>
      <c r="J73" s="317"/>
      <c r="K73" s="316"/>
      <c r="L73" s="316"/>
      <c r="M73" s="316"/>
      <c r="N73" s="317"/>
      <c r="O73" s="318"/>
      <c r="Q73" s="320"/>
      <c r="R73" s="318"/>
      <c r="S73" s="312"/>
    </row>
    <row r="74" spans="2:19" x14ac:dyDescent="0.2">
      <c r="B74" s="311"/>
      <c r="C74" s="311"/>
      <c r="D74" s="311"/>
      <c r="E74" s="312"/>
      <c r="F74" s="313"/>
      <c r="G74" s="314"/>
      <c r="H74" s="315"/>
      <c r="I74" s="316"/>
      <c r="J74" s="317"/>
      <c r="K74" s="316"/>
      <c r="L74" s="316"/>
      <c r="M74" s="316"/>
      <c r="N74" s="317"/>
      <c r="O74" s="318"/>
      <c r="Q74" s="320"/>
      <c r="R74" s="318"/>
      <c r="S74" s="312"/>
    </row>
    <row r="75" spans="2:19" x14ac:dyDescent="0.2">
      <c r="B75" s="311"/>
      <c r="C75" s="311"/>
      <c r="D75" s="311"/>
      <c r="E75" s="312"/>
      <c r="F75" s="313"/>
      <c r="G75" s="314"/>
      <c r="H75" s="315"/>
      <c r="I75" s="316"/>
      <c r="J75" s="317"/>
      <c r="K75" s="316"/>
      <c r="L75" s="316"/>
      <c r="M75" s="316"/>
      <c r="N75" s="317"/>
      <c r="O75" s="318"/>
      <c r="Q75" s="320"/>
      <c r="R75" s="318"/>
      <c r="S75" s="312"/>
    </row>
    <row r="76" spans="2:19" x14ac:dyDescent="0.2">
      <c r="B76" s="311"/>
      <c r="C76" s="311"/>
      <c r="D76" s="311"/>
      <c r="E76" s="312"/>
      <c r="F76" s="313"/>
      <c r="G76" s="314"/>
      <c r="H76" s="315"/>
      <c r="I76" s="316"/>
      <c r="J76" s="317"/>
      <c r="K76" s="316"/>
      <c r="L76" s="316"/>
      <c r="M76" s="316"/>
      <c r="N76" s="317"/>
      <c r="O76" s="318"/>
      <c r="Q76" s="320"/>
      <c r="R76" s="318"/>
      <c r="S76" s="312"/>
    </row>
    <row r="77" spans="2:19" x14ac:dyDescent="0.2">
      <c r="B77" s="311"/>
      <c r="C77" s="311"/>
      <c r="D77" s="311"/>
      <c r="E77" s="312"/>
      <c r="F77" s="313"/>
      <c r="G77" s="314"/>
      <c r="H77" s="315"/>
      <c r="I77" s="316"/>
      <c r="J77" s="317"/>
      <c r="K77" s="316"/>
      <c r="L77" s="316"/>
      <c r="M77" s="316"/>
      <c r="N77" s="317"/>
      <c r="O77" s="318"/>
      <c r="Q77" s="320"/>
      <c r="R77" s="318"/>
      <c r="S77" s="312"/>
    </row>
    <row r="78" spans="2:19" x14ac:dyDescent="0.2">
      <c r="B78" s="311"/>
      <c r="C78" s="311"/>
      <c r="D78" s="311"/>
      <c r="E78" s="312"/>
      <c r="F78" s="313"/>
      <c r="G78" s="314"/>
      <c r="H78" s="315"/>
      <c r="I78" s="316"/>
      <c r="J78" s="317"/>
      <c r="K78" s="316"/>
      <c r="L78" s="316"/>
      <c r="M78" s="316"/>
      <c r="N78" s="317"/>
      <c r="O78" s="318"/>
      <c r="Q78" s="320"/>
      <c r="R78" s="318"/>
      <c r="S78" s="312"/>
    </row>
    <row r="79" spans="2:19" x14ac:dyDescent="0.2">
      <c r="B79" s="311"/>
      <c r="C79" s="311"/>
      <c r="D79" s="311"/>
      <c r="E79" s="312"/>
      <c r="F79" s="313"/>
      <c r="G79" s="314"/>
      <c r="H79" s="315"/>
      <c r="I79" s="316"/>
      <c r="J79" s="317"/>
      <c r="K79" s="316"/>
      <c r="L79" s="316"/>
      <c r="M79" s="316"/>
      <c r="N79" s="317"/>
      <c r="O79" s="318"/>
      <c r="Q79" s="320"/>
      <c r="R79" s="318"/>
      <c r="S79" s="312"/>
    </row>
    <row r="80" spans="2:19" x14ac:dyDescent="0.2">
      <c r="B80" s="311"/>
      <c r="C80" s="311"/>
      <c r="D80" s="311"/>
      <c r="E80" s="312"/>
      <c r="F80" s="313"/>
      <c r="G80" s="314"/>
      <c r="H80" s="315"/>
      <c r="I80" s="316"/>
      <c r="J80" s="317"/>
      <c r="K80" s="316"/>
      <c r="L80" s="316"/>
      <c r="M80" s="316"/>
      <c r="N80" s="317"/>
      <c r="O80" s="318"/>
      <c r="Q80" s="320"/>
      <c r="R80" s="318"/>
      <c r="S80" s="312"/>
    </row>
    <row r="81" spans="2:19" x14ac:dyDescent="0.2">
      <c r="B81" s="311"/>
      <c r="C81" s="311"/>
      <c r="D81" s="311"/>
      <c r="E81" s="312"/>
      <c r="F81" s="313"/>
      <c r="G81" s="314"/>
      <c r="H81" s="315"/>
      <c r="I81" s="316"/>
      <c r="J81" s="317"/>
      <c r="K81" s="316"/>
      <c r="L81" s="316"/>
      <c r="M81" s="316"/>
      <c r="N81" s="317"/>
      <c r="O81" s="318"/>
      <c r="Q81" s="320"/>
      <c r="R81" s="318"/>
      <c r="S81" s="312"/>
    </row>
    <row r="82" spans="2:19" x14ac:dyDescent="0.2">
      <c r="B82" s="311"/>
      <c r="C82" s="311"/>
      <c r="D82" s="311"/>
      <c r="E82" s="312"/>
      <c r="F82" s="313"/>
      <c r="G82" s="314"/>
      <c r="H82" s="315"/>
      <c r="I82" s="316"/>
      <c r="J82" s="317"/>
      <c r="K82" s="316"/>
      <c r="L82" s="316"/>
      <c r="M82" s="316"/>
      <c r="N82" s="317"/>
      <c r="O82" s="318"/>
      <c r="Q82" s="320"/>
      <c r="R82" s="318"/>
      <c r="S82" s="312"/>
    </row>
    <row r="83" spans="2:19" x14ac:dyDescent="0.2">
      <c r="B83" s="311"/>
      <c r="C83" s="311"/>
      <c r="D83" s="311"/>
      <c r="E83" s="312"/>
      <c r="F83" s="313"/>
      <c r="G83" s="314"/>
      <c r="H83" s="315"/>
      <c r="I83" s="316"/>
      <c r="J83" s="317"/>
      <c r="K83" s="316"/>
      <c r="L83" s="316"/>
      <c r="M83" s="316"/>
      <c r="N83" s="317"/>
      <c r="O83" s="318"/>
      <c r="Q83" s="320"/>
      <c r="R83" s="318"/>
      <c r="S83" s="312"/>
    </row>
    <row r="84" spans="2:19" x14ac:dyDescent="0.2">
      <c r="B84" s="311"/>
      <c r="C84" s="311"/>
      <c r="D84" s="311"/>
      <c r="E84" s="312"/>
      <c r="F84" s="313"/>
      <c r="G84" s="314"/>
      <c r="H84" s="315"/>
      <c r="I84" s="316"/>
      <c r="J84" s="317"/>
      <c r="K84" s="316"/>
      <c r="L84" s="316"/>
      <c r="M84" s="316"/>
      <c r="N84" s="317"/>
      <c r="O84" s="318"/>
      <c r="Q84" s="320"/>
      <c r="R84" s="318"/>
      <c r="S84" s="312"/>
    </row>
    <row r="85" spans="2:19" x14ac:dyDescent="0.2">
      <c r="B85" s="311"/>
      <c r="C85" s="311"/>
      <c r="D85" s="311"/>
      <c r="E85" s="312"/>
      <c r="F85" s="313"/>
      <c r="G85" s="314"/>
      <c r="H85" s="315"/>
      <c r="I85" s="316"/>
      <c r="J85" s="317"/>
      <c r="K85" s="316"/>
      <c r="L85" s="316"/>
      <c r="M85" s="316"/>
      <c r="N85" s="317"/>
      <c r="O85" s="318"/>
      <c r="Q85" s="320"/>
      <c r="R85" s="318"/>
      <c r="S85" s="312"/>
    </row>
    <row r="86" spans="2:19" x14ac:dyDescent="0.2">
      <c r="B86" s="311"/>
      <c r="C86" s="311"/>
      <c r="D86" s="311"/>
      <c r="E86" s="312"/>
      <c r="F86" s="313"/>
      <c r="G86" s="314"/>
      <c r="H86" s="315"/>
      <c r="I86" s="316"/>
      <c r="J86" s="317"/>
      <c r="K86" s="316"/>
      <c r="L86" s="316"/>
      <c r="M86" s="316"/>
      <c r="N86" s="317"/>
      <c r="O86" s="318"/>
      <c r="Q86" s="320"/>
      <c r="R86" s="318"/>
      <c r="S86" s="312"/>
    </row>
    <row r="87" spans="2:19" x14ac:dyDescent="0.2">
      <c r="B87" s="311"/>
      <c r="C87" s="311"/>
      <c r="D87" s="311"/>
      <c r="E87" s="312"/>
      <c r="F87" s="313"/>
      <c r="G87" s="314"/>
      <c r="H87" s="315"/>
      <c r="I87" s="316"/>
      <c r="J87" s="317"/>
      <c r="K87" s="316"/>
      <c r="L87" s="316"/>
      <c r="M87" s="316"/>
      <c r="N87" s="317"/>
      <c r="O87" s="318"/>
      <c r="Q87" s="320"/>
      <c r="R87" s="318"/>
      <c r="S87" s="312"/>
    </row>
    <row r="88" spans="2:19" x14ac:dyDescent="0.2">
      <c r="B88" s="311"/>
      <c r="C88" s="311"/>
      <c r="D88" s="311"/>
      <c r="E88" s="312"/>
      <c r="F88" s="313"/>
      <c r="G88" s="314"/>
      <c r="H88" s="315"/>
      <c r="I88" s="316"/>
      <c r="J88" s="317"/>
      <c r="K88" s="316"/>
      <c r="L88" s="316"/>
      <c r="M88" s="316"/>
      <c r="N88" s="317"/>
      <c r="O88" s="318"/>
      <c r="Q88" s="320"/>
      <c r="R88" s="318"/>
      <c r="S88" s="312"/>
    </row>
    <row r="89" spans="2:19" x14ac:dyDescent="0.2">
      <c r="B89" s="311"/>
      <c r="C89" s="311"/>
      <c r="D89" s="311"/>
      <c r="E89" s="312"/>
      <c r="F89" s="313"/>
      <c r="G89" s="314"/>
      <c r="H89" s="315"/>
      <c r="I89" s="316"/>
      <c r="J89" s="317"/>
      <c r="K89" s="316"/>
      <c r="L89" s="316"/>
      <c r="M89" s="316"/>
      <c r="N89" s="317"/>
      <c r="O89" s="318"/>
      <c r="Q89" s="320"/>
      <c r="R89" s="318"/>
      <c r="S89" s="312"/>
    </row>
    <row r="90" spans="2:19" x14ac:dyDescent="0.2">
      <c r="B90" s="311"/>
      <c r="C90" s="311"/>
      <c r="D90" s="311"/>
      <c r="E90" s="312"/>
      <c r="F90" s="313"/>
      <c r="G90" s="314"/>
      <c r="H90" s="315"/>
      <c r="I90" s="316"/>
      <c r="J90" s="317"/>
      <c r="K90" s="316"/>
      <c r="L90" s="316"/>
      <c r="M90" s="316"/>
      <c r="N90" s="317"/>
      <c r="O90" s="318"/>
      <c r="Q90" s="320"/>
      <c r="R90" s="318"/>
      <c r="S90" s="312"/>
    </row>
    <row r="91" spans="2:19" x14ac:dyDescent="0.2">
      <c r="B91" s="311"/>
      <c r="C91" s="311"/>
      <c r="D91" s="311"/>
      <c r="E91" s="312"/>
      <c r="F91" s="313"/>
      <c r="G91" s="314"/>
      <c r="H91" s="315"/>
      <c r="I91" s="316"/>
      <c r="J91" s="317"/>
      <c r="K91" s="316"/>
      <c r="L91" s="316"/>
      <c r="M91" s="316"/>
      <c r="N91" s="317"/>
      <c r="O91" s="318"/>
      <c r="Q91" s="320"/>
      <c r="R91" s="318"/>
      <c r="S91" s="312"/>
    </row>
    <row r="92" spans="2:19" x14ac:dyDescent="0.2">
      <c r="B92" s="311"/>
      <c r="C92" s="311"/>
      <c r="D92" s="311"/>
      <c r="E92" s="312"/>
      <c r="F92" s="313"/>
      <c r="G92" s="314"/>
      <c r="H92" s="315"/>
      <c r="I92" s="316"/>
      <c r="J92" s="317"/>
      <c r="K92" s="316"/>
      <c r="L92" s="316"/>
      <c r="M92" s="316"/>
      <c r="N92" s="317"/>
      <c r="O92" s="318"/>
      <c r="Q92" s="320"/>
      <c r="R92" s="318"/>
      <c r="S92" s="312"/>
    </row>
    <row r="93" spans="2:19" x14ac:dyDescent="0.2">
      <c r="B93" s="311"/>
      <c r="C93" s="311"/>
      <c r="D93" s="311"/>
      <c r="E93" s="312"/>
      <c r="F93" s="313"/>
      <c r="G93" s="314"/>
      <c r="H93" s="315"/>
      <c r="I93" s="316"/>
      <c r="J93" s="317"/>
      <c r="K93" s="316"/>
      <c r="L93" s="316"/>
      <c r="M93" s="316"/>
      <c r="N93" s="317"/>
      <c r="O93" s="318"/>
      <c r="Q93" s="320"/>
      <c r="R93" s="318"/>
      <c r="S93" s="312"/>
    </row>
    <row r="94" spans="2:19" x14ac:dyDescent="0.2">
      <c r="B94" s="311"/>
      <c r="C94" s="311"/>
      <c r="D94" s="311"/>
      <c r="E94" s="312"/>
      <c r="F94" s="313"/>
      <c r="G94" s="314"/>
      <c r="H94" s="315"/>
      <c r="I94" s="316"/>
      <c r="J94" s="317"/>
      <c r="K94" s="316"/>
      <c r="L94" s="316"/>
      <c r="M94" s="316"/>
      <c r="N94" s="317"/>
      <c r="O94" s="318"/>
      <c r="Q94" s="320"/>
      <c r="R94" s="318"/>
      <c r="S94" s="312"/>
    </row>
    <row r="95" spans="2:19" x14ac:dyDescent="0.2">
      <c r="B95" s="311"/>
      <c r="C95" s="311"/>
      <c r="D95" s="311"/>
      <c r="E95" s="312"/>
      <c r="F95" s="313"/>
      <c r="G95" s="314"/>
      <c r="H95" s="315"/>
      <c r="I95" s="316"/>
      <c r="J95" s="317"/>
      <c r="K95" s="316"/>
      <c r="L95" s="316"/>
      <c r="M95" s="316"/>
      <c r="N95" s="317"/>
      <c r="O95" s="318"/>
      <c r="Q95" s="320"/>
      <c r="R95" s="318"/>
      <c r="S95" s="312"/>
    </row>
    <row r="96" spans="2:19" x14ac:dyDescent="0.2">
      <c r="B96" s="311"/>
      <c r="C96" s="311"/>
      <c r="D96" s="311"/>
      <c r="E96" s="312"/>
      <c r="F96" s="313"/>
      <c r="G96" s="314"/>
      <c r="H96" s="315"/>
      <c r="I96" s="316"/>
      <c r="J96" s="317"/>
      <c r="K96" s="316"/>
      <c r="L96" s="316"/>
      <c r="M96" s="316"/>
      <c r="N96" s="317"/>
      <c r="O96" s="318"/>
      <c r="Q96" s="320"/>
      <c r="R96" s="318"/>
      <c r="S96" s="312"/>
    </row>
    <row r="97" spans="2:19" x14ac:dyDescent="0.2">
      <c r="B97" s="311"/>
      <c r="C97" s="311"/>
      <c r="D97" s="311"/>
      <c r="E97" s="312"/>
      <c r="F97" s="313"/>
      <c r="G97" s="314"/>
      <c r="H97" s="315"/>
      <c r="I97" s="316"/>
      <c r="J97" s="317"/>
      <c r="K97" s="316"/>
      <c r="L97" s="316"/>
      <c r="M97" s="316"/>
      <c r="N97" s="317"/>
      <c r="O97" s="318"/>
      <c r="Q97" s="320"/>
      <c r="R97" s="318"/>
      <c r="S97" s="312"/>
    </row>
    <row r="98" spans="2:19" x14ac:dyDescent="0.2">
      <c r="B98" s="311"/>
      <c r="C98" s="311"/>
      <c r="D98" s="311"/>
      <c r="E98" s="312"/>
      <c r="F98" s="313"/>
      <c r="G98" s="314"/>
      <c r="H98" s="315"/>
      <c r="I98" s="316"/>
      <c r="J98" s="317"/>
      <c r="K98" s="316"/>
      <c r="L98" s="316"/>
      <c r="M98" s="316"/>
      <c r="N98" s="317"/>
      <c r="O98" s="318"/>
      <c r="Q98" s="320"/>
      <c r="R98" s="318"/>
      <c r="S98" s="312"/>
    </row>
    <row r="99" spans="2:19" x14ac:dyDescent="0.2">
      <c r="B99" s="311"/>
      <c r="C99" s="311"/>
      <c r="D99" s="311"/>
      <c r="E99" s="312"/>
      <c r="F99" s="313"/>
      <c r="G99" s="314"/>
      <c r="H99" s="315"/>
      <c r="I99" s="316"/>
      <c r="J99" s="317"/>
      <c r="K99" s="316"/>
      <c r="L99" s="316"/>
      <c r="M99" s="316"/>
      <c r="N99" s="317"/>
      <c r="O99" s="318"/>
      <c r="Q99" s="320"/>
      <c r="R99" s="318"/>
      <c r="S99" s="312"/>
    </row>
    <row r="100" spans="2:19" x14ac:dyDescent="0.2">
      <c r="B100" s="311"/>
      <c r="C100" s="311"/>
      <c r="D100" s="311"/>
      <c r="E100" s="312"/>
      <c r="F100" s="313"/>
      <c r="G100" s="314"/>
      <c r="H100" s="315"/>
      <c r="I100" s="316"/>
      <c r="J100" s="317"/>
      <c r="K100" s="316"/>
      <c r="L100" s="316"/>
      <c r="M100" s="316"/>
      <c r="N100" s="317"/>
      <c r="O100" s="318"/>
      <c r="Q100" s="320"/>
      <c r="R100" s="318"/>
      <c r="S100" s="312"/>
    </row>
    <row r="101" spans="2:19" x14ac:dyDescent="0.2">
      <c r="B101" s="311"/>
      <c r="C101" s="311"/>
      <c r="D101" s="311"/>
      <c r="E101" s="312"/>
      <c r="F101" s="313"/>
      <c r="G101" s="314"/>
      <c r="H101" s="315"/>
      <c r="I101" s="316"/>
      <c r="J101" s="317"/>
      <c r="K101" s="316"/>
      <c r="L101" s="316"/>
      <c r="M101" s="316"/>
      <c r="N101" s="317"/>
      <c r="O101" s="318"/>
      <c r="Q101" s="320"/>
      <c r="R101" s="318"/>
      <c r="S101" s="312"/>
    </row>
    <row r="102" spans="2:19" x14ac:dyDescent="0.2">
      <c r="B102" s="311"/>
      <c r="C102" s="311"/>
      <c r="D102" s="311"/>
      <c r="E102" s="312"/>
      <c r="F102" s="313"/>
      <c r="G102" s="314"/>
      <c r="H102" s="315"/>
      <c r="I102" s="316"/>
      <c r="J102" s="317"/>
      <c r="K102" s="316"/>
      <c r="L102" s="316"/>
      <c r="M102" s="316"/>
      <c r="N102" s="317"/>
      <c r="O102" s="318"/>
      <c r="Q102" s="320"/>
      <c r="R102" s="318"/>
      <c r="S102" s="312"/>
    </row>
    <row r="103" spans="2:19" x14ac:dyDescent="0.2">
      <c r="B103" s="311"/>
      <c r="C103" s="311"/>
      <c r="D103" s="311"/>
      <c r="E103" s="312"/>
      <c r="F103" s="313"/>
      <c r="G103" s="314"/>
      <c r="H103" s="315"/>
      <c r="I103" s="316"/>
      <c r="J103" s="317"/>
      <c r="K103" s="316"/>
      <c r="L103" s="316"/>
      <c r="M103" s="316"/>
      <c r="N103" s="317"/>
      <c r="O103" s="318"/>
      <c r="Q103" s="320"/>
      <c r="R103" s="318"/>
      <c r="S103" s="312"/>
    </row>
    <row r="104" spans="2:19" x14ac:dyDescent="0.2">
      <c r="B104" s="311"/>
      <c r="C104" s="311"/>
      <c r="D104" s="311"/>
      <c r="E104" s="312"/>
      <c r="F104" s="313"/>
      <c r="G104" s="314"/>
      <c r="H104" s="315"/>
      <c r="I104" s="316"/>
      <c r="J104" s="317"/>
      <c r="K104" s="316"/>
      <c r="L104" s="316"/>
      <c r="M104" s="316"/>
      <c r="N104" s="317"/>
      <c r="O104" s="318"/>
      <c r="Q104" s="320"/>
      <c r="R104" s="318"/>
      <c r="S104" s="312"/>
    </row>
    <row r="105" spans="2:19" x14ac:dyDescent="0.2">
      <c r="B105" s="311"/>
      <c r="C105" s="311"/>
      <c r="D105" s="311"/>
      <c r="E105" s="312"/>
      <c r="F105" s="313"/>
      <c r="G105" s="314"/>
      <c r="H105" s="315"/>
      <c r="I105" s="316"/>
      <c r="J105" s="317"/>
      <c r="K105" s="316"/>
      <c r="L105" s="316"/>
      <c r="M105" s="316"/>
      <c r="N105" s="317"/>
      <c r="O105" s="318"/>
      <c r="Q105" s="320"/>
      <c r="R105" s="318"/>
      <c r="S105" s="312"/>
    </row>
    <row r="106" spans="2:19" x14ac:dyDescent="0.2">
      <c r="B106" s="311"/>
      <c r="C106" s="311"/>
      <c r="D106" s="311"/>
      <c r="E106" s="312"/>
      <c r="F106" s="313"/>
      <c r="G106" s="314"/>
      <c r="H106" s="315"/>
      <c r="I106" s="316"/>
      <c r="J106" s="317"/>
      <c r="K106" s="316"/>
      <c r="L106" s="316"/>
      <c r="M106" s="316"/>
      <c r="N106" s="317"/>
      <c r="O106" s="318"/>
      <c r="Q106" s="320"/>
      <c r="R106" s="318"/>
      <c r="S106" s="312"/>
    </row>
    <row r="107" spans="2:19" x14ac:dyDescent="0.2">
      <c r="B107" s="311"/>
      <c r="C107" s="311"/>
      <c r="D107" s="311"/>
      <c r="E107" s="312"/>
      <c r="F107" s="313"/>
      <c r="G107" s="314"/>
      <c r="H107" s="315"/>
      <c r="I107" s="316"/>
      <c r="J107" s="317"/>
      <c r="K107" s="316"/>
      <c r="L107" s="316"/>
      <c r="M107" s="316"/>
      <c r="N107" s="317"/>
      <c r="O107" s="318"/>
      <c r="Q107" s="320"/>
      <c r="R107" s="318"/>
      <c r="S107" s="312"/>
    </row>
    <row r="108" spans="2:19" x14ac:dyDescent="0.2">
      <c r="B108" s="311"/>
      <c r="C108" s="311"/>
      <c r="D108" s="311"/>
      <c r="E108" s="312"/>
      <c r="F108" s="313"/>
      <c r="G108" s="314"/>
      <c r="H108" s="315"/>
      <c r="I108" s="316"/>
      <c r="J108" s="317"/>
      <c r="K108" s="316"/>
      <c r="L108" s="316"/>
      <c r="M108" s="316"/>
      <c r="N108" s="317"/>
      <c r="O108" s="318"/>
      <c r="Q108" s="320"/>
      <c r="R108" s="318"/>
      <c r="S108" s="312"/>
    </row>
    <row r="109" spans="2:19" x14ac:dyDescent="0.2">
      <c r="B109" s="311"/>
      <c r="C109" s="311"/>
      <c r="D109" s="311"/>
      <c r="E109" s="312"/>
      <c r="F109" s="313"/>
      <c r="G109" s="314"/>
      <c r="H109" s="315"/>
      <c r="I109" s="316"/>
      <c r="J109" s="317"/>
      <c r="K109" s="316"/>
      <c r="L109" s="316"/>
      <c r="M109" s="316"/>
      <c r="N109" s="317"/>
      <c r="O109" s="318"/>
      <c r="Q109" s="320"/>
      <c r="R109" s="318"/>
      <c r="S109" s="312"/>
    </row>
    <row r="110" spans="2:19" x14ac:dyDescent="0.2">
      <c r="B110" s="311"/>
      <c r="C110" s="311"/>
      <c r="D110" s="311"/>
      <c r="E110" s="312"/>
      <c r="F110" s="313"/>
      <c r="G110" s="314"/>
      <c r="H110" s="315"/>
      <c r="I110" s="316"/>
      <c r="J110" s="317"/>
      <c r="K110" s="316"/>
      <c r="L110" s="316"/>
      <c r="M110" s="316"/>
      <c r="N110" s="317"/>
      <c r="O110" s="318"/>
      <c r="Q110" s="320"/>
      <c r="R110" s="318"/>
      <c r="S110" s="312"/>
    </row>
    <row r="111" spans="2:19" x14ac:dyDescent="0.2">
      <c r="B111" s="311"/>
      <c r="C111" s="311"/>
      <c r="D111" s="311"/>
      <c r="E111" s="312"/>
      <c r="F111" s="313"/>
      <c r="G111" s="314"/>
      <c r="H111" s="315"/>
      <c r="I111" s="316"/>
      <c r="J111" s="317"/>
      <c r="K111" s="316"/>
      <c r="L111" s="316"/>
      <c r="M111" s="316"/>
      <c r="N111" s="317"/>
      <c r="O111" s="318"/>
      <c r="Q111" s="320"/>
      <c r="R111" s="318"/>
      <c r="S111" s="312"/>
    </row>
    <row r="112" spans="2:19" x14ac:dyDescent="0.2">
      <c r="B112" s="311"/>
      <c r="C112" s="311"/>
      <c r="D112" s="311"/>
      <c r="E112" s="312"/>
      <c r="F112" s="313"/>
      <c r="G112" s="314"/>
      <c r="H112" s="315"/>
      <c r="I112" s="316"/>
      <c r="J112" s="317"/>
      <c r="K112" s="316"/>
      <c r="L112" s="316"/>
      <c r="M112" s="316"/>
      <c r="N112" s="317"/>
      <c r="O112" s="318"/>
      <c r="Q112" s="320"/>
      <c r="R112" s="318"/>
      <c r="S112" s="312"/>
    </row>
    <row r="113" spans="2:19" x14ac:dyDescent="0.2">
      <c r="B113" s="311"/>
      <c r="C113" s="311"/>
      <c r="D113" s="311"/>
      <c r="E113" s="312"/>
      <c r="F113" s="313"/>
      <c r="G113" s="314"/>
      <c r="H113" s="315"/>
      <c r="I113" s="316"/>
      <c r="J113" s="317"/>
      <c r="K113" s="316"/>
      <c r="L113" s="316"/>
      <c r="M113" s="316"/>
      <c r="N113" s="317"/>
      <c r="O113" s="318"/>
      <c r="Q113" s="320"/>
      <c r="R113" s="318"/>
      <c r="S113" s="312"/>
    </row>
    <row r="114" spans="2:19" x14ac:dyDescent="0.2">
      <c r="B114" s="311"/>
      <c r="C114" s="311"/>
      <c r="D114" s="311"/>
      <c r="E114" s="312"/>
      <c r="F114" s="313"/>
      <c r="G114" s="314"/>
      <c r="H114" s="315"/>
      <c r="I114" s="316"/>
      <c r="J114" s="317"/>
      <c r="K114" s="316"/>
      <c r="L114" s="316"/>
      <c r="M114" s="316"/>
      <c r="N114" s="317"/>
      <c r="O114" s="318"/>
      <c r="Q114" s="320"/>
      <c r="R114" s="318"/>
      <c r="S114" s="312"/>
    </row>
    <row r="115" spans="2:19" x14ac:dyDescent="0.2">
      <c r="B115" s="311"/>
      <c r="C115" s="311"/>
      <c r="D115" s="311"/>
      <c r="E115" s="312"/>
      <c r="F115" s="313"/>
      <c r="G115" s="314"/>
      <c r="H115" s="315"/>
      <c r="I115" s="316"/>
      <c r="J115" s="317"/>
      <c r="K115" s="316"/>
      <c r="L115" s="316"/>
      <c r="M115" s="316"/>
      <c r="N115" s="317"/>
      <c r="O115" s="318"/>
      <c r="Q115" s="320"/>
      <c r="R115" s="318"/>
      <c r="S115" s="312"/>
    </row>
    <row r="116" spans="2:19" x14ac:dyDescent="0.2">
      <c r="B116" s="311"/>
      <c r="C116" s="311"/>
      <c r="D116" s="311"/>
      <c r="E116" s="312"/>
      <c r="F116" s="313"/>
      <c r="G116" s="314"/>
      <c r="H116" s="315"/>
      <c r="I116" s="316"/>
      <c r="J116" s="317"/>
      <c r="K116" s="316"/>
      <c r="L116" s="316"/>
      <c r="M116" s="316"/>
      <c r="N116" s="317"/>
      <c r="O116" s="318"/>
      <c r="Q116" s="320"/>
      <c r="R116" s="318"/>
      <c r="S116" s="312"/>
    </row>
    <row r="117" spans="2:19" x14ac:dyDescent="0.2">
      <c r="B117" s="311"/>
      <c r="C117" s="311"/>
      <c r="D117" s="311"/>
      <c r="E117" s="312"/>
      <c r="F117" s="313"/>
      <c r="G117" s="314"/>
      <c r="H117" s="315"/>
      <c r="I117" s="316"/>
      <c r="J117" s="317"/>
      <c r="K117" s="316"/>
      <c r="L117" s="316"/>
      <c r="M117" s="316"/>
      <c r="N117" s="317"/>
      <c r="O117" s="318"/>
      <c r="Q117" s="320"/>
      <c r="R117" s="318"/>
      <c r="S117" s="312"/>
    </row>
    <row r="118" spans="2:19" x14ac:dyDescent="0.2">
      <c r="B118" s="311"/>
      <c r="C118" s="311"/>
      <c r="D118" s="311"/>
      <c r="E118" s="312"/>
      <c r="F118" s="313"/>
      <c r="G118" s="314"/>
      <c r="H118" s="315"/>
      <c r="I118" s="316"/>
      <c r="J118" s="317"/>
      <c r="K118" s="316"/>
      <c r="L118" s="316"/>
      <c r="M118" s="316"/>
      <c r="N118" s="317"/>
      <c r="O118" s="318"/>
      <c r="Q118" s="320"/>
      <c r="R118" s="318"/>
      <c r="S118" s="312"/>
    </row>
    <row r="119" spans="2:19" x14ac:dyDescent="0.2">
      <c r="B119" s="311"/>
      <c r="C119" s="311"/>
      <c r="D119" s="311"/>
      <c r="E119" s="312"/>
      <c r="F119" s="313"/>
      <c r="G119" s="314"/>
      <c r="H119" s="315"/>
      <c r="I119" s="316"/>
      <c r="J119" s="317"/>
      <c r="K119" s="316"/>
      <c r="L119" s="316"/>
      <c r="M119" s="316"/>
      <c r="N119" s="317"/>
      <c r="O119" s="318"/>
      <c r="Q119" s="320"/>
      <c r="R119" s="318"/>
      <c r="S119" s="312"/>
    </row>
    <row r="120" spans="2:19" x14ac:dyDescent="0.2">
      <c r="B120" s="311"/>
      <c r="C120" s="311"/>
      <c r="D120" s="311"/>
      <c r="E120" s="312"/>
      <c r="F120" s="313"/>
      <c r="G120" s="314"/>
      <c r="H120" s="315"/>
      <c r="I120" s="316"/>
      <c r="J120" s="317"/>
      <c r="K120" s="316"/>
      <c r="L120" s="316"/>
      <c r="M120" s="316"/>
      <c r="N120" s="317"/>
      <c r="O120" s="318"/>
      <c r="Q120" s="320"/>
      <c r="R120" s="318"/>
      <c r="S120" s="312"/>
    </row>
    <row r="121" spans="2:19" x14ac:dyDescent="0.2">
      <c r="B121" s="311"/>
      <c r="C121" s="311"/>
      <c r="D121" s="311"/>
      <c r="E121" s="312"/>
      <c r="F121" s="313"/>
      <c r="G121" s="314"/>
      <c r="H121" s="315"/>
      <c r="I121" s="316"/>
      <c r="J121" s="317"/>
      <c r="K121" s="316"/>
      <c r="L121" s="316"/>
      <c r="M121" s="316"/>
      <c r="N121" s="317"/>
      <c r="O121" s="318"/>
      <c r="Q121" s="320"/>
      <c r="R121" s="318"/>
      <c r="S121" s="312"/>
    </row>
    <row r="122" spans="2:19" x14ac:dyDescent="0.2">
      <c r="B122" s="311"/>
      <c r="C122" s="311"/>
      <c r="D122" s="311"/>
      <c r="E122" s="312"/>
      <c r="F122" s="313"/>
      <c r="G122" s="314"/>
      <c r="H122" s="315"/>
      <c r="I122" s="316"/>
      <c r="J122" s="317"/>
      <c r="K122" s="316"/>
      <c r="L122" s="316"/>
      <c r="M122" s="316"/>
      <c r="N122" s="317"/>
      <c r="O122" s="318"/>
      <c r="Q122" s="320"/>
      <c r="R122" s="318"/>
      <c r="S122" s="312"/>
    </row>
    <row r="123" spans="2:19" x14ac:dyDescent="0.2">
      <c r="B123" s="311"/>
      <c r="C123" s="311"/>
      <c r="D123" s="311"/>
      <c r="E123" s="312"/>
      <c r="F123" s="313"/>
      <c r="G123" s="314"/>
      <c r="H123" s="315"/>
      <c r="I123" s="316"/>
      <c r="J123" s="317"/>
      <c r="K123" s="316"/>
      <c r="L123" s="316"/>
      <c r="M123" s="316"/>
      <c r="N123" s="317"/>
      <c r="O123" s="318"/>
      <c r="Q123" s="320"/>
      <c r="R123" s="318"/>
      <c r="S123" s="312"/>
    </row>
    <row r="124" spans="2:19" x14ac:dyDescent="0.2">
      <c r="B124" s="311"/>
      <c r="C124" s="311"/>
      <c r="D124" s="311"/>
      <c r="E124" s="312"/>
      <c r="F124" s="313"/>
      <c r="G124" s="314"/>
      <c r="H124" s="315"/>
      <c r="I124" s="316"/>
      <c r="J124" s="317"/>
      <c r="K124" s="316"/>
      <c r="L124" s="316"/>
      <c r="M124" s="316"/>
      <c r="N124" s="317"/>
      <c r="O124" s="318"/>
      <c r="Q124" s="320"/>
      <c r="R124" s="318"/>
      <c r="S124" s="312"/>
    </row>
    <row r="125" spans="2:19" x14ac:dyDescent="0.2">
      <c r="B125" s="311"/>
      <c r="C125" s="311"/>
      <c r="D125" s="311"/>
      <c r="E125" s="312"/>
      <c r="F125" s="313"/>
      <c r="G125" s="314"/>
      <c r="H125" s="315"/>
      <c r="I125" s="316"/>
      <c r="J125" s="317"/>
      <c r="K125" s="316"/>
      <c r="L125" s="316"/>
      <c r="M125" s="316"/>
      <c r="N125" s="317"/>
      <c r="O125" s="318"/>
      <c r="Q125" s="320"/>
      <c r="R125" s="318"/>
      <c r="S125" s="312"/>
    </row>
    <row r="126" spans="2:19" x14ac:dyDescent="0.2">
      <c r="B126" s="311"/>
      <c r="C126" s="311"/>
      <c r="D126" s="311"/>
      <c r="E126" s="312"/>
      <c r="F126" s="313"/>
      <c r="G126" s="314"/>
      <c r="H126" s="315"/>
      <c r="I126" s="316"/>
      <c r="J126" s="317"/>
      <c r="K126" s="316"/>
      <c r="L126" s="316"/>
      <c r="M126" s="316"/>
      <c r="N126" s="317"/>
      <c r="O126" s="318"/>
      <c r="Q126" s="320"/>
      <c r="R126" s="318"/>
      <c r="S126" s="312"/>
    </row>
    <row r="127" spans="2:19" x14ac:dyDescent="0.2">
      <c r="B127" s="311"/>
      <c r="C127" s="311"/>
      <c r="D127" s="311"/>
      <c r="E127" s="312"/>
      <c r="F127" s="313"/>
      <c r="G127" s="314"/>
      <c r="H127" s="315"/>
      <c r="I127" s="316"/>
      <c r="J127" s="317"/>
      <c r="K127" s="316"/>
      <c r="L127" s="316"/>
      <c r="M127" s="316"/>
      <c r="N127" s="317"/>
      <c r="O127" s="318"/>
      <c r="Q127" s="320"/>
      <c r="R127" s="318"/>
      <c r="S127" s="312"/>
    </row>
    <row r="128" spans="2:19" x14ac:dyDescent="0.2">
      <c r="B128" s="311"/>
      <c r="C128" s="311"/>
      <c r="D128" s="311"/>
      <c r="E128" s="312"/>
      <c r="F128" s="313"/>
      <c r="G128" s="314"/>
      <c r="H128" s="315"/>
      <c r="I128" s="316"/>
      <c r="J128" s="317"/>
      <c r="K128" s="316"/>
      <c r="L128" s="316"/>
      <c r="M128" s="316"/>
      <c r="N128" s="317"/>
      <c r="O128" s="318"/>
      <c r="Q128" s="320"/>
      <c r="R128" s="318"/>
      <c r="S128" s="312"/>
    </row>
    <row r="129" spans="2:19" x14ac:dyDescent="0.2">
      <c r="B129" s="311"/>
      <c r="C129" s="311"/>
      <c r="D129" s="311"/>
      <c r="E129" s="312"/>
      <c r="F129" s="313"/>
      <c r="G129" s="314"/>
      <c r="H129" s="315"/>
      <c r="I129" s="316"/>
      <c r="J129" s="317"/>
      <c r="K129" s="316"/>
      <c r="L129" s="316"/>
      <c r="M129" s="316"/>
      <c r="N129" s="317"/>
      <c r="O129" s="318"/>
      <c r="Q129" s="320"/>
      <c r="R129" s="318"/>
      <c r="S129" s="312"/>
    </row>
    <row r="130" spans="2:19" x14ac:dyDescent="0.2">
      <c r="B130" s="311"/>
      <c r="C130" s="311"/>
      <c r="D130" s="311"/>
      <c r="E130" s="312"/>
      <c r="F130" s="313"/>
      <c r="G130" s="314"/>
      <c r="H130" s="315"/>
      <c r="I130" s="316"/>
      <c r="J130" s="317"/>
      <c r="K130" s="316"/>
      <c r="L130" s="316"/>
      <c r="M130" s="316"/>
      <c r="N130" s="317"/>
      <c r="O130" s="318"/>
      <c r="Q130" s="320"/>
      <c r="R130" s="318"/>
      <c r="S130" s="312"/>
    </row>
    <row r="131" spans="2:19" x14ac:dyDescent="0.2">
      <c r="B131" s="311"/>
      <c r="C131" s="311"/>
      <c r="D131" s="311"/>
      <c r="E131" s="312"/>
      <c r="F131" s="313"/>
      <c r="G131" s="314"/>
      <c r="H131" s="315"/>
      <c r="I131" s="316"/>
      <c r="J131" s="317"/>
      <c r="K131" s="316"/>
      <c r="L131" s="316"/>
      <c r="M131" s="316"/>
      <c r="N131" s="317"/>
      <c r="O131" s="318"/>
      <c r="Q131" s="320"/>
      <c r="R131" s="318"/>
      <c r="S131" s="312"/>
    </row>
    <row r="132" spans="2:19" x14ac:dyDescent="0.2">
      <c r="B132" s="311"/>
      <c r="C132" s="311"/>
      <c r="D132" s="311"/>
      <c r="E132" s="312"/>
      <c r="F132" s="313"/>
      <c r="G132" s="314"/>
      <c r="H132" s="315"/>
      <c r="I132" s="316"/>
      <c r="J132" s="317"/>
      <c r="K132" s="316"/>
      <c r="L132" s="316"/>
      <c r="M132" s="316"/>
      <c r="N132" s="317"/>
      <c r="O132" s="318"/>
      <c r="Q132" s="320"/>
      <c r="R132" s="318"/>
      <c r="S132" s="312"/>
    </row>
    <row r="133" spans="2:19" x14ac:dyDescent="0.2">
      <c r="B133" s="311"/>
      <c r="C133" s="311"/>
      <c r="D133" s="311"/>
      <c r="E133" s="312"/>
      <c r="F133" s="313"/>
      <c r="G133" s="314"/>
      <c r="H133" s="315"/>
      <c r="I133" s="316"/>
      <c r="J133" s="317"/>
      <c r="K133" s="316"/>
      <c r="L133" s="316"/>
      <c r="M133" s="316"/>
      <c r="N133" s="317"/>
      <c r="O133" s="318"/>
      <c r="Q133" s="320"/>
      <c r="R133" s="318"/>
      <c r="S133" s="312"/>
    </row>
    <row r="134" spans="2:19" x14ac:dyDescent="0.2">
      <c r="B134" s="311"/>
      <c r="C134" s="311"/>
      <c r="D134" s="311"/>
      <c r="E134" s="312"/>
      <c r="F134" s="313"/>
      <c r="G134" s="314"/>
      <c r="H134" s="315"/>
      <c r="I134" s="316"/>
      <c r="J134" s="317"/>
      <c r="K134" s="316"/>
      <c r="L134" s="316"/>
      <c r="M134" s="316"/>
      <c r="N134" s="317"/>
      <c r="O134" s="318"/>
      <c r="Q134" s="320"/>
      <c r="R134" s="318"/>
      <c r="S134" s="312"/>
    </row>
    <row r="135" spans="2:19" x14ac:dyDescent="0.2">
      <c r="B135" s="311"/>
      <c r="C135" s="311"/>
      <c r="D135" s="311"/>
      <c r="E135" s="312"/>
      <c r="F135" s="313"/>
      <c r="G135" s="314"/>
      <c r="H135" s="315"/>
      <c r="I135" s="316"/>
      <c r="J135" s="317"/>
      <c r="K135" s="316"/>
      <c r="L135" s="316"/>
      <c r="M135" s="316"/>
      <c r="N135" s="317"/>
      <c r="O135" s="318"/>
      <c r="Q135" s="320"/>
      <c r="R135" s="318"/>
      <c r="S135" s="312"/>
    </row>
    <row r="136" spans="2:19" x14ac:dyDescent="0.2">
      <c r="B136" s="311"/>
      <c r="C136" s="311"/>
      <c r="D136" s="311"/>
      <c r="E136" s="312"/>
      <c r="F136" s="313"/>
      <c r="G136" s="314"/>
      <c r="H136" s="315"/>
      <c r="I136" s="316"/>
      <c r="J136" s="317"/>
      <c r="K136" s="316"/>
      <c r="L136" s="316"/>
      <c r="M136" s="316"/>
      <c r="N136" s="317"/>
      <c r="O136" s="318"/>
      <c r="Q136" s="320"/>
      <c r="R136" s="318"/>
      <c r="S136" s="312"/>
    </row>
    <row r="137" spans="2:19" x14ac:dyDescent="0.2">
      <c r="B137" s="311"/>
      <c r="C137" s="311"/>
      <c r="D137" s="311"/>
      <c r="E137" s="312"/>
      <c r="F137" s="313"/>
      <c r="G137" s="314"/>
      <c r="H137" s="315"/>
      <c r="I137" s="316"/>
      <c r="J137" s="317"/>
      <c r="K137" s="316"/>
      <c r="L137" s="316"/>
      <c r="M137" s="316"/>
      <c r="N137" s="317"/>
      <c r="O137" s="318"/>
      <c r="Q137" s="320"/>
      <c r="R137" s="318"/>
      <c r="S137" s="312"/>
    </row>
    <row r="138" spans="2:19" x14ac:dyDescent="0.2">
      <c r="B138" s="311"/>
      <c r="C138" s="311"/>
      <c r="D138" s="311"/>
      <c r="E138" s="312"/>
      <c r="F138" s="313"/>
      <c r="G138" s="314"/>
      <c r="H138" s="315"/>
      <c r="I138" s="316"/>
      <c r="J138" s="317"/>
      <c r="K138" s="316"/>
      <c r="L138" s="316"/>
      <c r="M138" s="316"/>
      <c r="N138" s="317"/>
      <c r="O138" s="318"/>
      <c r="Q138" s="320"/>
      <c r="R138" s="318"/>
      <c r="S138" s="312"/>
    </row>
    <row r="139" spans="2:19" x14ac:dyDescent="0.2">
      <c r="B139" s="311"/>
      <c r="C139" s="311"/>
      <c r="D139" s="311"/>
      <c r="E139" s="312"/>
      <c r="F139" s="313"/>
      <c r="G139" s="314"/>
      <c r="H139" s="315"/>
      <c r="I139" s="316"/>
      <c r="J139" s="317"/>
      <c r="K139" s="316"/>
      <c r="L139" s="316"/>
      <c r="M139" s="316"/>
      <c r="N139" s="317"/>
      <c r="O139" s="318"/>
      <c r="Q139" s="320"/>
      <c r="R139" s="318"/>
      <c r="S139" s="312"/>
    </row>
    <row r="140" spans="2:19" x14ac:dyDescent="0.2">
      <c r="B140" s="311"/>
      <c r="C140" s="311"/>
      <c r="D140" s="311"/>
      <c r="E140" s="312"/>
      <c r="F140" s="313"/>
      <c r="G140" s="314"/>
      <c r="H140" s="315"/>
      <c r="I140" s="316"/>
      <c r="J140" s="317"/>
      <c r="K140" s="316"/>
      <c r="L140" s="316"/>
      <c r="M140" s="316"/>
      <c r="N140" s="317"/>
      <c r="O140" s="318"/>
      <c r="Q140" s="320"/>
      <c r="R140" s="318"/>
      <c r="S140" s="312"/>
    </row>
    <row r="141" spans="2:19" x14ac:dyDescent="0.2">
      <c r="B141" s="311"/>
      <c r="C141" s="311"/>
      <c r="D141" s="311"/>
      <c r="E141" s="312"/>
      <c r="F141" s="313"/>
      <c r="G141" s="314"/>
      <c r="H141" s="315"/>
      <c r="I141" s="316"/>
      <c r="J141" s="317"/>
      <c r="K141" s="316"/>
      <c r="L141" s="316"/>
      <c r="M141" s="316"/>
      <c r="N141" s="317"/>
      <c r="O141" s="318"/>
      <c r="Q141" s="320"/>
      <c r="R141" s="318"/>
      <c r="S141" s="312"/>
    </row>
    <row r="142" spans="2:19" x14ac:dyDescent="0.2">
      <c r="B142" s="311"/>
      <c r="C142" s="311"/>
      <c r="D142" s="311"/>
      <c r="E142" s="312"/>
      <c r="F142" s="313"/>
      <c r="G142" s="314"/>
      <c r="H142" s="315"/>
      <c r="I142" s="316"/>
      <c r="J142" s="317"/>
      <c r="K142" s="316"/>
      <c r="L142" s="316"/>
      <c r="M142" s="316"/>
      <c r="N142" s="317"/>
      <c r="O142" s="318"/>
      <c r="Q142" s="320"/>
      <c r="R142" s="318"/>
      <c r="S142" s="312"/>
    </row>
    <row r="143" spans="2:19" x14ac:dyDescent="0.2">
      <c r="B143" s="311"/>
      <c r="C143" s="311"/>
      <c r="D143" s="311"/>
      <c r="E143" s="312"/>
      <c r="F143" s="313"/>
      <c r="G143" s="314"/>
      <c r="H143" s="315"/>
      <c r="I143" s="316"/>
      <c r="J143" s="317"/>
      <c r="K143" s="316"/>
      <c r="L143" s="316"/>
      <c r="M143" s="316"/>
      <c r="N143" s="317"/>
      <c r="O143" s="318"/>
      <c r="Q143" s="320"/>
      <c r="R143" s="318"/>
      <c r="S143" s="312"/>
    </row>
    <row r="144" spans="2:19" x14ac:dyDescent="0.2">
      <c r="B144" s="311"/>
      <c r="C144" s="311"/>
      <c r="D144" s="311"/>
      <c r="E144" s="312"/>
      <c r="F144" s="313"/>
      <c r="G144" s="314"/>
      <c r="H144" s="315"/>
      <c r="I144" s="316"/>
      <c r="J144" s="317"/>
      <c r="K144" s="316"/>
      <c r="L144" s="316"/>
      <c r="M144" s="316"/>
      <c r="N144" s="317"/>
      <c r="O144" s="318"/>
      <c r="Q144" s="320"/>
      <c r="R144" s="318"/>
      <c r="S144" s="312"/>
    </row>
    <row r="145" spans="2:19" x14ac:dyDescent="0.2">
      <c r="B145" s="311"/>
      <c r="C145" s="311"/>
      <c r="D145" s="311"/>
      <c r="E145" s="312"/>
      <c r="F145" s="313"/>
      <c r="G145" s="314"/>
      <c r="H145" s="315"/>
      <c r="I145" s="316"/>
      <c r="J145" s="317"/>
      <c r="K145" s="316"/>
      <c r="L145" s="316"/>
      <c r="M145" s="316"/>
      <c r="N145" s="317"/>
      <c r="O145" s="318"/>
      <c r="Q145" s="320"/>
      <c r="R145" s="318"/>
      <c r="S145" s="312"/>
    </row>
    <row r="146" spans="2:19" x14ac:dyDescent="0.2">
      <c r="B146" s="311"/>
      <c r="C146" s="311"/>
      <c r="D146" s="311"/>
      <c r="E146" s="312"/>
      <c r="F146" s="313"/>
      <c r="G146" s="314"/>
      <c r="H146" s="315"/>
      <c r="I146" s="316"/>
      <c r="J146" s="317"/>
      <c r="K146" s="316"/>
      <c r="L146" s="316"/>
      <c r="M146" s="316"/>
      <c r="N146" s="317"/>
      <c r="O146" s="318"/>
      <c r="Q146" s="320"/>
      <c r="R146" s="318"/>
      <c r="S146" s="312"/>
    </row>
    <row r="147" spans="2:19" x14ac:dyDescent="0.2">
      <c r="B147" s="311"/>
      <c r="C147" s="311"/>
      <c r="D147" s="311"/>
      <c r="E147" s="312"/>
      <c r="F147" s="313"/>
      <c r="G147" s="314"/>
      <c r="H147" s="315"/>
      <c r="I147" s="316"/>
      <c r="J147" s="317"/>
      <c r="K147" s="316"/>
      <c r="L147" s="316"/>
      <c r="M147" s="316"/>
      <c r="N147" s="317"/>
      <c r="O147" s="318"/>
      <c r="Q147" s="320"/>
      <c r="R147" s="318"/>
      <c r="S147" s="312"/>
    </row>
    <row r="148" spans="2:19" x14ac:dyDescent="0.2">
      <c r="B148" s="311"/>
      <c r="C148" s="311"/>
      <c r="D148" s="311"/>
      <c r="E148" s="312"/>
      <c r="F148" s="313"/>
      <c r="G148" s="314"/>
      <c r="H148" s="315"/>
      <c r="I148" s="316"/>
      <c r="J148" s="317"/>
      <c r="K148" s="316"/>
      <c r="L148" s="316"/>
      <c r="M148" s="316"/>
      <c r="N148" s="317"/>
      <c r="O148" s="318"/>
      <c r="Q148" s="320"/>
      <c r="R148" s="318"/>
      <c r="S148" s="312"/>
    </row>
    <row r="149" spans="2:19" x14ac:dyDescent="0.2">
      <c r="B149" s="311"/>
      <c r="C149" s="311"/>
      <c r="D149" s="311"/>
      <c r="E149" s="312"/>
      <c r="F149" s="313"/>
      <c r="G149" s="314"/>
      <c r="H149" s="315"/>
      <c r="I149" s="316"/>
      <c r="J149" s="317"/>
      <c r="K149" s="316"/>
      <c r="L149" s="316"/>
      <c r="M149" s="316"/>
      <c r="N149" s="317"/>
      <c r="O149" s="318"/>
      <c r="Q149" s="320"/>
      <c r="R149" s="318"/>
      <c r="S149" s="312"/>
    </row>
    <row r="150" spans="2:19" x14ac:dyDescent="0.2">
      <c r="B150" s="311"/>
      <c r="C150" s="311"/>
      <c r="D150" s="311"/>
      <c r="E150" s="312"/>
      <c r="F150" s="313"/>
      <c r="G150" s="314"/>
      <c r="H150" s="315"/>
      <c r="I150" s="316"/>
      <c r="J150" s="317"/>
      <c r="K150" s="316"/>
      <c r="L150" s="316"/>
      <c r="M150" s="316"/>
      <c r="N150" s="317"/>
      <c r="O150" s="318"/>
      <c r="Q150" s="320"/>
      <c r="R150" s="318"/>
      <c r="S150" s="312"/>
    </row>
    <row r="151" spans="2:19" x14ac:dyDescent="0.2">
      <c r="B151" s="311"/>
      <c r="C151" s="311"/>
      <c r="D151" s="311"/>
      <c r="E151" s="312"/>
      <c r="F151" s="313"/>
      <c r="G151" s="314"/>
      <c r="H151" s="315"/>
      <c r="I151" s="316"/>
      <c r="J151" s="317"/>
      <c r="K151" s="316"/>
      <c r="L151" s="316"/>
      <c r="M151" s="316"/>
      <c r="N151" s="317"/>
      <c r="O151" s="318"/>
      <c r="Q151" s="320"/>
      <c r="R151" s="318"/>
      <c r="S151" s="312"/>
    </row>
    <row r="152" spans="2:19" x14ac:dyDescent="0.2">
      <c r="B152" s="311"/>
      <c r="C152" s="311"/>
      <c r="D152" s="311"/>
      <c r="E152" s="312"/>
      <c r="F152" s="313"/>
      <c r="G152" s="314"/>
      <c r="H152" s="315"/>
      <c r="I152" s="316"/>
      <c r="J152" s="317"/>
      <c r="K152" s="316"/>
      <c r="L152" s="316"/>
      <c r="M152" s="316"/>
      <c r="N152" s="317"/>
      <c r="O152" s="318"/>
      <c r="Q152" s="320"/>
      <c r="R152" s="318"/>
      <c r="S152" s="312"/>
    </row>
    <row r="153" spans="2:19" x14ac:dyDescent="0.2">
      <c r="B153" s="311"/>
      <c r="C153" s="311"/>
      <c r="D153" s="311"/>
      <c r="E153" s="312"/>
      <c r="F153" s="313"/>
      <c r="G153" s="314"/>
      <c r="H153" s="315"/>
      <c r="I153" s="316"/>
      <c r="J153" s="317"/>
      <c r="K153" s="316"/>
      <c r="L153" s="316"/>
      <c r="M153" s="316"/>
      <c r="N153" s="317"/>
      <c r="O153" s="318"/>
      <c r="Q153" s="320"/>
      <c r="R153" s="318"/>
      <c r="S153" s="312"/>
    </row>
    <row r="154" spans="2:19" x14ac:dyDescent="0.2">
      <c r="B154" s="311"/>
      <c r="C154" s="311"/>
      <c r="D154" s="311"/>
      <c r="E154" s="312"/>
      <c r="F154" s="313"/>
      <c r="G154" s="314"/>
      <c r="H154" s="315"/>
      <c r="I154" s="316"/>
      <c r="J154" s="317"/>
      <c r="K154" s="316"/>
      <c r="L154" s="316"/>
      <c r="M154" s="316"/>
      <c r="N154" s="317"/>
      <c r="O154" s="318"/>
      <c r="Q154" s="320"/>
      <c r="R154" s="318"/>
      <c r="S154" s="312"/>
    </row>
    <row r="155" spans="2:19" x14ac:dyDescent="0.2">
      <c r="B155" s="311"/>
      <c r="C155" s="311"/>
      <c r="D155" s="311"/>
      <c r="E155" s="312"/>
      <c r="F155" s="313"/>
      <c r="G155" s="314"/>
      <c r="H155" s="315"/>
      <c r="I155" s="316"/>
      <c r="J155" s="317"/>
      <c r="K155" s="316"/>
      <c r="L155" s="316"/>
      <c r="M155" s="316"/>
      <c r="N155" s="317"/>
      <c r="O155" s="318"/>
      <c r="Q155" s="320"/>
      <c r="R155" s="318"/>
      <c r="S155" s="312"/>
    </row>
    <row r="156" spans="2:19" x14ac:dyDescent="0.2">
      <c r="B156" s="311"/>
      <c r="C156" s="311"/>
      <c r="D156" s="311"/>
      <c r="E156" s="312"/>
      <c r="F156" s="313"/>
      <c r="G156" s="314"/>
      <c r="H156" s="315"/>
      <c r="I156" s="316"/>
      <c r="J156" s="317"/>
      <c r="K156" s="316"/>
      <c r="L156" s="316"/>
      <c r="M156" s="316"/>
      <c r="N156" s="317"/>
      <c r="O156" s="318"/>
      <c r="Q156" s="320"/>
      <c r="R156" s="318"/>
      <c r="S156" s="312"/>
    </row>
    <row r="157" spans="2:19" x14ac:dyDescent="0.2">
      <c r="B157" s="311"/>
      <c r="C157" s="311"/>
      <c r="D157" s="311"/>
      <c r="E157" s="312"/>
      <c r="F157" s="313"/>
      <c r="G157" s="314"/>
      <c r="H157" s="315"/>
      <c r="I157" s="316"/>
      <c r="J157" s="317"/>
      <c r="K157" s="316"/>
      <c r="L157" s="316"/>
      <c r="M157" s="316"/>
      <c r="N157" s="317"/>
      <c r="O157" s="318"/>
      <c r="Q157" s="320"/>
      <c r="R157" s="318"/>
      <c r="S157" s="312"/>
    </row>
    <row r="158" spans="2:19" x14ac:dyDescent="0.2">
      <c r="B158" s="311"/>
      <c r="C158" s="311"/>
      <c r="D158" s="311"/>
      <c r="E158" s="312"/>
      <c r="F158" s="313"/>
      <c r="G158" s="314"/>
      <c r="H158" s="315"/>
      <c r="I158" s="316"/>
      <c r="J158" s="317"/>
      <c r="K158" s="316"/>
      <c r="L158" s="316"/>
      <c r="M158" s="316"/>
      <c r="N158" s="317"/>
      <c r="O158" s="318"/>
      <c r="Q158" s="320"/>
      <c r="R158" s="318"/>
      <c r="S158" s="312"/>
    </row>
    <row r="159" spans="2:19" x14ac:dyDescent="0.2">
      <c r="B159" s="311"/>
      <c r="C159" s="311"/>
      <c r="D159" s="311"/>
      <c r="E159" s="312"/>
      <c r="F159" s="313"/>
      <c r="G159" s="314"/>
      <c r="H159" s="315"/>
      <c r="I159" s="316"/>
      <c r="J159" s="317"/>
      <c r="K159" s="316"/>
      <c r="L159" s="316"/>
      <c r="M159" s="316"/>
      <c r="N159" s="317"/>
      <c r="O159" s="318"/>
      <c r="Q159" s="320"/>
      <c r="R159" s="318"/>
      <c r="S159" s="312"/>
    </row>
    <row r="160" spans="2:19" x14ac:dyDescent="0.2">
      <c r="B160" s="311"/>
      <c r="C160" s="311"/>
      <c r="D160" s="311"/>
      <c r="E160" s="312"/>
      <c r="F160" s="313"/>
      <c r="G160" s="314"/>
      <c r="H160" s="315"/>
      <c r="I160" s="316"/>
      <c r="J160" s="317"/>
      <c r="K160" s="316"/>
      <c r="L160" s="316"/>
      <c r="M160" s="316"/>
      <c r="N160" s="317"/>
      <c r="O160" s="318"/>
      <c r="Q160" s="320"/>
      <c r="R160" s="318"/>
      <c r="S160" s="312"/>
    </row>
    <row r="161" spans="2:19" x14ac:dyDescent="0.2">
      <c r="B161" s="311"/>
      <c r="C161" s="311"/>
      <c r="D161" s="311"/>
      <c r="E161" s="312"/>
      <c r="F161" s="313"/>
      <c r="G161" s="314"/>
      <c r="H161" s="315"/>
      <c r="I161" s="316"/>
      <c r="J161" s="317"/>
      <c r="K161" s="316"/>
      <c r="L161" s="316"/>
      <c r="M161" s="316"/>
      <c r="N161" s="317"/>
      <c r="O161" s="318"/>
      <c r="Q161" s="320"/>
      <c r="R161" s="318"/>
      <c r="S161" s="312"/>
    </row>
    <row r="162" spans="2:19" x14ac:dyDescent="0.2">
      <c r="B162" s="311"/>
      <c r="C162" s="311"/>
      <c r="D162" s="311"/>
      <c r="E162" s="312"/>
      <c r="F162" s="313"/>
      <c r="G162" s="314"/>
      <c r="H162" s="315"/>
      <c r="I162" s="316"/>
      <c r="J162" s="317"/>
      <c r="K162" s="316"/>
      <c r="L162" s="316"/>
      <c r="M162" s="316"/>
      <c r="N162" s="317"/>
      <c r="O162" s="318"/>
      <c r="Q162" s="320"/>
      <c r="R162" s="318"/>
      <c r="S162" s="312"/>
    </row>
    <row r="163" spans="2:19" x14ac:dyDescent="0.2">
      <c r="B163" s="311"/>
      <c r="C163" s="311"/>
      <c r="D163" s="311"/>
      <c r="E163" s="312"/>
      <c r="F163" s="313"/>
      <c r="G163" s="314"/>
      <c r="H163" s="315"/>
      <c r="I163" s="316"/>
      <c r="J163" s="317"/>
      <c r="K163" s="316"/>
      <c r="L163" s="316"/>
      <c r="M163" s="316"/>
      <c r="N163" s="317"/>
      <c r="O163" s="318"/>
      <c r="Q163" s="320"/>
      <c r="R163" s="318"/>
      <c r="S163" s="312"/>
    </row>
    <row r="164" spans="2:19" x14ac:dyDescent="0.2">
      <c r="B164" s="311"/>
      <c r="C164" s="311"/>
      <c r="D164" s="311"/>
      <c r="E164" s="312"/>
      <c r="F164" s="313"/>
      <c r="G164" s="314"/>
      <c r="H164" s="315"/>
      <c r="I164" s="316"/>
      <c r="J164" s="317"/>
      <c r="K164" s="316"/>
      <c r="L164" s="316"/>
      <c r="M164" s="316"/>
      <c r="N164" s="317"/>
      <c r="O164" s="318"/>
      <c r="Q164" s="320"/>
      <c r="R164" s="318"/>
      <c r="S164" s="312"/>
    </row>
    <row r="165" spans="2:19" x14ac:dyDescent="0.2">
      <c r="B165" s="311"/>
      <c r="C165" s="311"/>
      <c r="D165" s="311"/>
      <c r="E165" s="312"/>
      <c r="F165" s="313"/>
      <c r="G165" s="314"/>
      <c r="H165" s="315"/>
      <c r="I165" s="316"/>
      <c r="J165" s="317"/>
      <c r="K165" s="316"/>
      <c r="L165" s="316"/>
      <c r="M165" s="316"/>
      <c r="N165" s="317"/>
      <c r="O165" s="318"/>
      <c r="Q165" s="320"/>
      <c r="R165" s="318"/>
      <c r="S165" s="312"/>
    </row>
    <row r="166" spans="2:19" x14ac:dyDescent="0.2">
      <c r="B166" s="311"/>
      <c r="C166" s="311"/>
      <c r="D166" s="311"/>
      <c r="E166" s="312"/>
      <c r="F166" s="313"/>
      <c r="G166" s="314"/>
      <c r="H166" s="315"/>
      <c r="I166" s="316"/>
      <c r="J166" s="317"/>
      <c r="K166" s="316"/>
      <c r="L166" s="316"/>
      <c r="M166" s="316"/>
      <c r="N166" s="317"/>
      <c r="O166" s="318"/>
      <c r="Q166" s="320"/>
      <c r="R166" s="318"/>
      <c r="S166" s="312"/>
    </row>
    <row r="167" spans="2:19" x14ac:dyDescent="0.2">
      <c r="B167" s="311"/>
      <c r="C167" s="311"/>
      <c r="D167" s="311"/>
      <c r="E167" s="312"/>
      <c r="F167" s="313"/>
      <c r="G167" s="314"/>
      <c r="H167" s="315"/>
      <c r="I167" s="316"/>
      <c r="J167" s="317"/>
      <c r="K167" s="316"/>
      <c r="L167" s="316"/>
      <c r="M167" s="316"/>
      <c r="N167" s="317"/>
      <c r="O167" s="318"/>
      <c r="Q167" s="320"/>
      <c r="R167" s="318"/>
      <c r="S167" s="312"/>
    </row>
    <row r="168" spans="2:19" x14ac:dyDescent="0.2">
      <c r="B168" s="311"/>
      <c r="C168" s="311"/>
      <c r="D168" s="311"/>
      <c r="E168" s="312"/>
      <c r="F168" s="313"/>
      <c r="G168" s="314"/>
      <c r="H168" s="315"/>
      <c r="I168" s="316"/>
      <c r="J168" s="317"/>
      <c r="K168" s="316"/>
      <c r="L168" s="316"/>
      <c r="M168" s="316"/>
      <c r="N168" s="317"/>
      <c r="O168" s="318"/>
      <c r="Q168" s="320"/>
      <c r="R168" s="318"/>
      <c r="S168" s="312"/>
    </row>
    <row r="169" spans="2:19" x14ac:dyDescent="0.2">
      <c r="B169" s="311"/>
      <c r="C169" s="311"/>
      <c r="D169" s="311"/>
      <c r="E169" s="312"/>
      <c r="F169" s="313"/>
      <c r="G169" s="314"/>
      <c r="H169" s="315"/>
      <c r="I169" s="316"/>
      <c r="J169" s="317"/>
      <c r="K169" s="316"/>
      <c r="L169" s="316"/>
      <c r="M169" s="316"/>
      <c r="N169" s="317"/>
      <c r="O169" s="318"/>
      <c r="Q169" s="320"/>
      <c r="R169" s="318"/>
      <c r="S169" s="312"/>
    </row>
    <row r="170" spans="2:19" x14ac:dyDescent="0.2">
      <c r="B170" s="311"/>
      <c r="C170" s="311"/>
      <c r="D170" s="311"/>
      <c r="E170" s="312"/>
      <c r="F170" s="313"/>
      <c r="G170" s="314"/>
      <c r="H170" s="315"/>
      <c r="I170" s="316"/>
      <c r="J170" s="317"/>
      <c r="K170" s="316"/>
      <c r="L170" s="316"/>
      <c r="M170" s="316"/>
      <c r="N170" s="317"/>
      <c r="O170" s="318"/>
      <c r="Q170" s="320"/>
      <c r="R170" s="318"/>
      <c r="S170" s="312"/>
    </row>
    <row r="171" spans="2:19" x14ac:dyDescent="0.2">
      <c r="B171" s="311"/>
      <c r="C171" s="311"/>
      <c r="D171" s="311"/>
      <c r="E171" s="312"/>
      <c r="F171" s="313"/>
      <c r="G171" s="314"/>
      <c r="H171" s="315"/>
      <c r="I171" s="316"/>
      <c r="J171" s="317"/>
      <c r="K171" s="316"/>
      <c r="L171" s="316"/>
      <c r="M171" s="316"/>
      <c r="N171" s="317"/>
      <c r="O171" s="318"/>
      <c r="Q171" s="320"/>
      <c r="R171" s="318"/>
      <c r="S171" s="312"/>
    </row>
    <row r="172" spans="2:19" x14ac:dyDescent="0.2">
      <c r="B172" s="311"/>
      <c r="C172" s="311"/>
      <c r="D172" s="311"/>
      <c r="E172" s="312"/>
      <c r="F172" s="313"/>
      <c r="G172" s="314"/>
      <c r="H172" s="315"/>
      <c r="I172" s="316"/>
      <c r="J172" s="317"/>
      <c r="K172" s="316"/>
      <c r="L172" s="316"/>
      <c r="M172" s="316"/>
      <c r="N172" s="317"/>
      <c r="O172" s="318"/>
      <c r="Q172" s="320"/>
      <c r="R172" s="318"/>
      <c r="S172" s="312"/>
    </row>
    <row r="173" spans="2:19" x14ac:dyDescent="0.2">
      <c r="B173" s="311"/>
      <c r="C173" s="311"/>
      <c r="D173" s="311"/>
      <c r="E173" s="312"/>
      <c r="F173" s="313"/>
      <c r="G173" s="314"/>
      <c r="H173" s="315"/>
      <c r="I173" s="316"/>
      <c r="J173" s="317"/>
      <c r="K173" s="316"/>
      <c r="L173" s="316"/>
      <c r="M173" s="316"/>
      <c r="N173" s="317"/>
      <c r="O173" s="318"/>
      <c r="Q173" s="320"/>
      <c r="R173" s="318"/>
      <c r="S173" s="312"/>
    </row>
    <row r="174" spans="2:19" x14ac:dyDescent="0.2">
      <c r="B174" s="311"/>
      <c r="C174" s="311"/>
      <c r="D174" s="311"/>
      <c r="E174" s="312"/>
      <c r="F174" s="313"/>
      <c r="G174" s="314"/>
      <c r="H174" s="315"/>
      <c r="I174" s="316"/>
      <c r="J174" s="317"/>
      <c r="K174" s="316"/>
      <c r="L174" s="316"/>
      <c r="M174" s="316"/>
      <c r="N174" s="317"/>
      <c r="O174" s="318"/>
      <c r="Q174" s="320"/>
      <c r="R174" s="318"/>
      <c r="S174" s="312"/>
    </row>
    <row r="175" spans="2:19" x14ac:dyDescent="0.2">
      <c r="B175" s="311"/>
      <c r="C175" s="311"/>
      <c r="D175" s="311"/>
      <c r="E175" s="312"/>
      <c r="F175" s="313"/>
      <c r="G175" s="314"/>
      <c r="H175" s="315"/>
      <c r="I175" s="316"/>
      <c r="J175" s="317"/>
      <c r="K175" s="316"/>
      <c r="L175" s="316"/>
      <c r="M175" s="316"/>
      <c r="N175" s="317"/>
      <c r="O175" s="318"/>
      <c r="Q175" s="320"/>
      <c r="R175" s="318"/>
      <c r="S175" s="312"/>
    </row>
    <row r="176" spans="2:19" x14ac:dyDescent="0.2">
      <c r="B176" s="311"/>
      <c r="C176" s="311"/>
      <c r="D176" s="311"/>
      <c r="E176" s="312"/>
      <c r="F176" s="313"/>
      <c r="G176" s="314"/>
      <c r="H176" s="315"/>
      <c r="I176" s="316"/>
      <c r="J176" s="317"/>
      <c r="K176" s="316"/>
      <c r="L176" s="316"/>
      <c r="M176" s="316"/>
      <c r="N176" s="317"/>
      <c r="O176" s="318"/>
      <c r="Q176" s="320"/>
      <c r="R176" s="318"/>
      <c r="S176" s="312"/>
    </row>
    <row r="177" spans="2:19" x14ac:dyDescent="0.2">
      <c r="B177" s="311"/>
      <c r="C177" s="311"/>
      <c r="D177" s="311"/>
      <c r="E177" s="312"/>
      <c r="F177" s="313"/>
      <c r="G177" s="314"/>
      <c r="H177" s="315"/>
      <c r="I177" s="316"/>
      <c r="J177" s="317"/>
      <c r="K177" s="316"/>
      <c r="L177" s="316"/>
      <c r="M177" s="316"/>
      <c r="N177" s="317"/>
      <c r="O177" s="318"/>
      <c r="Q177" s="320"/>
      <c r="R177" s="318"/>
      <c r="S177" s="312"/>
    </row>
    <row r="178" spans="2:19" x14ac:dyDescent="0.2">
      <c r="B178" s="311"/>
      <c r="C178" s="311"/>
      <c r="D178" s="311"/>
      <c r="E178" s="312"/>
      <c r="F178" s="313"/>
      <c r="G178" s="314"/>
      <c r="H178" s="315"/>
      <c r="I178" s="316"/>
      <c r="J178" s="317"/>
      <c r="K178" s="316"/>
      <c r="L178" s="316"/>
      <c r="M178" s="316"/>
      <c r="N178" s="317"/>
      <c r="O178" s="318"/>
      <c r="Q178" s="320"/>
      <c r="R178" s="318"/>
      <c r="S178" s="312"/>
    </row>
    <row r="179" spans="2:19" x14ac:dyDescent="0.2">
      <c r="B179" s="311"/>
      <c r="C179" s="311"/>
      <c r="D179" s="311"/>
      <c r="E179" s="312"/>
      <c r="F179" s="313"/>
      <c r="G179" s="314"/>
      <c r="H179" s="315"/>
      <c r="I179" s="316"/>
      <c r="J179" s="317"/>
      <c r="K179" s="316"/>
      <c r="L179" s="316"/>
      <c r="M179" s="316"/>
      <c r="N179" s="317"/>
      <c r="O179" s="318"/>
      <c r="Q179" s="320"/>
      <c r="R179" s="318"/>
      <c r="S179" s="312"/>
    </row>
    <row r="180" spans="2:19" x14ac:dyDescent="0.2">
      <c r="B180" s="311"/>
      <c r="C180" s="311"/>
      <c r="D180" s="311"/>
      <c r="E180" s="312"/>
      <c r="F180" s="313"/>
      <c r="G180" s="314"/>
      <c r="H180" s="315"/>
      <c r="I180" s="316"/>
      <c r="J180" s="317"/>
      <c r="K180" s="316"/>
      <c r="L180" s="316"/>
      <c r="M180" s="316"/>
      <c r="N180" s="317"/>
      <c r="O180" s="318"/>
      <c r="Q180" s="320"/>
      <c r="R180" s="318"/>
      <c r="S180" s="312"/>
    </row>
    <row r="181" spans="2:19" x14ac:dyDescent="0.2">
      <c r="B181" s="311"/>
      <c r="C181" s="311"/>
      <c r="D181" s="311"/>
      <c r="E181" s="312"/>
      <c r="F181" s="313"/>
      <c r="G181" s="314"/>
      <c r="H181" s="315"/>
      <c r="I181" s="316"/>
      <c r="J181" s="317"/>
      <c r="K181" s="316"/>
      <c r="L181" s="316"/>
      <c r="M181" s="316"/>
      <c r="N181" s="317"/>
      <c r="O181" s="318"/>
      <c r="Q181" s="320"/>
      <c r="R181" s="318"/>
      <c r="S181" s="312"/>
    </row>
    <row r="182" spans="2:19" x14ac:dyDescent="0.2">
      <c r="B182" s="311"/>
      <c r="C182" s="311"/>
      <c r="D182" s="311"/>
      <c r="E182" s="312"/>
      <c r="F182" s="313"/>
      <c r="G182" s="314"/>
      <c r="H182" s="315"/>
      <c r="I182" s="316"/>
      <c r="J182" s="317"/>
      <c r="K182" s="316"/>
      <c r="L182" s="316"/>
      <c r="M182" s="316"/>
      <c r="N182" s="317"/>
      <c r="O182" s="318"/>
      <c r="Q182" s="320"/>
      <c r="R182" s="318"/>
      <c r="S182" s="312"/>
    </row>
    <row r="183" spans="2:19" x14ac:dyDescent="0.2">
      <c r="B183" s="311"/>
      <c r="C183" s="311"/>
      <c r="D183" s="311"/>
      <c r="E183" s="312"/>
      <c r="F183" s="313"/>
      <c r="G183" s="314"/>
      <c r="H183" s="315"/>
      <c r="I183" s="316"/>
      <c r="J183" s="317"/>
      <c r="K183" s="316"/>
      <c r="L183" s="316"/>
      <c r="M183" s="316"/>
      <c r="N183" s="317"/>
      <c r="O183" s="318"/>
      <c r="Q183" s="320"/>
      <c r="R183" s="318"/>
      <c r="S183" s="312"/>
    </row>
    <row r="184" spans="2:19" x14ac:dyDescent="0.2">
      <c r="B184" s="311"/>
      <c r="C184" s="311"/>
      <c r="D184" s="311"/>
      <c r="E184" s="312"/>
      <c r="F184" s="313"/>
      <c r="G184" s="314"/>
      <c r="H184" s="315"/>
      <c r="I184" s="316"/>
      <c r="J184" s="317"/>
      <c r="K184" s="316"/>
      <c r="L184" s="316"/>
      <c r="M184" s="316"/>
      <c r="N184" s="317"/>
      <c r="O184" s="318"/>
      <c r="Q184" s="320"/>
      <c r="R184" s="318"/>
      <c r="S184" s="312"/>
    </row>
    <row r="185" spans="2:19" x14ac:dyDescent="0.2">
      <c r="B185" s="311"/>
      <c r="C185" s="311"/>
      <c r="D185" s="311"/>
      <c r="E185" s="312"/>
      <c r="F185" s="313"/>
      <c r="G185" s="314"/>
      <c r="H185" s="315"/>
      <c r="I185" s="316"/>
      <c r="J185" s="317"/>
      <c r="K185" s="316"/>
      <c r="L185" s="316"/>
      <c r="M185" s="316"/>
      <c r="N185" s="317"/>
      <c r="O185" s="318"/>
      <c r="Q185" s="320"/>
      <c r="R185" s="318"/>
      <c r="S185" s="312"/>
    </row>
    <row r="186" spans="2:19" x14ac:dyDescent="0.2">
      <c r="B186" s="311"/>
      <c r="C186" s="311"/>
      <c r="D186" s="311"/>
      <c r="E186" s="312"/>
      <c r="F186" s="313"/>
      <c r="G186" s="314"/>
      <c r="H186" s="315"/>
      <c r="I186" s="316"/>
      <c r="J186" s="317"/>
      <c r="K186" s="316"/>
      <c r="L186" s="316"/>
      <c r="M186" s="316"/>
      <c r="N186" s="317"/>
      <c r="O186" s="318"/>
      <c r="Q186" s="320"/>
      <c r="R186" s="318"/>
      <c r="S186" s="312"/>
    </row>
    <row r="187" spans="2:19" x14ac:dyDescent="0.2">
      <c r="B187" s="311"/>
      <c r="C187" s="311"/>
      <c r="D187" s="311"/>
      <c r="E187" s="312"/>
      <c r="F187" s="313"/>
      <c r="G187" s="314"/>
      <c r="H187" s="315"/>
      <c r="I187" s="316"/>
      <c r="J187" s="317"/>
      <c r="K187" s="316"/>
      <c r="L187" s="316"/>
      <c r="M187" s="316"/>
      <c r="N187" s="317"/>
      <c r="O187" s="318"/>
      <c r="Q187" s="320"/>
      <c r="R187" s="318"/>
      <c r="S187" s="312"/>
    </row>
    <row r="188" spans="2:19" x14ac:dyDescent="0.2">
      <c r="B188" s="311"/>
      <c r="C188" s="311"/>
      <c r="D188" s="311"/>
      <c r="E188" s="312"/>
      <c r="F188" s="313"/>
      <c r="G188" s="314"/>
      <c r="H188" s="315"/>
      <c r="I188" s="316"/>
      <c r="J188" s="317"/>
      <c r="K188" s="316"/>
      <c r="L188" s="316"/>
      <c r="M188" s="316"/>
      <c r="N188" s="317"/>
      <c r="O188" s="318"/>
      <c r="Q188" s="320"/>
      <c r="R188" s="318"/>
      <c r="S188" s="312"/>
    </row>
    <row r="189" spans="2:19" x14ac:dyDescent="0.2">
      <c r="J189" s="317"/>
      <c r="N189" s="317"/>
      <c r="O189" s="318"/>
      <c r="Q189" s="320"/>
      <c r="R189" s="318"/>
    </row>
    <row r="190" spans="2:19" x14ac:dyDescent="0.2">
      <c r="J190" s="317"/>
      <c r="N190" s="317"/>
      <c r="O190" s="318"/>
      <c r="Q190" s="320"/>
      <c r="R190" s="318"/>
    </row>
    <row r="191" spans="2:19" x14ac:dyDescent="0.2">
      <c r="J191" s="317"/>
      <c r="N191" s="317"/>
      <c r="O191" s="318"/>
      <c r="Q191" s="320"/>
      <c r="R191" s="318"/>
    </row>
    <row r="192" spans="2:19" x14ac:dyDescent="0.2">
      <c r="J192" s="317"/>
      <c r="N192" s="317"/>
      <c r="O192" s="318"/>
      <c r="Q192" s="320"/>
      <c r="R192" s="318"/>
    </row>
    <row r="193" spans="10:18" x14ac:dyDescent="0.2">
      <c r="J193" s="317"/>
      <c r="N193" s="317"/>
      <c r="O193" s="318"/>
      <c r="Q193" s="320"/>
      <c r="R193" s="318"/>
    </row>
    <row r="194" spans="10:18" x14ac:dyDescent="0.2">
      <c r="J194" s="317"/>
      <c r="N194" s="317"/>
      <c r="O194" s="318"/>
      <c r="Q194" s="320"/>
      <c r="R194" s="318"/>
    </row>
    <row r="195" spans="10:18" x14ac:dyDescent="0.2">
      <c r="J195" s="317"/>
      <c r="N195" s="317"/>
      <c r="O195" s="318"/>
      <c r="Q195" s="320"/>
      <c r="R195" s="318"/>
    </row>
    <row r="196" spans="10:18" x14ac:dyDescent="0.2">
      <c r="J196" s="317"/>
      <c r="N196" s="317"/>
      <c r="O196" s="318"/>
      <c r="Q196" s="320"/>
      <c r="R196" s="318"/>
    </row>
    <row r="197" spans="10:18" x14ac:dyDescent="0.2">
      <c r="J197" s="317"/>
      <c r="N197" s="317"/>
      <c r="O197" s="318"/>
      <c r="Q197" s="320"/>
      <c r="R197" s="318"/>
    </row>
    <row r="198" spans="10:18" x14ac:dyDescent="0.2">
      <c r="J198" s="317"/>
      <c r="N198" s="317"/>
      <c r="O198" s="318"/>
      <c r="Q198" s="320"/>
      <c r="R198" s="318"/>
    </row>
    <row r="199" spans="10:18" x14ac:dyDescent="0.2">
      <c r="J199" s="317"/>
      <c r="N199" s="317"/>
      <c r="O199" s="318"/>
      <c r="Q199" s="320"/>
      <c r="R199" s="318"/>
    </row>
    <row r="200" spans="10:18" x14ac:dyDescent="0.2">
      <c r="J200" s="317"/>
      <c r="N200" s="317"/>
      <c r="O200" s="318"/>
      <c r="Q200" s="320"/>
      <c r="R200" s="318"/>
    </row>
    <row r="201" spans="10:18" x14ac:dyDescent="0.2">
      <c r="J201" s="317"/>
      <c r="N201" s="317"/>
      <c r="O201" s="318"/>
      <c r="Q201" s="320"/>
      <c r="R201" s="318"/>
    </row>
    <row r="202" spans="10:18" x14ac:dyDescent="0.2">
      <c r="J202" s="317"/>
      <c r="N202" s="317"/>
      <c r="O202" s="318"/>
      <c r="Q202" s="320"/>
      <c r="R202" s="318"/>
    </row>
    <row r="203" spans="10:18" x14ac:dyDescent="0.2">
      <c r="J203" s="317"/>
      <c r="N203" s="317"/>
      <c r="O203" s="318"/>
      <c r="Q203" s="320"/>
      <c r="R203" s="318"/>
    </row>
    <row r="204" spans="10:18" x14ac:dyDescent="0.2">
      <c r="J204" s="317"/>
      <c r="N204" s="317"/>
      <c r="O204" s="318"/>
      <c r="Q204" s="320"/>
      <c r="R204" s="318"/>
    </row>
    <row r="205" spans="10:18" x14ac:dyDescent="0.2">
      <c r="J205" s="317"/>
      <c r="N205" s="317"/>
      <c r="O205" s="318"/>
      <c r="Q205" s="320"/>
      <c r="R205" s="318"/>
    </row>
    <row r="206" spans="10:18" x14ac:dyDescent="0.2">
      <c r="J206" s="317"/>
      <c r="N206" s="317"/>
      <c r="O206" s="318"/>
      <c r="Q206" s="320"/>
      <c r="R206" s="318"/>
    </row>
    <row r="207" spans="10:18" x14ac:dyDescent="0.2">
      <c r="J207" s="317"/>
      <c r="N207" s="317"/>
      <c r="O207" s="318"/>
      <c r="Q207" s="320"/>
      <c r="R207" s="318"/>
    </row>
    <row r="208" spans="10:18" x14ac:dyDescent="0.2">
      <c r="J208" s="317"/>
      <c r="N208" s="317"/>
      <c r="O208" s="318"/>
      <c r="Q208" s="320"/>
      <c r="R208" s="318"/>
    </row>
    <row r="209" spans="10:18" x14ac:dyDescent="0.2">
      <c r="J209" s="317"/>
      <c r="N209" s="317"/>
      <c r="O209" s="318"/>
      <c r="Q209" s="320"/>
      <c r="R209" s="318"/>
    </row>
    <row r="210" spans="10:18" x14ac:dyDescent="0.2">
      <c r="J210" s="317"/>
      <c r="N210" s="317"/>
      <c r="O210" s="318"/>
      <c r="Q210" s="320"/>
      <c r="R210" s="318"/>
    </row>
    <row r="211" spans="10:18" x14ac:dyDescent="0.2">
      <c r="J211" s="317"/>
      <c r="N211" s="317"/>
      <c r="O211" s="318"/>
      <c r="Q211" s="320"/>
      <c r="R211" s="318"/>
    </row>
    <row r="212" spans="10:18" x14ac:dyDescent="0.2">
      <c r="J212" s="317"/>
      <c r="N212" s="317"/>
      <c r="O212" s="318"/>
      <c r="Q212" s="320"/>
      <c r="R212" s="318"/>
    </row>
    <row r="213" spans="10:18" x14ac:dyDescent="0.2">
      <c r="J213" s="317"/>
      <c r="N213" s="317"/>
      <c r="O213" s="318"/>
      <c r="Q213" s="320"/>
      <c r="R213" s="318"/>
    </row>
    <row r="214" spans="10:18" x14ac:dyDescent="0.2">
      <c r="J214" s="317"/>
      <c r="N214" s="317"/>
      <c r="O214" s="318"/>
      <c r="Q214" s="320"/>
      <c r="R214" s="318"/>
    </row>
    <row r="215" spans="10:18" x14ac:dyDescent="0.2">
      <c r="J215" s="317"/>
      <c r="N215" s="317"/>
      <c r="O215" s="318"/>
      <c r="Q215" s="320"/>
      <c r="R215" s="318"/>
    </row>
    <row r="216" spans="10:18" x14ac:dyDescent="0.2">
      <c r="J216" s="317"/>
      <c r="N216" s="317"/>
      <c r="O216" s="318"/>
      <c r="Q216" s="320"/>
      <c r="R216" s="318"/>
    </row>
    <row r="217" spans="10:18" x14ac:dyDescent="0.2">
      <c r="J217" s="317"/>
      <c r="N217" s="317"/>
      <c r="O217" s="318"/>
      <c r="Q217" s="320"/>
      <c r="R217" s="318"/>
    </row>
    <row r="218" spans="10:18" x14ac:dyDescent="0.2">
      <c r="J218" s="317"/>
      <c r="N218" s="317"/>
      <c r="O218" s="318"/>
      <c r="Q218" s="320"/>
      <c r="R218" s="318"/>
    </row>
    <row r="219" spans="10:18" x14ac:dyDescent="0.2">
      <c r="J219" s="317"/>
      <c r="N219" s="317"/>
      <c r="O219" s="318"/>
      <c r="Q219" s="320"/>
      <c r="R219" s="318"/>
    </row>
    <row r="220" spans="10:18" x14ac:dyDescent="0.2">
      <c r="J220" s="317"/>
      <c r="N220" s="317"/>
      <c r="O220" s="318"/>
      <c r="Q220" s="320"/>
      <c r="R220" s="318"/>
    </row>
    <row r="221" spans="10:18" x14ac:dyDescent="0.2">
      <c r="J221" s="317"/>
      <c r="N221" s="317"/>
      <c r="O221" s="318"/>
      <c r="Q221" s="320"/>
      <c r="R221" s="318"/>
    </row>
    <row r="222" spans="10:18" x14ac:dyDescent="0.2">
      <c r="J222" s="317"/>
      <c r="N222" s="317"/>
      <c r="O222" s="318"/>
      <c r="Q222" s="320"/>
      <c r="R222" s="318"/>
    </row>
    <row r="223" spans="10:18" x14ac:dyDescent="0.2">
      <c r="J223" s="317"/>
      <c r="N223" s="317"/>
      <c r="O223" s="318"/>
      <c r="Q223" s="320"/>
      <c r="R223" s="318"/>
    </row>
    <row r="224" spans="10:18" x14ac:dyDescent="0.2">
      <c r="J224" s="317"/>
      <c r="N224" s="317"/>
      <c r="O224" s="318"/>
      <c r="Q224" s="320"/>
      <c r="R224" s="318"/>
    </row>
    <row r="225" spans="10:18" x14ac:dyDescent="0.2">
      <c r="J225" s="317"/>
      <c r="N225" s="317"/>
      <c r="O225" s="318"/>
      <c r="Q225" s="320"/>
      <c r="R225" s="318"/>
    </row>
    <row r="226" spans="10:18" x14ac:dyDescent="0.2">
      <c r="J226" s="317"/>
      <c r="N226" s="317"/>
      <c r="O226" s="318"/>
      <c r="Q226" s="320"/>
      <c r="R226" s="318"/>
    </row>
    <row r="227" spans="10:18" x14ac:dyDescent="0.2">
      <c r="J227" s="317"/>
      <c r="N227" s="317"/>
      <c r="O227" s="318"/>
      <c r="Q227" s="320"/>
      <c r="R227" s="318"/>
    </row>
    <row r="228" spans="10:18" x14ac:dyDescent="0.2">
      <c r="J228" s="317"/>
      <c r="N228" s="317"/>
      <c r="O228" s="318"/>
      <c r="Q228" s="320"/>
      <c r="R228" s="318"/>
    </row>
    <row r="229" spans="10:18" x14ac:dyDescent="0.2">
      <c r="J229" s="317"/>
      <c r="N229" s="317"/>
      <c r="O229" s="318"/>
      <c r="Q229" s="320"/>
      <c r="R229" s="318"/>
    </row>
    <row r="230" spans="10:18" x14ac:dyDescent="0.2">
      <c r="J230" s="317"/>
      <c r="N230" s="317"/>
      <c r="O230" s="318"/>
      <c r="Q230" s="320"/>
      <c r="R230" s="318"/>
    </row>
    <row r="231" spans="10:18" x14ac:dyDescent="0.2">
      <c r="J231" s="317"/>
      <c r="N231" s="317"/>
      <c r="O231" s="318"/>
      <c r="Q231" s="320"/>
      <c r="R231" s="318"/>
    </row>
    <row r="232" spans="10:18" x14ac:dyDescent="0.2">
      <c r="J232" s="317"/>
      <c r="N232" s="317"/>
      <c r="O232" s="318"/>
      <c r="Q232" s="320"/>
      <c r="R232" s="318"/>
    </row>
    <row r="233" spans="10:18" x14ac:dyDescent="0.2">
      <c r="J233" s="317"/>
      <c r="N233" s="317"/>
      <c r="O233" s="318"/>
      <c r="Q233" s="320"/>
      <c r="R233" s="318"/>
    </row>
    <row r="234" spans="10:18" x14ac:dyDescent="0.2">
      <c r="J234" s="317"/>
      <c r="N234" s="317"/>
      <c r="O234" s="318"/>
      <c r="Q234" s="320"/>
      <c r="R234" s="318"/>
    </row>
    <row r="235" spans="10:18" x14ac:dyDescent="0.2">
      <c r="J235" s="317"/>
      <c r="N235" s="317"/>
      <c r="O235" s="318"/>
      <c r="Q235" s="320"/>
      <c r="R235" s="318"/>
    </row>
    <row r="236" spans="10:18" x14ac:dyDescent="0.2">
      <c r="J236" s="317"/>
      <c r="N236" s="317"/>
      <c r="O236" s="318"/>
      <c r="Q236" s="320"/>
      <c r="R236" s="318"/>
    </row>
    <row r="237" spans="10:18" x14ac:dyDescent="0.2">
      <c r="J237" s="317"/>
      <c r="N237" s="317"/>
      <c r="O237" s="318"/>
      <c r="Q237" s="320"/>
      <c r="R237" s="318"/>
    </row>
    <row r="238" spans="10:18" x14ac:dyDescent="0.2">
      <c r="J238" s="317"/>
      <c r="N238" s="317"/>
      <c r="O238" s="318"/>
      <c r="Q238" s="320"/>
      <c r="R238" s="318"/>
    </row>
    <row r="239" spans="10:18" x14ac:dyDescent="0.2">
      <c r="J239" s="317"/>
      <c r="N239" s="317"/>
      <c r="O239" s="318"/>
      <c r="Q239" s="320"/>
      <c r="R239" s="318"/>
    </row>
    <row r="240" spans="10:18" x14ac:dyDescent="0.2">
      <c r="J240" s="317"/>
      <c r="N240" s="317"/>
      <c r="O240" s="318"/>
      <c r="Q240" s="320"/>
      <c r="R240" s="318"/>
    </row>
    <row r="241" spans="10:18" x14ac:dyDescent="0.2">
      <c r="J241" s="317"/>
      <c r="N241" s="317"/>
      <c r="O241" s="318"/>
      <c r="Q241" s="320"/>
      <c r="R241" s="318"/>
    </row>
    <row r="242" spans="10:18" x14ac:dyDescent="0.2">
      <c r="J242" s="317"/>
      <c r="N242" s="317"/>
      <c r="O242" s="318"/>
      <c r="Q242" s="320"/>
      <c r="R242" s="318"/>
    </row>
    <row r="243" spans="10:18" x14ac:dyDescent="0.2">
      <c r="J243" s="317"/>
      <c r="N243" s="317"/>
      <c r="O243" s="318"/>
      <c r="Q243" s="320"/>
      <c r="R243" s="318"/>
    </row>
    <row r="244" spans="10:18" x14ac:dyDescent="0.2">
      <c r="J244" s="317"/>
      <c r="N244" s="317"/>
      <c r="O244" s="318"/>
      <c r="Q244" s="320"/>
      <c r="R244" s="318"/>
    </row>
    <row r="245" spans="10:18" x14ac:dyDescent="0.2">
      <c r="J245" s="317"/>
      <c r="N245" s="317"/>
      <c r="O245" s="318"/>
      <c r="Q245" s="320"/>
      <c r="R245" s="318"/>
    </row>
    <row r="246" spans="10:18" x14ac:dyDescent="0.2">
      <c r="J246" s="317"/>
      <c r="N246" s="317"/>
      <c r="O246" s="318"/>
      <c r="Q246" s="320"/>
      <c r="R246" s="318"/>
    </row>
    <row r="247" spans="10:18" x14ac:dyDescent="0.2">
      <c r="J247" s="317"/>
      <c r="N247" s="317"/>
      <c r="O247" s="318"/>
      <c r="Q247" s="320"/>
      <c r="R247" s="318"/>
    </row>
    <row r="248" spans="10:18" x14ac:dyDescent="0.2">
      <c r="J248" s="317"/>
      <c r="N248" s="317"/>
      <c r="O248" s="318"/>
      <c r="Q248" s="320"/>
      <c r="R248" s="318"/>
    </row>
    <row r="249" spans="10:18" x14ac:dyDescent="0.2">
      <c r="J249" s="317"/>
      <c r="N249" s="317"/>
      <c r="O249" s="318"/>
      <c r="Q249" s="320"/>
      <c r="R249" s="318"/>
    </row>
    <row r="250" spans="10:18" x14ac:dyDescent="0.2">
      <c r="J250" s="317"/>
      <c r="N250" s="317"/>
      <c r="O250" s="318"/>
      <c r="Q250" s="320"/>
      <c r="R250" s="318"/>
    </row>
    <row r="251" spans="10:18" x14ac:dyDescent="0.2">
      <c r="J251" s="317"/>
      <c r="N251" s="317"/>
      <c r="O251" s="318"/>
      <c r="Q251" s="320"/>
      <c r="R251" s="318"/>
    </row>
    <row r="252" spans="10:18" x14ac:dyDescent="0.2">
      <c r="J252" s="317"/>
      <c r="N252" s="317"/>
      <c r="O252" s="318"/>
      <c r="Q252" s="320"/>
      <c r="R252" s="318"/>
    </row>
    <row r="253" spans="10:18" x14ac:dyDescent="0.2">
      <c r="J253" s="317"/>
      <c r="N253" s="317"/>
      <c r="O253" s="318"/>
      <c r="Q253" s="320"/>
      <c r="R253" s="318"/>
    </row>
    <row r="254" spans="10:18" x14ac:dyDescent="0.2">
      <c r="J254" s="317"/>
      <c r="N254" s="317"/>
      <c r="O254" s="318"/>
      <c r="Q254" s="320"/>
      <c r="R254" s="318"/>
    </row>
    <row r="255" spans="10:18" x14ac:dyDescent="0.2">
      <c r="J255" s="317"/>
      <c r="N255" s="317"/>
      <c r="O255" s="318"/>
      <c r="Q255" s="320"/>
      <c r="R255" s="318"/>
    </row>
    <row r="256" spans="10:18" x14ac:dyDescent="0.2">
      <c r="J256" s="317"/>
      <c r="N256" s="317"/>
      <c r="O256" s="318"/>
      <c r="Q256" s="320"/>
      <c r="R256" s="318"/>
    </row>
    <row r="257" spans="10:18" x14ac:dyDescent="0.2">
      <c r="J257" s="317"/>
      <c r="N257" s="317"/>
      <c r="O257" s="318"/>
      <c r="Q257" s="320"/>
      <c r="R257" s="318"/>
    </row>
    <row r="258" spans="10:18" x14ac:dyDescent="0.2">
      <c r="J258" s="317"/>
      <c r="N258" s="317"/>
      <c r="O258" s="318"/>
      <c r="Q258" s="320"/>
      <c r="R258" s="318"/>
    </row>
    <row r="259" spans="10:18" x14ac:dyDescent="0.2">
      <c r="J259" s="317"/>
      <c r="N259" s="317"/>
      <c r="O259" s="318"/>
      <c r="Q259" s="320"/>
      <c r="R259" s="318"/>
    </row>
    <row r="260" spans="10:18" x14ac:dyDescent="0.2">
      <c r="J260" s="317"/>
      <c r="N260" s="317"/>
      <c r="O260" s="318"/>
      <c r="Q260" s="320"/>
      <c r="R260" s="318"/>
    </row>
    <row r="261" spans="10:18" x14ac:dyDescent="0.2">
      <c r="J261" s="317"/>
      <c r="N261" s="317"/>
      <c r="O261" s="318"/>
      <c r="Q261" s="320"/>
      <c r="R261" s="318"/>
    </row>
    <row r="262" spans="10:18" x14ac:dyDescent="0.2">
      <c r="J262" s="317"/>
      <c r="N262" s="317"/>
      <c r="O262" s="318"/>
      <c r="Q262" s="320"/>
      <c r="R262" s="318"/>
    </row>
    <row r="263" spans="10:18" x14ac:dyDescent="0.2">
      <c r="J263" s="317"/>
      <c r="N263" s="317"/>
      <c r="O263" s="318"/>
      <c r="Q263" s="320"/>
      <c r="R263" s="318"/>
    </row>
    <row r="264" spans="10:18" x14ac:dyDescent="0.2">
      <c r="J264" s="317"/>
      <c r="N264" s="317"/>
      <c r="O264" s="318"/>
      <c r="Q264" s="320"/>
      <c r="R264" s="318"/>
    </row>
    <row r="265" spans="10:18" x14ac:dyDescent="0.2">
      <c r="J265" s="317"/>
      <c r="N265" s="317"/>
      <c r="O265" s="318"/>
      <c r="Q265" s="320"/>
      <c r="R265" s="318"/>
    </row>
    <row r="266" spans="10:18" x14ac:dyDescent="0.2">
      <c r="J266" s="317"/>
      <c r="N266" s="317"/>
      <c r="O266" s="318"/>
      <c r="Q266" s="320"/>
      <c r="R266" s="318"/>
    </row>
    <row r="267" spans="10:18" x14ac:dyDescent="0.2">
      <c r="J267" s="317"/>
      <c r="N267" s="317"/>
      <c r="O267" s="318"/>
      <c r="Q267" s="320"/>
      <c r="R267" s="318"/>
    </row>
    <row r="268" spans="10:18" x14ac:dyDescent="0.2">
      <c r="J268" s="317"/>
      <c r="N268" s="317"/>
      <c r="O268" s="318"/>
      <c r="Q268" s="320"/>
      <c r="R268" s="318"/>
    </row>
    <row r="269" spans="10:18" x14ac:dyDescent="0.2">
      <c r="J269" s="317"/>
      <c r="N269" s="317"/>
      <c r="O269" s="318"/>
      <c r="Q269" s="320"/>
      <c r="R269" s="318"/>
    </row>
    <row r="270" spans="10:18" x14ac:dyDescent="0.2">
      <c r="J270" s="317"/>
      <c r="N270" s="317"/>
      <c r="O270" s="318"/>
      <c r="Q270" s="320"/>
      <c r="R270" s="318"/>
    </row>
    <row r="271" spans="10:18" x14ac:dyDescent="0.2">
      <c r="J271" s="317"/>
      <c r="N271" s="317"/>
      <c r="O271" s="318"/>
      <c r="Q271" s="320"/>
      <c r="R271" s="318"/>
    </row>
    <row r="272" spans="10:18" x14ac:dyDescent="0.2">
      <c r="J272" s="317"/>
      <c r="N272" s="317"/>
      <c r="O272" s="318"/>
      <c r="Q272" s="320"/>
      <c r="R272" s="318"/>
    </row>
    <row r="273" spans="10:18" x14ac:dyDescent="0.2">
      <c r="J273" s="317"/>
      <c r="N273" s="317"/>
      <c r="O273" s="318"/>
      <c r="Q273" s="320"/>
      <c r="R273" s="318"/>
    </row>
    <row r="274" spans="10:18" x14ac:dyDescent="0.2">
      <c r="J274" s="317"/>
      <c r="N274" s="317"/>
      <c r="O274" s="318"/>
      <c r="Q274" s="320"/>
      <c r="R274" s="318"/>
    </row>
    <row r="275" spans="10:18" x14ac:dyDescent="0.2">
      <c r="J275" s="317"/>
      <c r="N275" s="317"/>
      <c r="O275" s="318"/>
      <c r="Q275" s="320"/>
      <c r="R275" s="318"/>
    </row>
    <row r="276" spans="10:18" x14ac:dyDescent="0.2">
      <c r="J276" s="317"/>
      <c r="N276" s="317"/>
      <c r="O276" s="318"/>
      <c r="Q276" s="320"/>
      <c r="R276" s="318"/>
    </row>
    <row r="277" spans="10:18" x14ac:dyDescent="0.2">
      <c r="J277" s="317"/>
      <c r="N277" s="317"/>
      <c r="O277" s="318"/>
      <c r="Q277" s="320"/>
      <c r="R277" s="318"/>
    </row>
    <row r="278" spans="10:18" x14ac:dyDescent="0.2">
      <c r="J278" s="317"/>
      <c r="N278" s="317"/>
      <c r="O278" s="318"/>
      <c r="Q278" s="320"/>
      <c r="R278" s="318"/>
    </row>
    <row r="279" spans="10:18" x14ac:dyDescent="0.2">
      <c r="J279" s="317"/>
      <c r="N279" s="317"/>
      <c r="O279" s="318"/>
      <c r="Q279" s="320"/>
      <c r="R279" s="318"/>
    </row>
    <row r="280" spans="10:18" x14ac:dyDescent="0.2">
      <c r="J280" s="317"/>
      <c r="N280" s="317"/>
      <c r="O280" s="318"/>
      <c r="Q280" s="320"/>
      <c r="R280" s="318"/>
    </row>
    <row r="281" spans="10:18" x14ac:dyDescent="0.2">
      <c r="J281" s="317"/>
      <c r="N281" s="317"/>
      <c r="O281" s="318"/>
      <c r="Q281" s="320"/>
      <c r="R281" s="318"/>
    </row>
    <row r="282" spans="10:18" x14ac:dyDescent="0.2">
      <c r="J282" s="317"/>
      <c r="N282" s="317"/>
      <c r="O282" s="318"/>
      <c r="Q282" s="320"/>
      <c r="R282" s="318"/>
    </row>
    <row r="283" spans="10:18" x14ac:dyDescent="0.2">
      <c r="J283" s="317"/>
      <c r="N283" s="317"/>
      <c r="O283" s="318"/>
      <c r="Q283" s="320"/>
      <c r="R283" s="318"/>
    </row>
    <row r="284" spans="10:18" x14ac:dyDescent="0.2">
      <c r="J284" s="317"/>
      <c r="N284" s="317"/>
      <c r="O284" s="318"/>
      <c r="Q284" s="320"/>
      <c r="R284" s="318"/>
    </row>
    <row r="285" spans="10:18" x14ac:dyDescent="0.2">
      <c r="J285" s="317"/>
      <c r="N285" s="317"/>
      <c r="O285" s="318"/>
      <c r="Q285" s="320"/>
      <c r="R285" s="318"/>
    </row>
    <row r="286" spans="10:18" x14ac:dyDescent="0.2">
      <c r="J286" s="317"/>
      <c r="N286" s="317"/>
      <c r="O286" s="318"/>
      <c r="Q286" s="320"/>
      <c r="R286" s="318"/>
    </row>
    <row r="287" spans="10:18" x14ac:dyDescent="0.2">
      <c r="J287" s="317"/>
      <c r="N287" s="317"/>
      <c r="O287" s="318"/>
      <c r="Q287" s="320"/>
      <c r="R287" s="318"/>
    </row>
    <row r="288" spans="10:18" x14ac:dyDescent="0.2">
      <c r="J288" s="317"/>
      <c r="N288" s="317"/>
      <c r="O288" s="318"/>
      <c r="Q288" s="320"/>
      <c r="R288" s="318"/>
    </row>
    <row r="289" spans="10:18" x14ac:dyDescent="0.2">
      <c r="J289" s="317"/>
      <c r="N289" s="317"/>
      <c r="O289" s="318"/>
      <c r="Q289" s="320"/>
      <c r="R289" s="318"/>
    </row>
    <row r="290" spans="10:18" x14ac:dyDescent="0.2">
      <c r="J290" s="317"/>
      <c r="N290" s="317"/>
      <c r="O290" s="318"/>
      <c r="Q290" s="320"/>
      <c r="R290" s="318"/>
    </row>
    <row r="291" spans="10:18" x14ac:dyDescent="0.2">
      <c r="J291" s="317"/>
      <c r="N291" s="317"/>
      <c r="O291" s="318"/>
      <c r="Q291" s="320"/>
      <c r="R291" s="318"/>
    </row>
    <row r="292" spans="10:18" x14ac:dyDescent="0.2">
      <c r="J292" s="317"/>
      <c r="N292" s="317"/>
      <c r="O292" s="318"/>
      <c r="Q292" s="320"/>
      <c r="R292" s="318"/>
    </row>
    <row r="293" spans="10:18" x14ac:dyDescent="0.2">
      <c r="J293" s="317"/>
      <c r="N293" s="317"/>
      <c r="O293" s="318"/>
      <c r="Q293" s="320"/>
      <c r="R293" s="318"/>
    </row>
    <row r="294" spans="10:18" x14ac:dyDescent="0.2">
      <c r="J294" s="317"/>
      <c r="N294" s="317"/>
      <c r="O294" s="318"/>
      <c r="Q294" s="320"/>
      <c r="R294" s="318"/>
    </row>
    <row r="295" spans="10:18" x14ac:dyDescent="0.2">
      <c r="J295" s="317"/>
      <c r="N295" s="317"/>
      <c r="O295" s="318"/>
      <c r="Q295" s="320"/>
      <c r="R295" s="318"/>
    </row>
    <row r="296" spans="10:18" x14ac:dyDescent="0.2">
      <c r="J296" s="317"/>
      <c r="N296" s="317"/>
      <c r="O296" s="318"/>
      <c r="Q296" s="320"/>
      <c r="R296" s="318"/>
    </row>
    <row r="297" spans="10:18" x14ac:dyDescent="0.2">
      <c r="J297" s="317"/>
      <c r="N297" s="317"/>
      <c r="O297" s="318"/>
      <c r="Q297" s="320"/>
      <c r="R297" s="318"/>
    </row>
    <row r="298" spans="10:18" x14ac:dyDescent="0.2">
      <c r="J298" s="317"/>
      <c r="N298" s="317"/>
      <c r="O298" s="318"/>
      <c r="Q298" s="320"/>
      <c r="R298" s="318"/>
    </row>
    <row r="299" spans="10:18" x14ac:dyDescent="0.2">
      <c r="J299" s="317"/>
      <c r="N299" s="317"/>
      <c r="O299" s="318"/>
      <c r="Q299" s="320"/>
      <c r="R299" s="318"/>
    </row>
    <row r="300" spans="10:18" x14ac:dyDescent="0.2">
      <c r="J300" s="317"/>
      <c r="N300" s="317"/>
      <c r="O300" s="318"/>
      <c r="Q300" s="320"/>
      <c r="R300" s="318"/>
    </row>
    <row r="301" spans="10:18" x14ac:dyDescent="0.2">
      <c r="J301" s="317"/>
      <c r="N301" s="317"/>
      <c r="O301" s="318"/>
      <c r="Q301" s="320"/>
      <c r="R301" s="318"/>
    </row>
    <row r="302" spans="10:18" x14ac:dyDescent="0.2">
      <c r="J302" s="317"/>
      <c r="N302" s="317"/>
      <c r="O302" s="318"/>
      <c r="Q302" s="320"/>
      <c r="R302" s="318"/>
    </row>
    <row r="303" spans="10:18" x14ac:dyDescent="0.2">
      <c r="J303" s="317"/>
      <c r="N303" s="317"/>
      <c r="O303" s="318"/>
      <c r="Q303" s="320"/>
      <c r="R303" s="318"/>
    </row>
    <row r="304" spans="10:18" x14ac:dyDescent="0.2">
      <c r="J304" s="317"/>
      <c r="N304" s="317"/>
      <c r="O304" s="318"/>
      <c r="Q304" s="320"/>
      <c r="R304" s="318"/>
    </row>
    <row r="305" spans="10:18" x14ac:dyDescent="0.2">
      <c r="J305" s="317"/>
      <c r="N305" s="317"/>
      <c r="O305" s="318"/>
      <c r="Q305" s="320"/>
      <c r="R305" s="318"/>
    </row>
    <row r="306" spans="10:18" x14ac:dyDescent="0.2">
      <c r="J306" s="317"/>
      <c r="N306" s="317"/>
      <c r="O306" s="318"/>
      <c r="Q306" s="320"/>
      <c r="R306" s="318"/>
    </row>
    <row r="307" spans="10:18" x14ac:dyDescent="0.2">
      <c r="J307" s="317"/>
      <c r="N307" s="317"/>
      <c r="O307" s="318"/>
      <c r="Q307" s="320"/>
      <c r="R307" s="318"/>
    </row>
    <row r="308" spans="10:18" x14ac:dyDescent="0.2">
      <c r="J308" s="317"/>
      <c r="N308" s="317"/>
      <c r="O308" s="318"/>
      <c r="Q308" s="320"/>
      <c r="R308" s="318"/>
    </row>
    <row r="309" spans="10:18" x14ac:dyDescent="0.2">
      <c r="J309" s="317"/>
      <c r="N309" s="317"/>
      <c r="O309" s="318"/>
      <c r="Q309" s="320"/>
      <c r="R309" s="318"/>
    </row>
    <row r="310" spans="10:18" x14ac:dyDescent="0.2">
      <c r="J310" s="317"/>
      <c r="N310" s="317"/>
      <c r="O310" s="318"/>
      <c r="Q310" s="320"/>
      <c r="R310" s="318"/>
    </row>
    <row r="311" spans="10:18" x14ac:dyDescent="0.2">
      <c r="J311" s="317"/>
      <c r="N311" s="317"/>
      <c r="O311" s="318"/>
      <c r="Q311" s="320"/>
      <c r="R311" s="318"/>
    </row>
    <row r="312" spans="10:18" x14ac:dyDescent="0.2">
      <c r="J312" s="317"/>
      <c r="N312" s="317"/>
      <c r="O312" s="318"/>
      <c r="Q312" s="320"/>
      <c r="R312" s="318"/>
    </row>
    <row r="313" spans="10:18" x14ac:dyDescent="0.2">
      <c r="J313" s="317"/>
      <c r="N313" s="317"/>
      <c r="O313" s="318"/>
      <c r="Q313" s="320"/>
      <c r="R313" s="318"/>
    </row>
    <row r="314" spans="10:18" x14ac:dyDescent="0.2">
      <c r="J314" s="317"/>
      <c r="N314" s="317"/>
      <c r="O314" s="318"/>
      <c r="Q314" s="320"/>
      <c r="R314" s="318"/>
    </row>
    <row r="315" spans="10:18" x14ac:dyDescent="0.2">
      <c r="J315" s="317"/>
      <c r="N315" s="317"/>
      <c r="O315" s="318"/>
      <c r="Q315" s="320"/>
      <c r="R315" s="318"/>
    </row>
    <row r="316" spans="10:18" x14ac:dyDescent="0.2">
      <c r="J316" s="317"/>
      <c r="N316" s="317"/>
      <c r="O316" s="318"/>
      <c r="Q316" s="320"/>
      <c r="R316" s="318"/>
    </row>
    <row r="317" spans="10:18" x14ac:dyDescent="0.2">
      <c r="J317" s="317"/>
      <c r="N317" s="317"/>
      <c r="O317" s="318"/>
      <c r="Q317" s="320"/>
      <c r="R317" s="318"/>
    </row>
    <row r="318" spans="10:18" x14ac:dyDescent="0.2">
      <c r="J318" s="317"/>
      <c r="N318" s="317"/>
      <c r="O318" s="318"/>
      <c r="Q318" s="320"/>
      <c r="R318" s="318"/>
    </row>
    <row r="319" spans="10:18" x14ac:dyDescent="0.2">
      <c r="J319" s="317"/>
      <c r="N319" s="317"/>
      <c r="O319" s="318"/>
      <c r="Q319" s="320"/>
      <c r="R319" s="318"/>
    </row>
    <row r="320" spans="10:18" x14ac:dyDescent="0.2">
      <c r="J320" s="317"/>
      <c r="N320" s="317"/>
      <c r="O320" s="318"/>
      <c r="Q320" s="320"/>
      <c r="R320" s="318"/>
    </row>
    <row r="321" spans="10:18" x14ac:dyDescent="0.2">
      <c r="J321" s="317"/>
      <c r="N321" s="317"/>
      <c r="O321" s="318"/>
      <c r="Q321" s="320"/>
      <c r="R321" s="318"/>
    </row>
    <row r="322" spans="10:18" x14ac:dyDescent="0.2">
      <c r="J322" s="317"/>
      <c r="N322" s="317"/>
      <c r="O322" s="318"/>
      <c r="Q322" s="320"/>
      <c r="R322" s="318"/>
    </row>
    <row r="323" spans="10:18" x14ac:dyDescent="0.2">
      <c r="J323" s="317"/>
      <c r="N323" s="317"/>
      <c r="O323" s="318"/>
      <c r="Q323" s="320"/>
      <c r="R323" s="318"/>
    </row>
    <row r="324" spans="10:18" x14ac:dyDescent="0.2">
      <c r="J324" s="317"/>
      <c r="N324" s="317"/>
      <c r="O324" s="318"/>
      <c r="Q324" s="320"/>
      <c r="R324" s="318"/>
    </row>
    <row r="325" spans="10:18" x14ac:dyDescent="0.2">
      <c r="J325" s="317"/>
      <c r="N325" s="317"/>
      <c r="O325" s="318"/>
      <c r="Q325" s="320"/>
      <c r="R325" s="318"/>
    </row>
    <row r="326" spans="10:18" x14ac:dyDescent="0.2">
      <c r="J326" s="317"/>
      <c r="N326" s="317"/>
      <c r="O326" s="318"/>
      <c r="Q326" s="320"/>
      <c r="R326" s="318"/>
    </row>
    <row r="327" spans="10:18" x14ac:dyDescent="0.2">
      <c r="J327" s="317"/>
      <c r="N327" s="317"/>
      <c r="O327" s="318"/>
      <c r="Q327" s="320"/>
      <c r="R327" s="318"/>
    </row>
    <row r="328" spans="10:18" x14ac:dyDescent="0.2">
      <c r="J328" s="317"/>
      <c r="N328" s="317"/>
      <c r="O328" s="318"/>
      <c r="Q328" s="320"/>
      <c r="R328" s="318"/>
    </row>
    <row r="329" spans="10:18" x14ac:dyDescent="0.2">
      <c r="J329" s="317"/>
      <c r="N329" s="317"/>
      <c r="O329" s="318"/>
      <c r="Q329" s="320"/>
      <c r="R329" s="318"/>
    </row>
    <row r="330" spans="10:18" x14ac:dyDescent="0.2">
      <c r="J330" s="317"/>
      <c r="N330" s="317"/>
      <c r="O330" s="318"/>
      <c r="Q330" s="320"/>
      <c r="R330" s="318"/>
    </row>
    <row r="331" spans="10:18" x14ac:dyDescent="0.2">
      <c r="J331" s="317"/>
      <c r="N331" s="317"/>
      <c r="O331" s="318"/>
      <c r="Q331" s="320"/>
      <c r="R331" s="318"/>
    </row>
    <row r="332" spans="10:18" x14ac:dyDescent="0.2">
      <c r="J332" s="317"/>
      <c r="N332" s="317"/>
      <c r="O332" s="318"/>
      <c r="Q332" s="320"/>
      <c r="R332" s="318"/>
    </row>
    <row r="333" spans="10:18" x14ac:dyDescent="0.2">
      <c r="J333" s="317"/>
      <c r="N333" s="317"/>
      <c r="O333" s="318"/>
      <c r="Q333" s="320"/>
      <c r="R333" s="318"/>
    </row>
    <row r="334" spans="10:18" x14ac:dyDescent="0.2">
      <c r="J334" s="317"/>
      <c r="N334" s="317"/>
      <c r="O334" s="318"/>
      <c r="Q334" s="320"/>
      <c r="R334" s="318"/>
    </row>
    <row r="335" spans="10:18" x14ac:dyDescent="0.2">
      <c r="J335" s="317"/>
      <c r="N335" s="317"/>
      <c r="O335" s="318"/>
      <c r="Q335" s="320"/>
      <c r="R335" s="318"/>
    </row>
    <row r="336" spans="10:18" x14ac:dyDescent="0.2">
      <c r="J336" s="317"/>
      <c r="N336" s="317"/>
      <c r="O336" s="318"/>
      <c r="Q336" s="320"/>
      <c r="R336" s="318"/>
    </row>
    <row r="337" spans="10:18" x14ac:dyDescent="0.2">
      <c r="J337" s="317"/>
      <c r="N337" s="317"/>
      <c r="O337" s="318"/>
      <c r="Q337" s="320"/>
      <c r="R337" s="318"/>
    </row>
    <row r="338" spans="10:18" x14ac:dyDescent="0.2">
      <c r="J338" s="317"/>
      <c r="N338" s="317"/>
      <c r="O338" s="318"/>
      <c r="Q338" s="320"/>
      <c r="R338" s="318"/>
    </row>
    <row r="339" spans="10:18" x14ac:dyDescent="0.2">
      <c r="J339" s="317"/>
      <c r="N339" s="317"/>
      <c r="O339" s="318"/>
      <c r="Q339" s="320"/>
      <c r="R339" s="318"/>
    </row>
    <row r="340" spans="10:18" x14ac:dyDescent="0.2">
      <c r="J340" s="317"/>
      <c r="N340" s="317"/>
      <c r="O340" s="318"/>
      <c r="Q340" s="320"/>
      <c r="R340" s="318"/>
    </row>
    <row r="341" spans="10:18" x14ac:dyDescent="0.2">
      <c r="J341" s="317"/>
      <c r="N341" s="317"/>
      <c r="O341" s="318"/>
      <c r="Q341" s="320"/>
      <c r="R341" s="318"/>
    </row>
    <row r="342" spans="10:18" x14ac:dyDescent="0.2">
      <c r="J342" s="317"/>
      <c r="N342" s="317"/>
      <c r="O342" s="318"/>
      <c r="Q342" s="320"/>
      <c r="R342" s="318"/>
    </row>
    <row r="343" spans="10:18" x14ac:dyDescent="0.2">
      <c r="J343" s="317"/>
      <c r="N343" s="317"/>
      <c r="O343" s="318"/>
      <c r="Q343" s="320"/>
      <c r="R343" s="318"/>
    </row>
    <row r="344" spans="10:18" x14ac:dyDescent="0.2">
      <c r="J344" s="317"/>
      <c r="N344" s="317"/>
      <c r="O344" s="318"/>
      <c r="Q344" s="320"/>
      <c r="R344" s="318"/>
    </row>
    <row r="345" spans="10:18" x14ac:dyDescent="0.2">
      <c r="J345" s="317"/>
      <c r="N345" s="317"/>
      <c r="O345" s="318"/>
      <c r="Q345" s="320"/>
      <c r="R345" s="318"/>
    </row>
    <row r="346" spans="10:18" x14ac:dyDescent="0.2">
      <c r="J346" s="317"/>
      <c r="N346" s="317"/>
      <c r="O346" s="318"/>
      <c r="Q346" s="320"/>
      <c r="R346" s="318"/>
    </row>
    <row r="347" spans="10:18" x14ac:dyDescent="0.2">
      <c r="J347" s="317"/>
      <c r="N347" s="317"/>
      <c r="O347" s="318"/>
      <c r="Q347" s="320"/>
      <c r="R347" s="318"/>
    </row>
    <row r="348" spans="10:18" x14ac:dyDescent="0.2">
      <c r="J348" s="317"/>
      <c r="N348" s="317"/>
      <c r="O348" s="318"/>
      <c r="Q348" s="320"/>
      <c r="R348" s="318"/>
    </row>
    <row r="349" spans="10:18" x14ac:dyDescent="0.2">
      <c r="J349" s="317"/>
      <c r="N349" s="317"/>
      <c r="O349" s="318"/>
      <c r="Q349" s="320"/>
      <c r="R349" s="318"/>
    </row>
    <row r="350" spans="10:18" x14ac:dyDescent="0.2">
      <c r="J350" s="317"/>
      <c r="N350" s="317"/>
      <c r="O350" s="318"/>
      <c r="Q350" s="320"/>
      <c r="R350" s="318"/>
    </row>
    <row r="351" spans="10:18" x14ac:dyDescent="0.2">
      <c r="J351" s="317"/>
      <c r="N351" s="317"/>
      <c r="O351" s="318"/>
      <c r="Q351" s="320"/>
      <c r="R351" s="318"/>
    </row>
    <row r="352" spans="10:18" x14ac:dyDescent="0.2">
      <c r="J352" s="317"/>
      <c r="N352" s="317"/>
      <c r="O352" s="318"/>
      <c r="Q352" s="320"/>
      <c r="R352" s="318"/>
    </row>
    <row r="353" spans="10:18" x14ac:dyDescent="0.2">
      <c r="J353" s="317"/>
      <c r="N353" s="317"/>
      <c r="O353" s="318"/>
      <c r="Q353" s="320"/>
      <c r="R353" s="318"/>
    </row>
    <row r="354" spans="10:18" x14ac:dyDescent="0.2">
      <c r="J354" s="317"/>
      <c r="N354" s="317"/>
      <c r="O354" s="318"/>
      <c r="Q354" s="320"/>
      <c r="R354" s="318"/>
    </row>
    <row r="355" spans="10:18" x14ac:dyDescent="0.2">
      <c r="J355" s="317"/>
      <c r="N355" s="317"/>
      <c r="O355" s="318"/>
      <c r="Q355" s="320"/>
      <c r="R355" s="318"/>
    </row>
    <row r="356" spans="10:18" x14ac:dyDescent="0.2">
      <c r="J356" s="317"/>
      <c r="N356" s="317"/>
      <c r="O356" s="318"/>
      <c r="Q356" s="320"/>
      <c r="R356" s="318"/>
    </row>
    <row r="357" spans="10:18" x14ac:dyDescent="0.2">
      <c r="J357" s="317"/>
      <c r="N357" s="317"/>
      <c r="O357" s="318"/>
      <c r="Q357" s="320"/>
      <c r="R357" s="318"/>
    </row>
    <row r="358" spans="10:18" x14ac:dyDescent="0.2">
      <c r="J358" s="317"/>
      <c r="N358" s="317"/>
      <c r="O358" s="318"/>
      <c r="Q358" s="320"/>
      <c r="R358" s="318"/>
    </row>
    <row r="359" spans="10:18" x14ac:dyDescent="0.2">
      <c r="J359" s="317"/>
      <c r="N359" s="317"/>
      <c r="O359" s="318"/>
      <c r="Q359" s="320"/>
      <c r="R359" s="318"/>
    </row>
    <row r="360" spans="10:18" x14ac:dyDescent="0.2">
      <c r="J360" s="317"/>
      <c r="N360" s="317"/>
      <c r="O360" s="318"/>
      <c r="Q360" s="320"/>
      <c r="R360" s="318"/>
    </row>
    <row r="361" spans="10:18" x14ac:dyDescent="0.2">
      <c r="J361" s="317"/>
      <c r="N361" s="317"/>
      <c r="O361" s="318"/>
      <c r="Q361" s="320"/>
      <c r="R361" s="318"/>
    </row>
    <row r="362" spans="10:18" x14ac:dyDescent="0.2">
      <c r="J362" s="317"/>
      <c r="N362" s="317"/>
      <c r="O362" s="318"/>
      <c r="Q362" s="320"/>
      <c r="R362" s="318"/>
    </row>
    <row r="363" spans="10:18" x14ac:dyDescent="0.2">
      <c r="J363" s="317"/>
      <c r="N363" s="317"/>
      <c r="O363" s="318"/>
      <c r="Q363" s="320"/>
      <c r="R363" s="318"/>
    </row>
    <row r="364" spans="10:18" x14ac:dyDescent="0.2">
      <c r="J364" s="317"/>
      <c r="N364" s="317"/>
      <c r="O364" s="318"/>
      <c r="Q364" s="320"/>
      <c r="R364" s="318"/>
    </row>
    <row r="365" spans="10:18" x14ac:dyDescent="0.2">
      <c r="J365" s="317"/>
      <c r="N365" s="317"/>
      <c r="O365" s="318"/>
      <c r="Q365" s="320"/>
      <c r="R365" s="318"/>
    </row>
    <row r="366" spans="10:18" x14ac:dyDescent="0.2">
      <c r="J366" s="317"/>
      <c r="N366" s="317"/>
      <c r="O366" s="318"/>
      <c r="Q366" s="320"/>
      <c r="R366" s="318"/>
    </row>
    <row r="367" spans="10:18" x14ac:dyDescent="0.2">
      <c r="J367" s="317"/>
      <c r="N367" s="317"/>
      <c r="O367" s="318"/>
      <c r="Q367" s="320"/>
      <c r="R367" s="318"/>
    </row>
    <row r="368" spans="10:18" x14ac:dyDescent="0.2">
      <c r="J368" s="317"/>
      <c r="N368" s="317"/>
      <c r="O368" s="318"/>
      <c r="Q368" s="320"/>
      <c r="R368" s="318"/>
    </row>
    <row r="369" spans="10:18" x14ac:dyDescent="0.2">
      <c r="J369" s="317"/>
      <c r="N369" s="317"/>
      <c r="O369" s="318"/>
      <c r="Q369" s="320"/>
      <c r="R369" s="318"/>
    </row>
    <row r="370" spans="10:18" x14ac:dyDescent="0.2">
      <c r="J370" s="317"/>
      <c r="N370" s="317"/>
      <c r="O370" s="318"/>
      <c r="Q370" s="320"/>
      <c r="R370" s="318"/>
    </row>
    <row r="371" spans="10:18" x14ac:dyDescent="0.2">
      <c r="J371" s="317"/>
      <c r="N371" s="317"/>
      <c r="O371" s="318"/>
      <c r="Q371" s="320"/>
      <c r="R371" s="318"/>
    </row>
    <row r="372" spans="10:18" x14ac:dyDescent="0.2">
      <c r="J372" s="317"/>
      <c r="N372" s="317"/>
      <c r="O372" s="318"/>
      <c r="Q372" s="320"/>
      <c r="R372" s="318"/>
    </row>
    <row r="373" spans="10:18" x14ac:dyDescent="0.2">
      <c r="J373" s="317"/>
      <c r="N373" s="317"/>
      <c r="O373" s="318"/>
      <c r="Q373" s="320"/>
      <c r="R373" s="318"/>
    </row>
    <row r="374" spans="10:18" x14ac:dyDescent="0.2">
      <c r="J374" s="317"/>
      <c r="N374" s="317"/>
      <c r="O374" s="318"/>
      <c r="Q374" s="320"/>
      <c r="R374" s="318"/>
    </row>
    <row r="375" spans="10:18" x14ac:dyDescent="0.2">
      <c r="J375" s="317"/>
      <c r="N375" s="317"/>
      <c r="O375" s="318"/>
      <c r="Q375" s="320"/>
      <c r="R375" s="318"/>
    </row>
    <row r="376" spans="10:18" x14ac:dyDescent="0.2">
      <c r="J376" s="317"/>
      <c r="N376" s="317"/>
      <c r="O376" s="318"/>
      <c r="Q376" s="320"/>
      <c r="R376" s="318"/>
    </row>
    <row r="377" spans="10:18" x14ac:dyDescent="0.2">
      <c r="J377" s="317"/>
      <c r="N377" s="317"/>
      <c r="O377" s="318"/>
      <c r="Q377" s="320"/>
      <c r="R377" s="318"/>
    </row>
    <row r="378" spans="10:18" x14ac:dyDescent="0.2">
      <c r="J378" s="317"/>
      <c r="N378" s="317"/>
      <c r="O378" s="318"/>
      <c r="Q378" s="320"/>
      <c r="R378" s="318"/>
    </row>
    <row r="379" spans="10:18" x14ac:dyDescent="0.2">
      <c r="J379" s="317"/>
      <c r="N379" s="317"/>
      <c r="O379" s="318"/>
      <c r="Q379" s="320"/>
      <c r="R379" s="318"/>
    </row>
    <row r="380" spans="10:18" x14ac:dyDescent="0.2">
      <c r="J380" s="317"/>
      <c r="N380" s="317"/>
      <c r="O380" s="318"/>
      <c r="Q380" s="320"/>
      <c r="R380" s="318"/>
    </row>
    <row r="381" spans="10:18" x14ac:dyDescent="0.2">
      <c r="J381" s="317"/>
      <c r="N381" s="317"/>
      <c r="O381" s="318"/>
      <c r="Q381" s="320"/>
      <c r="R381" s="318"/>
    </row>
    <row r="382" spans="10:18" x14ac:dyDescent="0.2">
      <c r="J382" s="317"/>
      <c r="N382" s="317"/>
      <c r="O382" s="318"/>
      <c r="Q382" s="320"/>
      <c r="R382" s="318"/>
    </row>
    <row r="383" spans="10:18" x14ac:dyDescent="0.2">
      <c r="J383" s="317"/>
      <c r="N383" s="317"/>
      <c r="O383" s="318"/>
      <c r="Q383" s="320"/>
      <c r="R383" s="318"/>
    </row>
    <row r="384" spans="10:18" x14ac:dyDescent="0.2">
      <c r="J384" s="317"/>
      <c r="N384" s="317"/>
      <c r="O384" s="318"/>
      <c r="Q384" s="320"/>
      <c r="R384" s="318"/>
    </row>
    <row r="385" spans="10:18" x14ac:dyDescent="0.2">
      <c r="J385" s="317"/>
      <c r="N385" s="317"/>
      <c r="O385" s="318"/>
      <c r="Q385" s="320"/>
      <c r="R385" s="318"/>
    </row>
    <row r="386" spans="10:18" x14ac:dyDescent="0.2">
      <c r="J386" s="317"/>
      <c r="N386" s="317"/>
      <c r="O386" s="318"/>
      <c r="Q386" s="320"/>
      <c r="R386" s="318"/>
    </row>
    <row r="387" spans="10:18" x14ac:dyDescent="0.2">
      <c r="J387" s="317"/>
      <c r="N387" s="317"/>
      <c r="O387" s="318"/>
      <c r="Q387" s="320"/>
      <c r="R387" s="318"/>
    </row>
    <row r="388" spans="10:18" x14ac:dyDescent="0.2">
      <c r="J388" s="317"/>
      <c r="N388" s="317"/>
      <c r="O388" s="318"/>
      <c r="Q388" s="320"/>
      <c r="R388" s="318"/>
    </row>
    <row r="389" spans="10:18" x14ac:dyDescent="0.2">
      <c r="J389" s="317"/>
      <c r="N389" s="317"/>
      <c r="O389" s="318"/>
      <c r="Q389" s="320"/>
      <c r="R389" s="318"/>
    </row>
    <row r="390" spans="10:18" x14ac:dyDescent="0.2">
      <c r="J390" s="317"/>
      <c r="N390" s="317"/>
      <c r="O390" s="318"/>
      <c r="Q390" s="320"/>
      <c r="R390" s="318"/>
    </row>
    <row r="391" spans="10:18" x14ac:dyDescent="0.2">
      <c r="J391" s="317"/>
      <c r="N391" s="317"/>
      <c r="O391" s="318"/>
      <c r="Q391" s="320"/>
      <c r="R391" s="318"/>
    </row>
    <row r="392" spans="10:18" x14ac:dyDescent="0.2">
      <c r="J392" s="317"/>
      <c r="N392" s="317"/>
      <c r="O392" s="318"/>
      <c r="Q392" s="320"/>
      <c r="R392" s="318"/>
    </row>
    <row r="393" spans="10:18" x14ac:dyDescent="0.2">
      <c r="J393" s="317"/>
      <c r="N393" s="317"/>
      <c r="O393" s="318"/>
      <c r="Q393" s="320"/>
      <c r="R393" s="318"/>
    </row>
    <row r="394" spans="10:18" x14ac:dyDescent="0.2">
      <c r="J394" s="317"/>
      <c r="N394" s="317"/>
      <c r="O394" s="318"/>
      <c r="Q394" s="320"/>
      <c r="R394" s="318"/>
    </row>
    <row r="395" spans="10:18" x14ac:dyDescent="0.2">
      <c r="J395" s="317"/>
      <c r="N395" s="317"/>
      <c r="O395" s="318"/>
      <c r="Q395" s="320"/>
      <c r="R395" s="318"/>
    </row>
    <row r="396" spans="10:18" x14ac:dyDescent="0.2">
      <c r="J396" s="317"/>
      <c r="N396" s="317"/>
      <c r="O396" s="318"/>
      <c r="Q396" s="320"/>
      <c r="R396" s="318"/>
    </row>
    <row r="397" spans="10:18" x14ac:dyDescent="0.2">
      <c r="J397" s="317"/>
      <c r="N397" s="317"/>
      <c r="O397" s="318"/>
      <c r="Q397" s="320"/>
      <c r="R397" s="318"/>
    </row>
    <row r="398" spans="10:18" x14ac:dyDescent="0.2">
      <c r="J398" s="317"/>
      <c r="N398" s="317"/>
      <c r="O398" s="318"/>
      <c r="Q398" s="320"/>
      <c r="R398" s="318"/>
    </row>
    <row r="399" spans="10:18" x14ac:dyDescent="0.2">
      <c r="J399" s="317"/>
      <c r="N399" s="317"/>
      <c r="O399" s="318"/>
      <c r="Q399" s="320"/>
      <c r="R399" s="318"/>
    </row>
    <row r="400" spans="10:18" x14ac:dyDescent="0.2">
      <c r="J400" s="317"/>
      <c r="N400" s="317"/>
      <c r="O400" s="318"/>
      <c r="Q400" s="320"/>
      <c r="R400" s="318"/>
    </row>
    <row r="401" spans="10:18" x14ac:dyDescent="0.2">
      <c r="J401" s="317"/>
      <c r="N401" s="317"/>
      <c r="O401" s="318"/>
      <c r="Q401" s="320"/>
      <c r="R401" s="318"/>
    </row>
    <row r="402" spans="10:18" x14ac:dyDescent="0.2">
      <c r="J402" s="317"/>
      <c r="N402" s="317"/>
      <c r="O402" s="318"/>
      <c r="Q402" s="320"/>
      <c r="R402" s="318"/>
    </row>
    <row r="403" spans="10:18" x14ac:dyDescent="0.2">
      <c r="J403" s="317"/>
      <c r="N403" s="317"/>
      <c r="O403" s="318"/>
      <c r="Q403" s="320"/>
      <c r="R403" s="318"/>
    </row>
    <row r="404" spans="10:18" x14ac:dyDescent="0.2">
      <c r="J404" s="317"/>
      <c r="N404" s="317"/>
      <c r="O404" s="318"/>
      <c r="Q404" s="320"/>
      <c r="R404" s="318"/>
    </row>
    <row r="405" spans="10:18" x14ac:dyDescent="0.2">
      <c r="J405" s="317"/>
      <c r="N405" s="317"/>
      <c r="O405" s="318"/>
      <c r="Q405" s="320"/>
      <c r="R405" s="318"/>
    </row>
    <row r="406" spans="10:18" x14ac:dyDescent="0.2">
      <c r="J406" s="317"/>
      <c r="N406" s="317"/>
      <c r="O406" s="318"/>
      <c r="Q406" s="320"/>
      <c r="R406" s="318"/>
    </row>
    <row r="407" spans="10:18" x14ac:dyDescent="0.2">
      <c r="J407" s="317"/>
      <c r="N407" s="317"/>
      <c r="O407" s="318"/>
      <c r="Q407" s="320"/>
      <c r="R407" s="318"/>
    </row>
    <row r="408" spans="10:18" x14ac:dyDescent="0.2">
      <c r="J408" s="317"/>
      <c r="N408" s="317"/>
      <c r="O408" s="318"/>
      <c r="Q408" s="320"/>
      <c r="R408" s="318"/>
    </row>
    <row r="409" spans="10:18" x14ac:dyDescent="0.2">
      <c r="J409" s="317"/>
      <c r="N409" s="317"/>
      <c r="O409" s="318"/>
      <c r="Q409" s="320"/>
      <c r="R409" s="318"/>
    </row>
    <row r="410" spans="10:18" x14ac:dyDescent="0.2">
      <c r="J410" s="317"/>
      <c r="N410" s="317"/>
      <c r="O410" s="318"/>
      <c r="Q410" s="320"/>
      <c r="R410" s="318"/>
    </row>
    <row r="411" spans="10:18" x14ac:dyDescent="0.2">
      <c r="J411" s="317"/>
      <c r="N411" s="317"/>
      <c r="O411" s="318"/>
      <c r="Q411" s="320"/>
      <c r="R411" s="318"/>
    </row>
    <row r="412" spans="10:18" x14ac:dyDescent="0.2">
      <c r="J412" s="317"/>
      <c r="N412" s="317"/>
      <c r="O412" s="318"/>
      <c r="Q412" s="320"/>
      <c r="R412" s="318"/>
    </row>
    <row r="413" spans="10:18" x14ac:dyDescent="0.2">
      <c r="J413" s="317"/>
      <c r="N413" s="317"/>
      <c r="O413" s="318"/>
      <c r="Q413" s="320"/>
      <c r="R413" s="318"/>
    </row>
    <row r="414" spans="10:18" x14ac:dyDescent="0.2">
      <c r="J414" s="317"/>
      <c r="N414" s="317"/>
      <c r="O414" s="318"/>
      <c r="Q414" s="320"/>
      <c r="R414" s="318"/>
    </row>
    <row r="415" spans="10:18" x14ac:dyDescent="0.2">
      <c r="J415" s="317"/>
      <c r="N415" s="317"/>
      <c r="O415" s="318"/>
      <c r="Q415" s="320"/>
      <c r="R415" s="318"/>
    </row>
    <row r="416" spans="10:18" x14ac:dyDescent="0.2">
      <c r="J416" s="317"/>
      <c r="N416" s="317"/>
      <c r="O416" s="318"/>
      <c r="Q416" s="320"/>
      <c r="R416" s="318"/>
    </row>
    <row r="417" spans="10:18" x14ac:dyDescent="0.2">
      <c r="J417" s="317"/>
      <c r="N417" s="317"/>
      <c r="O417" s="318"/>
      <c r="Q417" s="320"/>
      <c r="R417" s="318"/>
    </row>
    <row r="418" spans="10:18" x14ac:dyDescent="0.2">
      <c r="J418" s="317"/>
      <c r="N418" s="317"/>
      <c r="O418" s="318"/>
      <c r="Q418" s="320"/>
      <c r="R418" s="318"/>
    </row>
    <row r="419" spans="10:18" x14ac:dyDescent="0.2">
      <c r="J419" s="317"/>
      <c r="N419" s="317"/>
      <c r="O419" s="318"/>
      <c r="Q419" s="320"/>
      <c r="R419" s="318"/>
    </row>
    <row r="420" spans="10:18" x14ac:dyDescent="0.2">
      <c r="J420" s="317"/>
      <c r="N420" s="317"/>
      <c r="O420" s="318"/>
      <c r="Q420" s="320"/>
      <c r="R420" s="318"/>
    </row>
    <row r="421" spans="10:18" x14ac:dyDescent="0.2">
      <c r="J421" s="317"/>
      <c r="N421" s="317"/>
      <c r="O421" s="318"/>
      <c r="Q421" s="320"/>
      <c r="R421" s="318"/>
    </row>
    <row r="422" spans="10:18" x14ac:dyDescent="0.2">
      <c r="J422" s="317"/>
      <c r="N422" s="317"/>
      <c r="O422" s="318"/>
      <c r="Q422" s="320"/>
      <c r="R422" s="318"/>
    </row>
    <row r="423" spans="10:18" x14ac:dyDescent="0.2">
      <c r="J423" s="317"/>
      <c r="N423" s="317"/>
      <c r="O423" s="318"/>
      <c r="Q423" s="320"/>
      <c r="R423" s="318"/>
    </row>
    <row r="424" spans="10:18" x14ac:dyDescent="0.2">
      <c r="J424" s="317"/>
      <c r="N424" s="317"/>
      <c r="O424" s="318"/>
      <c r="Q424" s="320"/>
      <c r="R424" s="318"/>
    </row>
    <row r="425" spans="10:18" x14ac:dyDescent="0.2">
      <c r="J425" s="317"/>
      <c r="N425" s="317"/>
      <c r="O425" s="318"/>
      <c r="Q425" s="320"/>
      <c r="R425" s="318"/>
    </row>
    <row r="426" spans="10:18" x14ac:dyDescent="0.2">
      <c r="J426" s="317"/>
      <c r="N426" s="317"/>
      <c r="O426" s="318"/>
      <c r="Q426" s="320"/>
      <c r="R426" s="318"/>
    </row>
    <row r="427" spans="10:18" x14ac:dyDescent="0.2">
      <c r="J427" s="317"/>
      <c r="N427" s="317"/>
      <c r="O427" s="318"/>
      <c r="Q427" s="320"/>
      <c r="R427" s="318"/>
    </row>
    <row r="428" spans="10:18" x14ac:dyDescent="0.2">
      <c r="J428" s="317"/>
      <c r="N428" s="317"/>
      <c r="O428" s="318"/>
      <c r="Q428" s="320"/>
      <c r="R428" s="318"/>
    </row>
    <row r="429" spans="10:18" x14ac:dyDescent="0.2">
      <c r="J429" s="317"/>
      <c r="N429" s="317"/>
      <c r="O429" s="318"/>
      <c r="Q429" s="320"/>
      <c r="R429" s="318"/>
    </row>
    <row r="430" spans="10:18" x14ac:dyDescent="0.2">
      <c r="J430" s="317"/>
      <c r="N430" s="317"/>
      <c r="O430" s="318"/>
      <c r="Q430" s="320"/>
      <c r="R430" s="318"/>
    </row>
    <row r="431" spans="10:18" x14ac:dyDescent="0.2">
      <c r="J431" s="317"/>
      <c r="N431" s="317"/>
      <c r="O431" s="318"/>
      <c r="Q431" s="320"/>
      <c r="R431" s="318"/>
    </row>
    <row r="432" spans="10:18" x14ac:dyDescent="0.2">
      <c r="J432" s="317"/>
      <c r="N432" s="317"/>
      <c r="O432" s="318"/>
      <c r="Q432" s="320"/>
      <c r="R432" s="318"/>
    </row>
    <row r="433" spans="10:18" x14ac:dyDescent="0.2">
      <c r="J433" s="317"/>
      <c r="N433" s="317"/>
      <c r="O433" s="318"/>
      <c r="Q433" s="320"/>
      <c r="R433" s="318"/>
    </row>
    <row r="434" spans="10:18" x14ac:dyDescent="0.2">
      <c r="J434" s="317"/>
      <c r="N434" s="317"/>
      <c r="O434" s="318"/>
      <c r="Q434" s="320"/>
      <c r="R434" s="318"/>
    </row>
    <row r="435" spans="10:18" x14ac:dyDescent="0.2">
      <c r="J435" s="317"/>
      <c r="N435" s="317"/>
      <c r="O435" s="318"/>
      <c r="Q435" s="320"/>
      <c r="R435" s="318"/>
    </row>
    <row r="436" spans="10:18" x14ac:dyDescent="0.2">
      <c r="J436" s="317"/>
      <c r="N436" s="317"/>
      <c r="O436" s="318"/>
      <c r="Q436" s="320"/>
      <c r="R436" s="318"/>
    </row>
    <row r="437" spans="10:18" x14ac:dyDescent="0.2">
      <c r="J437" s="317"/>
      <c r="N437" s="317"/>
      <c r="O437" s="318"/>
      <c r="Q437" s="320"/>
      <c r="R437" s="318"/>
    </row>
    <row r="438" spans="10:18" x14ac:dyDescent="0.2">
      <c r="J438" s="317"/>
      <c r="N438" s="317"/>
      <c r="O438" s="318"/>
      <c r="Q438" s="320"/>
      <c r="R438" s="318"/>
    </row>
    <row r="439" spans="10:18" x14ac:dyDescent="0.2">
      <c r="J439" s="317"/>
      <c r="N439" s="317"/>
      <c r="O439" s="318"/>
      <c r="Q439" s="320"/>
      <c r="R439" s="318"/>
    </row>
    <row r="440" spans="10:18" x14ac:dyDescent="0.2">
      <c r="J440" s="317"/>
      <c r="N440" s="317"/>
      <c r="O440" s="318"/>
      <c r="Q440" s="320"/>
      <c r="R440" s="318"/>
    </row>
    <row r="441" spans="10:18" x14ac:dyDescent="0.2">
      <c r="J441" s="317"/>
      <c r="N441" s="317"/>
      <c r="O441" s="318"/>
      <c r="Q441" s="320"/>
      <c r="R441" s="318"/>
    </row>
    <row r="442" spans="10:18" x14ac:dyDescent="0.2">
      <c r="J442" s="317"/>
      <c r="N442" s="317"/>
      <c r="O442" s="318"/>
      <c r="Q442" s="320"/>
      <c r="R442" s="318"/>
    </row>
    <row r="443" spans="10:18" x14ac:dyDescent="0.2">
      <c r="J443" s="317"/>
      <c r="N443" s="317"/>
      <c r="O443" s="318"/>
      <c r="Q443" s="320"/>
      <c r="R443" s="318"/>
    </row>
    <row r="444" spans="10:18" x14ac:dyDescent="0.2">
      <c r="J444" s="317"/>
      <c r="N444" s="317"/>
      <c r="O444" s="318"/>
      <c r="Q444" s="320"/>
      <c r="R444" s="318"/>
    </row>
    <row r="445" spans="10:18" x14ac:dyDescent="0.2">
      <c r="J445" s="317"/>
      <c r="N445" s="317"/>
      <c r="O445" s="318"/>
      <c r="Q445" s="320"/>
      <c r="R445" s="318"/>
    </row>
    <row r="446" spans="10:18" x14ac:dyDescent="0.2">
      <c r="J446" s="317"/>
      <c r="N446" s="317"/>
      <c r="O446" s="318"/>
      <c r="Q446" s="320"/>
      <c r="R446" s="318"/>
    </row>
    <row r="447" spans="10:18" x14ac:dyDescent="0.2">
      <c r="J447" s="317"/>
      <c r="N447" s="317"/>
      <c r="O447" s="318"/>
      <c r="Q447" s="320"/>
      <c r="R447" s="318"/>
    </row>
    <row r="448" spans="10:18" x14ac:dyDescent="0.2">
      <c r="J448" s="317"/>
      <c r="N448" s="317"/>
      <c r="O448" s="318"/>
      <c r="Q448" s="320"/>
      <c r="R448" s="318"/>
    </row>
    <row r="449" spans="10:18" x14ac:dyDescent="0.2">
      <c r="J449" s="317"/>
      <c r="N449" s="317"/>
      <c r="O449" s="318"/>
      <c r="Q449" s="320"/>
      <c r="R449" s="318"/>
    </row>
    <row r="450" spans="10:18" x14ac:dyDescent="0.2">
      <c r="J450" s="317"/>
      <c r="N450" s="317"/>
      <c r="O450" s="318"/>
      <c r="Q450" s="320"/>
      <c r="R450" s="318"/>
    </row>
    <row r="451" spans="10:18" x14ac:dyDescent="0.2">
      <c r="J451" s="317"/>
      <c r="N451" s="317"/>
      <c r="O451" s="318"/>
      <c r="Q451" s="320"/>
      <c r="R451" s="318"/>
    </row>
    <row r="452" spans="10:18" x14ac:dyDescent="0.2">
      <c r="J452" s="317"/>
      <c r="N452" s="317"/>
      <c r="O452" s="318"/>
      <c r="Q452" s="320"/>
      <c r="R452" s="318"/>
    </row>
    <row r="453" spans="10:18" x14ac:dyDescent="0.2">
      <c r="J453" s="317"/>
      <c r="N453" s="317"/>
      <c r="O453" s="318"/>
      <c r="Q453" s="320"/>
      <c r="R453" s="318"/>
    </row>
    <row r="454" spans="10:18" x14ac:dyDescent="0.2">
      <c r="J454" s="317"/>
      <c r="N454" s="317"/>
      <c r="O454" s="318"/>
      <c r="Q454" s="320"/>
      <c r="R454" s="318"/>
    </row>
    <row r="455" spans="10:18" x14ac:dyDescent="0.2">
      <c r="J455" s="317"/>
      <c r="N455" s="317"/>
      <c r="O455" s="318"/>
      <c r="Q455" s="320"/>
      <c r="R455" s="318"/>
    </row>
    <row r="456" spans="10:18" x14ac:dyDescent="0.2">
      <c r="J456" s="317"/>
      <c r="N456" s="317"/>
      <c r="O456" s="318"/>
      <c r="Q456" s="320"/>
      <c r="R456" s="318"/>
    </row>
    <row r="457" spans="10:18" x14ac:dyDescent="0.2">
      <c r="J457" s="317"/>
      <c r="N457" s="317"/>
      <c r="O457" s="318"/>
      <c r="Q457" s="320"/>
      <c r="R457" s="318"/>
    </row>
    <row r="458" spans="10:18" x14ac:dyDescent="0.2">
      <c r="J458" s="317"/>
      <c r="N458" s="317"/>
      <c r="O458" s="318"/>
      <c r="Q458" s="320"/>
      <c r="R458" s="318"/>
    </row>
    <row r="459" spans="10:18" x14ac:dyDescent="0.2">
      <c r="J459" s="317"/>
      <c r="N459" s="317"/>
      <c r="O459" s="318"/>
      <c r="Q459" s="320"/>
      <c r="R459" s="318"/>
    </row>
    <row r="460" spans="10:18" x14ac:dyDescent="0.2">
      <c r="J460" s="317"/>
      <c r="N460" s="317"/>
      <c r="O460" s="318"/>
      <c r="Q460" s="320"/>
      <c r="R460" s="318"/>
    </row>
    <row r="461" spans="10:18" x14ac:dyDescent="0.2">
      <c r="J461" s="317"/>
      <c r="N461" s="317"/>
      <c r="O461" s="318"/>
      <c r="Q461" s="320"/>
      <c r="R461" s="318"/>
    </row>
    <row r="462" spans="10:18" x14ac:dyDescent="0.2">
      <c r="J462" s="317"/>
      <c r="N462" s="317"/>
      <c r="O462" s="318"/>
      <c r="Q462" s="320"/>
      <c r="R462" s="318"/>
    </row>
    <row r="463" spans="10:18" x14ac:dyDescent="0.2">
      <c r="J463" s="317"/>
      <c r="N463" s="317"/>
      <c r="O463" s="318"/>
      <c r="Q463" s="320"/>
      <c r="R463" s="318"/>
    </row>
    <row r="464" spans="10:18" x14ac:dyDescent="0.2">
      <c r="J464" s="317"/>
      <c r="N464" s="317"/>
      <c r="O464" s="318"/>
      <c r="Q464" s="320"/>
      <c r="R464" s="318"/>
    </row>
    <row r="465" spans="10:18" x14ac:dyDescent="0.2">
      <c r="J465" s="317"/>
      <c r="N465" s="317"/>
      <c r="O465" s="318"/>
      <c r="Q465" s="320"/>
      <c r="R465" s="318"/>
    </row>
    <row r="466" spans="10:18" x14ac:dyDescent="0.2">
      <c r="J466" s="317"/>
      <c r="N466" s="317"/>
      <c r="O466" s="318"/>
      <c r="Q466" s="320"/>
      <c r="R466" s="318"/>
    </row>
    <row r="467" spans="10:18" x14ac:dyDescent="0.2">
      <c r="J467" s="317"/>
      <c r="N467" s="317"/>
      <c r="O467" s="318"/>
      <c r="Q467" s="320"/>
      <c r="R467" s="318"/>
    </row>
    <row r="468" spans="10:18" x14ac:dyDescent="0.2">
      <c r="J468" s="317"/>
      <c r="N468" s="317"/>
      <c r="O468" s="318"/>
      <c r="Q468" s="320"/>
      <c r="R468" s="318"/>
    </row>
    <row r="469" spans="10:18" x14ac:dyDescent="0.2">
      <c r="J469" s="317"/>
      <c r="N469" s="317"/>
      <c r="O469" s="318"/>
      <c r="Q469" s="320"/>
      <c r="R469" s="318"/>
    </row>
    <row r="470" spans="10:18" x14ac:dyDescent="0.2">
      <c r="J470" s="317"/>
      <c r="N470" s="317"/>
      <c r="O470" s="318"/>
      <c r="Q470" s="320"/>
      <c r="R470" s="318"/>
    </row>
    <row r="471" spans="10:18" x14ac:dyDescent="0.2">
      <c r="J471" s="317"/>
      <c r="N471" s="317"/>
      <c r="O471" s="318"/>
      <c r="Q471" s="320"/>
      <c r="R471" s="318"/>
    </row>
    <row r="472" spans="10:18" x14ac:dyDescent="0.2">
      <c r="J472" s="317"/>
      <c r="N472" s="317"/>
      <c r="O472" s="318"/>
      <c r="Q472" s="320"/>
      <c r="R472" s="318"/>
    </row>
    <row r="473" spans="10:18" x14ac:dyDescent="0.2">
      <c r="J473" s="317"/>
      <c r="N473" s="317"/>
      <c r="O473" s="318"/>
      <c r="Q473" s="320"/>
      <c r="R473" s="318"/>
    </row>
    <row r="474" spans="10:18" x14ac:dyDescent="0.2">
      <c r="J474" s="317"/>
      <c r="N474" s="317"/>
      <c r="O474" s="318"/>
      <c r="Q474" s="320"/>
      <c r="R474" s="318"/>
    </row>
    <row r="475" spans="10:18" x14ac:dyDescent="0.2">
      <c r="J475" s="317"/>
      <c r="N475" s="317"/>
      <c r="O475" s="318"/>
      <c r="Q475" s="320"/>
      <c r="R475" s="318"/>
    </row>
    <row r="476" spans="10:18" x14ac:dyDescent="0.2">
      <c r="J476" s="317"/>
      <c r="N476" s="317"/>
      <c r="O476" s="318"/>
      <c r="Q476" s="320"/>
      <c r="R476" s="318"/>
    </row>
    <row r="477" spans="10:18" x14ac:dyDescent="0.2">
      <c r="J477" s="317"/>
      <c r="N477" s="317"/>
      <c r="O477" s="318"/>
      <c r="Q477" s="320"/>
      <c r="R477" s="318"/>
    </row>
    <row r="478" spans="10:18" x14ac:dyDescent="0.2">
      <c r="J478" s="317"/>
      <c r="N478" s="317"/>
      <c r="O478" s="318"/>
      <c r="Q478" s="320"/>
      <c r="R478" s="318"/>
    </row>
    <row r="479" spans="10:18" x14ac:dyDescent="0.2">
      <c r="J479" s="317"/>
      <c r="N479" s="317"/>
      <c r="O479" s="318"/>
      <c r="Q479" s="320"/>
      <c r="R479" s="318"/>
    </row>
    <row r="480" spans="10:18" x14ac:dyDescent="0.2">
      <c r="J480" s="317"/>
      <c r="N480" s="317"/>
      <c r="O480" s="318"/>
      <c r="Q480" s="320"/>
      <c r="R480" s="318"/>
    </row>
    <row r="481" spans="10:18" x14ac:dyDescent="0.2">
      <c r="J481" s="317"/>
      <c r="N481" s="317"/>
      <c r="O481" s="318"/>
      <c r="Q481" s="320"/>
      <c r="R481" s="318"/>
    </row>
    <row r="482" spans="10:18" x14ac:dyDescent="0.2">
      <c r="J482" s="317"/>
      <c r="N482" s="317"/>
      <c r="O482" s="318"/>
      <c r="Q482" s="320"/>
      <c r="R482" s="318"/>
    </row>
    <row r="483" spans="10:18" x14ac:dyDescent="0.2">
      <c r="J483" s="317"/>
      <c r="N483" s="317"/>
      <c r="O483" s="318"/>
      <c r="Q483" s="320"/>
      <c r="R483" s="318"/>
    </row>
    <row r="484" spans="10:18" x14ac:dyDescent="0.2">
      <c r="J484" s="317"/>
      <c r="N484" s="317"/>
      <c r="O484" s="318"/>
      <c r="Q484" s="320"/>
      <c r="R484" s="318"/>
    </row>
    <row r="485" spans="10:18" x14ac:dyDescent="0.2">
      <c r="J485" s="317"/>
      <c r="N485" s="317"/>
      <c r="O485" s="318"/>
      <c r="Q485" s="320"/>
      <c r="R485" s="318"/>
    </row>
    <row r="486" spans="10:18" x14ac:dyDescent="0.2">
      <c r="J486" s="317"/>
      <c r="N486" s="317"/>
      <c r="O486" s="318"/>
      <c r="Q486" s="320"/>
      <c r="R486" s="318"/>
    </row>
    <row r="487" spans="10:18" x14ac:dyDescent="0.2">
      <c r="J487" s="317"/>
      <c r="N487" s="317"/>
      <c r="O487" s="318"/>
      <c r="Q487" s="320"/>
      <c r="R487" s="318"/>
    </row>
    <row r="488" spans="10:18" x14ac:dyDescent="0.2">
      <c r="J488" s="317"/>
      <c r="N488" s="317"/>
      <c r="O488" s="318"/>
      <c r="Q488" s="320"/>
      <c r="R488" s="318"/>
    </row>
    <row r="489" spans="10:18" x14ac:dyDescent="0.2">
      <c r="J489" s="317"/>
      <c r="N489" s="317"/>
      <c r="O489" s="318"/>
      <c r="Q489" s="320"/>
      <c r="R489" s="318"/>
    </row>
    <row r="490" spans="10:18" x14ac:dyDescent="0.2">
      <c r="J490" s="317"/>
      <c r="N490" s="317"/>
      <c r="O490" s="318"/>
      <c r="Q490" s="320"/>
      <c r="R490" s="318"/>
    </row>
    <row r="491" spans="10:18" x14ac:dyDescent="0.2">
      <c r="J491" s="317"/>
      <c r="N491" s="317"/>
      <c r="O491" s="318"/>
      <c r="Q491" s="320"/>
      <c r="R491" s="318"/>
    </row>
    <row r="492" spans="10:18" x14ac:dyDescent="0.2">
      <c r="J492" s="317"/>
      <c r="N492" s="317"/>
      <c r="O492" s="318"/>
      <c r="Q492" s="320"/>
      <c r="R492" s="318"/>
    </row>
    <row r="493" spans="10:18" x14ac:dyDescent="0.2">
      <c r="J493" s="317"/>
      <c r="N493" s="317"/>
      <c r="O493" s="318"/>
      <c r="Q493" s="320"/>
      <c r="R493" s="318"/>
    </row>
    <row r="494" spans="10:18" x14ac:dyDescent="0.2">
      <c r="J494" s="317"/>
      <c r="N494" s="317"/>
      <c r="O494" s="318"/>
      <c r="Q494" s="320"/>
      <c r="R494" s="318"/>
    </row>
    <row r="495" spans="10:18" x14ac:dyDescent="0.2">
      <c r="J495" s="317"/>
      <c r="N495" s="317"/>
      <c r="O495" s="318"/>
      <c r="Q495" s="320"/>
      <c r="R495" s="318"/>
    </row>
    <row r="496" spans="10:18" x14ac:dyDescent="0.2">
      <c r="J496" s="317"/>
      <c r="N496" s="317"/>
      <c r="O496" s="318"/>
      <c r="Q496" s="320"/>
      <c r="R496" s="318"/>
    </row>
    <row r="497" spans="10:18" x14ac:dyDescent="0.2">
      <c r="J497" s="317"/>
      <c r="N497" s="317"/>
      <c r="O497" s="318"/>
      <c r="Q497" s="320"/>
      <c r="R497" s="318"/>
    </row>
    <row r="498" spans="10:18" x14ac:dyDescent="0.2">
      <c r="J498" s="317"/>
      <c r="N498" s="317"/>
      <c r="O498" s="318"/>
      <c r="Q498" s="320"/>
      <c r="R498" s="318"/>
    </row>
    <row r="499" spans="10:18" x14ac:dyDescent="0.2">
      <c r="J499" s="317"/>
      <c r="N499" s="317"/>
      <c r="O499" s="318"/>
      <c r="Q499" s="320"/>
      <c r="R499" s="318"/>
    </row>
    <row r="500" spans="10:18" x14ac:dyDescent="0.2">
      <c r="J500" s="317"/>
      <c r="N500" s="317"/>
      <c r="O500" s="318"/>
      <c r="Q500" s="320"/>
      <c r="R500" s="318"/>
    </row>
    <row r="501" spans="10:18" x14ac:dyDescent="0.2">
      <c r="J501" s="317"/>
      <c r="N501" s="317"/>
      <c r="O501" s="318"/>
      <c r="Q501" s="320"/>
      <c r="R501" s="318"/>
    </row>
    <row r="502" spans="10:18" x14ac:dyDescent="0.2">
      <c r="J502" s="317"/>
      <c r="N502" s="317"/>
      <c r="O502" s="318"/>
      <c r="Q502" s="320"/>
      <c r="R502" s="318"/>
    </row>
    <row r="503" spans="10:18" x14ac:dyDescent="0.2">
      <c r="J503" s="317"/>
      <c r="N503" s="317"/>
      <c r="O503" s="318"/>
      <c r="Q503" s="320"/>
      <c r="R503" s="318"/>
    </row>
    <row r="504" spans="10:18" x14ac:dyDescent="0.2">
      <c r="J504" s="317"/>
      <c r="N504" s="317"/>
      <c r="O504" s="318"/>
      <c r="Q504" s="320"/>
      <c r="R504" s="318"/>
    </row>
    <row r="505" spans="10:18" x14ac:dyDescent="0.2">
      <c r="J505" s="317"/>
      <c r="N505" s="317"/>
      <c r="O505" s="318"/>
      <c r="Q505" s="320"/>
      <c r="R505" s="318"/>
    </row>
    <row r="506" spans="10:18" x14ac:dyDescent="0.2">
      <c r="J506" s="317"/>
      <c r="N506" s="317"/>
      <c r="O506" s="318"/>
      <c r="Q506" s="320"/>
      <c r="R506" s="318"/>
    </row>
    <row r="507" spans="10:18" x14ac:dyDescent="0.2">
      <c r="J507" s="317"/>
      <c r="N507" s="317"/>
      <c r="O507" s="318"/>
      <c r="Q507" s="320"/>
      <c r="R507" s="318"/>
    </row>
    <row r="508" spans="10:18" x14ac:dyDescent="0.2">
      <c r="J508" s="317"/>
      <c r="N508" s="317"/>
      <c r="O508" s="318"/>
      <c r="Q508" s="320"/>
      <c r="R508" s="318"/>
    </row>
    <row r="509" spans="10:18" x14ac:dyDescent="0.2">
      <c r="J509" s="317"/>
      <c r="N509" s="317"/>
      <c r="O509" s="318"/>
      <c r="Q509" s="320"/>
      <c r="R509" s="318"/>
    </row>
    <row r="510" spans="10:18" x14ac:dyDescent="0.2">
      <c r="J510" s="317"/>
      <c r="N510" s="317"/>
      <c r="O510" s="318"/>
      <c r="Q510" s="320"/>
      <c r="R510" s="318"/>
    </row>
    <row r="511" spans="10:18" x14ac:dyDescent="0.2">
      <c r="J511" s="317"/>
      <c r="N511" s="317"/>
      <c r="O511" s="318"/>
      <c r="Q511" s="320"/>
      <c r="R511" s="318"/>
    </row>
    <row r="512" spans="10:18" x14ac:dyDescent="0.2">
      <c r="J512" s="317"/>
      <c r="N512" s="317"/>
      <c r="O512" s="318"/>
      <c r="Q512" s="320"/>
      <c r="R512" s="318"/>
    </row>
    <row r="513" spans="10:18" x14ac:dyDescent="0.2">
      <c r="J513" s="317"/>
      <c r="N513" s="317"/>
      <c r="O513" s="318"/>
      <c r="Q513" s="320"/>
      <c r="R513" s="318"/>
    </row>
    <row r="514" spans="10:18" x14ac:dyDescent="0.2">
      <c r="J514" s="317"/>
      <c r="N514" s="317"/>
      <c r="O514" s="318"/>
      <c r="Q514" s="320"/>
      <c r="R514" s="318"/>
    </row>
    <row r="515" spans="10:18" x14ac:dyDescent="0.2">
      <c r="J515" s="317"/>
      <c r="N515" s="317"/>
      <c r="O515" s="318"/>
      <c r="Q515" s="320"/>
      <c r="R515" s="318"/>
    </row>
    <row r="516" spans="10:18" x14ac:dyDescent="0.2">
      <c r="J516" s="317"/>
      <c r="N516" s="317"/>
      <c r="O516" s="318"/>
      <c r="Q516" s="320"/>
      <c r="R516" s="318"/>
    </row>
    <row r="517" spans="10:18" x14ac:dyDescent="0.2">
      <c r="J517" s="317"/>
      <c r="N517" s="317"/>
      <c r="O517" s="318"/>
      <c r="Q517" s="320"/>
      <c r="R517" s="318"/>
    </row>
    <row r="518" spans="10:18" x14ac:dyDescent="0.2">
      <c r="J518" s="317"/>
      <c r="N518" s="317"/>
      <c r="O518" s="318"/>
      <c r="Q518" s="320"/>
      <c r="R518" s="318"/>
    </row>
    <row r="519" spans="10:18" x14ac:dyDescent="0.2">
      <c r="J519" s="317"/>
      <c r="N519" s="317"/>
      <c r="O519" s="318"/>
      <c r="Q519" s="320"/>
      <c r="R519" s="318"/>
    </row>
    <row r="520" spans="10:18" x14ac:dyDescent="0.2">
      <c r="J520" s="317"/>
      <c r="N520" s="317"/>
      <c r="O520" s="318"/>
      <c r="Q520" s="320"/>
      <c r="R520" s="318"/>
    </row>
    <row r="521" spans="10:18" x14ac:dyDescent="0.2">
      <c r="J521" s="317"/>
      <c r="N521" s="317"/>
      <c r="O521" s="318"/>
      <c r="Q521" s="320"/>
      <c r="R521" s="318"/>
    </row>
    <row r="522" spans="10:18" x14ac:dyDescent="0.2">
      <c r="J522" s="317"/>
      <c r="N522" s="317"/>
      <c r="O522" s="318"/>
      <c r="Q522" s="320"/>
      <c r="R522" s="318"/>
    </row>
    <row r="523" spans="10:18" x14ac:dyDescent="0.2">
      <c r="J523" s="317"/>
      <c r="N523" s="317"/>
      <c r="O523" s="318"/>
      <c r="Q523" s="320"/>
      <c r="R523" s="318"/>
    </row>
    <row r="524" spans="10:18" x14ac:dyDescent="0.2">
      <c r="J524" s="317"/>
      <c r="N524" s="317"/>
      <c r="O524" s="318"/>
      <c r="Q524" s="320"/>
      <c r="R524" s="318"/>
    </row>
    <row r="525" spans="10:18" x14ac:dyDescent="0.2">
      <c r="J525" s="317"/>
      <c r="N525" s="317"/>
      <c r="O525" s="318"/>
      <c r="Q525" s="320"/>
      <c r="R525" s="318"/>
    </row>
    <row r="526" spans="10:18" x14ac:dyDescent="0.2">
      <c r="J526" s="317"/>
      <c r="N526" s="317"/>
      <c r="O526" s="318"/>
      <c r="Q526" s="320"/>
      <c r="R526" s="318"/>
    </row>
    <row r="527" spans="10:18" x14ac:dyDescent="0.2">
      <c r="J527" s="317"/>
      <c r="N527" s="317"/>
      <c r="O527" s="318"/>
      <c r="Q527" s="320"/>
      <c r="R527" s="318"/>
    </row>
    <row r="528" spans="10:18" x14ac:dyDescent="0.2">
      <c r="J528" s="317"/>
      <c r="N528" s="317"/>
      <c r="O528" s="318"/>
      <c r="Q528" s="320"/>
      <c r="R528" s="318"/>
    </row>
    <row r="529" spans="10:18" x14ac:dyDescent="0.2">
      <c r="J529" s="317"/>
      <c r="N529" s="317"/>
      <c r="O529" s="318"/>
      <c r="Q529" s="320"/>
      <c r="R529" s="318"/>
    </row>
    <row r="530" spans="10:18" x14ac:dyDescent="0.2">
      <c r="J530" s="317"/>
      <c r="N530" s="317"/>
      <c r="O530" s="318"/>
      <c r="Q530" s="320"/>
      <c r="R530" s="318"/>
    </row>
    <row r="531" spans="10:18" x14ac:dyDescent="0.2">
      <c r="J531" s="317"/>
      <c r="N531" s="317"/>
      <c r="O531" s="318"/>
      <c r="Q531" s="320"/>
      <c r="R531" s="318"/>
    </row>
    <row r="532" spans="10:18" x14ac:dyDescent="0.2">
      <c r="J532" s="317"/>
      <c r="N532" s="317"/>
      <c r="O532" s="318"/>
      <c r="Q532" s="320"/>
      <c r="R532" s="318"/>
    </row>
    <row r="533" spans="10:18" x14ac:dyDescent="0.2">
      <c r="J533" s="317"/>
      <c r="N533" s="317"/>
      <c r="O533" s="318"/>
      <c r="Q533" s="320"/>
      <c r="R533" s="318"/>
    </row>
    <row r="534" spans="10:18" x14ac:dyDescent="0.2">
      <c r="J534" s="317"/>
      <c r="N534" s="317"/>
      <c r="O534" s="318"/>
      <c r="Q534" s="320"/>
      <c r="R534" s="318"/>
    </row>
    <row r="535" spans="10:18" x14ac:dyDescent="0.2">
      <c r="J535" s="317"/>
      <c r="N535" s="317"/>
      <c r="O535" s="318"/>
      <c r="Q535" s="320"/>
      <c r="R535" s="318"/>
    </row>
    <row r="536" spans="10:18" x14ac:dyDescent="0.2">
      <c r="J536" s="317"/>
      <c r="N536" s="317"/>
      <c r="O536" s="318"/>
      <c r="Q536" s="320"/>
      <c r="R536" s="318"/>
    </row>
    <row r="537" spans="10:18" x14ac:dyDescent="0.2">
      <c r="J537" s="317"/>
      <c r="N537" s="317"/>
      <c r="O537" s="318"/>
      <c r="Q537" s="320"/>
      <c r="R537" s="318"/>
    </row>
    <row r="538" spans="10:18" x14ac:dyDescent="0.2">
      <c r="J538" s="317"/>
      <c r="N538" s="317"/>
      <c r="O538" s="318"/>
      <c r="Q538" s="320"/>
      <c r="R538" s="318"/>
    </row>
    <row r="539" spans="10:18" x14ac:dyDescent="0.2">
      <c r="J539" s="317"/>
      <c r="N539" s="317"/>
      <c r="O539" s="318"/>
      <c r="Q539" s="320"/>
      <c r="R539" s="318"/>
    </row>
    <row r="540" spans="10:18" x14ac:dyDescent="0.2">
      <c r="J540" s="317"/>
      <c r="N540" s="317"/>
      <c r="O540" s="318"/>
      <c r="Q540" s="320"/>
      <c r="R540" s="318"/>
    </row>
    <row r="541" spans="10:18" x14ac:dyDescent="0.2">
      <c r="J541" s="317"/>
      <c r="N541" s="317"/>
      <c r="O541" s="318"/>
      <c r="Q541" s="320"/>
      <c r="R541" s="318"/>
    </row>
    <row r="542" spans="10:18" x14ac:dyDescent="0.2">
      <c r="J542" s="317"/>
      <c r="N542" s="317"/>
      <c r="O542" s="318"/>
      <c r="Q542" s="320"/>
      <c r="R542" s="318"/>
    </row>
    <row r="543" spans="10:18" x14ac:dyDescent="0.2">
      <c r="J543" s="317"/>
      <c r="N543" s="317"/>
      <c r="O543" s="318"/>
      <c r="Q543" s="320"/>
      <c r="R543" s="318"/>
    </row>
    <row r="544" spans="10:18" x14ac:dyDescent="0.2">
      <c r="J544" s="317"/>
      <c r="N544" s="317"/>
      <c r="O544" s="318"/>
      <c r="Q544" s="320"/>
      <c r="R544" s="318"/>
    </row>
    <row r="545" spans="10:18" x14ac:dyDescent="0.2">
      <c r="J545" s="317"/>
      <c r="N545" s="317"/>
      <c r="O545" s="318"/>
      <c r="Q545" s="320"/>
      <c r="R545" s="318"/>
    </row>
    <row r="546" spans="10:18" x14ac:dyDescent="0.2">
      <c r="J546" s="317"/>
      <c r="N546" s="317"/>
      <c r="O546" s="318"/>
      <c r="Q546" s="320"/>
      <c r="R546" s="318"/>
    </row>
    <row r="547" spans="10:18" x14ac:dyDescent="0.2">
      <c r="J547" s="317"/>
      <c r="N547" s="317"/>
      <c r="O547" s="318"/>
      <c r="Q547" s="320"/>
      <c r="R547" s="318"/>
    </row>
    <row r="548" spans="10:18" x14ac:dyDescent="0.2">
      <c r="J548" s="317"/>
      <c r="N548" s="317"/>
      <c r="O548" s="318"/>
      <c r="Q548" s="320"/>
      <c r="R548" s="318"/>
    </row>
    <row r="549" spans="10:18" x14ac:dyDescent="0.2">
      <c r="J549" s="317"/>
      <c r="N549" s="317"/>
      <c r="O549" s="318"/>
      <c r="Q549" s="320"/>
      <c r="R549" s="318"/>
    </row>
    <row r="550" spans="10:18" x14ac:dyDescent="0.2">
      <c r="J550" s="317"/>
      <c r="N550" s="317"/>
      <c r="O550" s="318"/>
      <c r="Q550" s="320"/>
      <c r="R550" s="318"/>
    </row>
    <row r="551" spans="10:18" x14ac:dyDescent="0.2">
      <c r="J551" s="317"/>
      <c r="N551" s="317"/>
      <c r="O551" s="318"/>
      <c r="Q551" s="320"/>
      <c r="R551" s="318"/>
    </row>
    <row r="552" spans="10:18" x14ac:dyDescent="0.2">
      <c r="J552" s="317"/>
      <c r="N552" s="317"/>
      <c r="O552" s="318"/>
      <c r="Q552" s="320"/>
      <c r="R552" s="318"/>
    </row>
    <row r="553" spans="10:18" x14ac:dyDescent="0.2">
      <c r="J553" s="317"/>
      <c r="N553" s="317"/>
      <c r="O553" s="318"/>
      <c r="Q553" s="320"/>
      <c r="R553" s="318"/>
    </row>
    <row r="554" spans="10:18" x14ac:dyDescent="0.2">
      <c r="J554" s="317"/>
      <c r="N554" s="317"/>
      <c r="O554" s="318"/>
      <c r="Q554" s="320"/>
      <c r="R554" s="318"/>
    </row>
    <row r="555" spans="10:18" x14ac:dyDescent="0.2">
      <c r="J555" s="317"/>
      <c r="N555" s="317"/>
      <c r="O555" s="318"/>
      <c r="Q555" s="320"/>
      <c r="R555" s="318"/>
    </row>
    <row r="556" spans="10:18" x14ac:dyDescent="0.2">
      <c r="J556" s="317"/>
      <c r="N556" s="317"/>
      <c r="O556" s="318"/>
      <c r="Q556" s="320"/>
      <c r="R556" s="318"/>
    </row>
    <row r="557" spans="10:18" x14ac:dyDescent="0.2">
      <c r="J557" s="317"/>
      <c r="N557" s="317"/>
      <c r="O557" s="318"/>
      <c r="Q557" s="320"/>
      <c r="R557" s="318"/>
    </row>
    <row r="558" spans="10:18" x14ac:dyDescent="0.2">
      <c r="J558" s="317"/>
      <c r="N558" s="317"/>
      <c r="O558" s="318"/>
      <c r="Q558" s="320"/>
      <c r="R558" s="318"/>
    </row>
    <row r="559" spans="10:18" x14ac:dyDescent="0.2">
      <c r="J559" s="317"/>
      <c r="N559" s="317"/>
      <c r="O559" s="318"/>
      <c r="Q559" s="320"/>
      <c r="R559" s="318"/>
    </row>
    <row r="560" spans="10:18" x14ac:dyDescent="0.2">
      <c r="J560" s="317"/>
      <c r="N560" s="317"/>
      <c r="O560" s="318"/>
      <c r="Q560" s="320"/>
      <c r="R560" s="318"/>
    </row>
    <row r="561" spans="10:18" x14ac:dyDescent="0.2">
      <c r="J561" s="317"/>
      <c r="N561" s="317"/>
      <c r="O561" s="318"/>
      <c r="Q561" s="320"/>
      <c r="R561" s="318"/>
    </row>
    <row r="562" spans="10:18" x14ac:dyDescent="0.2">
      <c r="J562" s="317"/>
      <c r="N562" s="317"/>
      <c r="O562" s="318"/>
      <c r="Q562" s="320"/>
      <c r="R562" s="318"/>
    </row>
    <row r="563" spans="10:18" x14ac:dyDescent="0.2">
      <c r="J563" s="317"/>
      <c r="N563" s="317"/>
      <c r="O563" s="318"/>
      <c r="Q563" s="320"/>
      <c r="R563" s="318"/>
    </row>
    <row r="564" spans="10:18" x14ac:dyDescent="0.2">
      <c r="J564" s="317"/>
      <c r="N564" s="317"/>
      <c r="O564" s="318"/>
      <c r="Q564" s="320"/>
      <c r="R564" s="318"/>
    </row>
    <row r="565" spans="10:18" x14ac:dyDescent="0.2">
      <c r="J565" s="317"/>
      <c r="N565" s="317"/>
      <c r="O565" s="318"/>
      <c r="Q565" s="320"/>
      <c r="R565" s="318"/>
    </row>
    <row r="566" spans="10:18" x14ac:dyDescent="0.2">
      <c r="J566" s="317"/>
      <c r="N566" s="317"/>
      <c r="O566" s="318"/>
      <c r="Q566" s="320"/>
      <c r="R566" s="318"/>
    </row>
    <row r="567" spans="10:18" x14ac:dyDescent="0.2">
      <c r="J567" s="317"/>
      <c r="N567" s="317"/>
      <c r="O567" s="318"/>
      <c r="Q567" s="320"/>
      <c r="R567" s="318"/>
    </row>
    <row r="568" spans="10:18" x14ac:dyDescent="0.2">
      <c r="J568" s="317"/>
      <c r="N568" s="317"/>
      <c r="O568" s="318"/>
      <c r="Q568" s="320"/>
      <c r="R568" s="318"/>
    </row>
    <row r="569" spans="10:18" x14ac:dyDescent="0.2">
      <c r="J569" s="317"/>
      <c r="N569" s="317"/>
      <c r="O569" s="318"/>
      <c r="Q569" s="320"/>
      <c r="R569" s="318"/>
    </row>
    <row r="570" spans="10:18" x14ac:dyDescent="0.2">
      <c r="J570" s="317"/>
      <c r="N570" s="317"/>
      <c r="O570" s="318"/>
      <c r="Q570" s="320"/>
      <c r="R570" s="318"/>
    </row>
    <row r="571" spans="10:18" x14ac:dyDescent="0.2">
      <c r="J571" s="317"/>
      <c r="N571" s="317"/>
      <c r="O571" s="318"/>
      <c r="Q571" s="320"/>
      <c r="R571" s="318"/>
    </row>
    <row r="572" spans="10:18" x14ac:dyDescent="0.2">
      <c r="J572" s="317"/>
      <c r="N572" s="317"/>
      <c r="O572" s="318"/>
      <c r="Q572" s="320"/>
      <c r="R572" s="318"/>
    </row>
    <row r="573" spans="10:18" x14ac:dyDescent="0.2">
      <c r="J573" s="317"/>
      <c r="N573" s="317"/>
      <c r="O573" s="318"/>
      <c r="Q573" s="320"/>
      <c r="R573" s="318"/>
    </row>
    <row r="574" spans="10:18" x14ac:dyDescent="0.2">
      <c r="J574" s="317"/>
      <c r="N574" s="317"/>
      <c r="O574" s="318"/>
      <c r="Q574" s="320"/>
      <c r="R574" s="318"/>
    </row>
    <row r="575" spans="10:18" x14ac:dyDescent="0.2">
      <c r="J575" s="317"/>
      <c r="N575" s="317"/>
      <c r="O575" s="318"/>
      <c r="Q575" s="320"/>
      <c r="R575" s="318"/>
    </row>
    <row r="576" spans="10:18" x14ac:dyDescent="0.2">
      <c r="J576" s="317"/>
      <c r="N576" s="317"/>
      <c r="O576" s="318"/>
      <c r="Q576" s="320"/>
      <c r="R576" s="318"/>
    </row>
    <row r="577" spans="10:18" x14ac:dyDescent="0.2">
      <c r="J577" s="317"/>
      <c r="N577" s="317"/>
      <c r="O577" s="318"/>
      <c r="Q577" s="320"/>
      <c r="R577" s="318"/>
    </row>
    <row r="578" spans="10:18" x14ac:dyDescent="0.2">
      <c r="J578" s="317"/>
      <c r="N578" s="317"/>
      <c r="O578" s="318"/>
      <c r="Q578" s="320"/>
      <c r="R578" s="318"/>
    </row>
    <row r="579" spans="10:18" x14ac:dyDescent="0.2">
      <c r="J579" s="317"/>
      <c r="N579" s="317"/>
      <c r="O579" s="318"/>
      <c r="Q579" s="320"/>
      <c r="R579" s="318"/>
    </row>
    <row r="580" spans="10:18" x14ac:dyDescent="0.2">
      <c r="J580" s="317"/>
      <c r="N580" s="317"/>
      <c r="O580" s="318"/>
      <c r="Q580" s="320"/>
      <c r="R580" s="318"/>
    </row>
    <row r="581" spans="10:18" x14ac:dyDescent="0.2">
      <c r="J581" s="317"/>
      <c r="N581" s="317"/>
      <c r="O581" s="318"/>
      <c r="Q581" s="320"/>
      <c r="R581" s="318"/>
    </row>
    <row r="582" spans="10:18" x14ac:dyDescent="0.2">
      <c r="J582" s="317"/>
      <c r="N582" s="317"/>
      <c r="O582" s="318"/>
      <c r="Q582" s="320"/>
      <c r="R582" s="318"/>
    </row>
    <row r="583" spans="10:18" x14ac:dyDescent="0.2">
      <c r="J583" s="317"/>
      <c r="N583" s="317"/>
      <c r="O583" s="318"/>
      <c r="Q583" s="320"/>
      <c r="R583" s="318"/>
    </row>
    <row r="584" spans="10:18" x14ac:dyDescent="0.2">
      <c r="J584" s="317"/>
      <c r="N584" s="317"/>
      <c r="O584" s="318"/>
      <c r="Q584" s="320"/>
      <c r="R584" s="318"/>
    </row>
    <row r="585" spans="10:18" x14ac:dyDescent="0.2">
      <c r="J585" s="317"/>
      <c r="N585" s="317"/>
      <c r="O585" s="318"/>
      <c r="Q585" s="320"/>
      <c r="R585" s="318"/>
    </row>
    <row r="586" spans="10:18" x14ac:dyDescent="0.2">
      <c r="J586" s="317"/>
      <c r="N586" s="317"/>
      <c r="O586" s="318"/>
      <c r="Q586" s="320"/>
      <c r="R586" s="318"/>
    </row>
    <row r="587" spans="10:18" x14ac:dyDescent="0.2">
      <c r="J587" s="317"/>
      <c r="N587" s="317"/>
      <c r="O587" s="318"/>
      <c r="Q587" s="320"/>
      <c r="R587" s="318"/>
    </row>
    <row r="588" spans="10:18" x14ac:dyDescent="0.2">
      <c r="J588" s="317"/>
      <c r="N588" s="317"/>
      <c r="O588" s="318"/>
      <c r="Q588" s="320"/>
      <c r="R588" s="318"/>
    </row>
    <row r="589" spans="10:18" x14ac:dyDescent="0.2">
      <c r="J589" s="317"/>
      <c r="N589" s="317"/>
      <c r="O589" s="318"/>
      <c r="Q589" s="320"/>
      <c r="R589" s="318"/>
    </row>
    <row r="590" spans="10:18" x14ac:dyDescent="0.2">
      <c r="J590" s="317"/>
      <c r="N590" s="317"/>
      <c r="O590" s="318"/>
      <c r="Q590" s="320"/>
      <c r="R590" s="318"/>
    </row>
    <row r="591" spans="10:18" x14ac:dyDescent="0.2">
      <c r="J591" s="317"/>
      <c r="N591" s="317"/>
      <c r="O591" s="318"/>
      <c r="Q591" s="320"/>
      <c r="R591" s="318"/>
    </row>
    <row r="592" spans="10:18" x14ac:dyDescent="0.2">
      <c r="J592" s="317"/>
      <c r="N592" s="317"/>
      <c r="O592" s="318"/>
      <c r="Q592" s="320"/>
      <c r="R592" s="318"/>
    </row>
    <row r="593" spans="10:18" x14ac:dyDescent="0.2">
      <c r="J593" s="317"/>
      <c r="N593" s="317"/>
      <c r="O593" s="318"/>
      <c r="Q593" s="320"/>
      <c r="R593" s="318"/>
    </row>
    <row r="594" spans="10:18" x14ac:dyDescent="0.2">
      <c r="J594" s="317"/>
      <c r="N594" s="317"/>
      <c r="O594" s="318"/>
      <c r="Q594" s="320"/>
      <c r="R594" s="318"/>
    </row>
    <row r="595" spans="10:18" x14ac:dyDescent="0.2">
      <c r="J595" s="317"/>
      <c r="N595" s="317"/>
      <c r="O595" s="318"/>
      <c r="Q595" s="320"/>
      <c r="R595" s="318"/>
    </row>
    <row r="596" spans="10:18" x14ac:dyDescent="0.2">
      <c r="J596" s="317"/>
      <c r="N596" s="317"/>
      <c r="O596" s="318"/>
      <c r="Q596" s="320"/>
      <c r="R596" s="318"/>
    </row>
    <row r="597" spans="10:18" x14ac:dyDescent="0.2">
      <c r="J597" s="317"/>
      <c r="N597" s="317"/>
      <c r="O597" s="318"/>
      <c r="Q597" s="320"/>
      <c r="R597" s="318"/>
    </row>
    <row r="598" spans="10:18" x14ac:dyDescent="0.2">
      <c r="J598" s="317"/>
      <c r="N598" s="317"/>
      <c r="O598" s="318"/>
      <c r="Q598" s="320"/>
      <c r="R598" s="318"/>
    </row>
    <row r="599" spans="10:18" x14ac:dyDescent="0.2">
      <c r="J599" s="317"/>
      <c r="N599" s="317"/>
      <c r="O599" s="318"/>
      <c r="Q599" s="320"/>
      <c r="R599" s="318"/>
    </row>
    <row r="600" spans="10:18" x14ac:dyDescent="0.2">
      <c r="J600" s="317"/>
      <c r="N600" s="317"/>
      <c r="O600" s="318"/>
      <c r="Q600" s="320"/>
      <c r="R600" s="318"/>
    </row>
    <row r="601" spans="10:18" x14ac:dyDescent="0.2">
      <c r="J601" s="317"/>
      <c r="N601" s="317"/>
      <c r="O601" s="318"/>
      <c r="Q601" s="320"/>
      <c r="R601" s="318"/>
    </row>
    <row r="602" spans="10:18" x14ac:dyDescent="0.2">
      <c r="J602" s="317"/>
      <c r="N602" s="317"/>
      <c r="O602" s="318"/>
      <c r="Q602" s="320"/>
      <c r="R602" s="318"/>
    </row>
    <row r="603" spans="10:18" x14ac:dyDescent="0.2">
      <c r="J603" s="317"/>
      <c r="N603" s="317"/>
      <c r="O603" s="318"/>
      <c r="Q603" s="320"/>
      <c r="R603" s="318"/>
    </row>
    <row r="604" spans="10:18" x14ac:dyDescent="0.2">
      <c r="J604" s="317"/>
      <c r="N604" s="317"/>
      <c r="O604" s="318"/>
      <c r="Q604" s="320"/>
      <c r="R604" s="318"/>
    </row>
    <row r="605" spans="10:18" x14ac:dyDescent="0.2">
      <c r="J605" s="317"/>
      <c r="N605" s="317"/>
      <c r="O605" s="318"/>
      <c r="Q605" s="320"/>
      <c r="R605" s="318"/>
    </row>
    <row r="606" spans="10:18" x14ac:dyDescent="0.2">
      <c r="J606" s="317"/>
      <c r="N606" s="317"/>
      <c r="O606" s="318"/>
      <c r="Q606" s="320"/>
      <c r="R606" s="318"/>
    </row>
    <row r="607" spans="10:18" x14ac:dyDescent="0.2">
      <c r="J607" s="317"/>
      <c r="N607" s="317"/>
      <c r="O607" s="318"/>
      <c r="Q607" s="320"/>
      <c r="R607" s="318"/>
    </row>
    <row r="608" spans="10:18" x14ac:dyDescent="0.2">
      <c r="J608" s="317"/>
      <c r="N608" s="317"/>
      <c r="O608" s="318"/>
      <c r="Q608" s="320"/>
      <c r="R608" s="318"/>
    </row>
    <row r="609" spans="10:18" x14ac:dyDescent="0.2">
      <c r="J609" s="317"/>
      <c r="N609" s="317"/>
      <c r="O609" s="318"/>
      <c r="Q609" s="320"/>
      <c r="R609" s="318"/>
    </row>
    <row r="610" spans="10:18" x14ac:dyDescent="0.2">
      <c r="J610" s="317"/>
      <c r="N610" s="317"/>
      <c r="O610" s="318"/>
      <c r="Q610" s="320"/>
      <c r="R610" s="318"/>
    </row>
    <row r="611" spans="10:18" x14ac:dyDescent="0.2">
      <c r="J611" s="317"/>
      <c r="N611" s="317"/>
      <c r="O611" s="318"/>
      <c r="Q611" s="320"/>
      <c r="R611" s="318"/>
    </row>
    <row r="612" spans="10:18" x14ac:dyDescent="0.2">
      <c r="J612" s="317"/>
      <c r="N612" s="317"/>
      <c r="O612" s="318"/>
      <c r="Q612" s="320"/>
      <c r="R612" s="318"/>
    </row>
    <row r="613" spans="10:18" x14ac:dyDescent="0.2">
      <c r="J613" s="317"/>
      <c r="N613" s="317"/>
      <c r="O613" s="318"/>
      <c r="Q613" s="320"/>
      <c r="R613" s="318"/>
    </row>
    <row r="614" spans="10:18" x14ac:dyDescent="0.2">
      <c r="J614" s="317"/>
      <c r="N614" s="317"/>
      <c r="O614" s="318"/>
      <c r="Q614" s="320"/>
      <c r="R614" s="318"/>
    </row>
    <row r="615" spans="10:18" x14ac:dyDescent="0.2">
      <c r="J615" s="317"/>
      <c r="N615" s="317"/>
      <c r="O615" s="318"/>
      <c r="Q615" s="320"/>
      <c r="R615" s="318"/>
    </row>
    <row r="616" spans="10:18" x14ac:dyDescent="0.2">
      <c r="J616" s="317"/>
      <c r="N616" s="317"/>
      <c r="O616" s="318"/>
      <c r="Q616" s="320"/>
      <c r="R616" s="318"/>
    </row>
    <row r="617" spans="10:18" x14ac:dyDescent="0.2">
      <c r="J617" s="317"/>
      <c r="N617" s="317"/>
      <c r="O617" s="318"/>
      <c r="Q617" s="320"/>
      <c r="R617" s="318"/>
    </row>
    <row r="618" spans="10:18" x14ac:dyDescent="0.2">
      <c r="J618" s="317"/>
      <c r="N618" s="317"/>
      <c r="O618" s="318"/>
      <c r="Q618" s="320"/>
      <c r="R618" s="318"/>
    </row>
    <row r="619" spans="10:18" x14ac:dyDescent="0.2">
      <c r="J619" s="317"/>
      <c r="N619" s="317"/>
      <c r="O619" s="318"/>
      <c r="Q619" s="320"/>
      <c r="R619" s="318"/>
    </row>
    <row r="620" spans="10:18" x14ac:dyDescent="0.2">
      <c r="J620" s="317"/>
      <c r="N620" s="317"/>
      <c r="O620" s="318"/>
      <c r="Q620" s="320"/>
      <c r="R620" s="318"/>
    </row>
    <row r="621" spans="10:18" x14ac:dyDescent="0.2">
      <c r="J621" s="317"/>
      <c r="N621" s="317"/>
      <c r="O621" s="318"/>
      <c r="Q621" s="320"/>
      <c r="R621" s="318"/>
    </row>
    <row r="622" spans="10:18" x14ac:dyDescent="0.2">
      <c r="J622" s="317"/>
      <c r="N622" s="317"/>
      <c r="O622" s="318"/>
      <c r="Q622" s="320"/>
      <c r="R622" s="318"/>
    </row>
    <row r="623" spans="10:18" x14ac:dyDescent="0.2">
      <c r="J623" s="317"/>
      <c r="N623" s="317"/>
      <c r="O623" s="318"/>
      <c r="Q623" s="320"/>
      <c r="R623" s="318"/>
    </row>
    <row r="624" spans="10:18" x14ac:dyDescent="0.2">
      <c r="J624" s="317"/>
      <c r="N624" s="317"/>
      <c r="O624" s="318"/>
      <c r="Q624" s="320"/>
      <c r="R624" s="318"/>
    </row>
    <row r="625" spans="10:18" x14ac:dyDescent="0.2">
      <c r="J625" s="317"/>
      <c r="N625" s="317"/>
      <c r="O625" s="318"/>
      <c r="Q625" s="320"/>
      <c r="R625" s="318"/>
    </row>
    <row r="626" spans="10:18" x14ac:dyDescent="0.2">
      <c r="J626" s="317"/>
      <c r="N626" s="317"/>
      <c r="O626" s="318"/>
      <c r="Q626" s="320"/>
      <c r="R626" s="318"/>
    </row>
    <row r="627" spans="10:18" x14ac:dyDescent="0.2">
      <c r="J627" s="317"/>
      <c r="N627" s="317"/>
      <c r="O627" s="318"/>
      <c r="Q627" s="320"/>
      <c r="R627" s="318"/>
    </row>
    <row r="628" spans="10:18" x14ac:dyDescent="0.2">
      <c r="J628" s="317"/>
      <c r="N628" s="317"/>
      <c r="O628" s="318"/>
      <c r="Q628" s="320"/>
      <c r="R628" s="318"/>
    </row>
    <row r="629" spans="10:18" x14ac:dyDescent="0.2">
      <c r="J629" s="317"/>
      <c r="N629" s="317"/>
      <c r="O629" s="318"/>
      <c r="Q629" s="320"/>
      <c r="R629" s="318"/>
    </row>
    <row r="630" spans="10:18" x14ac:dyDescent="0.2">
      <c r="J630" s="317"/>
      <c r="N630" s="317"/>
      <c r="O630" s="318"/>
      <c r="Q630" s="320"/>
      <c r="R630" s="318"/>
    </row>
    <row r="631" spans="10:18" x14ac:dyDescent="0.2">
      <c r="J631" s="317"/>
      <c r="N631" s="317"/>
      <c r="O631" s="318"/>
      <c r="Q631" s="320"/>
      <c r="R631" s="318"/>
    </row>
    <row r="632" spans="10:18" x14ac:dyDescent="0.2">
      <c r="J632" s="317"/>
      <c r="N632" s="317"/>
      <c r="O632" s="318"/>
      <c r="Q632" s="320"/>
      <c r="R632" s="318"/>
    </row>
    <row r="633" spans="10:18" x14ac:dyDescent="0.2">
      <c r="J633" s="317"/>
      <c r="N633" s="317"/>
      <c r="O633" s="318"/>
      <c r="Q633" s="320"/>
      <c r="R633" s="318"/>
    </row>
    <row r="634" spans="10:18" x14ac:dyDescent="0.2">
      <c r="J634" s="317"/>
      <c r="N634" s="317"/>
      <c r="O634" s="318"/>
      <c r="Q634" s="320"/>
      <c r="R634" s="318"/>
    </row>
    <row r="635" spans="10:18" x14ac:dyDescent="0.2">
      <c r="J635" s="317"/>
      <c r="N635" s="317"/>
      <c r="O635" s="318"/>
      <c r="Q635" s="320"/>
      <c r="R635" s="318"/>
    </row>
    <row r="636" spans="10:18" x14ac:dyDescent="0.2">
      <c r="J636" s="317"/>
      <c r="N636" s="317"/>
      <c r="O636" s="318"/>
      <c r="Q636" s="320"/>
      <c r="R636" s="318"/>
    </row>
    <row r="637" spans="10:18" x14ac:dyDescent="0.2">
      <c r="J637" s="317"/>
      <c r="N637" s="317"/>
      <c r="O637" s="318"/>
      <c r="Q637" s="320"/>
      <c r="R637" s="318"/>
    </row>
    <row r="638" spans="10:18" x14ac:dyDescent="0.2">
      <c r="J638" s="317"/>
      <c r="N638" s="317"/>
      <c r="O638" s="318"/>
      <c r="Q638" s="320"/>
      <c r="R638" s="318"/>
    </row>
    <row r="639" spans="10:18" x14ac:dyDescent="0.2">
      <c r="J639" s="317"/>
      <c r="N639" s="317"/>
      <c r="O639" s="318"/>
      <c r="Q639" s="320"/>
      <c r="R639" s="318"/>
    </row>
    <row r="640" spans="10:18" x14ac:dyDescent="0.2">
      <c r="J640" s="317"/>
      <c r="N640" s="317"/>
      <c r="O640" s="318"/>
      <c r="Q640" s="320"/>
      <c r="R640" s="318"/>
    </row>
    <row r="641" spans="10:18" x14ac:dyDescent="0.2">
      <c r="J641" s="317"/>
      <c r="N641" s="317"/>
      <c r="O641" s="318"/>
      <c r="Q641" s="320"/>
      <c r="R641" s="318"/>
    </row>
    <row r="642" spans="10:18" x14ac:dyDescent="0.2">
      <c r="J642" s="317"/>
      <c r="N642" s="317"/>
      <c r="O642" s="318"/>
      <c r="Q642" s="320"/>
      <c r="R642" s="318"/>
    </row>
    <row r="643" spans="10:18" x14ac:dyDescent="0.2">
      <c r="J643" s="317"/>
      <c r="N643" s="317"/>
      <c r="O643" s="318"/>
      <c r="Q643" s="320"/>
      <c r="R643" s="318"/>
    </row>
    <row r="644" spans="10:18" x14ac:dyDescent="0.2">
      <c r="J644" s="317"/>
      <c r="N644" s="317"/>
      <c r="O644" s="318"/>
      <c r="Q644" s="320"/>
      <c r="R644" s="318"/>
    </row>
    <row r="645" spans="10:18" x14ac:dyDescent="0.2">
      <c r="J645" s="317"/>
      <c r="N645" s="317"/>
      <c r="O645" s="318"/>
      <c r="Q645" s="320"/>
      <c r="R645" s="318"/>
    </row>
    <row r="646" spans="10:18" x14ac:dyDescent="0.2">
      <c r="J646" s="317"/>
      <c r="N646" s="317"/>
      <c r="O646" s="318"/>
      <c r="Q646" s="320"/>
      <c r="R646" s="318"/>
    </row>
    <row r="647" spans="10:18" x14ac:dyDescent="0.2">
      <c r="J647" s="317"/>
      <c r="N647" s="317"/>
      <c r="O647" s="318"/>
      <c r="Q647" s="320"/>
      <c r="R647" s="318"/>
    </row>
    <row r="648" spans="10:18" x14ac:dyDescent="0.2">
      <c r="J648" s="317"/>
      <c r="N648" s="317"/>
      <c r="O648" s="318"/>
      <c r="Q648" s="320"/>
      <c r="R648" s="318"/>
    </row>
    <row r="649" spans="10:18" x14ac:dyDescent="0.2">
      <c r="J649" s="317"/>
      <c r="N649" s="317"/>
      <c r="O649" s="318"/>
      <c r="Q649" s="320"/>
      <c r="R649" s="318"/>
    </row>
    <row r="650" spans="10:18" x14ac:dyDescent="0.2">
      <c r="J650" s="317"/>
      <c r="N650" s="317"/>
      <c r="O650" s="318"/>
      <c r="Q650" s="320"/>
      <c r="R650" s="318"/>
    </row>
    <row r="651" spans="10:18" x14ac:dyDescent="0.2">
      <c r="J651" s="317"/>
      <c r="N651" s="317"/>
      <c r="O651" s="318"/>
      <c r="Q651" s="320"/>
      <c r="R651" s="318"/>
    </row>
    <row r="652" spans="10:18" x14ac:dyDescent="0.2">
      <c r="J652" s="317"/>
      <c r="N652" s="317"/>
      <c r="O652" s="318"/>
      <c r="Q652" s="320"/>
      <c r="R652" s="318"/>
    </row>
    <row r="653" spans="10:18" x14ac:dyDescent="0.2">
      <c r="J653" s="317"/>
      <c r="N653" s="317"/>
      <c r="O653" s="318"/>
      <c r="Q653" s="320"/>
      <c r="R653" s="318"/>
    </row>
    <row r="654" spans="10:18" x14ac:dyDescent="0.2">
      <c r="J654" s="317"/>
      <c r="N654" s="317"/>
      <c r="O654" s="318"/>
      <c r="Q654" s="320"/>
      <c r="R654" s="318"/>
    </row>
    <row r="655" spans="10:18" x14ac:dyDescent="0.2">
      <c r="J655" s="317"/>
      <c r="N655" s="317"/>
      <c r="O655" s="318"/>
      <c r="Q655" s="320"/>
      <c r="R655" s="318"/>
    </row>
    <row r="656" spans="10:18" x14ac:dyDescent="0.2">
      <c r="J656" s="317"/>
      <c r="N656" s="317"/>
      <c r="O656" s="318"/>
      <c r="Q656" s="320"/>
      <c r="R656" s="318"/>
    </row>
    <row r="657" spans="10:18" x14ac:dyDescent="0.2">
      <c r="J657" s="317"/>
      <c r="N657" s="317"/>
      <c r="O657" s="318"/>
      <c r="Q657" s="320"/>
      <c r="R657" s="318"/>
    </row>
    <row r="658" spans="10:18" x14ac:dyDescent="0.2">
      <c r="J658" s="317"/>
      <c r="N658" s="317"/>
      <c r="O658" s="318"/>
      <c r="Q658" s="320"/>
      <c r="R658" s="318"/>
    </row>
    <row r="659" spans="10:18" x14ac:dyDescent="0.2">
      <c r="J659" s="317"/>
      <c r="N659" s="317"/>
      <c r="O659" s="318"/>
      <c r="Q659" s="320"/>
      <c r="R659" s="318"/>
    </row>
    <row r="660" spans="10:18" x14ac:dyDescent="0.2">
      <c r="J660" s="317"/>
      <c r="N660" s="317"/>
      <c r="O660" s="318"/>
      <c r="Q660" s="320"/>
      <c r="R660" s="318"/>
    </row>
    <row r="661" spans="10:18" x14ac:dyDescent="0.2">
      <c r="J661" s="317"/>
      <c r="N661" s="317"/>
      <c r="O661" s="318"/>
      <c r="Q661" s="320"/>
      <c r="R661" s="318"/>
    </row>
    <row r="662" spans="10:18" x14ac:dyDescent="0.2">
      <c r="J662" s="317"/>
      <c r="N662" s="317"/>
      <c r="O662" s="318"/>
      <c r="Q662" s="320"/>
      <c r="R662" s="318"/>
    </row>
    <row r="663" spans="10:18" x14ac:dyDescent="0.2">
      <c r="J663" s="317"/>
      <c r="N663" s="317"/>
      <c r="O663" s="318"/>
      <c r="Q663" s="320"/>
      <c r="R663" s="318"/>
    </row>
    <row r="664" spans="10:18" x14ac:dyDescent="0.2">
      <c r="J664" s="317"/>
      <c r="N664" s="317"/>
      <c r="O664" s="318"/>
      <c r="Q664" s="320"/>
      <c r="R664" s="318"/>
    </row>
    <row r="665" spans="10:18" x14ac:dyDescent="0.2">
      <c r="J665" s="317"/>
      <c r="N665" s="317"/>
      <c r="O665" s="318"/>
      <c r="Q665" s="320"/>
      <c r="R665" s="318"/>
    </row>
    <row r="666" spans="10:18" x14ac:dyDescent="0.2">
      <c r="J666" s="317"/>
      <c r="N666" s="317"/>
      <c r="O666" s="318"/>
      <c r="Q666" s="320"/>
      <c r="R666" s="318"/>
    </row>
    <row r="667" spans="10:18" x14ac:dyDescent="0.2">
      <c r="J667" s="317"/>
      <c r="N667" s="317"/>
      <c r="O667" s="318"/>
      <c r="Q667" s="320"/>
      <c r="R667" s="318"/>
    </row>
    <row r="668" spans="10:18" x14ac:dyDescent="0.2">
      <c r="J668" s="317"/>
      <c r="N668" s="317"/>
      <c r="O668" s="318"/>
      <c r="Q668" s="320"/>
      <c r="R668" s="318"/>
    </row>
    <row r="669" spans="10:18" x14ac:dyDescent="0.2">
      <c r="J669" s="317"/>
      <c r="N669" s="317"/>
      <c r="O669" s="318"/>
      <c r="Q669" s="320"/>
      <c r="R669" s="318"/>
    </row>
    <row r="670" spans="10:18" x14ac:dyDescent="0.2">
      <c r="J670" s="317"/>
      <c r="N670" s="317"/>
      <c r="O670" s="318"/>
      <c r="Q670" s="320"/>
      <c r="R670" s="318"/>
    </row>
    <row r="671" spans="10:18" x14ac:dyDescent="0.2">
      <c r="J671" s="317"/>
      <c r="N671" s="317"/>
      <c r="O671" s="318"/>
      <c r="Q671" s="320"/>
      <c r="R671" s="318"/>
    </row>
    <row r="672" spans="10:18" x14ac:dyDescent="0.2">
      <c r="J672" s="317"/>
      <c r="N672" s="317"/>
      <c r="O672" s="318"/>
      <c r="Q672" s="320"/>
      <c r="R672" s="318"/>
    </row>
    <row r="673" spans="10:18" x14ac:dyDescent="0.2">
      <c r="J673" s="317"/>
      <c r="N673" s="317"/>
      <c r="O673" s="318"/>
      <c r="Q673" s="320"/>
      <c r="R673" s="318"/>
    </row>
    <row r="674" spans="10:18" x14ac:dyDescent="0.2">
      <c r="J674" s="317"/>
      <c r="N674" s="317"/>
      <c r="O674" s="318"/>
      <c r="Q674" s="320"/>
      <c r="R674" s="318"/>
    </row>
    <row r="675" spans="10:18" x14ac:dyDescent="0.2">
      <c r="J675" s="317"/>
      <c r="N675" s="317"/>
      <c r="O675" s="318"/>
      <c r="Q675" s="320"/>
      <c r="R675" s="318"/>
    </row>
    <row r="676" spans="10:18" x14ac:dyDescent="0.2">
      <c r="J676" s="317"/>
      <c r="N676" s="317"/>
      <c r="O676" s="318"/>
      <c r="Q676" s="320"/>
      <c r="R676" s="318"/>
    </row>
    <row r="677" spans="10:18" x14ac:dyDescent="0.2">
      <c r="J677" s="317"/>
      <c r="N677" s="317"/>
      <c r="O677" s="318"/>
      <c r="Q677" s="320"/>
      <c r="R677" s="318"/>
    </row>
    <row r="678" spans="10:18" x14ac:dyDescent="0.2">
      <c r="J678" s="317"/>
      <c r="N678" s="317"/>
      <c r="O678" s="318"/>
      <c r="Q678" s="320"/>
      <c r="R678" s="318"/>
    </row>
    <row r="679" spans="10:18" x14ac:dyDescent="0.2">
      <c r="J679" s="317"/>
      <c r="N679" s="317"/>
      <c r="O679" s="318"/>
      <c r="Q679" s="320"/>
      <c r="R679" s="318"/>
    </row>
    <row r="680" spans="10:18" x14ac:dyDescent="0.2">
      <c r="J680" s="317"/>
      <c r="N680" s="317"/>
      <c r="O680" s="318"/>
      <c r="Q680" s="320"/>
      <c r="R680" s="318"/>
    </row>
    <row r="681" spans="10:18" x14ac:dyDescent="0.2">
      <c r="J681" s="317"/>
      <c r="N681" s="317"/>
      <c r="O681" s="318"/>
      <c r="Q681" s="320"/>
      <c r="R681" s="318"/>
    </row>
    <row r="682" spans="10:18" x14ac:dyDescent="0.2">
      <c r="J682" s="317"/>
      <c r="N682" s="317"/>
      <c r="O682" s="318"/>
      <c r="Q682" s="320"/>
      <c r="R682" s="318"/>
    </row>
    <row r="683" spans="10:18" x14ac:dyDescent="0.2">
      <c r="J683" s="317"/>
      <c r="N683" s="317"/>
      <c r="O683" s="318"/>
      <c r="Q683" s="320"/>
      <c r="R683" s="318"/>
    </row>
    <row r="684" spans="10:18" x14ac:dyDescent="0.2">
      <c r="J684" s="317"/>
      <c r="N684" s="317"/>
      <c r="O684" s="318"/>
      <c r="Q684" s="320"/>
      <c r="R684" s="318"/>
    </row>
    <row r="685" spans="10:18" x14ac:dyDescent="0.2">
      <c r="J685" s="317"/>
      <c r="N685" s="317"/>
      <c r="O685" s="318"/>
      <c r="Q685" s="320"/>
      <c r="R685" s="318"/>
    </row>
    <row r="686" spans="10:18" x14ac:dyDescent="0.2">
      <c r="J686" s="317"/>
      <c r="N686" s="317"/>
      <c r="O686" s="318"/>
      <c r="Q686" s="320"/>
      <c r="R686" s="318"/>
    </row>
    <row r="687" spans="10:18" x14ac:dyDescent="0.2">
      <c r="J687" s="317"/>
      <c r="N687" s="317"/>
      <c r="O687" s="318"/>
      <c r="Q687" s="320"/>
      <c r="R687" s="318"/>
    </row>
    <row r="688" spans="10:18" x14ac:dyDescent="0.2">
      <c r="J688" s="317"/>
      <c r="N688" s="317"/>
      <c r="O688" s="318"/>
      <c r="Q688" s="320"/>
      <c r="R688" s="318"/>
    </row>
    <row r="689" spans="10:18" x14ac:dyDescent="0.2">
      <c r="J689" s="317"/>
      <c r="N689" s="317"/>
      <c r="O689" s="318"/>
      <c r="Q689" s="320"/>
      <c r="R689" s="318"/>
    </row>
    <row r="690" spans="10:18" x14ac:dyDescent="0.2">
      <c r="J690" s="317"/>
      <c r="N690" s="317"/>
      <c r="O690" s="318"/>
      <c r="Q690" s="320"/>
      <c r="R690" s="318"/>
    </row>
    <row r="691" spans="10:18" x14ac:dyDescent="0.2">
      <c r="J691" s="317"/>
      <c r="N691" s="317"/>
      <c r="O691" s="318"/>
      <c r="Q691" s="320"/>
      <c r="R691" s="318"/>
    </row>
    <row r="692" spans="10:18" x14ac:dyDescent="0.2">
      <c r="J692" s="317"/>
      <c r="N692" s="317"/>
      <c r="O692" s="318"/>
      <c r="Q692" s="320"/>
      <c r="R692" s="318"/>
    </row>
    <row r="693" spans="10:18" x14ac:dyDescent="0.2">
      <c r="J693" s="317"/>
      <c r="N693" s="317"/>
      <c r="O693" s="318"/>
      <c r="Q693" s="320"/>
      <c r="R693" s="318"/>
    </row>
    <row r="694" spans="10:18" x14ac:dyDescent="0.2">
      <c r="J694" s="317"/>
      <c r="N694" s="317"/>
      <c r="O694" s="318"/>
      <c r="Q694" s="320"/>
      <c r="R694" s="318"/>
    </row>
    <row r="695" spans="10:18" x14ac:dyDescent="0.2">
      <c r="J695" s="317"/>
      <c r="N695" s="317"/>
      <c r="O695" s="318"/>
      <c r="Q695" s="320"/>
      <c r="R695" s="318"/>
    </row>
    <row r="696" spans="10:18" x14ac:dyDescent="0.2">
      <c r="J696" s="317"/>
      <c r="N696" s="317"/>
      <c r="O696" s="318"/>
      <c r="Q696" s="320"/>
      <c r="R696" s="318"/>
    </row>
    <row r="697" spans="10:18" x14ac:dyDescent="0.2">
      <c r="J697" s="317"/>
      <c r="N697" s="317"/>
      <c r="O697" s="318"/>
      <c r="Q697" s="320"/>
      <c r="R697" s="318"/>
    </row>
    <row r="698" spans="10:18" x14ac:dyDescent="0.2">
      <c r="J698" s="317"/>
      <c r="N698" s="317"/>
      <c r="O698" s="318"/>
      <c r="Q698" s="320"/>
      <c r="R698" s="318"/>
    </row>
    <row r="699" spans="10:18" x14ac:dyDescent="0.2">
      <c r="J699" s="317"/>
      <c r="N699" s="317"/>
      <c r="O699" s="318"/>
      <c r="Q699" s="320"/>
      <c r="R699" s="318"/>
    </row>
    <row r="700" spans="10:18" x14ac:dyDescent="0.2">
      <c r="J700" s="317"/>
      <c r="N700" s="317"/>
      <c r="O700" s="318"/>
      <c r="Q700" s="320"/>
      <c r="R700" s="318"/>
    </row>
    <row r="701" spans="10:18" x14ac:dyDescent="0.2">
      <c r="J701" s="317"/>
      <c r="N701" s="317"/>
      <c r="O701" s="318"/>
      <c r="Q701" s="320"/>
      <c r="R701" s="318"/>
    </row>
    <row r="702" spans="10:18" x14ac:dyDescent="0.2">
      <c r="J702" s="317"/>
      <c r="N702" s="317"/>
      <c r="O702" s="318"/>
      <c r="Q702" s="320"/>
      <c r="R702" s="318"/>
    </row>
    <row r="703" spans="10:18" x14ac:dyDescent="0.2">
      <c r="J703" s="317"/>
      <c r="N703" s="317"/>
      <c r="O703" s="318"/>
      <c r="Q703" s="320"/>
      <c r="R703" s="318"/>
    </row>
    <row r="704" spans="10:18" x14ac:dyDescent="0.2">
      <c r="J704" s="317"/>
      <c r="N704" s="317"/>
      <c r="O704" s="318"/>
      <c r="Q704" s="320"/>
      <c r="R704" s="318"/>
    </row>
    <row r="705" spans="10:18" x14ac:dyDescent="0.2">
      <c r="J705" s="317"/>
      <c r="N705" s="317"/>
      <c r="O705" s="318"/>
      <c r="Q705" s="320"/>
      <c r="R705" s="318"/>
    </row>
    <row r="706" spans="10:18" x14ac:dyDescent="0.2">
      <c r="J706" s="317"/>
      <c r="N706" s="317"/>
      <c r="O706" s="318"/>
      <c r="Q706" s="320"/>
      <c r="R706" s="318"/>
    </row>
    <row r="707" spans="10:18" x14ac:dyDescent="0.2">
      <c r="J707" s="317"/>
      <c r="N707" s="317"/>
      <c r="O707" s="318"/>
      <c r="Q707" s="320"/>
      <c r="R707" s="318"/>
    </row>
    <row r="708" spans="10:18" x14ac:dyDescent="0.2">
      <c r="J708" s="317"/>
      <c r="N708" s="317"/>
      <c r="O708" s="318"/>
      <c r="Q708" s="320"/>
      <c r="R708" s="318"/>
    </row>
    <row r="709" spans="10:18" x14ac:dyDescent="0.2">
      <c r="J709" s="317"/>
      <c r="N709" s="317"/>
      <c r="O709" s="318"/>
      <c r="Q709" s="320"/>
      <c r="R709" s="318"/>
    </row>
    <row r="710" spans="10:18" x14ac:dyDescent="0.2">
      <c r="J710" s="317"/>
      <c r="N710" s="317"/>
      <c r="O710" s="318"/>
      <c r="Q710" s="320"/>
      <c r="R710" s="318"/>
    </row>
    <row r="711" spans="10:18" x14ac:dyDescent="0.2">
      <c r="J711" s="317"/>
      <c r="N711" s="317"/>
      <c r="O711" s="318"/>
      <c r="Q711" s="320"/>
      <c r="R711" s="318"/>
    </row>
    <row r="712" spans="10:18" x14ac:dyDescent="0.2">
      <c r="J712" s="317"/>
      <c r="N712" s="317"/>
      <c r="O712" s="318"/>
      <c r="Q712" s="320"/>
      <c r="R712" s="318"/>
    </row>
    <row r="713" spans="10:18" x14ac:dyDescent="0.2">
      <c r="J713" s="317"/>
      <c r="N713" s="317"/>
      <c r="O713" s="318"/>
      <c r="Q713" s="320"/>
      <c r="R713" s="318"/>
    </row>
    <row r="714" spans="10:18" x14ac:dyDescent="0.2">
      <c r="J714" s="317"/>
      <c r="N714" s="317"/>
      <c r="O714" s="318"/>
      <c r="Q714" s="320"/>
      <c r="R714" s="318"/>
    </row>
    <row r="715" spans="10:18" x14ac:dyDescent="0.2">
      <c r="J715" s="317"/>
      <c r="N715" s="317"/>
      <c r="O715" s="318"/>
      <c r="Q715" s="320"/>
      <c r="R715" s="318"/>
    </row>
    <row r="716" spans="10:18" x14ac:dyDescent="0.2">
      <c r="J716" s="317"/>
      <c r="N716" s="317"/>
      <c r="O716" s="318"/>
      <c r="Q716" s="320"/>
      <c r="R716" s="318"/>
    </row>
    <row r="717" spans="10:18" x14ac:dyDescent="0.2">
      <c r="J717" s="317"/>
      <c r="N717" s="317"/>
      <c r="O717" s="318"/>
      <c r="Q717" s="320"/>
      <c r="R717" s="318"/>
    </row>
    <row r="718" spans="10:18" x14ac:dyDescent="0.2">
      <c r="J718" s="317"/>
      <c r="N718" s="317"/>
      <c r="O718" s="318"/>
      <c r="Q718" s="320"/>
      <c r="R718" s="318"/>
    </row>
    <row r="719" spans="10:18" x14ac:dyDescent="0.2">
      <c r="J719" s="317"/>
      <c r="N719" s="317"/>
      <c r="O719" s="318"/>
      <c r="Q719" s="320"/>
      <c r="R719" s="318"/>
    </row>
    <row r="720" spans="10:18" x14ac:dyDescent="0.2">
      <c r="J720" s="317"/>
      <c r="N720" s="317"/>
      <c r="O720" s="318"/>
      <c r="Q720" s="320"/>
      <c r="R720" s="318"/>
    </row>
    <row r="721" spans="10:18" x14ac:dyDescent="0.2">
      <c r="J721" s="317"/>
      <c r="N721" s="317"/>
      <c r="O721" s="318"/>
      <c r="Q721" s="320"/>
      <c r="R721" s="318"/>
    </row>
    <row r="722" spans="10:18" x14ac:dyDescent="0.2">
      <c r="J722" s="317"/>
      <c r="N722" s="317"/>
      <c r="O722" s="318"/>
      <c r="Q722" s="320"/>
      <c r="R722" s="318"/>
    </row>
    <row r="723" spans="10:18" x14ac:dyDescent="0.2">
      <c r="J723" s="317"/>
      <c r="N723" s="317"/>
      <c r="O723" s="318"/>
      <c r="Q723" s="320"/>
      <c r="R723" s="318"/>
    </row>
    <row r="724" spans="10:18" x14ac:dyDescent="0.2">
      <c r="J724" s="317"/>
      <c r="N724" s="317"/>
      <c r="O724" s="318"/>
      <c r="Q724" s="320"/>
      <c r="R724" s="318"/>
    </row>
    <row r="725" spans="10:18" x14ac:dyDescent="0.2">
      <c r="J725" s="317"/>
      <c r="N725" s="317"/>
      <c r="O725" s="318"/>
      <c r="Q725" s="320"/>
      <c r="R725" s="318"/>
    </row>
    <row r="726" spans="10:18" x14ac:dyDescent="0.2">
      <c r="J726" s="317"/>
      <c r="N726" s="317"/>
      <c r="O726" s="318"/>
      <c r="Q726" s="320"/>
      <c r="R726" s="318"/>
    </row>
    <row r="727" spans="10:18" x14ac:dyDescent="0.2">
      <c r="J727" s="317"/>
      <c r="N727" s="317"/>
      <c r="O727" s="318"/>
      <c r="Q727" s="320"/>
      <c r="R727" s="318"/>
    </row>
    <row r="728" spans="10:18" x14ac:dyDescent="0.2">
      <c r="J728" s="317"/>
      <c r="N728" s="317"/>
      <c r="O728" s="318"/>
      <c r="Q728" s="320"/>
      <c r="R728" s="318"/>
    </row>
    <row r="729" spans="10:18" x14ac:dyDescent="0.2">
      <c r="J729" s="317"/>
      <c r="N729" s="317"/>
      <c r="O729" s="318"/>
      <c r="Q729" s="320"/>
      <c r="R729" s="318"/>
    </row>
    <row r="730" spans="10:18" x14ac:dyDescent="0.2">
      <c r="J730" s="317"/>
      <c r="N730" s="317"/>
      <c r="O730" s="318"/>
      <c r="Q730" s="320"/>
      <c r="R730" s="318"/>
    </row>
    <row r="731" spans="10:18" x14ac:dyDescent="0.2">
      <c r="J731" s="317"/>
      <c r="N731" s="317"/>
      <c r="O731" s="318"/>
      <c r="Q731" s="320"/>
      <c r="R731" s="318"/>
    </row>
    <row r="732" spans="10:18" x14ac:dyDescent="0.2">
      <c r="J732" s="317"/>
      <c r="N732" s="317"/>
      <c r="O732" s="318"/>
      <c r="Q732" s="320"/>
      <c r="R732" s="318"/>
    </row>
    <row r="733" spans="10:18" x14ac:dyDescent="0.2">
      <c r="J733" s="317"/>
      <c r="N733" s="317"/>
      <c r="O733" s="318"/>
      <c r="Q733" s="320"/>
      <c r="R733" s="318"/>
    </row>
    <row r="734" spans="10:18" x14ac:dyDescent="0.2">
      <c r="J734" s="317"/>
      <c r="N734" s="317"/>
      <c r="O734" s="318"/>
      <c r="Q734" s="320"/>
      <c r="R734" s="318"/>
    </row>
    <row r="735" spans="10:18" x14ac:dyDescent="0.2">
      <c r="J735" s="317"/>
      <c r="N735" s="317"/>
      <c r="O735" s="318"/>
      <c r="Q735" s="320"/>
      <c r="R735" s="318"/>
    </row>
    <row r="736" spans="10:18" x14ac:dyDescent="0.2">
      <c r="J736" s="317"/>
      <c r="N736" s="317"/>
      <c r="O736" s="318"/>
      <c r="Q736" s="320"/>
      <c r="R736" s="318"/>
    </row>
    <row r="737" spans="10:18" x14ac:dyDescent="0.2">
      <c r="J737" s="317"/>
      <c r="N737" s="317"/>
      <c r="O737" s="318"/>
      <c r="Q737" s="320"/>
      <c r="R737" s="318"/>
    </row>
    <row r="738" spans="10:18" x14ac:dyDescent="0.2">
      <c r="J738" s="317"/>
      <c r="N738" s="317"/>
      <c r="O738" s="318"/>
      <c r="Q738" s="320"/>
      <c r="R738" s="318"/>
    </row>
    <row r="739" spans="10:18" x14ac:dyDescent="0.2">
      <c r="J739" s="317"/>
      <c r="N739" s="317"/>
      <c r="O739" s="318"/>
      <c r="Q739" s="320"/>
      <c r="R739" s="318"/>
    </row>
    <row r="740" spans="10:18" x14ac:dyDescent="0.2">
      <c r="J740" s="317"/>
      <c r="N740" s="317"/>
      <c r="O740" s="318"/>
      <c r="Q740" s="320"/>
      <c r="R740" s="318"/>
    </row>
    <row r="741" spans="10:18" x14ac:dyDescent="0.2">
      <c r="J741" s="317"/>
      <c r="N741" s="317"/>
      <c r="O741" s="318"/>
      <c r="Q741" s="320"/>
      <c r="R741" s="318"/>
    </row>
    <row r="742" spans="10:18" x14ac:dyDescent="0.2">
      <c r="J742" s="317"/>
      <c r="N742" s="317"/>
      <c r="O742" s="318"/>
      <c r="Q742" s="320"/>
      <c r="R742" s="318"/>
    </row>
    <row r="743" spans="10:18" x14ac:dyDescent="0.2">
      <c r="J743" s="317"/>
      <c r="N743" s="317"/>
      <c r="O743" s="318"/>
      <c r="Q743" s="320"/>
      <c r="R743" s="318"/>
    </row>
    <row r="744" spans="10:18" x14ac:dyDescent="0.2">
      <c r="J744" s="317"/>
      <c r="N744" s="317"/>
      <c r="O744" s="318"/>
      <c r="Q744" s="320"/>
      <c r="R744" s="318"/>
    </row>
    <row r="745" spans="10:18" x14ac:dyDescent="0.2">
      <c r="J745" s="317"/>
      <c r="N745" s="317"/>
      <c r="O745" s="318"/>
      <c r="Q745" s="320"/>
      <c r="R745" s="318"/>
    </row>
    <row r="746" spans="10:18" x14ac:dyDescent="0.2">
      <c r="J746" s="317"/>
      <c r="N746" s="317"/>
      <c r="O746" s="318"/>
      <c r="Q746" s="320"/>
      <c r="R746" s="318"/>
    </row>
    <row r="747" spans="10:18" x14ac:dyDescent="0.2">
      <c r="J747" s="317"/>
      <c r="N747" s="317"/>
      <c r="O747" s="318"/>
      <c r="Q747" s="320"/>
      <c r="R747" s="318"/>
    </row>
    <row r="748" spans="10:18" x14ac:dyDescent="0.2">
      <c r="J748" s="317"/>
      <c r="N748" s="317"/>
      <c r="O748" s="318"/>
      <c r="Q748" s="320"/>
      <c r="R748" s="318"/>
    </row>
    <row r="749" spans="10:18" x14ac:dyDescent="0.2">
      <c r="J749" s="317"/>
      <c r="N749" s="317"/>
      <c r="O749" s="318"/>
      <c r="Q749" s="320"/>
      <c r="R749" s="318"/>
    </row>
    <row r="750" spans="10:18" x14ac:dyDescent="0.2">
      <c r="J750" s="317"/>
      <c r="N750" s="317"/>
      <c r="O750" s="318"/>
      <c r="Q750" s="320"/>
      <c r="R750" s="318"/>
    </row>
    <row r="751" spans="10:18" x14ac:dyDescent="0.2">
      <c r="J751" s="317"/>
      <c r="N751" s="317"/>
      <c r="O751" s="318"/>
      <c r="Q751" s="320"/>
      <c r="R751" s="318"/>
    </row>
    <row r="752" spans="10:18" x14ac:dyDescent="0.2">
      <c r="J752" s="317"/>
      <c r="N752" s="317"/>
      <c r="O752" s="318"/>
      <c r="Q752" s="320"/>
      <c r="R752" s="318"/>
    </row>
    <row r="753" spans="10:18" x14ac:dyDescent="0.2">
      <c r="J753" s="317"/>
      <c r="N753" s="317"/>
      <c r="O753" s="318"/>
      <c r="Q753" s="320"/>
      <c r="R753" s="318"/>
    </row>
    <row r="754" spans="10:18" x14ac:dyDescent="0.2">
      <c r="J754" s="317"/>
      <c r="N754" s="317"/>
      <c r="O754" s="318"/>
      <c r="Q754" s="320"/>
      <c r="R754" s="318"/>
    </row>
    <row r="755" spans="10:18" x14ac:dyDescent="0.2">
      <c r="J755" s="317"/>
      <c r="N755" s="317"/>
      <c r="O755" s="318"/>
      <c r="Q755" s="320"/>
      <c r="R755" s="318"/>
    </row>
    <row r="756" spans="10:18" x14ac:dyDescent="0.2">
      <c r="J756" s="317"/>
      <c r="N756" s="317"/>
      <c r="O756" s="318"/>
      <c r="Q756" s="320"/>
      <c r="R756" s="318"/>
    </row>
    <row r="757" spans="10:18" x14ac:dyDescent="0.2">
      <c r="J757" s="317"/>
      <c r="N757" s="317"/>
      <c r="O757" s="318"/>
      <c r="Q757" s="320"/>
      <c r="R757" s="318"/>
    </row>
    <row r="758" spans="10:18" x14ac:dyDescent="0.2">
      <c r="J758" s="317"/>
      <c r="N758" s="317"/>
      <c r="O758" s="318"/>
      <c r="Q758" s="320"/>
      <c r="R758" s="318"/>
    </row>
    <row r="759" spans="10:18" x14ac:dyDescent="0.2">
      <c r="J759" s="317"/>
      <c r="N759" s="317"/>
      <c r="O759" s="318"/>
      <c r="Q759" s="320"/>
      <c r="R759" s="318"/>
    </row>
    <row r="760" spans="10:18" x14ac:dyDescent="0.2">
      <c r="J760" s="317"/>
      <c r="N760" s="317"/>
      <c r="O760" s="318"/>
      <c r="Q760" s="320"/>
      <c r="R760" s="318"/>
    </row>
    <row r="761" spans="10:18" x14ac:dyDescent="0.2">
      <c r="J761" s="317"/>
      <c r="N761" s="317"/>
      <c r="O761" s="318"/>
      <c r="Q761" s="320"/>
      <c r="R761" s="318"/>
    </row>
    <row r="762" spans="10:18" x14ac:dyDescent="0.2">
      <c r="J762" s="317"/>
      <c r="N762" s="317"/>
      <c r="O762" s="318"/>
      <c r="Q762" s="320"/>
      <c r="R762" s="318"/>
    </row>
    <row r="763" spans="10:18" x14ac:dyDescent="0.2">
      <c r="J763" s="317"/>
      <c r="N763" s="317"/>
      <c r="O763" s="318"/>
      <c r="Q763" s="320"/>
      <c r="R763" s="318"/>
    </row>
    <row r="764" spans="10:18" x14ac:dyDescent="0.2">
      <c r="J764" s="317"/>
      <c r="N764" s="317"/>
      <c r="O764" s="318"/>
      <c r="Q764" s="320"/>
      <c r="R764" s="318"/>
    </row>
    <row r="765" spans="10:18" x14ac:dyDescent="0.2">
      <c r="J765" s="317"/>
      <c r="N765" s="317"/>
      <c r="O765" s="318"/>
      <c r="Q765" s="320"/>
      <c r="R765" s="318"/>
    </row>
    <row r="766" spans="10:18" x14ac:dyDescent="0.2">
      <c r="J766" s="317"/>
      <c r="N766" s="317"/>
      <c r="O766" s="318"/>
      <c r="Q766" s="320"/>
      <c r="R766" s="318"/>
    </row>
    <row r="767" spans="10:18" x14ac:dyDescent="0.2">
      <c r="J767" s="317"/>
      <c r="N767" s="317"/>
      <c r="O767" s="318"/>
      <c r="Q767" s="320"/>
      <c r="R767" s="318"/>
    </row>
    <row r="768" spans="10:18" x14ac:dyDescent="0.2">
      <c r="J768" s="317"/>
      <c r="N768" s="317"/>
      <c r="O768" s="318"/>
      <c r="Q768" s="320"/>
      <c r="R768" s="318"/>
    </row>
    <row r="769" spans="10:18" x14ac:dyDescent="0.2">
      <c r="J769" s="317"/>
      <c r="N769" s="317"/>
      <c r="O769" s="318"/>
      <c r="Q769" s="320"/>
      <c r="R769" s="318"/>
    </row>
    <row r="770" spans="10:18" x14ac:dyDescent="0.2">
      <c r="J770" s="317"/>
      <c r="N770" s="317"/>
      <c r="O770" s="318"/>
      <c r="Q770" s="320"/>
      <c r="R770" s="318"/>
    </row>
    <row r="771" spans="10:18" x14ac:dyDescent="0.2">
      <c r="J771" s="317"/>
      <c r="N771" s="317"/>
      <c r="O771" s="318"/>
      <c r="Q771" s="320"/>
      <c r="R771" s="318"/>
    </row>
    <row r="772" spans="10:18" x14ac:dyDescent="0.2">
      <c r="J772" s="317"/>
      <c r="N772" s="317"/>
      <c r="O772" s="318"/>
      <c r="Q772" s="320"/>
      <c r="R772" s="318"/>
    </row>
    <row r="773" spans="10:18" x14ac:dyDescent="0.2">
      <c r="J773" s="317"/>
      <c r="N773" s="317"/>
      <c r="O773" s="318"/>
      <c r="Q773" s="320"/>
      <c r="R773" s="318"/>
    </row>
    <row r="774" spans="10:18" x14ac:dyDescent="0.2">
      <c r="J774" s="317"/>
      <c r="N774" s="317"/>
      <c r="O774" s="318"/>
      <c r="Q774" s="320"/>
      <c r="R774" s="318"/>
    </row>
    <row r="775" spans="10:18" x14ac:dyDescent="0.2">
      <c r="J775" s="317"/>
      <c r="N775" s="317"/>
      <c r="O775" s="318"/>
      <c r="Q775" s="320"/>
      <c r="R775" s="318"/>
    </row>
    <row r="776" spans="10:18" x14ac:dyDescent="0.2">
      <c r="J776" s="317"/>
      <c r="N776" s="317"/>
      <c r="O776" s="318"/>
      <c r="Q776" s="320"/>
      <c r="R776" s="318"/>
    </row>
    <row r="777" spans="10:18" x14ac:dyDescent="0.2">
      <c r="J777" s="317"/>
      <c r="N777" s="317"/>
      <c r="O777" s="318"/>
      <c r="Q777" s="320"/>
      <c r="R777" s="318"/>
    </row>
    <row r="778" spans="10:18" x14ac:dyDescent="0.2">
      <c r="J778" s="317"/>
      <c r="N778" s="317"/>
      <c r="O778" s="318"/>
      <c r="Q778" s="320"/>
      <c r="R778" s="318"/>
    </row>
    <row r="779" spans="10:18" x14ac:dyDescent="0.2">
      <c r="J779" s="317"/>
      <c r="N779" s="317"/>
      <c r="O779" s="318"/>
      <c r="Q779" s="320"/>
      <c r="R779" s="318"/>
    </row>
    <row r="780" spans="10:18" x14ac:dyDescent="0.2">
      <c r="J780" s="317"/>
      <c r="N780" s="317"/>
      <c r="O780" s="318"/>
      <c r="Q780" s="320"/>
      <c r="R780" s="318"/>
    </row>
    <row r="781" spans="10:18" x14ac:dyDescent="0.2">
      <c r="J781" s="317"/>
      <c r="N781" s="317"/>
      <c r="O781" s="318"/>
      <c r="Q781" s="320"/>
      <c r="R781" s="318"/>
    </row>
    <row r="782" spans="10:18" x14ac:dyDescent="0.2">
      <c r="J782" s="317"/>
      <c r="N782" s="317"/>
      <c r="O782" s="318"/>
      <c r="Q782" s="320"/>
      <c r="R782" s="318"/>
    </row>
    <row r="783" spans="10:18" x14ac:dyDescent="0.2">
      <c r="J783" s="317"/>
      <c r="N783" s="317"/>
      <c r="O783" s="318"/>
      <c r="Q783" s="320"/>
      <c r="R783" s="318"/>
    </row>
    <row r="784" spans="10:18" x14ac:dyDescent="0.2">
      <c r="J784" s="317"/>
      <c r="N784" s="317"/>
      <c r="O784" s="318"/>
      <c r="Q784" s="320"/>
      <c r="R784" s="318"/>
    </row>
    <row r="785" spans="10:18" x14ac:dyDescent="0.2">
      <c r="J785" s="317"/>
      <c r="N785" s="317"/>
      <c r="O785" s="318"/>
      <c r="Q785" s="320"/>
      <c r="R785" s="318"/>
    </row>
    <row r="786" spans="10:18" x14ac:dyDescent="0.2">
      <c r="J786" s="317"/>
      <c r="N786" s="317"/>
      <c r="O786" s="318"/>
      <c r="Q786" s="320"/>
      <c r="R786" s="318"/>
    </row>
    <row r="787" spans="10:18" x14ac:dyDescent="0.2">
      <c r="J787" s="317"/>
      <c r="N787" s="317"/>
      <c r="O787" s="318"/>
      <c r="Q787" s="320"/>
      <c r="R787" s="318"/>
    </row>
    <row r="788" spans="10:18" x14ac:dyDescent="0.2">
      <c r="J788" s="317"/>
      <c r="N788" s="317"/>
      <c r="O788" s="318"/>
      <c r="Q788" s="320"/>
      <c r="R788" s="318"/>
    </row>
    <row r="789" spans="10:18" x14ac:dyDescent="0.2">
      <c r="J789" s="317"/>
      <c r="N789" s="317"/>
      <c r="O789" s="318"/>
      <c r="Q789" s="320"/>
      <c r="R789" s="318"/>
    </row>
    <row r="790" spans="10:18" x14ac:dyDescent="0.2">
      <c r="J790" s="317"/>
      <c r="N790" s="317"/>
      <c r="O790" s="318"/>
      <c r="Q790" s="320"/>
      <c r="R790" s="318"/>
    </row>
    <row r="791" spans="10:18" x14ac:dyDescent="0.2">
      <c r="J791" s="317"/>
      <c r="N791" s="317"/>
      <c r="O791" s="318"/>
      <c r="Q791" s="320"/>
      <c r="R791" s="318"/>
    </row>
    <row r="792" spans="10:18" x14ac:dyDescent="0.2">
      <c r="J792" s="317"/>
      <c r="N792" s="317"/>
      <c r="O792" s="318"/>
      <c r="Q792" s="320"/>
      <c r="R792" s="318"/>
    </row>
    <row r="793" spans="10:18" x14ac:dyDescent="0.2">
      <c r="J793" s="317"/>
      <c r="N793" s="317"/>
      <c r="O793" s="318"/>
      <c r="Q793" s="320"/>
      <c r="R793" s="318"/>
    </row>
    <row r="794" spans="10:18" x14ac:dyDescent="0.2">
      <c r="J794" s="317"/>
      <c r="N794" s="317"/>
      <c r="O794" s="318"/>
      <c r="Q794" s="320"/>
      <c r="R794" s="318"/>
    </row>
    <row r="795" spans="10:18" x14ac:dyDescent="0.2">
      <c r="J795" s="317"/>
      <c r="N795" s="317"/>
      <c r="O795" s="318"/>
      <c r="Q795" s="320"/>
      <c r="R795" s="318"/>
    </row>
    <row r="796" spans="10:18" x14ac:dyDescent="0.2">
      <c r="J796" s="317"/>
      <c r="N796" s="317"/>
      <c r="O796" s="318"/>
      <c r="Q796" s="320"/>
      <c r="R796" s="318"/>
    </row>
    <row r="797" spans="10:18" x14ac:dyDescent="0.2">
      <c r="J797" s="317"/>
      <c r="N797" s="317"/>
      <c r="O797" s="318"/>
      <c r="Q797" s="320"/>
      <c r="R797" s="318"/>
    </row>
    <row r="798" spans="10:18" x14ac:dyDescent="0.2">
      <c r="J798" s="317"/>
      <c r="N798" s="317"/>
      <c r="O798" s="318"/>
      <c r="Q798" s="320"/>
      <c r="R798" s="318"/>
    </row>
    <row r="799" spans="10:18" x14ac:dyDescent="0.2">
      <c r="J799" s="317"/>
      <c r="N799" s="317"/>
      <c r="O799" s="318"/>
      <c r="Q799" s="320"/>
      <c r="R799" s="318"/>
    </row>
    <row r="800" spans="10:18" x14ac:dyDescent="0.2">
      <c r="J800" s="317"/>
      <c r="N800" s="317"/>
      <c r="O800" s="318"/>
      <c r="Q800" s="320"/>
      <c r="R800" s="318"/>
    </row>
    <row r="801" spans="10:18" x14ac:dyDescent="0.2">
      <c r="J801" s="317"/>
      <c r="N801" s="317"/>
      <c r="O801" s="318"/>
      <c r="Q801" s="320"/>
      <c r="R801" s="318"/>
    </row>
    <row r="802" spans="10:18" x14ac:dyDescent="0.2">
      <c r="J802" s="317"/>
      <c r="N802" s="317"/>
      <c r="O802" s="318"/>
      <c r="Q802" s="320"/>
      <c r="R802" s="318"/>
    </row>
    <row r="803" spans="10:18" x14ac:dyDescent="0.2">
      <c r="J803" s="317"/>
      <c r="N803" s="317"/>
      <c r="O803" s="318"/>
      <c r="Q803" s="320"/>
      <c r="R803" s="318"/>
    </row>
    <row r="804" spans="10:18" x14ac:dyDescent="0.2">
      <c r="J804" s="317"/>
      <c r="N804" s="317"/>
      <c r="O804" s="318"/>
      <c r="Q804" s="320"/>
      <c r="R804" s="318"/>
    </row>
    <row r="805" spans="10:18" x14ac:dyDescent="0.2">
      <c r="J805" s="317"/>
      <c r="N805" s="317"/>
      <c r="O805" s="318"/>
      <c r="Q805" s="320"/>
      <c r="R805" s="318"/>
    </row>
    <row r="806" spans="10:18" x14ac:dyDescent="0.2">
      <c r="J806" s="317"/>
      <c r="N806" s="317"/>
      <c r="O806" s="318"/>
      <c r="Q806" s="320"/>
      <c r="R806" s="318"/>
    </row>
    <row r="807" spans="10:18" x14ac:dyDescent="0.2">
      <c r="J807" s="317"/>
      <c r="N807" s="317"/>
      <c r="O807" s="318"/>
      <c r="Q807" s="320"/>
      <c r="R807" s="318"/>
    </row>
    <row r="808" spans="10:18" x14ac:dyDescent="0.2">
      <c r="J808" s="317"/>
      <c r="N808" s="317"/>
      <c r="O808" s="318"/>
      <c r="Q808" s="320"/>
      <c r="R808" s="318"/>
    </row>
    <row r="809" spans="10:18" x14ac:dyDescent="0.2">
      <c r="J809" s="317"/>
      <c r="N809" s="317"/>
      <c r="O809" s="318"/>
      <c r="Q809" s="320"/>
      <c r="R809" s="318"/>
    </row>
    <row r="810" spans="10:18" x14ac:dyDescent="0.2">
      <c r="J810" s="317"/>
      <c r="N810" s="317"/>
      <c r="O810" s="318"/>
      <c r="Q810" s="320"/>
      <c r="R810" s="318"/>
    </row>
    <row r="811" spans="10:18" x14ac:dyDescent="0.2">
      <c r="J811" s="317"/>
      <c r="N811" s="317"/>
      <c r="O811" s="318"/>
      <c r="Q811" s="320"/>
      <c r="R811" s="318"/>
    </row>
    <row r="812" spans="10:18" x14ac:dyDescent="0.2">
      <c r="J812" s="317"/>
      <c r="N812" s="317"/>
      <c r="O812" s="318"/>
      <c r="Q812" s="320"/>
      <c r="R812" s="318"/>
    </row>
    <row r="813" spans="10:18" x14ac:dyDescent="0.2">
      <c r="J813" s="317"/>
      <c r="N813" s="317"/>
      <c r="O813" s="318"/>
      <c r="Q813" s="320"/>
      <c r="R813" s="318"/>
    </row>
    <row r="814" spans="10:18" x14ac:dyDescent="0.2">
      <c r="J814" s="317"/>
      <c r="N814" s="317"/>
      <c r="O814" s="318"/>
      <c r="Q814" s="320"/>
      <c r="R814" s="318"/>
    </row>
    <row r="815" spans="10:18" x14ac:dyDescent="0.2">
      <c r="J815" s="317"/>
      <c r="N815" s="317"/>
      <c r="O815" s="318"/>
      <c r="Q815" s="320"/>
      <c r="R815" s="318"/>
    </row>
    <row r="816" spans="10:18" x14ac:dyDescent="0.2">
      <c r="J816" s="317"/>
      <c r="N816" s="317"/>
      <c r="O816" s="318"/>
      <c r="Q816" s="320"/>
      <c r="R816" s="318"/>
    </row>
    <row r="817" spans="10:18" x14ac:dyDescent="0.2">
      <c r="J817" s="317"/>
      <c r="N817" s="317"/>
      <c r="O817" s="318"/>
      <c r="Q817" s="320"/>
      <c r="R817" s="318"/>
    </row>
    <row r="818" spans="10:18" x14ac:dyDescent="0.2">
      <c r="J818" s="317"/>
      <c r="N818" s="317"/>
      <c r="O818" s="318"/>
      <c r="Q818" s="320"/>
      <c r="R818" s="318"/>
    </row>
    <row r="819" spans="10:18" x14ac:dyDescent="0.2">
      <c r="J819" s="317"/>
      <c r="N819" s="317"/>
      <c r="O819" s="318"/>
      <c r="Q819" s="320"/>
      <c r="R819" s="318"/>
    </row>
    <row r="820" spans="10:18" x14ac:dyDescent="0.2">
      <c r="J820" s="317"/>
      <c r="N820" s="317"/>
      <c r="O820" s="318"/>
      <c r="Q820" s="320"/>
      <c r="R820" s="318"/>
    </row>
    <row r="821" spans="10:18" x14ac:dyDescent="0.2">
      <c r="J821" s="317"/>
      <c r="N821" s="317"/>
      <c r="O821" s="318"/>
      <c r="Q821" s="320"/>
      <c r="R821" s="318"/>
    </row>
    <row r="822" spans="10:18" x14ac:dyDescent="0.2">
      <c r="J822" s="317"/>
      <c r="N822" s="317"/>
      <c r="O822" s="318"/>
      <c r="Q822" s="320"/>
      <c r="R822" s="318"/>
    </row>
    <row r="823" spans="10:18" x14ac:dyDescent="0.2">
      <c r="J823" s="317"/>
      <c r="N823" s="317"/>
      <c r="O823" s="318"/>
      <c r="Q823" s="320"/>
      <c r="R823" s="318"/>
    </row>
    <row r="824" spans="10:18" x14ac:dyDescent="0.2">
      <c r="J824" s="317"/>
      <c r="N824" s="317"/>
      <c r="O824" s="318"/>
      <c r="Q824" s="320"/>
      <c r="R824" s="318"/>
    </row>
    <row r="825" spans="10:18" x14ac:dyDescent="0.2">
      <c r="J825" s="317"/>
      <c r="N825" s="317"/>
      <c r="O825" s="318"/>
      <c r="Q825" s="320"/>
      <c r="R825" s="318"/>
    </row>
    <row r="826" spans="10:18" x14ac:dyDescent="0.2">
      <c r="J826" s="317"/>
      <c r="N826" s="317"/>
      <c r="O826" s="318"/>
      <c r="Q826" s="320"/>
      <c r="R826" s="318"/>
    </row>
    <row r="827" spans="10:18" x14ac:dyDescent="0.2">
      <c r="J827" s="317"/>
      <c r="N827" s="317"/>
      <c r="O827" s="318"/>
      <c r="Q827" s="320"/>
      <c r="R827" s="318"/>
    </row>
    <row r="828" spans="10:18" x14ac:dyDescent="0.2">
      <c r="J828" s="317"/>
      <c r="N828" s="317"/>
      <c r="O828" s="318"/>
      <c r="Q828" s="320"/>
      <c r="R828" s="318"/>
    </row>
    <row r="829" spans="10:18" x14ac:dyDescent="0.2">
      <c r="J829" s="317"/>
      <c r="N829" s="317"/>
      <c r="O829" s="318"/>
      <c r="Q829" s="320"/>
      <c r="R829" s="318"/>
    </row>
    <row r="830" spans="10:18" x14ac:dyDescent="0.2">
      <c r="J830" s="317"/>
      <c r="N830" s="317"/>
      <c r="O830" s="318"/>
      <c r="Q830" s="320"/>
      <c r="R830" s="318"/>
    </row>
    <row r="831" spans="10:18" x14ac:dyDescent="0.2">
      <c r="J831" s="317"/>
      <c r="N831" s="317"/>
      <c r="O831" s="318"/>
      <c r="Q831" s="320"/>
      <c r="R831" s="318"/>
    </row>
    <row r="832" spans="10:18" x14ac:dyDescent="0.2">
      <c r="J832" s="317"/>
      <c r="N832" s="317"/>
      <c r="O832" s="318"/>
      <c r="Q832" s="320"/>
      <c r="R832" s="318"/>
    </row>
    <row r="833" spans="10:18" x14ac:dyDescent="0.2">
      <c r="J833" s="317"/>
      <c r="N833" s="317"/>
      <c r="O833" s="318"/>
      <c r="Q833" s="320"/>
      <c r="R833" s="318"/>
    </row>
    <row r="834" spans="10:18" x14ac:dyDescent="0.2">
      <c r="J834" s="317"/>
      <c r="N834" s="317"/>
      <c r="O834" s="318"/>
      <c r="Q834" s="320"/>
      <c r="R834" s="318"/>
    </row>
    <row r="835" spans="10:18" x14ac:dyDescent="0.2">
      <c r="J835" s="317"/>
      <c r="N835" s="317"/>
      <c r="O835" s="318"/>
      <c r="Q835" s="320"/>
      <c r="R835" s="318"/>
    </row>
    <row r="836" spans="10:18" x14ac:dyDescent="0.2">
      <c r="J836" s="317"/>
      <c r="N836" s="317"/>
      <c r="O836" s="318"/>
      <c r="Q836" s="320"/>
      <c r="R836" s="318"/>
    </row>
    <row r="837" spans="10:18" x14ac:dyDescent="0.2">
      <c r="J837" s="317"/>
      <c r="N837" s="317"/>
      <c r="O837" s="318"/>
      <c r="Q837" s="320"/>
      <c r="R837" s="318"/>
    </row>
    <row r="838" spans="10:18" x14ac:dyDescent="0.2">
      <c r="J838" s="317"/>
      <c r="N838" s="317"/>
      <c r="O838" s="318"/>
      <c r="Q838" s="320"/>
      <c r="R838" s="318"/>
    </row>
    <row r="839" spans="10:18" x14ac:dyDescent="0.2">
      <c r="J839" s="317"/>
      <c r="N839" s="317"/>
      <c r="O839" s="318"/>
      <c r="Q839" s="320"/>
      <c r="R839" s="318"/>
    </row>
    <row r="840" spans="10:18" x14ac:dyDescent="0.2">
      <c r="J840" s="317"/>
      <c r="N840" s="317"/>
      <c r="O840" s="318"/>
      <c r="Q840" s="320"/>
      <c r="R840" s="318"/>
    </row>
    <row r="841" spans="10:18" x14ac:dyDescent="0.2">
      <c r="J841" s="317"/>
      <c r="N841" s="317"/>
      <c r="O841" s="318"/>
      <c r="Q841" s="320"/>
      <c r="R841" s="318"/>
    </row>
    <row r="842" spans="10:18" x14ac:dyDescent="0.2">
      <c r="J842" s="317"/>
      <c r="N842" s="317"/>
      <c r="O842" s="318"/>
      <c r="Q842" s="320"/>
      <c r="R842" s="318"/>
    </row>
    <row r="843" spans="10:18" x14ac:dyDescent="0.2">
      <c r="J843" s="317"/>
      <c r="N843" s="317"/>
      <c r="O843" s="318"/>
      <c r="Q843" s="320"/>
      <c r="R843" s="318"/>
    </row>
    <row r="844" spans="10:18" x14ac:dyDescent="0.2">
      <c r="J844" s="317"/>
      <c r="N844" s="317"/>
      <c r="O844" s="318"/>
      <c r="Q844" s="320"/>
      <c r="R844" s="318"/>
    </row>
    <row r="845" spans="10:18" x14ac:dyDescent="0.2">
      <c r="J845" s="317"/>
      <c r="N845" s="317"/>
      <c r="O845" s="318"/>
      <c r="Q845" s="320"/>
      <c r="R845" s="318"/>
    </row>
    <row r="846" spans="10:18" x14ac:dyDescent="0.2">
      <c r="J846" s="317"/>
      <c r="N846" s="317"/>
      <c r="O846" s="318"/>
      <c r="Q846" s="320"/>
      <c r="R846" s="318"/>
    </row>
    <row r="847" spans="10:18" x14ac:dyDescent="0.2">
      <c r="J847" s="317"/>
      <c r="N847" s="317"/>
      <c r="O847" s="318"/>
      <c r="Q847" s="320"/>
      <c r="R847" s="318"/>
    </row>
    <row r="848" spans="10:18" x14ac:dyDescent="0.2">
      <c r="J848" s="317"/>
      <c r="N848" s="317"/>
      <c r="O848" s="318"/>
      <c r="Q848" s="320"/>
      <c r="R848" s="318"/>
    </row>
    <row r="849" spans="10:18" x14ac:dyDescent="0.2">
      <c r="J849" s="317"/>
      <c r="N849" s="317"/>
      <c r="O849" s="318"/>
      <c r="Q849" s="320"/>
      <c r="R849" s="318"/>
    </row>
    <row r="850" spans="10:18" x14ac:dyDescent="0.2">
      <c r="J850" s="317"/>
      <c r="N850" s="317"/>
      <c r="O850" s="318"/>
      <c r="Q850" s="320"/>
      <c r="R850" s="318"/>
    </row>
    <row r="851" spans="10:18" x14ac:dyDescent="0.2">
      <c r="J851" s="317"/>
      <c r="N851" s="317"/>
      <c r="O851" s="318"/>
      <c r="Q851" s="320"/>
      <c r="R851" s="318"/>
    </row>
    <row r="852" spans="10:18" x14ac:dyDescent="0.2">
      <c r="J852" s="317"/>
      <c r="N852" s="317"/>
      <c r="O852" s="318"/>
      <c r="Q852" s="320"/>
      <c r="R852" s="318"/>
    </row>
    <row r="853" spans="10:18" x14ac:dyDescent="0.2">
      <c r="J853" s="317"/>
      <c r="N853" s="317"/>
      <c r="O853" s="318"/>
      <c r="Q853" s="320"/>
      <c r="R853" s="318"/>
    </row>
    <row r="854" spans="10:18" x14ac:dyDescent="0.2">
      <c r="J854" s="317"/>
      <c r="N854" s="317"/>
      <c r="O854" s="318"/>
      <c r="Q854" s="320"/>
      <c r="R854" s="318"/>
    </row>
    <row r="855" spans="10:18" x14ac:dyDescent="0.2">
      <c r="J855" s="317"/>
      <c r="N855" s="317"/>
      <c r="O855" s="318"/>
      <c r="Q855" s="320"/>
      <c r="R855" s="318"/>
    </row>
    <row r="856" spans="10:18" x14ac:dyDescent="0.2">
      <c r="J856" s="317"/>
      <c r="N856" s="317"/>
      <c r="O856" s="318"/>
      <c r="Q856" s="320"/>
      <c r="R856" s="318"/>
    </row>
    <row r="857" spans="10:18" x14ac:dyDescent="0.2">
      <c r="J857" s="317"/>
      <c r="N857" s="317"/>
      <c r="O857" s="318"/>
      <c r="Q857" s="320"/>
      <c r="R857" s="318"/>
    </row>
    <row r="858" spans="10:18" x14ac:dyDescent="0.2">
      <c r="J858" s="317"/>
      <c r="N858" s="317"/>
      <c r="O858" s="318"/>
      <c r="Q858" s="320"/>
      <c r="R858" s="318"/>
    </row>
    <row r="859" spans="10:18" x14ac:dyDescent="0.2">
      <c r="J859" s="317"/>
      <c r="N859" s="317"/>
      <c r="O859" s="318"/>
      <c r="Q859" s="320"/>
      <c r="R859" s="318"/>
    </row>
    <row r="860" spans="10:18" x14ac:dyDescent="0.2">
      <c r="J860" s="317"/>
      <c r="N860" s="317"/>
      <c r="O860" s="318"/>
      <c r="Q860" s="320"/>
      <c r="R860" s="318"/>
    </row>
    <row r="861" spans="10:18" x14ac:dyDescent="0.2">
      <c r="J861" s="317"/>
      <c r="N861" s="317"/>
      <c r="O861" s="318"/>
      <c r="Q861" s="320"/>
      <c r="R861" s="318"/>
    </row>
    <row r="862" spans="10:18" x14ac:dyDescent="0.2">
      <c r="J862" s="317"/>
      <c r="N862" s="317"/>
      <c r="O862" s="318"/>
      <c r="Q862" s="320"/>
      <c r="R862" s="318"/>
    </row>
    <row r="863" spans="10:18" x14ac:dyDescent="0.2">
      <c r="J863" s="317"/>
      <c r="N863" s="317"/>
      <c r="O863" s="318"/>
      <c r="Q863" s="320"/>
      <c r="R863" s="318"/>
    </row>
    <row r="864" spans="10:18" x14ac:dyDescent="0.2">
      <c r="J864" s="317"/>
      <c r="N864" s="317"/>
      <c r="O864" s="318"/>
      <c r="Q864" s="320"/>
      <c r="R864" s="318"/>
    </row>
    <row r="865" spans="10:18" x14ac:dyDescent="0.2">
      <c r="J865" s="317"/>
      <c r="N865" s="317"/>
      <c r="O865" s="318"/>
      <c r="Q865" s="320"/>
      <c r="R865" s="318"/>
    </row>
    <row r="866" spans="10:18" x14ac:dyDescent="0.2">
      <c r="J866" s="317"/>
      <c r="N866" s="317"/>
      <c r="O866" s="318"/>
      <c r="Q866" s="320"/>
      <c r="R866" s="318"/>
    </row>
    <row r="867" spans="10:18" x14ac:dyDescent="0.2">
      <c r="J867" s="317"/>
      <c r="N867" s="317"/>
      <c r="O867" s="318"/>
      <c r="Q867" s="320"/>
      <c r="R867" s="318"/>
    </row>
    <row r="868" spans="10:18" x14ac:dyDescent="0.2">
      <c r="J868" s="317"/>
      <c r="N868" s="317"/>
      <c r="O868" s="318"/>
      <c r="Q868" s="320"/>
      <c r="R868" s="318"/>
    </row>
    <row r="869" spans="10:18" x14ac:dyDescent="0.2">
      <c r="J869" s="317"/>
      <c r="N869" s="317"/>
      <c r="O869" s="318"/>
      <c r="Q869" s="320"/>
      <c r="R869" s="318"/>
    </row>
    <row r="870" spans="10:18" x14ac:dyDescent="0.2">
      <c r="J870" s="317"/>
      <c r="N870" s="317"/>
      <c r="O870" s="318"/>
      <c r="Q870" s="320"/>
      <c r="R870" s="318"/>
    </row>
    <row r="871" spans="10:18" x14ac:dyDescent="0.2">
      <c r="J871" s="317"/>
      <c r="N871" s="317"/>
      <c r="O871" s="318"/>
      <c r="Q871" s="320"/>
      <c r="R871" s="318"/>
    </row>
    <row r="872" spans="10:18" x14ac:dyDescent="0.2">
      <c r="J872" s="317"/>
      <c r="N872" s="317"/>
      <c r="O872" s="318"/>
      <c r="Q872" s="320"/>
      <c r="R872" s="318"/>
    </row>
    <row r="873" spans="10:18" x14ac:dyDescent="0.2">
      <c r="J873" s="317"/>
      <c r="N873" s="317"/>
      <c r="O873" s="318"/>
      <c r="Q873" s="320"/>
      <c r="R873" s="318"/>
    </row>
    <row r="874" spans="10:18" x14ac:dyDescent="0.2">
      <c r="J874" s="317"/>
      <c r="N874" s="317"/>
      <c r="O874" s="318"/>
      <c r="Q874" s="320"/>
      <c r="R874" s="318"/>
    </row>
    <row r="875" spans="10:18" x14ac:dyDescent="0.2">
      <c r="J875" s="317"/>
      <c r="N875" s="317"/>
      <c r="O875" s="318"/>
      <c r="Q875" s="320"/>
      <c r="R875" s="318"/>
    </row>
    <row r="876" spans="10:18" x14ac:dyDescent="0.2">
      <c r="J876" s="317"/>
      <c r="N876" s="317"/>
      <c r="O876" s="318"/>
      <c r="Q876" s="320"/>
      <c r="R876" s="318"/>
    </row>
    <row r="877" spans="10:18" x14ac:dyDescent="0.2">
      <c r="J877" s="317"/>
      <c r="N877" s="317"/>
      <c r="O877" s="318"/>
      <c r="Q877" s="320"/>
      <c r="R877" s="318"/>
    </row>
    <row r="878" spans="10:18" x14ac:dyDescent="0.2">
      <c r="J878" s="317"/>
      <c r="N878" s="317"/>
      <c r="O878" s="318"/>
      <c r="Q878" s="320"/>
      <c r="R878" s="318"/>
    </row>
    <row r="879" spans="10:18" x14ac:dyDescent="0.2">
      <c r="J879" s="317"/>
      <c r="N879" s="317"/>
      <c r="O879" s="318"/>
      <c r="Q879" s="320"/>
      <c r="R879" s="318"/>
    </row>
    <row r="880" spans="10:18" x14ac:dyDescent="0.2">
      <c r="J880" s="317"/>
      <c r="N880" s="317"/>
      <c r="O880" s="318"/>
      <c r="Q880" s="320"/>
      <c r="R880" s="318"/>
    </row>
    <row r="881" spans="10:18" x14ac:dyDescent="0.2">
      <c r="J881" s="317"/>
      <c r="N881" s="317"/>
      <c r="O881" s="318"/>
      <c r="Q881" s="320"/>
      <c r="R881" s="318"/>
    </row>
    <row r="882" spans="10:18" x14ac:dyDescent="0.2">
      <c r="J882" s="317"/>
      <c r="N882" s="317"/>
      <c r="O882" s="318"/>
      <c r="Q882" s="320"/>
      <c r="R882" s="318"/>
    </row>
    <row r="883" spans="10:18" x14ac:dyDescent="0.2">
      <c r="J883" s="317"/>
      <c r="N883" s="317"/>
      <c r="O883" s="318"/>
      <c r="Q883" s="320"/>
      <c r="R883" s="318"/>
    </row>
    <row r="884" spans="10:18" x14ac:dyDescent="0.2">
      <c r="J884" s="317"/>
      <c r="N884" s="317"/>
      <c r="O884" s="318"/>
      <c r="Q884" s="320"/>
      <c r="R884" s="318"/>
    </row>
    <row r="885" spans="10:18" x14ac:dyDescent="0.2">
      <c r="J885" s="317"/>
      <c r="N885" s="317"/>
      <c r="O885" s="318"/>
      <c r="Q885" s="320"/>
      <c r="R885" s="318"/>
    </row>
    <row r="886" spans="10:18" x14ac:dyDescent="0.2">
      <c r="J886" s="317"/>
      <c r="N886" s="317"/>
      <c r="O886" s="318"/>
      <c r="Q886" s="320"/>
      <c r="R886" s="318"/>
    </row>
    <row r="887" spans="10:18" x14ac:dyDescent="0.2">
      <c r="J887" s="317"/>
      <c r="N887" s="317"/>
      <c r="O887" s="318"/>
      <c r="Q887" s="320"/>
      <c r="R887" s="318"/>
    </row>
    <row r="888" spans="10:18" x14ac:dyDescent="0.2">
      <c r="J888" s="317"/>
      <c r="N888" s="317"/>
      <c r="O888" s="318"/>
      <c r="Q888" s="320"/>
      <c r="R888" s="318"/>
    </row>
    <row r="889" spans="10:18" x14ac:dyDescent="0.2">
      <c r="J889" s="317"/>
      <c r="N889" s="317"/>
      <c r="O889" s="318"/>
      <c r="Q889" s="320"/>
      <c r="R889" s="318"/>
    </row>
    <row r="890" spans="10:18" x14ac:dyDescent="0.2">
      <c r="J890" s="317"/>
      <c r="N890" s="317"/>
      <c r="O890" s="318"/>
      <c r="Q890" s="320"/>
      <c r="R890" s="318"/>
    </row>
    <row r="891" spans="10:18" x14ac:dyDescent="0.2">
      <c r="J891" s="317"/>
      <c r="N891" s="317"/>
      <c r="O891" s="318"/>
      <c r="Q891" s="320"/>
      <c r="R891" s="318"/>
    </row>
    <row r="892" spans="10:18" x14ac:dyDescent="0.2">
      <c r="J892" s="317"/>
      <c r="N892" s="317"/>
      <c r="O892" s="318"/>
      <c r="Q892" s="320"/>
      <c r="R892" s="318"/>
    </row>
    <row r="893" spans="10:18" x14ac:dyDescent="0.2">
      <c r="J893" s="317"/>
      <c r="N893" s="317"/>
      <c r="O893" s="318"/>
      <c r="Q893" s="320"/>
      <c r="R893" s="318"/>
    </row>
    <row r="894" spans="10:18" x14ac:dyDescent="0.2">
      <c r="J894" s="317"/>
      <c r="N894" s="317"/>
      <c r="O894" s="318"/>
      <c r="Q894" s="320"/>
      <c r="R894" s="318"/>
    </row>
    <row r="895" spans="10:18" x14ac:dyDescent="0.2">
      <c r="J895" s="317"/>
      <c r="N895" s="317"/>
      <c r="O895" s="318"/>
      <c r="Q895" s="320"/>
      <c r="R895" s="318"/>
    </row>
    <row r="896" spans="10:18" x14ac:dyDescent="0.2">
      <c r="J896" s="317"/>
      <c r="N896" s="317"/>
      <c r="O896" s="318"/>
      <c r="Q896" s="320"/>
      <c r="R896" s="318"/>
    </row>
    <row r="897" spans="10:18" x14ac:dyDescent="0.2">
      <c r="J897" s="317"/>
      <c r="N897" s="317"/>
      <c r="O897" s="318"/>
      <c r="Q897" s="320"/>
      <c r="R897" s="318"/>
    </row>
    <row r="898" spans="10:18" x14ac:dyDescent="0.2">
      <c r="J898" s="317"/>
      <c r="N898" s="317"/>
      <c r="O898" s="318"/>
      <c r="Q898" s="320"/>
      <c r="R898" s="318"/>
    </row>
    <row r="899" spans="10:18" x14ac:dyDescent="0.2">
      <c r="J899" s="317"/>
      <c r="N899" s="317"/>
      <c r="O899" s="318"/>
      <c r="Q899" s="320"/>
      <c r="R899" s="318"/>
    </row>
    <row r="900" spans="10:18" x14ac:dyDescent="0.2">
      <c r="J900" s="317"/>
      <c r="N900" s="317"/>
      <c r="O900" s="318"/>
      <c r="Q900" s="320"/>
      <c r="R900" s="318"/>
    </row>
    <row r="901" spans="10:18" x14ac:dyDescent="0.2">
      <c r="J901" s="317"/>
      <c r="N901" s="317"/>
      <c r="O901" s="318"/>
      <c r="Q901" s="320"/>
      <c r="R901" s="318"/>
    </row>
    <row r="902" spans="10:18" x14ac:dyDescent="0.2">
      <c r="J902" s="317"/>
      <c r="N902" s="317"/>
      <c r="O902" s="318"/>
      <c r="Q902" s="320"/>
      <c r="R902" s="318"/>
    </row>
    <row r="903" spans="10:18" x14ac:dyDescent="0.2">
      <c r="J903" s="317"/>
      <c r="N903" s="317"/>
      <c r="O903" s="318"/>
      <c r="Q903" s="320"/>
      <c r="R903" s="318"/>
    </row>
    <row r="904" spans="10:18" x14ac:dyDescent="0.2">
      <c r="J904" s="317"/>
      <c r="N904" s="317"/>
      <c r="O904" s="318"/>
      <c r="Q904" s="320"/>
      <c r="R904" s="318"/>
    </row>
    <row r="905" spans="10:18" x14ac:dyDescent="0.2">
      <c r="J905" s="317"/>
      <c r="N905" s="317"/>
      <c r="O905" s="318"/>
      <c r="Q905" s="320"/>
      <c r="R905" s="318"/>
    </row>
    <row r="906" spans="10:18" x14ac:dyDescent="0.2">
      <c r="J906" s="317"/>
      <c r="N906" s="317"/>
      <c r="O906" s="318"/>
      <c r="Q906" s="320"/>
      <c r="R906" s="318"/>
    </row>
    <row r="907" spans="10:18" x14ac:dyDescent="0.2">
      <c r="J907" s="317"/>
      <c r="N907" s="317"/>
      <c r="O907" s="318"/>
      <c r="Q907" s="320"/>
      <c r="R907" s="318"/>
    </row>
    <row r="908" spans="10:18" x14ac:dyDescent="0.2">
      <c r="J908" s="317"/>
      <c r="N908" s="317"/>
      <c r="O908" s="318"/>
      <c r="Q908" s="320"/>
      <c r="R908" s="318"/>
    </row>
    <row r="909" spans="10:18" x14ac:dyDescent="0.2">
      <c r="J909" s="317"/>
      <c r="N909" s="317"/>
      <c r="O909" s="318"/>
      <c r="Q909" s="320"/>
      <c r="R909" s="318"/>
    </row>
    <row r="910" spans="10:18" x14ac:dyDescent="0.2">
      <c r="J910" s="317"/>
      <c r="N910" s="317"/>
      <c r="O910" s="318"/>
      <c r="Q910" s="320"/>
      <c r="R910" s="318"/>
    </row>
    <row r="911" spans="10:18" x14ac:dyDescent="0.2">
      <c r="J911" s="317"/>
      <c r="N911" s="317"/>
      <c r="O911" s="318"/>
      <c r="Q911" s="320"/>
      <c r="R911" s="318"/>
    </row>
    <row r="912" spans="10:18" x14ac:dyDescent="0.2">
      <c r="J912" s="317"/>
      <c r="N912" s="317"/>
      <c r="O912" s="318"/>
      <c r="Q912" s="320"/>
      <c r="R912" s="318"/>
    </row>
    <row r="913" spans="10:18" x14ac:dyDescent="0.2">
      <c r="J913" s="317"/>
      <c r="N913" s="317"/>
      <c r="O913" s="318"/>
      <c r="Q913" s="320"/>
      <c r="R913" s="318"/>
    </row>
    <row r="914" spans="10:18" x14ac:dyDescent="0.2">
      <c r="J914" s="317"/>
      <c r="N914" s="317"/>
      <c r="O914" s="318"/>
      <c r="Q914" s="320"/>
      <c r="R914" s="318"/>
    </row>
    <row r="915" spans="10:18" x14ac:dyDescent="0.2">
      <c r="J915" s="317"/>
      <c r="N915" s="317"/>
      <c r="O915" s="318"/>
      <c r="Q915" s="320"/>
      <c r="R915" s="318"/>
    </row>
    <row r="916" spans="10:18" x14ac:dyDescent="0.2">
      <c r="J916" s="317"/>
      <c r="N916" s="317"/>
      <c r="O916" s="318"/>
      <c r="Q916" s="320"/>
      <c r="R916" s="318"/>
    </row>
    <row r="917" spans="10:18" x14ac:dyDescent="0.2">
      <c r="J917" s="317"/>
      <c r="N917" s="317"/>
      <c r="O917" s="318"/>
      <c r="Q917" s="320"/>
      <c r="R917" s="318"/>
    </row>
    <row r="918" spans="10:18" x14ac:dyDescent="0.2">
      <c r="J918" s="317"/>
      <c r="N918" s="317"/>
      <c r="O918" s="318"/>
      <c r="Q918" s="320"/>
      <c r="R918" s="318"/>
    </row>
    <row r="919" spans="10:18" x14ac:dyDescent="0.2">
      <c r="J919" s="317"/>
      <c r="N919" s="317"/>
      <c r="O919" s="318"/>
      <c r="Q919" s="320"/>
      <c r="R919" s="318"/>
    </row>
    <row r="920" spans="10:18" x14ac:dyDescent="0.2">
      <c r="J920" s="317"/>
      <c r="N920" s="317"/>
      <c r="O920" s="318"/>
      <c r="Q920" s="320"/>
      <c r="R920" s="318"/>
    </row>
    <row r="921" spans="10:18" x14ac:dyDescent="0.2">
      <c r="J921" s="317"/>
      <c r="N921" s="317"/>
      <c r="O921" s="318"/>
      <c r="Q921" s="320"/>
      <c r="R921" s="318"/>
    </row>
    <row r="922" spans="10:18" x14ac:dyDescent="0.2">
      <c r="J922" s="317"/>
      <c r="N922" s="317"/>
      <c r="O922" s="318"/>
      <c r="Q922" s="320"/>
      <c r="R922" s="318"/>
    </row>
    <row r="923" spans="10:18" x14ac:dyDescent="0.2">
      <c r="J923" s="317"/>
      <c r="N923" s="317"/>
      <c r="O923" s="318"/>
      <c r="Q923" s="320"/>
      <c r="R923" s="318"/>
    </row>
    <row r="924" spans="10:18" x14ac:dyDescent="0.2">
      <c r="J924" s="317"/>
      <c r="N924" s="317"/>
      <c r="O924" s="318"/>
      <c r="Q924" s="320"/>
      <c r="R924" s="318"/>
    </row>
    <row r="925" spans="10:18" x14ac:dyDescent="0.2">
      <c r="J925" s="317"/>
      <c r="N925" s="317"/>
      <c r="O925" s="318"/>
      <c r="Q925" s="320"/>
      <c r="R925" s="318"/>
    </row>
    <row r="926" spans="10:18" x14ac:dyDescent="0.2">
      <c r="J926" s="317"/>
      <c r="N926" s="317"/>
      <c r="O926" s="318"/>
      <c r="Q926" s="320"/>
      <c r="R926" s="318"/>
    </row>
    <row r="927" spans="10:18" x14ac:dyDescent="0.2">
      <c r="J927" s="317"/>
      <c r="N927" s="317"/>
      <c r="O927" s="318"/>
      <c r="Q927" s="320"/>
      <c r="R927" s="318"/>
    </row>
    <row r="928" spans="10:18" x14ac:dyDescent="0.2">
      <c r="J928" s="317"/>
      <c r="N928" s="317"/>
      <c r="O928" s="318"/>
      <c r="Q928" s="320"/>
      <c r="R928" s="318"/>
    </row>
    <row r="929" spans="10:18" x14ac:dyDescent="0.2">
      <c r="J929" s="317"/>
      <c r="N929" s="317"/>
      <c r="O929" s="318"/>
      <c r="Q929" s="320"/>
      <c r="R929" s="318"/>
    </row>
    <row r="930" spans="10:18" x14ac:dyDescent="0.2">
      <c r="J930" s="317"/>
      <c r="N930" s="317"/>
      <c r="O930" s="318"/>
      <c r="Q930" s="320"/>
      <c r="R930" s="318"/>
    </row>
    <row r="931" spans="10:18" x14ac:dyDescent="0.2">
      <c r="J931" s="317"/>
      <c r="N931" s="317"/>
      <c r="O931" s="318"/>
      <c r="Q931" s="320"/>
      <c r="R931" s="318"/>
    </row>
    <row r="932" spans="10:18" x14ac:dyDescent="0.2">
      <c r="J932" s="317"/>
      <c r="N932" s="317"/>
      <c r="O932" s="318"/>
      <c r="Q932" s="320"/>
      <c r="R932" s="318"/>
    </row>
    <row r="933" spans="10:18" x14ac:dyDescent="0.2">
      <c r="J933" s="317"/>
      <c r="N933" s="317"/>
      <c r="O933" s="318"/>
      <c r="Q933" s="320"/>
      <c r="R933" s="318"/>
    </row>
    <row r="934" spans="10:18" x14ac:dyDescent="0.2">
      <c r="J934" s="317"/>
      <c r="N934" s="317"/>
      <c r="O934" s="318"/>
      <c r="Q934" s="320"/>
      <c r="R934" s="318"/>
    </row>
    <row r="935" spans="10:18" x14ac:dyDescent="0.2">
      <c r="J935" s="317"/>
      <c r="N935" s="317"/>
      <c r="O935" s="318"/>
      <c r="Q935" s="320"/>
      <c r="R935" s="318"/>
    </row>
    <row r="936" spans="10:18" x14ac:dyDescent="0.2">
      <c r="J936" s="317"/>
      <c r="N936" s="317"/>
      <c r="O936" s="318"/>
      <c r="Q936" s="320"/>
      <c r="R936" s="318"/>
    </row>
    <row r="937" spans="10:18" x14ac:dyDescent="0.2">
      <c r="J937" s="317"/>
      <c r="N937" s="317"/>
      <c r="O937" s="318"/>
      <c r="Q937" s="320"/>
      <c r="R937" s="318"/>
    </row>
    <row r="938" spans="10:18" x14ac:dyDescent="0.2">
      <c r="J938" s="317"/>
      <c r="N938" s="317"/>
      <c r="O938" s="318"/>
      <c r="Q938" s="320"/>
      <c r="R938" s="318"/>
    </row>
    <row r="939" spans="10:18" x14ac:dyDescent="0.2">
      <c r="J939" s="317"/>
      <c r="N939" s="317"/>
      <c r="O939" s="318"/>
      <c r="Q939" s="320"/>
      <c r="R939" s="318"/>
    </row>
    <row r="940" spans="10:18" x14ac:dyDescent="0.2">
      <c r="J940" s="317"/>
      <c r="N940" s="317"/>
      <c r="O940" s="318"/>
      <c r="Q940" s="320"/>
      <c r="R940" s="318"/>
    </row>
    <row r="941" spans="10:18" x14ac:dyDescent="0.2">
      <c r="J941" s="317"/>
      <c r="N941" s="317"/>
      <c r="O941" s="318"/>
      <c r="Q941" s="320"/>
      <c r="R941" s="318"/>
    </row>
    <row r="942" spans="10:18" x14ac:dyDescent="0.2">
      <c r="J942" s="317"/>
      <c r="N942" s="317"/>
      <c r="O942" s="318"/>
      <c r="Q942" s="320"/>
      <c r="R942" s="318"/>
    </row>
    <row r="943" spans="10:18" x14ac:dyDescent="0.2">
      <c r="J943" s="317"/>
      <c r="N943" s="317"/>
      <c r="O943" s="318"/>
      <c r="Q943" s="320"/>
      <c r="R943" s="318"/>
    </row>
    <row r="944" spans="10:18" x14ac:dyDescent="0.2">
      <c r="J944" s="317"/>
      <c r="N944" s="317"/>
      <c r="O944" s="318"/>
      <c r="Q944" s="320"/>
      <c r="R944" s="318"/>
    </row>
    <row r="945" spans="10:18" x14ac:dyDescent="0.2">
      <c r="J945" s="317"/>
      <c r="N945" s="317"/>
      <c r="O945" s="318"/>
      <c r="Q945" s="320"/>
      <c r="R945" s="318"/>
    </row>
    <row r="946" spans="10:18" x14ac:dyDescent="0.2">
      <c r="J946" s="317"/>
      <c r="N946" s="317"/>
      <c r="O946" s="318"/>
      <c r="Q946" s="320"/>
      <c r="R946" s="318"/>
    </row>
    <row r="947" spans="10:18" x14ac:dyDescent="0.2">
      <c r="J947" s="317"/>
      <c r="N947" s="317"/>
      <c r="O947" s="318"/>
      <c r="Q947" s="320"/>
      <c r="R947" s="318"/>
    </row>
    <row r="948" spans="10:18" x14ac:dyDescent="0.2">
      <c r="J948" s="317"/>
      <c r="N948" s="317"/>
      <c r="O948" s="318"/>
      <c r="Q948" s="320"/>
      <c r="R948" s="318"/>
    </row>
    <row r="949" spans="10:18" x14ac:dyDescent="0.2">
      <c r="J949" s="317"/>
      <c r="N949" s="317"/>
      <c r="O949" s="318"/>
      <c r="Q949" s="320"/>
      <c r="R949" s="318"/>
    </row>
    <row r="950" spans="10:18" x14ac:dyDescent="0.2">
      <c r="J950" s="317"/>
      <c r="N950" s="317"/>
      <c r="O950" s="318"/>
      <c r="Q950" s="320"/>
      <c r="R950" s="318"/>
    </row>
    <row r="951" spans="10:18" x14ac:dyDescent="0.2">
      <c r="J951" s="317"/>
      <c r="N951" s="317"/>
      <c r="O951" s="318"/>
      <c r="Q951" s="320"/>
      <c r="R951" s="318"/>
    </row>
    <row r="952" spans="10:18" x14ac:dyDescent="0.2">
      <c r="J952" s="317"/>
      <c r="N952" s="317"/>
      <c r="O952" s="318"/>
      <c r="Q952" s="320"/>
      <c r="R952" s="318"/>
    </row>
    <row r="953" spans="10:18" x14ac:dyDescent="0.2">
      <c r="J953" s="317"/>
      <c r="N953" s="317"/>
      <c r="O953" s="318"/>
      <c r="Q953" s="320"/>
      <c r="R953" s="318"/>
    </row>
    <row r="954" spans="10:18" x14ac:dyDescent="0.2">
      <c r="J954" s="317"/>
      <c r="N954" s="317"/>
      <c r="O954" s="318"/>
      <c r="Q954" s="320"/>
      <c r="R954" s="318"/>
    </row>
    <row r="955" spans="10:18" x14ac:dyDescent="0.2">
      <c r="J955" s="317"/>
      <c r="N955" s="317"/>
      <c r="O955" s="318"/>
      <c r="Q955" s="320"/>
      <c r="R955" s="318"/>
    </row>
    <row r="956" spans="10:18" x14ac:dyDescent="0.2">
      <c r="J956" s="317"/>
      <c r="N956" s="317"/>
      <c r="O956" s="318"/>
      <c r="Q956" s="320"/>
      <c r="R956" s="318"/>
    </row>
    <row r="957" spans="10:18" x14ac:dyDescent="0.2">
      <c r="J957" s="317"/>
      <c r="N957" s="317"/>
      <c r="O957" s="318"/>
      <c r="Q957" s="320"/>
      <c r="R957" s="318"/>
    </row>
    <row r="958" spans="10:18" x14ac:dyDescent="0.2">
      <c r="J958" s="317"/>
      <c r="N958" s="317"/>
      <c r="O958" s="318"/>
      <c r="Q958" s="320"/>
      <c r="R958" s="318"/>
    </row>
    <row r="959" spans="10:18" x14ac:dyDescent="0.2">
      <c r="J959" s="317"/>
      <c r="N959" s="317"/>
      <c r="O959" s="318"/>
      <c r="Q959" s="320"/>
      <c r="R959" s="318"/>
    </row>
    <row r="960" spans="10:18" x14ac:dyDescent="0.2">
      <c r="J960" s="317"/>
      <c r="N960" s="317"/>
      <c r="O960" s="318"/>
      <c r="Q960" s="320"/>
      <c r="R960" s="318"/>
    </row>
    <row r="961" spans="10:18" x14ac:dyDescent="0.2">
      <c r="J961" s="317"/>
      <c r="N961" s="317"/>
      <c r="O961" s="318"/>
      <c r="Q961" s="320"/>
      <c r="R961" s="318"/>
    </row>
    <row r="962" spans="10:18" x14ac:dyDescent="0.2">
      <c r="J962" s="317"/>
      <c r="N962" s="317"/>
      <c r="O962" s="318"/>
      <c r="Q962" s="320"/>
      <c r="R962" s="318"/>
    </row>
    <row r="963" spans="10:18" x14ac:dyDescent="0.2">
      <c r="J963" s="317"/>
      <c r="N963" s="317"/>
      <c r="O963" s="318"/>
      <c r="Q963" s="320"/>
      <c r="R963" s="318"/>
    </row>
    <row r="964" spans="10:18" x14ac:dyDescent="0.2">
      <c r="J964" s="317"/>
      <c r="N964" s="317"/>
      <c r="O964" s="318"/>
      <c r="Q964" s="320"/>
      <c r="R964" s="318"/>
    </row>
    <row r="965" spans="10:18" x14ac:dyDescent="0.2">
      <c r="J965" s="317"/>
      <c r="N965" s="317"/>
      <c r="O965" s="318"/>
      <c r="Q965" s="320"/>
      <c r="R965" s="318"/>
    </row>
    <row r="966" spans="10:18" x14ac:dyDescent="0.2">
      <c r="J966" s="317"/>
      <c r="N966" s="317"/>
      <c r="O966" s="318"/>
      <c r="Q966" s="320"/>
      <c r="R966" s="318"/>
    </row>
    <row r="967" spans="10:18" x14ac:dyDescent="0.2">
      <c r="J967" s="317"/>
      <c r="N967" s="317"/>
      <c r="O967" s="318"/>
      <c r="Q967" s="320"/>
      <c r="R967" s="318"/>
    </row>
    <row r="968" spans="10:18" x14ac:dyDescent="0.2">
      <c r="J968" s="317"/>
      <c r="N968" s="317"/>
      <c r="O968" s="318"/>
      <c r="Q968" s="320"/>
      <c r="R968" s="318"/>
    </row>
    <row r="969" spans="10:18" x14ac:dyDescent="0.2">
      <c r="J969" s="317"/>
      <c r="N969" s="317"/>
      <c r="O969" s="318"/>
      <c r="Q969" s="320"/>
      <c r="R969" s="318"/>
    </row>
    <row r="970" spans="10:18" x14ac:dyDescent="0.2">
      <c r="J970" s="317"/>
      <c r="N970" s="317"/>
      <c r="O970" s="318"/>
      <c r="Q970" s="320"/>
      <c r="R970" s="318"/>
    </row>
    <row r="971" spans="10:18" x14ac:dyDescent="0.2">
      <c r="J971" s="317"/>
      <c r="N971" s="317"/>
      <c r="O971" s="318"/>
      <c r="Q971" s="320"/>
      <c r="R971" s="318"/>
    </row>
    <row r="972" spans="10:18" x14ac:dyDescent="0.2">
      <c r="J972" s="317"/>
      <c r="N972" s="317"/>
      <c r="O972" s="318"/>
      <c r="Q972" s="320"/>
      <c r="R972" s="318"/>
    </row>
    <row r="973" spans="10:18" x14ac:dyDescent="0.2">
      <c r="J973" s="317"/>
      <c r="N973" s="317"/>
      <c r="O973" s="318"/>
      <c r="Q973" s="320"/>
      <c r="R973" s="318"/>
    </row>
    <row r="974" spans="10:18" x14ac:dyDescent="0.2">
      <c r="J974" s="317"/>
      <c r="N974" s="317"/>
      <c r="O974" s="318"/>
      <c r="Q974" s="320"/>
      <c r="R974" s="318"/>
    </row>
    <row r="975" spans="10:18" x14ac:dyDescent="0.2">
      <c r="J975" s="317"/>
      <c r="N975" s="317"/>
      <c r="O975" s="318"/>
      <c r="Q975" s="320"/>
      <c r="R975" s="318"/>
    </row>
    <row r="976" spans="10:18" x14ac:dyDescent="0.2">
      <c r="J976" s="317"/>
      <c r="N976" s="317"/>
      <c r="O976" s="318"/>
      <c r="Q976" s="320"/>
      <c r="R976" s="318"/>
    </row>
    <row r="977" spans="10:18" x14ac:dyDescent="0.2">
      <c r="J977" s="317"/>
      <c r="N977" s="317"/>
      <c r="O977" s="318"/>
      <c r="Q977" s="320"/>
      <c r="R977" s="318"/>
    </row>
    <row r="978" spans="10:18" x14ac:dyDescent="0.2">
      <c r="J978" s="317"/>
      <c r="N978" s="317"/>
      <c r="O978" s="318"/>
      <c r="Q978" s="320"/>
      <c r="R978" s="318"/>
    </row>
    <row r="979" spans="10:18" x14ac:dyDescent="0.2">
      <c r="J979" s="317"/>
      <c r="N979" s="317"/>
      <c r="O979" s="318"/>
      <c r="Q979" s="320"/>
      <c r="R979" s="318"/>
    </row>
    <row r="980" spans="10:18" x14ac:dyDescent="0.2">
      <c r="J980" s="317"/>
      <c r="N980" s="317"/>
      <c r="O980" s="318"/>
      <c r="Q980" s="320"/>
      <c r="R980" s="318"/>
    </row>
    <row r="981" spans="10:18" x14ac:dyDescent="0.2">
      <c r="J981" s="317"/>
      <c r="N981" s="317"/>
      <c r="O981" s="318"/>
      <c r="Q981" s="320"/>
      <c r="R981" s="318"/>
    </row>
    <row r="982" spans="10:18" x14ac:dyDescent="0.2">
      <c r="J982" s="317"/>
      <c r="N982" s="317"/>
      <c r="O982" s="318"/>
      <c r="Q982" s="320"/>
      <c r="R982" s="318"/>
    </row>
    <row r="983" spans="10:18" x14ac:dyDescent="0.2">
      <c r="J983" s="317"/>
      <c r="N983" s="317"/>
      <c r="O983" s="318"/>
      <c r="Q983" s="320"/>
      <c r="R983" s="318"/>
    </row>
    <row r="984" spans="10:18" x14ac:dyDescent="0.2">
      <c r="J984" s="317"/>
      <c r="N984" s="317"/>
      <c r="O984" s="318"/>
      <c r="Q984" s="320"/>
      <c r="R984" s="318"/>
    </row>
    <row r="985" spans="10:18" x14ac:dyDescent="0.2">
      <c r="J985" s="317"/>
      <c r="N985" s="317"/>
      <c r="O985" s="318"/>
      <c r="Q985" s="320"/>
      <c r="R985" s="318"/>
    </row>
    <row r="986" spans="10:18" x14ac:dyDescent="0.2">
      <c r="J986" s="317"/>
      <c r="N986" s="317"/>
      <c r="O986" s="318"/>
      <c r="Q986" s="320"/>
      <c r="R986" s="318"/>
    </row>
    <row r="987" spans="10:18" x14ac:dyDescent="0.2">
      <c r="J987" s="317"/>
      <c r="N987" s="317"/>
      <c r="O987" s="318"/>
      <c r="Q987" s="320"/>
      <c r="R987" s="318"/>
    </row>
    <row r="988" spans="10:18" x14ac:dyDescent="0.2">
      <c r="J988" s="317"/>
      <c r="N988" s="317"/>
      <c r="O988" s="318"/>
      <c r="Q988" s="320"/>
      <c r="R988" s="318"/>
    </row>
    <row r="989" spans="10:18" x14ac:dyDescent="0.2">
      <c r="J989" s="317"/>
      <c r="N989" s="317"/>
      <c r="O989" s="318"/>
      <c r="Q989" s="320"/>
      <c r="R989" s="318"/>
    </row>
    <row r="990" spans="10:18" x14ac:dyDescent="0.2">
      <c r="J990" s="317"/>
      <c r="N990" s="317"/>
      <c r="O990" s="318"/>
      <c r="Q990" s="320"/>
      <c r="R990" s="318"/>
    </row>
    <row r="991" spans="10:18" x14ac:dyDescent="0.2">
      <c r="J991" s="317"/>
      <c r="N991" s="317"/>
      <c r="O991" s="318"/>
      <c r="Q991" s="320"/>
      <c r="R991" s="318"/>
    </row>
    <row r="992" spans="10:18" x14ac:dyDescent="0.2">
      <c r="J992" s="317"/>
      <c r="N992" s="317"/>
      <c r="O992" s="318"/>
      <c r="Q992" s="320"/>
      <c r="R992" s="318"/>
    </row>
    <row r="993" spans="10:18" x14ac:dyDescent="0.2">
      <c r="J993" s="317"/>
      <c r="N993" s="317"/>
      <c r="O993" s="318"/>
      <c r="Q993" s="320"/>
      <c r="R993" s="318"/>
    </row>
    <row r="994" spans="10:18" x14ac:dyDescent="0.2">
      <c r="J994" s="317"/>
      <c r="N994" s="317"/>
      <c r="O994" s="318"/>
      <c r="Q994" s="320"/>
      <c r="R994" s="318"/>
    </row>
    <row r="995" spans="10:18" x14ac:dyDescent="0.2">
      <c r="J995" s="317"/>
      <c r="N995" s="317"/>
      <c r="O995" s="318"/>
      <c r="Q995" s="320"/>
      <c r="R995" s="318"/>
    </row>
    <row r="996" spans="10:18" x14ac:dyDescent="0.2">
      <c r="J996" s="317"/>
      <c r="N996" s="317"/>
      <c r="O996" s="318"/>
      <c r="Q996" s="320"/>
      <c r="R996" s="318"/>
    </row>
    <row r="997" spans="10:18" x14ac:dyDescent="0.2">
      <c r="J997" s="317"/>
      <c r="N997" s="317"/>
      <c r="O997" s="318"/>
      <c r="Q997" s="320"/>
      <c r="R997" s="318"/>
    </row>
    <row r="998" spans="10:18" x14ac:dyDescent="0.2">
      <c r="J998" s="317"/>
      <c r="N998" s="317"/>
      <c r="O998" s="318"/>
      <c r="Q998" s="320"/>
      <c r="R998" s="318"/>
    </row>
    <row r="999" spans="10:18" x14ac:dyDescent="0.2">
      <c r="J999" s="317"/>
      <c r="N999" s="317"/>
      <c r="O999" s="318"/>
      <c r="Q999" s="320"/>
      <c r="R999" s="318"/>
    </row>
    <row r="1000" spans="10:18" x14ac:dyDescent="0.2">
      <c r="J1000" s="317"/>
      <c r="N1000" s="317"/>
      <c r="O1000" s="318"/>
      <c r="Q1000" s="320"/>
      <c r="R1000" s="318"/>
    </row>
    <row r="1001" spans="10:18" x14ac:dyDescent="0.2">
      <c r="J1001" s="317"/>
      <c r="N1001" s="317"/>
      <c r="O1001" s="318"/>
      <c r="Q1001" s="320"/>
      <c r="R1001" s="318"/>
    </row>
    <row r="1002" spans="10:18" x14ac:dyDescent="0.2">
      <c r="J1002" s="317"/>
      <c r="N1002" s="317"/>
      <c r="O1002" s="318"/>
      <c r="Q1002" s="320"/>
      <c r="R1002" s="318"/>
    </row>
    <row r="1003" spans="10:18" x14ac:dyDescent="0.2">
      <c r="J1003" s="317"/>
      <c r="N1003" s="317"/>
      <c r="O1003" s="318"/>
      <c r="Q1003" s="320"/>
      <c r="R1003" s="318"/>
    </row>
    <row r="1004" spans="10:18" x14ac:dyDescent="0.2">
      <c r="J1004" s="317"/>
      <c r="N1004" s="317"/>
      <c r="O1004" s="318"/>
      <c r="Q1004" s="320"/>
      <c r="R1004" s="318"/>
    </row>
    <row r="1005" spans="10:18" x14ac:dyDescent="0.2">
      <c r="J1005" s="317"/>
      <c r="N1005" s="317"/>
      <c r="O1005" s="318"/>
      <c r="Q1005" s="320"/>
      <c r="R1005" s="318"/>
    </row>
    <row r="1006" spans="10:18" x14ac:dyDescent="0.2">
      <c r="J1006" s="317"/>
      <c r="N1006" s="317"/>
      <c r="O1006" s="318"/>
      <c r="Q1006" s="320"/>
      <c r="R1006" s="318"/>
    </row>
    <row r="1007" spans="10:18" x14ac:dyDescent="0.2">
      <c r="J1007" s="317"/>
      <c r="N1007" s="317"/>
      <c r="O1007" s="318"/>
      <c r="Q1007" s="320"/>
      <c r="R1007" s="318"/>
    </row>
    <row r="1008" spans="10:18" x14ac:dyDescent="0.2">
      <c r="J1008" s="317"/>
      <c r="N1008" s="317"/>
      <c r="O1008" s="318"/>
      <c r="Q1008" s="320"/>
      <c r="R1008" s="318"/>
    </row>
    <row r="1009" spans="10:18" x14ac:dyDescent="0.2">
      <c r="J1009" s="317"/>
      <c r="N1009" s="317"/>
      <c r="O1009" s="318"/>
      <c r="Q1009" s="320"/>
      <c r="R1009" s="318"/>
    </row>
    <row r="1010" spans="10:18" x14ac:dyDescent="0.2">
      <c r="J1010" s="317"/>
      <c r="N1010" s="317"/>
      <c r="O1010" s="318"/>
      <c r="Q1010" s="320"/>
      <c r="R1010" s="318"/>
    </row>
    <row r="1011" spans="10:18" x14ac:dyDescent="0.2">
      <c r="J1011" s="317"/>
      <c r="N1011" s="317"/>
      <c r="O1011" s="318"/>
      <c r="Q1011" s="320"/>
      <c r="R1011" s="318"/>
    </row>
    <row r="1012" spans="10:18" x14ac:dyDescent="0.2">
      <c r="J1012" s="317"/>
      <c r="N1012" s="317"/>
      <c r="O1012" s="318"/>
      <c r="Q1012" s="320"/>
      <c r="R1012" s="318"/>
    </row>
    <row r="1013" spans="10:18" x14ac:dyDescent="0.2">
      <c r="J1013" s="317"/>
      <c r="N1013" s="317"/>
      <c r="O1013" s="318"/>
      <c r="Q1013" s="320"/>
      <c r="R1013" s="318"/>
    </row>
    <row r="1014" spans="10:18" x14ac:dyDescent="0.2">
      <c r="J1014" s="317"/>
      <c r="N1014" s="317"/>
      <c r="O1014" s="318"/>
      <c r="Q1014" s="320"/>
      <c r="R1014" s="318"/>
    </row>
    <row r="1015" spans="10:18" x14ac:dyDescent="0.2">
      <c r="J1015" s="317"/>
      <c r="N1015" s="317"/>
      <c r="O1015" s="318"/>
      <c r="Q1015" s="320"/>
      <c r="R1015" s="318"/>
    </row>
    <row r="1016" spans="10:18" x14ac:dyDescent="0.2">
      <c r="J1016" s="317"/>
      <c r="N1016" s="317"/>
      <c r="O1016" s="318"/>
      <c r="Q1016" s="320"/>
      <c r="R1016" s="318"/>
    </row>
    <row r="1017" spans="10:18" x14ac:dyDescent="0.2">
      <c r="J1017" s="317"/>
      <c r="N1017" s="317"/>
      <c r="O1017" s="318"/>
      <c r="Q1017" s="320"/>
      <c r="R1017" s="318"/>
    </row>
    <row r="1018" spans="10:18" x14ac:dyDescent="0.2">
      <c r="J1018" s="317"/>
      <c r="N1018" s="317"/>
      <c r="O1018" s="318"/>
      <c r="Q1018" s="320"/>
      <c r="R1018" s="318"/>
    </row>
    <row r="1019" spans="10:18" x14ac:dyDescent="0.2">
      <c r="J1019" s="317"/>
      <c r="N1019" s="317"/>
      <c r="O1019" s="318"/>
      <c r="Q1019" s="320"/>
      <c r="R1019" s="318"/>
    </row>
    <row r="1020" spans="10:18" x14ac:dyDescent="0.2">
      <c r="J1020" s="317"/>
      <c r="N1020" s="317"/>
      <c r="O1020" s="318"/>
      <c r="Q1020" s="320"/>
      <c r="R1020" s="318"/>
    </row>
    <row r="1021" spans="10:18" x14ac:dyDescent="0.2">
      <c r="J1021" s="317"/>
      <c r="N1021" s="317"/>
      <c r="O1021" s="318"/>
      <c r="Q1021" s="320"/>
      <c r="R1021" s="318"/>
    </row>
    <row r="1022" spans="10:18" x14ac:dyDescent="0.2">
      <c r="J1022" s="317"/>
      <c r="N1022" s="317"/>
      <c r="O1022" s="318"/>
      <c r="Q1022" s="320"/>
      <c r="R1022" s="318"/>
    </row>
    <row r="1023" spans="10:18" x14ac:dyDescent="0.2">
      <c r="J1023" s="317"/>
      <c r="N1023" s="317"/>
      <c r="O1023" s="318"/>
      <c r="Q1023" s="320"/>
      <c r="R1023" s="318"/>
    </row>
    <row r="1024" spans="10:18" x14ac:dyDescent="0.2">
      <c r="J1024" s="317"/>
      <c r="N1024" s="317"/>
      <c r="O1024" s="318"/>
      <c r="Q1024" s="320"/>
      <c r="R1024" s="318"/>
    </row>
    <row r="1025" spans="10:18" x14ac:dyDescent="0.2">
      <c r="J1025" s="317"/>
      <c r="N1025" s="317"/>
      <c r="O1025" s="318"/>
      <c r="Q1025" s="320"/>
      <c r="R1025" s="318"/>
    </row>
    <row r="1026" spans="10:18" x14ac:dyDescent="0.2">
      <c r="J1026" s="317"/>
      <c r="N1026" s="317"/>
      <c r="O1026" s="318"/>
      <c r="Q1026" s="320"/>
      <c r="R1026" s="318"/>
    </row>
    <row r="1027" spans="10:18" x14ac:dyDescent="0.2">
      <c r="J1027" s="317"/>
      <c r="N1027" s="317"/>
      <c r="O1027" s="318"/>
      <c r="Q1027" s="320"/>
      <c r="R1027" s="318"/>
    </row>
    <row r="1028" spans="10:18" x14ac:dyDescent="0.2">
      <c r="J1028" s="317"/>
      <c r="N1028" s="317"/>
      <c r="O1028" s="318"/>
      <c r="Q1028" s="320"/>
      <c r="R1028" s="318"/>
    </row>
    <row r="1029" spans="10:18" x14ac:dyDescent="0.2">
      <c r="J1029" s="317"/>
      <c r="N1029" s="317"/>
      <c r="O1029" s="318"/>
      <c r="Q1029" s="320"/>
      <c r="R1029" s="318"/>
    </row>
    <row r="1030" spans="10:18" x14ac:dyDescent="0.2">
      <c r="J1030" s="317"/>
      <c r="N1030" s="317"/>
      <c r="O1030" s="318"/>
      <c r="Q1030" s="320"/>
      <c r="R1030" s="318"/>
    </row>
    <row r="1031" spans="10:18" x14ac:dyDescent="0.2">
      <c r="J1031" s="317"/>
      <c r="N1031" s="317"/>
      <c r="O1031" s="318"/>
      <c r="Q1031" s="320"/>
      <c r="R1031" s="318"/>
    </row>
    <row r="1032" spans="10:18" x14ac:dyDescent="0.2">
      <c r="J1032" s="317"/>
      <c r="N1032" s="317"/>
      <c r="O1032" s="318"/>
      <c r="Q1032" s="320"/>
      <c r="R1032" s="318"/>
    </row>
    <row r="1033" spans="10:18" x14ac:dyDescent="0.2">
      <c r="J1033" s="317"/>
      <c r="N1033" s="317"/>
      <c r="O1033" s="318"/>
      <c r="Q1033" s="320"/>
      <c r="R1033" s="318"/>
    </row>
    <row r="1034" spans="10:18" x14ac:dyDescent="0.2">
      <c r="J1034" s="317"/>
      <c r="N1034" s="317"/>
      <c r="O1034" s="318"/>
      <c r="Q1034" s="320"/>
      <c r="R1034" s="318"/>
    </row>
    <row r="1035" spans="10:18" x14ac:dyDescent="0.2">
      <c r="J1035" s="317"/>
      <c r="N1035" s="317"/>
      <c r="O1035" s="318"/>
      <c r="Q1035" s="320"/>
      <c r="R1035" s="318"/>
    </row>
    <row r="1036" spans="10:18" x14ac:dyDescent="0.2">
      <c r="J1036" s="317"/>
      <c r="N1036" s="317"/>
      <c r="O1036" s="318"/>
      <c r="Q1036" s="320"/>
      <c r="R1036" s="318"/>
    </row>
    <row r="1037" spans="10:18" x14ac:dyDescent="0.2">
      <c r="J1037" s="317"/>
      <c r="N1037" s="317"/>
      <c r="O1037" s="318"/>
      <c r="Q1037" s="320"/>
      <c r="R1037" s="318"/>
    </row>
    <row r="1038" spans="10:18" x14ac:dyDescent="0.2">
      <c r="J1038" s="317"/>
      <c r="N1038" s="317"/>
      <c r="O1038" s="318"/>
      <c r="Q1038" s="320"/>
      <c r="R1038" s="318"/>
    </row>
    <row r="1039" spans="10:18" x14ac:dyDescent="0.2">
      <c r="J1039" s="317"/>
      <c r="N1039" s="317"/>
      <c r="O1039" s="318"/>
      <c r="Q1039" s="320"/>
      <c r="R1039" s="318"/>
    </row>
    <row r="1040" spans="10:18" x14ac:dyDescent="0.2">
      <c r="J1040" s="317"/>
      <c r="N1040" s="317"/>
      <c r="O1040" s="318"/>
      <c r="Q1040" s="320"/>
      <c r="R1040" s="318"/>
    </row>
    <row r="1041" spans="10:18" x14ac:dyDescent="0.2">
      <c r="J1041" s="317"/>
      <c r="N1041" s="317"/>
      <c r="O1041" s="318"/>
      <c r="Q1041" s="320"/>
      <c r="R1041" s="318"/>
    </row>
    <row r="1042" spans="10:18" x14ac:dyDescent="0.2">
      <c r="J1042" s="317"/>
      <c r="N1042" s="317"/>
      <c r="O1042" s="318"/>
      <c r="Q1042" s="320"/>
      <c r="R1042" s="318"/>
    </row>
    <row r="1043" spans="10:18" x14ac:dyDescent="0.2">
      <c r="J1043" s="317"/>
      <c r="N1043" s="317"/>
      <c r="O1043" s="318"/>
      <c r="Q1043" s="320"/>
      <c r="R1043" s="318"/>
    </row>
    <row r="1044" spans="10:18" x14ac:dyDescent="0.2">
      <c r="J1044" s="317"/>
      <c r="N1044" s="317"/>
      <c r="O1044" s="318"/>
      <c r="Q1044" s="320"/>
      <c r="R1044" s="318"/>
    </row>
    <row r="1045" spans="10:18" x14ac:dyDescent="0.2">
      <c r="J1045" s="317"/>
      <c r="N1045" s="317"/>
      <c r="O1045" s="318"/>
      <c r="Q1045" s="320"/>
      <c r="R1045" s="318"/>
    </row>
    <row r="1046" spans="10:18" x14ac:dyDescent="0.2">
      <c r="J1046" s="317"/>
      <c r="N1046" s="317"/>
      <c r="O1046" s="318"/>
      <c r="Q1046" s="320"/>
      <c r="R1046" s="318"/>
    </row>
    <row r="1047" spans="10:18" x14ac:dyDescent="0.2">
      <c r="J1047" s="317"/>
      <c r="N1047" s="317"/>
      <c r="O1047" s="318"/>
      <c r="Q1047" s="320"/>
      <c r="R1047" s="318"/>
    </row>
    <row r="1048" spans="10:18" x14ac:dyDescent="0.2">
      <c r="J1048" s="317"/>
      <c r="N1048" s="317"/>
      <c r="O1048" s="318"/>
      <c r="Q1048" s="320"/>
      <c r="R1048" s="318"/>
    </row>
    <row r="1049" spans="10:18" x14ac:dyDescent="0.2">
      <c r="J1049" s="317"/>
      <c r="N1049" s="317"/>
      <c r="O1049" s="318"/>
      <c r="Q1049" s="320"/>
      <c r="R1049" s="318"/>
    </row>
    <row r="1050" spans="10:18" x14ac:dyDescent="0.2">
      <c r="J1050" s="317"/>
      <c r="N1050" s="317"/>
      <c r="O1050" s="318"/>
      <c r="Q1050" s="320"/>
      <c r="R1050" s="318"/>
    </row>
    <row r="1051" spans="10:18" x14ac:dyDescent="0.2">
      <c r="J1051" s="317"/>
      <c r="N1051" s="317"/>
      <c r="O1051" s="318"/>
      <c r="Q1051" s="320"/>
      <c r="R1051" s="318"/>
    </row>
    <row r="1052" spans="10:18" x14ac:dyDescent="0.2">
      <c r="J1052" s="317"/>
      <c r="N1052" s="317"/>
      <c r="O1052" s="318"/>
      <c r="Q1052" s="320"/>
      <c r="R1052" s="318"/>
    </row>
    <row r="1053" spans="10:18" x14ac:dyDescent="0.2">
      <c r="J1053" s="317"/>
      <c r="N1053" s="317"/>
      <c r="O1053" s="318"/>
      <c r="Q1053" s="320"/>
      <c r="R1053" s="318"/>
    </row>
    <row r="1054" spans="10:18" x14ac:dyDescent="0.2">
      <c r="J1054" s="317"/>
      <c r="N1054" s="317"/>
      <c r="O1054" s="318"/>
      <c r="Q1054" s="320"/>
      <c r="R1054" s="318"/>
    </row>
    <row r="1055" spans="10:18" x14ac:dyDescent="0.2">
      <c r="J1055" s="317"/>
      <c r="N1055" s="317"/>
      <c r="O1055" s="318"/>
      <c r="Q1055" s="320"/>
      <c r="R1055" s="318"/>
    </row>
    <row r="1056" spans="10:18" x14ac:dyDescent="0.2">
      <c r="J1056" s="317"/>
      <c r="N1056" s="317"/>
      <c r="O1056" s="318"/>
      <c r="Q1056" s="320"/>
      <c r="R1056" s="318"/>
    </row>
    <row r="1057" spans="10:18" x14ac:dyDescent="0.2">
      <c r="J1057" s="317"/>
      <c r="N1057" s="317"/>
      <c r="O1057" s="318"/>
      <c r="Q1057" s="320"/>
      <c r="R1057" s="318"/>
    </row>
    <row r="1058" spans="10:18" x14ac:dyDescent="0.2">
      <c r="J1058" s="317"/>
      <c r="N1058" s="317"/>
      <c r="O1058" s="318"/>
      <c r="Q1058" s="320"/>
      <c r="R1058" s="318"/>
    </row>
    <row r="1059" spans="10:18" x14ac:dyDescent="0.2">
      <c r="J1059" s="317"/>
      <c r="N1059" s="317"/>
      <c r="O1059" s="318"/>
      <c r="Q1059" s="320"/>
      <c r="R1059" s="318"/>
    </row>
    <row r="1060" spans="10:18" x14ac:dyDescent="0.2">
      <c r="J1060" s="317"/>
      <c r="N1060" s="317"/>
      <c r="O1060" s="318"/>
      <c r="Q1060" s="320"/>
      <c r="R1060" s="318"/>
    </row>
    <row r="1061" spans="10:18" x14ac:dyDescent="0.2">
      <c r="J1061" s="317"/>
      <c r="N1061" s="317"/>
      <c r="O1061" s="318"/>
      <c r="Q1061" s="320"/>
      <c r="R1061" s="318"/>
    </row>
    <row r="1062" spans="10:18" x14ac:dyDescent="0.2">
      <c r="J1062" s="317"/>
      <c r="N1062" s="317"/>
      <c r="O1062" s="318"/>
      <c r="Q1062" s="320"/>
      <c r="R1062" s="318"/>
    </row>
    <row r="1063" spans="10:18" x14ac:dyDescent="0.2">
      <c r="J1063" s="317"/>
      <c r="N1063" s="317"/>
      <c r="O1063" s="318"/>
      <c r="Q1063" s="320"/>
      <c r="R1063" s="318"/>
    </row>
    <row r="1064" spans="10:18" x14ac:dyDescent="0.2">
      <c r="J1064" s="317"/>
      <c r="N1064" s="317"/>
      <c r="O1064" s="318"/>
      <c r="Q1064" s="320"/>
      <c r="R1064" s="318"/>
    </row>
    <row r="1065" spans="10:18" x14ac:dyDescent="0.2">
      <c r="J1065" s="317"/>
      <c r="N1065" s="317"/>
      <c r="O1065" s="318"/>
      <c r="Q1065" s="320"/>
      <c r="R1065" s="318"/>
    </row>
    <row r="1066" spans="10:18" x14ac:dyDescent="0.2">
      <c r="J1066" s="317"/>
      <c r="N1066" s="317"/>
      <c r="O1066" s="318"/>
      <c r="Q1066" s="320"/>
      <c r="R1066" s="318"/>
    </row>
    <row r="1067" spans="10:18" x14ac:dyDescent="0.2">
      <c r="J1067" s="317"/>
      <c r="N1067" s="317"/>
      <c r="O1067" s="318"/>
      <c r="Q1067" s="320"/>
      <c r="R1067" s="318"/>
    </row>
    <row r="1068" spans="10:18" x14ac:dyDescent="0.2">
      <c r="J1068" s="317"/>
      <c r="N1068" s="317"/>
      <c r="O1068" s="318"/>
      <c r="Q1068" s="320"/>
      <c r="R1068" s="318"/>
    </row>
    <row r="1069" spans="10:18" x14ac:dyDescent="0.2">
      <c r="J1069" s="317"/>
      <c r="N1069" s="317"/>
      <c r="O1069" s="318"/>
      <c r="Q1069" s="320"/>
      <c r="R1069" s="318"/>
    </row>
    <row r="1070" spans="10:18" x14ac:dyDescent="0.2">
      <c r="J1070" s="317"/>
      <c r="N1070" s="317"/>
      <c r="O1070" s="318"/>
      <c r="Q1070" s="320"/>
      <c r="R1070" s="318"/>
    </row>
    <row r="1071" spans="10:18" x14ac:dyDescent="0.2">
      <c r="J1071" s="317"/>
      <c r="N1071" s="317"/>
      <c r="O1071" s="318"/>
      <c r="Q1071" s="320"/>
      <c r="R1071" s="318"/>
    </row>
    <row r="1072" spans="10:18" x14ac:dyDescent="0.2">
      <c r="J1072" s="317"/>
      <c r="N1072" s="317"/>
      <c r="O1072" s="318"/>
      <c r="Q1072" s="320"/>
      <c r="R1072" s="318"/>
    </row>
  </sheetData>
  <sheetProtection selectLockedCells="1" selectUnlockedCells="1"/>
  <mergeCells count="39">
    <mergeCell ref="AM3:AO4"/>
    <mergeCell ref="AP3:AW3"/>
    <mergeCell ref="AX3:BN3"/>
    <mergeCell ref="BO3:BQ3"/>
    <mergeCell ref="BR3:BR5"/>
    <mergeCell ref="BP4:BQ4"/>
    <mergeCell ref="BD4:BE4"/>
    <mergeCell ref="BF4:BG4"/>
    <mergeCell ref="BH4:BI4"/>
    <mergeCell ref="BK4:BL4"/>
    <mergeCell ref="BM4:BN4"/>
    <mergeCell ref="BO4:BO5"/>
    <mergeCell ref="AD3:AD5"/>
    <mergeCell ref="AH3:AK3"/>
    <mergeCell ref="W3:AB4"/>
    <mergeCell ref="AE3:AG4"/>
    <mergeCell ref="AL3:AL5"/>
    <mergeCell ref="H3:H5"/>
    <mergeCell ref="B1:C1"/>
    <mergeCell ref="D1:E1"/>
    <mergeCell ref="F3:F5"/>
    <mergeCell ref="G3:G5"/>
    <mergeCell ref="B3:E4"/>
    <mergeCell ref="BS3:BU4"/>
    <mergeCell ref="BV3:BV5"/>
    <mergeCell ref="I4:K4"/>
    <mergeCell ref="L4:M4"/>
    <mergeCell ref="N4:P4"/>
    <mergeCell ref="Q4:S4"/>
    <mergeCell ref="T4:V4"/>
    <mergeCell ref="AH4:AH5"/>
    <mergeCell ref="AI4:AI5"/>
    <mergeCell ref="AJ4:AK4"/>
    <mergeCell ref="AP4:AW4"/>
    <mergeCell ref="AX4:AY4"/>
    <mergeCell ref="AZ4:BA4"/>
    <mergeCell ref="BB4:BC4"/>
    <mergeCell ref="I3:V3"/>
    <mergeCell ref="AC3:AC5"/>
  </mergeCells>
  <conditionalFormatting sqref="AJ6:AJ16">
    <cfRule type="containsText" dxfId="80" priority="28" operator="containsText" text="non">
      <formula>NOT(ISERROR(SEARCH("non",AJ6)))</formula>
    </cfRule>
    <cfRule type="containsText" dxfId="79" priority="29" operator="containsText" text="oui">
      <formula>NOT(ISERROR(SEARCH("oui",AJ6)))</formula>
    </cfRule>
  </conditionalFormatting>
  <conditionalFormatting sqref="P6:P16">
    <cfRule type="cellIs" dxfId="78" priority="16" operator="equal">
      <formula>0</formula>
    </cfRule>
    <cfRule type="containsText" dxfId="77" priority="24" operator="containsText" text="FI">
      <formula>NOT(ISERROR(SEARCH("FI",P6)))</formula>
    </cfRule>
    <cfRule type="cellIs" dxfId="76" priority="25" operator="between">
      <formula>0.8</formula>
      <formula>1.2</formula>
    </cfRule>
    <cfRule type="cellIs" dxfId="75" priority="26" operator="lessThan">
      <formula>0.8</formula>
    </cfRule>
    <cfRule type="cellIs" dxfId="74" priority="27" operator="greaterThan">
      <formula>1.2</formula>
    </cfRule>
  </conditionalFormatting>
  <conditionalFormatting sqref="V6:V16">
    <cfRule type="containsText" dxfId="73" priority="20" operator="containsText" text="contrat">
      <formula>NOT(ISERROR(SEARCH("contrat",V6)))</formula>
    </cfRule>
    <cfRule type="cellIs" dxfId="72" priority="21" operator="equal">
      <formula>1</formula>
    </cfRule>
    <cfRule type="cellIs" dxfId="71" priority="22" operator="lessThan">
      <formula>1</formula>
    </cfRule>
    <cfRule type="cellIs" dxfId="70" priority="23" operator="greaterThan">
      <formula>1</formula>
    </cfRule>
  </conditionalFormatting>
  <conditionalFormatting sqref="AY6:AY16 BA6:BA16 BC6:BC16 BE6:BE16 BQ6:BQ16 BG6:BG16 BI6:BI16 BL6:BL16 BN6:BO16">
    <cfRule type="cellIs" dxfId="69" priority="19" operator="greaterThan">
      <formula>0</formula>
    </cfRule>
  </conditionalFormatting>
  <conditionalFormatting sqref="AY6:AY16 BA6:BA16 BC6:BC16 BE6:BE16 BQ6:BQ16 BG6:BG16 BI6:BI16 BL6:BL16 BN6:BO16">
    <cfRule type="cellIs" dxfId="68" priority="18" operator="lessThan">
      <formula>0</formula>
    </cfRule>
  </conditionalFormatting>
  <conditionalFormatting sqref="AY6:AY16 BA6:BA16 BC6:BC16 BE6:BE16 BQ6:BQ16 BG6:BG16 BI6:BI16 BL6:BL16 BN6:BO16">
    <cfRule type="cellIs" dxfId="67" priority="17" operator="equal">
      <formula>0</formula>
    </cfRule>
  </conditionalFormatting>
  <conditionalFormatting sqref="BA6:BA16">
    <cfRule type="containsText" dxfId="66" priority="15" operator="containsText" text="n/a">
      <formula>NOT(ISERROR(SEARCH("n/a",BA6)))</formula>
    </cfRule>
  </conditionalFormatting>
  <conditionalFormatting sqref="AO6:AO16">
    <cfRule type="containsText" dxfId="65" priority="11" operator="containsText" text="mauvais">
      <formula>NOT(ISERROR(SEARCH("mauvais",AO6)))</formula>
    </cfRule>
    <cfRule type="containsText" dxfId="64" priority="12" operator="containsText" text="faible">
      <formula>NOT(ISERROR(SEARCH("faible",AO6)))</formula>
    </cfRule>
    <cfRule type="containsText" dxfId="63" priority="13" operator="containsText" text="satisfaisant">
      <formula>NOT(ISERROR(SEARCH("satisfaisant",AO6)))</formula>
    </cfRule>
    <cfRule type="containsText" dxfId="62" priority="14" operator="containsText" text="bon">
      <formula>NOT(ISERROR(SEARCH("bon",AO6)))</formula>
    </cfRule>
  </conditionalFormatting>
  <conditionalFormatting sqref="S6:S16">
    <cfRule type="containsText" dxfId="61" priority="7" operator="containsText" text="Compléter">
      <formula>NOT(ISERROR(SEARCH("Compléter",S6)))</formula>
    </cfRule>
    <cfRule type="cellIs" dxfId="60" priority="8" operator="greaterThan">
      <formula>0.5</formula>
    </cfRule>
    <cfRule type="cellIs" dxfId="59" priority="9" operator="between">
      <formula>0.2</formula>
      <formula>0.5</formula>
    </cfRule>
    <cfRule type="cellIs" dxfId="58" priority="10" operator="between">
      <formula>0</formula>
      <formula>0.2</formula>
    </cfRule>
  </conditionalFormatting>
  <conditionalFormatting sqref="AB6:AB16">
    <cfRule type="containsText" dxfId="57" priority="3" operator="containsText" text="n/a">
      <formula>NOT(ISERROR(SEARCH("n/a",AB6)))</formula>
    </cfRule>
    <cfRule type="containsText" dxfId="56" priority="4" operator="containsText" text="n/a">
      <formula>NOT(ISERROR(SEARCH("n/a",AB6)))</formula>
    </cfRule>
    <cfRule type="containsText" dxfId="55" priority="5" operator="containsText" text="compléter">
      <formula>NOT(ISERROR(SEARCH("compléter",AB6)))</formula>
    </cfRule>
    <cfRule type="cellIs" dxfId="54" priority="6" operator="greaterThan">
      <formula>$C$1</formula>
    </cfRule>
  </conditionalFormatting>
  <conditionalFormatting sqref="BQ6:BQ16">
    <cfRule type="containsText" dxfId="53" priority="2" operator="containsText" text="phase">
      <formula>NOT(ISERROR(SEARCH("phase",BQ6)))</formula>
    </cfRule>
  </conditionalFormatting>
  <conditionalFormatting sqref="P6:P16">
    <cfRule type="containsText" dxfId="52" priority="1" operator="containsText" text="&quot;&quot;">
      <formula>NOT(ISERROR(SEARCH("""""",P6)))</formula>
    </cfRule>
  </conditionalFormatting>
  <dataValidations count="12">
    <dataValidation type="list" allowBlank="1" showInputMessage="1" showErrorMessage="1" sqref="WVM982942:WVM983040 WLQ982942:WLQ983040 WBU982942:WBU983040 VRY982942:VRY983040 VIC982942:VIC983040 UYG982942:UYG983040 UOK982942:UOK983040 UEO982942:UEO983040 TUS982942:TUS983040 TKW982942:TKW983040 TBA982942:TBA983040 SRE982942:SRE983040 SHI982942:SHI983040 RXM982942:RXM983040 RNQ982942:RNQ983040 RDU982942:RDU983040 QTY982942:QTY983040 QKC982942:QKC983040 QAG982942:QAG983040 PQK982942:PQK983040 PGO982942:PGO983040 OWS982942:OWS983040 OMW982942:OMW983040 ODA982942:ODA983040 NTE982942:NTE983040 NJI982942:NJI983040 MZM982942:MZM983040 MPQ982942:MPQ983040 MFU982942:MFU983040 LVY982942:LVY983040 LMC982942:LMC983040 LCG982942:LCG983040 KSK982942:KSK983040 KIO982942:KIO983040 JYS982942:JYS983040 JOW982942:JOW983040 JFA982942:JFA983040 IVE982942:IVE983040 ILI982942:ILI983040 IBM982942:IBM983040 HRQ982942:HRQ983040 HHU982942:HHU983040 GXY982942:GXY983040 GOC982942:GOC983040 GEG982942:GEG983040 FUK982942:FUK983040 FKO982942:FKO983040 FAS982942:FAS983040 EQW982942:EQW983040 EHA982942:EHA983040 DXE982942:DXE983040 DNI982942:DNI983040 DDM982942:DDM983040 CTQ982942:CTQ983040 CJU982942:CJU983040 BZY982942:BZY983040 BQC982942:BQC983040 BGG982942:BGG983040 AWK982942:AWK983040 AMO982942:AMO983040 ACS982942:ACS983040 SW982942:SW983040 JA982942:JA983040 E982942:E983040 WVM917406:WVM917504 WLQ917406:WLQ917504 WBU917406:WBU917504 VRY917406:VRY917504 VIC917406:VIC917504 UYG917406:UYG917504 UOK917406:UOK917504 UEO917406:UEO917504 TUS917406:TUS917504 TKW917406:TKW917504 TBA917406:TBA917504 SRE917406:SRE917504 SHI917406:SHI917504 RXM917406:RXM917504 RNQ917406:RNQ917504 RDU917406:RDU917504 QTY917406:QTY917504 QKC917406:QKC917504 QAG917406:QAG917504 PQK917406:PQK917504 PGO917406:PGO917504 OWS917406:OWS917504 OMW917406:OMW917504 ODA917406:ODA917504 NTE917406:NTE917504 NJI917406:NJI917504 MZM917406:MZM917504 MPQ917406:MPQ917504 MFU917406:MFU917504 LVY917406:LVY917504 LMC917406:LMC917504 LCG917406:LCG917504 KSK917406:KSK917504 KIO917406:KIO917504 JYS917406:JYS917504 JOW917406:JOW917504 JFA917406:JFA917504 IVE917406:IVE917504 ILI917406:ILI917504 IBM917406:IBM917504 HRQ917406:HRQ917504 HHU917406:HHU917504 GXY917406:GXY917504 GOC917406:GOC917504 GEG917406:GEG917504 FUK917406:FUK917504 FKO917406:FKO917504 FAS917406:FAS917504 EQW917406:EQW917504 EHA917406:EHA917504 DXE917406:DXE917504 DNI917406:DNI917504 DDM917406:DDM917504 CTQ917406:CTQ917504 CJU917406:CJU917504 BZY917406:BZY917504 BQC917406:BQC917504 BGG917406:BGG917504 AWK917406:AWK917504 AMO917406:AMO917504 ACS917406:ACS917504 SW917406:SW917504 JA917406:JA917504 E917406:E917504 WVM851870:WVM851968 WLQ851870:WLQ851968 WBU851870:WBU851968 VRY851870:VRY851968 VIC851870:VIC851968 UYG851870:UYG851968 UOK851870:UOK851968 UEO851870:UEO851968 TUS851870:TUS851968 TKW851870:TKW851968 TBA851870:TBA851968 SRE851870:SRE851968 SHI851870:SHI851968 RXM851870:RXM851968 RNQ851870:RNQ851968 RDU851870:RDU851968 QTY851870:QTY851968 QKC851870:QKC851968 QAG851870:QAG851968 PQK851870:PQK851968 PGO851870:PGO851968 OWS851870:OWS851968 OMW851870:OMW851968 ODA851870:ODA851968 NTE851870:NTE851968 NJI851870:NJI851968 MZM851870:MZM851968 MPQ851870:MPQ851968 MFU851870:MFU851968 LVY851870:LVY851968 LMC851870:LMC851968 LCG851870:LCG851968 KSK851870:KSK851968 KIO851870:KIO851968 JYS851870:JYS851968 JOW851870:JOW851968 JFA851870:JFA851968 IVE851870:IVE851968 ILI851870:ILI851968 IBM851870:IBM851968 HRQ851870:HRQ851968 HHU851870:HHU851968 GXY851870:GXY851968 GOC851870:GOC851968 GEG851870:GEG851968 FUK851870:FUK851968 FKO851870:FKO851968 FAS851870:FAS851968 EQW851870:EQW851968 EHA851870:EHA851968 DXE851870:DXE851968 DNI851870:DNI851968 DDM851870:DDM851968 CTQ851870:CTQ851968 CJU851870:CJU851968 BZY851870:BZY851968 BQC851870:BQC851968 BGG851870:BGG851968 AWK851870:AWK851968 AMO851870:AMO851968 ACS851870:ACS851968 SW851870:SW851968 JA851870:JA851968 E851870:E851968 WVM786334:WVM786432 WLQ786334:WLQ786432 WBU786334:WBU786432 VRY786334:VRY786432 VIC786334:VIC786432 UYG786334:UYG786432 UOK786334:UOK786432 UEO786334:UEO786432 TUS786334:TUS786432 TKW786334:TKW786432 TBA786334:TBA786432 SRE786334:SRE786432 SHI786334:SHI786432 RXM786334:RXM786432 RNQ786334:RNQ786432 RDU786334:RDU786432 QTY786334:QTY786432 QKC786334:QKC786432 QAG786334:QAG786432 PQK786334:PQK786432 PGO786334:PGO786432 OWS786334:OWS786432 OMW786334:OMW786432 ODA786334:ODA786432 NTE786334:NTE786432 NJI786334:NJI786432 MZM786334:MZM786432 MPQ786334:MPQ786432 MFU786334:MFU786432 LVY786334:LVY786432 LMC786334:LMC786432 LCG786334:LCG786432 KSK786334:KSK786432 KIO786334:KIO786432 JYS786334:JYS786432 JOW786334:JOW786432 JFA786334:JFA786432 IVE786334:IVE786432 ILI786334:ILI786432 IBM786334:IBM786432 HRQ786334:HRQ786432 HHU786334:HHU786432 GXY786334:GXY786432 GOC786334:GOC786432 GEG786334:GEG786432 FUK786334:FUK786432 FKO786334:FKO786432 FAS786334:FAS786432 EQW786334:EQW786432 EHA786334:EHA786432 DXE786334:DXE786432 DNI786334:DNI786432 DDM786334:DDM786432 CTQ786334:CTQ786432 CJU786334:CJU786432 BZY786334:BZY786432 BQC786334:BQC786432 BGG786334:BGG786432 AWK786334:AWK786432 AMO786334:AMO786432 ACS786334:ACS786432 SW786334:SW786432 JA786334:JA786432 E786334:E786432 WVM720798:WVM720896 WLQ720798:WLQ720896 WBU720798:WBU720896 VRY720798:VRY720896 VIC720798:VIC720896 UYG720798:UYG720896 UOK720798:UOK720896 UEO720798:UEO720896 TUS720798:TUS720896 TKW720798:TKW720896 TBA720798:TBA720896 SRE720798:SRE720896 SHI720798:SHI720896 RXM720798:RXM720896 RNQ720798:RNQ720896 RDU720798:RDU720896 QTY720798:QTY720896 QKC720798:QKC720896 QAG720798:QAG720896 PQK720798:PQK720896 PGO720798:PGO720896 OWS720798:OWS720896 OMW720798:OMW720896 ODA720798:ODA720896 NTE720798:NTE720896 NJI720798:NJI720896 MZM720798:MZM720896 MPQ720798:MPQ720896 MFU720798:MFU720896 LVY720798:LVY720896 LMC720798:LMC720896 LCG720798:LCG720896 KSK720798:KSK720896 KIO720798:KIO720896 JYS720798:JYS720896 JOW720798:JOW720896 JFA720798:JFA720896 IVE720798:IVE720896 ILI720798:ILI720896 IBM720798:IBM720896 HRQ720798:HRQ720896 HHU720798:HHU720896 GXY720798:GXY720896 GOC720798:GOC720896 GEG720798:GEG720896 FUK720798:FUK720896 FKO720798:FKO720896 FAS720798:FAS720896 EQW720798:EQW720896 EHA720798:EHA720896 DXE720798:DXE720896 DNI720798:DNI720896 DDM720798:DDM720896 CTQ720798:CTQ720896 CJU720798:CJU720896 BZY720798:BZY720896 BQC720798:BQC720896 BGG720798:BGG720896 AWK720798:AWK720896 AMO720798:AMO720896 ACS720798:ACS720896 SW720798:SW720896 JA720798:JA720896 E720798:E720896 WVM655262:WVM655360 WLQ655262:WLQ655360 WBU655262:WBU655360 VRY655262:VRY655360 VIC655262:VIC655360 UYG655262:UYG655360 UOK655262:UOK655360 UEO655262:UEO655360 TUS655262:TUS655360 TKW655262:TKW655360 TBA655262:TBA655360 SRE655262:SRE655360 SHI655262:SHI655360 RXM655262:RXM655360 RNQ655262:RNQ655360 RDU655262:RDU655360 QTY655262:QTY655360 QKC655262:QKC655360 QAG655262:QAG655360 PQK655262:PQK655360 PGO655262:PGO655360 OWS655262:OWS655360 OMW655262:OMW655360 ODA655262:ODA655360 NTE655262:NTE655360 NJI655262:NJI655360 MZM655262:MZM655360 MPQ655262:MPQ655360 MFU655262:MFU655360 LVY655262:LVY655360 LMC655262:LMC655360 LCG655262:LCG655360 KSK655262:KSK655360 KIO655262:KIO655360 JYS655262:JYS655360 JOW655262:JOW655360 JFA655262:JFA655360 IVE655262:IVE655360 ILI655262:ILI655360 IBM655262:IBM655360 HRQ655262:HRQ655360 HHU655262:HHU655360 GXY655262:GXY655360 GOC655262:GOC655360 GEG655262:GEG655360 FUK655262:FUK655360 FKO655262:FKO655360 FAS655262:FAS655360 EQW655262:EQW655360 EHA655262:EHA655360 DXE655262:DXE655360 DNI655262:DNI655360 DDM655262:DDM655360 CTQ655262:CTQ655360 CJU655262:CJU655360 BZY655262:BZY655360 BQC655262:BQC655360 BGG655262:BGG655360 AWK655262:AWK655360 AMO655262:AMO655360 ACS655262:ACS655360 SW655262:SW655360 JA655262:JA655360 E655262:E655360 WVM589726:WVM589824 WLQ589726:WLQ589824 WBU589726:WBU589824 VRY589726:VRY589824 VIC589726:VIC589824 UYG589726:UYG589824 UOK589726:UOK589824 UEO589726:UEO589824 TUS589726:TUS589824 TKW589726:TKW589824 TBA589726:TBA589824 SRE589726:SRE589824 SHI589726:SHI589824 RXM589726:RXM589824 RNQ589726:RNQ589824 RDU589726:RDU589824 QTY589726:QTY589824 QKC589726:QKC589824 QAG589726:QAG589824 PQK589726:PQK589824 PGO589726:PGO589824 OWS589726:OWS589824 OMW589726:OMW589824 ODA589726:ODA589824 NTE589726:NTE589824 NJI589726:NJI589824 MZM589726:MZM589824 MPQ589726:MPQ589824 MFU589726:MFU589824 LVY589726:LVY589824 LMC589726:LMC589824 LCG589726:LCG589824 KSK589726:KSK589824 KIO589726:KIO589824 JYS589726:JYS589824 JOW589726:JOW589824 JFA589726:JFA589824 IVE589726:IVE589824 ILI589726:ILI589824 IBM589726:IBM589824 HRQ589726:HRQ589824 HHU589726:HHU589824 GXY589726:GXY589824 GOC589726:GOC589824 GEG589726:GEG589824 FUK589726:FUK589824 FKO589726:FKO589824 FAS589726:FAS589824 EQW589726:EQW589824 EHA589726:EHA589824 DXE589726:DXE589824 DNI589726:DNI589824 DDM589726:DDM589824 CTQ589726:CTQ589824 CJU589726:CJU589824 BZY589726:BZY589824 BQC589726:BQC589824 BGG589726:BGG589824 AWK589726:AWK589824 AMO589726:AMO589824 ACS589726:ACS589824 SW589726:SW589824 JA589726:JA589824 E589726:E589824 WVM524190:WVM524288 WLQ524190:WLQ524288 WBU524190:WBU524288 VRY524190:VRY524288 VIC524190:VIC524288 UYG524190:UYG524288 UOK524190:UOK524288 UEO524190:UEO524288 TUS524190:TUS524288 TKW524190:TKW524288 TBA524190:TBA524288 SRE524190:SRE524288 SHI524190:SHI524288 RXM524190:RXM524288 RNQ524190:RNQ524288 RDU524190:RDU524288 QTY524190:QTY524288 QKC524190:QKC524288 QAG524190:QAG524288 PQK524190:PQK524288 PGO524190:PGO524288 OWS524190:OWS524288 OMW524190:OMW524288 ODA524190:ODA524288 NTE524190:NTE524288 NJI524190:NJI524288 MZM524190:MZM524288 MPQ524190:MPQ524288 MFU524190:MFU524288 LVY524190:LVY524288 LMC524190:LMC524288 LCG524190:LCG524288 KSK524190:KSK524288 KIO524190:KIO524288 JYS524190:JYS524288 JOW524190:JOW524288 JFA524190:JFA524288 IVE524190:IVE524288 ILI524190:ILI524288 IBM524190:IBM524288 HRQ524190:HRQ524288 HHU524190:HHU524288 GXY524190:GXY524288 GOC524190:GOC524288 GEG524190:GEG524288 FUK524190:FUK524288 FKO524190:FKO524288 FAS524190:FAS524288 EQW524190:EQW524288 EHA524190:EHA524288 DXE524190:DXE524288 DNI524190:DNI524288 DDM524190:DDM524288 CTQ524190:CTQ524288 CJU524190:CJU524288 BZY524190:BZY524288 BQC524190:BQC524288 BGG524190:BGG524288 AWK524190:AWK524288 AMO524190:AMO524288 ACS524190:ACS524288 SW524190:SW524288 JA524190:JA524288 E524190:E524288 WVM458654:WVM458752 WLQ458654:WLQ458752 WBU458654:WBU458752 VRY458654:VRY458752 VIC458654:VIC458752 UYG458654:UYG458752 UOK458654:UOK458752 UEO458654:UEO458752 TUS458654:TUS458752 TKW458654:TKW458752 TBA458654:TBA458752 SRE458654:SRE458752 SHI458654:SHI458752 RXM458654:RXM458752 RNQ458654:RNQ458752 RDU458654:RDU458752 QTY458654:QTY458752 QKC458654:QKC458752 QAG458654:QAG458752 PQK458654:PQK458752 PGO458654:PGO458752 OWS458654:OWS458752 OMW458654:OMW458752 ODA458654:ODA458752 NTE458654:NTE458752 NJI458654:NJI458752 MZM458654:MZM458752 MPQ458654:MPQ458752 MFU458654:MFU458752 LVY458654:LVY458752 LMC458654:LMC458752 LCG458654:LCG458752 KSK458654:KSK458752 KIO458654:KIO458752 JYS458654:JYS458752 JOW458654:JOW458752 JFA458654:JFA458752 IVE458654:IVE458752 ILI458654:ILI458752 IBM458654:IBM458752 HRQ458654:HRQ458752 HHU458654:HHU458752 GXY458654:GXY458752 GOC458654:GOC458752 GEG458654:GEG458752 FUK458654:FUK458752 FKO458654:FKO458752 FAS458654:FAS458752 EQW458654:EQW458752 EHA458654:EHA458752 DXE458654:DXE458752 DNI458654:DNI458752 DDM458654:DDM458752 CTQ458654:CTQ458752 CJU458654:CJU458752 BZY458654:BZY458752 BQC458654:BQC458752 BGG458654:BGG458752 AWK458654:AWK458752 AMO458654:AMO458752 ACS458654:ACS458752 SW458654:SW458752 JA458654:JA458752 E458654:E458752 WVM393118:WVM393216 WLQ393118:WLQ393216 WBU393118:WBU393216 VRY393118:VRY393216 VIC393118:VIC393216 UYG393118:UYG393216 UOK393118:UOK393216 UEO393118:UEO393216 TUS393118:TUS393216 TKW393118:TKW393216 TBA393118:TBA393216 SRE393118:SRE393216 SHI393118:SHI393216 RXM393118:RXM393216 RNQ393118:RNQ393216 RDU393118:RDU393216 QTY393118:QTY393216 QKC393118:QKC393216 QAG393118:QAG393216 PQK393118:PQK393216 PGO393118:PGO393216 OWS393118:OWS393216 OMW393118:OMW393216 ODA393118:ODA393216 NTE393118:NTE393216 NJI393118:NJI393216 MZM393118:MZM393216 MPQ393118:MPQ393216 MFU393118:MFU393216 LVY393118:LVY393216 LMC393118:LMC393216 LCG393118:LCG393216 KSK393118:KSK393216 KIO393118:KIO393216 JYS393118:JYS393216 JOW393118:JOW393216 JFA393118:JFA393216 IVE393118:IVE393216 ILI393118:ILI393216 IBM393118:IBM393216 HRQ393118:HRQ393216 HHU393118:HHU393216 GXY393118:GXY393216 GOC393118:GOC393216 GEG393118:GEG393216 FUK393118:FUK393216 FKO393118:FKO393216 FAS393118:FAS393216 EQW393118:EQW393216 EHA393118:EHA393216 DXE393118:DXE393216 DNI393118:DNI393216 DDM393118:DDM393216 CTQ393118:CTQ393216 CJU393118:CJU393216 BZY393118:BZY393216 BQC393118:BQC393216 BGG393118:BGG393216 AWK393118:AWK393216 AMO393118:AMO393216 ACS393118:ACS393216 SW393118:SW393216 JA393118:JA393216 E393118:E393216 WVM327582:WVM327680 WLQ327582:WLQ327680 WBU327582:WBU327680 VRY327582:VRY327680 VIC327582:VIC327680 UYG327582:UYG327680 UOK327582:UOK327680 UEO327582:UEO327680 TUS327582:TUS327680 TKW327582:TKW327680 TBA327582:TBA327680 SRE327582:SRE327680 SHI327582:SHI327680 RXM327582:RXM327680 RNQ327582:RNQ327680 RDU327582:RDU327680 QTY327582:QTY327680 QKC327582:QKC327680 QAG327582:QAG327680 PQK327582:PQK327680 PGO327582:PGO327680 OWS327582:OWS327680 OMW327582:OMW327680 ODA327582:ODA327680 NTE327582:NTE327680 NJI327582:NJI327680 MZM327582:MZM327680 MPQ327582:MPQ327680 MFU327582:MFU327680 LVY327582:LVY327680 LMC327582:LMC327680 LCG327582:LCG327680 KSK327582:KSK327680 KIO327582:KIO327680 JYS327582:JYS327680 JOW327582:JOW327680 JFA327582:JFA327680 IVE327582:IVE327680 ILI327582:ILI327680 IBM327582:IBM327680 HRQ327582:HRQ327680 HHU327582:HHU327680 GXY327582:GXY327680 GOC327582:GOC327680 GEG327582:GEG327680 FUK327582:FUK327680 FKO327582:FKO327680 FAS327582:FAS327680 EQW327582:EQW327680 EHA327582:EHA327680 DXE327582:DXE327680 DNI327582:DNI327680 DDM327582:DDM327680 CTQ327582:CTQ327680 CJU327582:CJU327680 BZY327582:BZY327680 BQC327582:BQC327680 BGG327582:BGG327680 AWK327582:AWK327680 AMO327582:AMO327680 ACS327582:ACS327680 SW327582:SW327680 JA327582:JA327680 E327582:E327680 WVM262046:WVM262144 WLQ262046:WLQ262144 WBU262046:WBU262144 VRY262046:VRY262144 VIC262046:VIC262144 UYG262046:UYG262144 UOK262046:UOK262144 UEO262046:UEO262144 TUS262046:TUS262144 TKW262046:TKW262144 TBA262046:TBA262144 SRE262046:SRE262144 SHI262046:SHI262144 RXM262046:RXM262144 RNQ262046:RNQ262144 RDU262046:RDU262144 QTY262046:QTY262144 QKC262046:QKC262144 QAG262046:QAG262144 PQK262046:PQK262144 PGO262046:PGO262144 OWS262046:OWS262144 OMW262046:OMW262144 ODA262046:ODA262144 NTE262046:NTE262144 NJI262046:NJI262144 MZM262046:MZM262144 MPQ262046:MPQ262144 MFU262046:MFU262144 LVY262046:LVY262144 LMC262046:LMC262144 LCG262046:LCG262144 KSK262046:KSK262144 KIO262046:KIO262144 JYS262046:JYS262144 JOW262046:JOW262144 JFA262046:JFA262144 IVE262046:IVE262144 ILI262046:ILI262144 IBM262046:IBM262144 HRQ262046:HRQ262144 HHU262046:HHU262144 GXY262046:GXY262144 GOC262046:GOC262144 GEG262046:GEG262144 FUK262046:FUK262144 FKO262046:FKO262144 FAS262046:FAS262144 EQW262046:EQW262144 EHA262046:EHA262144 DXE262046:DXE262144 DNI262046:DNI262144 DDM262046:DDM262144 CTQ262046:CTQ262144 CJU262046:CJU262144 BZY262046:BZY262144 BQC262046:BQC262144 BGG262046:BGG262144 AWK262046:AWK262144 AMO262046:AMO262144 ACS262046:ACS262144 SW262046:SW262144 JA262046:JA262144 E262046:E262144 WVM196510:WVM196608 WLQ196510:WLQ196608 WBU196510:WBU196608 VRY196510:VRY196608 VIC196510:VIC196608 UYG196510:UYG196608 UOK196510:UOK196608 UEO196510:UEO196608 TUS196510:TUS196608 TKW196510:TKW196608 TBA196510:TBA196608 SRE196510:SRE196608 SHI196510:SHI196608 RXM196510:RXM196608 RNQ196510:RNQ196608 RDU196510:RDU196608 QTY196510:QTY196608 QKC196510:QKC196608 QAG196510:QAG196608 PQK196510:PQK196608 PGO196510:PGO196608 OWS196510:OWS196608 OMW196510:OMW196608 ODA196510:ODA196608 NTE196510:NTE196608 NJI196510:NJI196608 MZM196510:MZM196608 MPQ196510:MPQ196608 MFU196510:MFU196608 LVY196510:LVY196608 LMC196510:LMC196608 LCG196510:LCG196608 KSK196510:KSK196608 KIO196510:KIO196608 JYS196510:JYS196608 JOW196510:JOW196608 JFA196510:JFA196608 IVE196510:IVE196608 ILI196510:ILI196608 IBM196510:IBM196608 HRQ196510:HRQ196608 HHU196510:HHU196608 GXY196510:GXY196608 GOC196510:GOC196608 GEG196510:GEG196608 FUK196510:FUK196608 FKO196510:FKO196608 FAS196510:FAS196608 EQW196510:EQW196608 EHA196510:EHA196608 DXE196510:DXE196608 DNI196510:DNI196608 DDM196510:DDM196608 CTQ196510:CTQ196608 CJU196510:CJU196608 BZY196510:BZY196608 BQC196510:BQC196608 BGG196510:BGG196608 AWK196510:AWK196608 AMO196510:AMO196608 ACS196510:ACS196608 SW196510:SW196608 JA196510:JA196608 E196510:E196608 WVM130974:WVM131072 WLQ130974:WLQ131072 WBU130974:WBU131072 VRY130974:VRY131072 VIC130974:VIC131072 UYG130974:UYG131072 UOK130974:UOK131072 UEO130974:UEO131072 TUS130974:TUS131072 TKW130974:TKW131072 TBA130974:TBA131072 SRE130974:SRE131072 SHI130974:SHI131072 RXM130974:RXM131072 RNQ130974:RNQ131072 RDU130974:RDU131072 QTY130974:QTY131072 QKC130974:QKC131072 QAG130974:QAG131072 PQK130974:PQK131072 PGO130974:PGO131072 OWS130974:OWS131072 OMW130974:OMW131072 ODA130974:ODA131072 NTE130974:NTE131072 NJI130974:NJI131072 MZM130974:MZM131072 MPQ130974:MPQ131072 MFU130974:MFU131072 LVY130974:LVY131072 LMC130974:LMC131072 LCG130974:LCG131072 KSK130974:KSK131072 KIO130974:KIO131072 JYS130974:JYS131072 JOW130974:JOW131072 JFA130974:JFA131072 IVE130974:IVE131072 ILI130974:ILI131072 IBM130974:IBM131072 HRQ130974:HRQ131072 HHU130974:HHU131072 GXY130974:GXY131072 GOC130974:GOC131072 GEG130974:GEG131072 FUK130974:FUK131072 FKO130974:FKO131072 FAS130974:FAS131072 EQW130974:EQW131072 EHA130974:EHA131072 DXE130974:DXE131072 DNI130974:DNI131072 DDM130974:DDM131072 CTQ130974:CTQ131072 CJU130974:CJU131072 BZY130974:BZY131072 BQC130974:BQC131072 BGG130974:BGG131072 AWK130974:AWK131072 AMO130974:AMO131072 ACS130974:ACS131072 SW130974:SW131072 JA130974:JA131072 E130974:E131072 WVM65438:WVM65536 WLQ65438:WLQ65536 WBU65438:WBU65536 VRY65438:VRY65536 VIC65438:VIC65536 UYG65438:UYG65536 UOK65438:UOK65536 UEO65438:UEO65536 TUS65438:TUS65536 TKW65438:TKW65536 TBA65438:TBA65536 SRE65438:SRE65536 SHI65438:SHI65536 RXM65438:RXM65536 RNQ65438:RNQ65536 RDU65438:RDU65536 QTY65438:QTY65536 QKC65438:QKC65536 QAG65438:QAG65536 PQK65438:PQK65536 PGO65438:PGO65536 OWS65438:OWS65536 OMW65438:OMW65536 ODA65438:ODA65536 NTE65438:NTE65536 NJI65438:NJI65536 MZM65438:MZM65536 MPQ65438:MPQ65536 MFU65438:MFU65536 LVY65438:LVY65536 LMC65438:LMC65536 LCG65438:LCG65536 KSK65438:KSK65536 KIO65438:KIO65536 JYS65438:JYS65536 JOW65438:JOW65536 JFA65438:JFA65536 IVE65438:IVE65536 ILI65438:ILI65536 IBM65438:IBM65536 HRQ65438:HRQ65536 HHU65438:HHU65536 GXY65438:GXY65536 GOC65438:GOC65536 GEG65438:GEG65536 FUK65438:FUK65536 FKO65438:FKO65536 FAS65438:FAS65536 EQW65438:EQW65536 EHA65438:EHA65536 DXE65438:DXE65536 DNI65438:DNI65536 DDM65438:DDM65536 CTQ65438:CTQ65536 CJU65438:CJU65536 BZY65438:BZY65536 BQC65438:BQC65536 BGG65438:BGG65536 AWK65438:AWK65536 AMO65438:AMO65536 ACS65438:ACS65536 SW65438:SW65536 JA65438:JA65536 E65438:E65536">
      <formula1>#REF!</formula1>
    </dataValidation>
    <dataValidation type="list" allowBlank="1" showInputMessage="1" showErrorMessage="1" sqref="WVQ982942:WVQ983040 WLU982942:WLU983040 WBY982942:WBY983040 VSC982942:VSC983040 VIG982942:VIG983040 UYK982942:UYK983040 UOO982942:UOO983040 UES982942:UES983040 TUW982942:TUW983040 TLA982942:TLA983040 TBE982942:TBE983040 SRI982942:SRI983040 SHM982942:SHM983040 RXQ982942:RXQ983040 RNU982942:RNU983040 RDY982942:RDY983040 QUC982942:QUC983040 QKG982942:QKG983040 QAK982942:QAK983040 PQO982942:PQO983040 PGS982942:PGS983040 OWW982942:OWW983040 ONA982942:ONA983040 ODE982942:ODE983040 NTI982942:NTI983040 NJM982942:NJM983040 MZQ982942:MZQ983040 MPU982942:MPU983040 MFY982942:MFY983040 LWC982942:LWC983040 LMG982942:LMG983040 LCK982942:LCK983040 KSO982942:KSO983040 KIS982942:KIS983040 JYW982942:JYW983040 JPA982942:JPA983040 JFE982942:JFE983040 IVI982942:IVI983040 ILM982942:ILM983040 IBQ982942:IBQ983040 HRU982942:HRU983040 HHY982942:HHY983040 GYC982942:GYC983040 GOG982942:GOG983040 GEK982942:GEK983040 FUO982942:FUO983040 FKS982942:FKS983040 FAW982942:FAW983040 ERA982942:ERA983040 EHE982942:EHE983040 DXI982942:DXI983040 DNM982942:DNM983040 DDQ982942:DDQ983040 CTU982942:CTU983040 CJY982942:CJY983040 CAC982942:CAC983040 BQG982942:BQG983040 BGK982942:BGK983040 AWO982942:AWO983040 AMS982942:AMS983040 ACW982942:ACW983040 TA982942:TA983040 JE982942:JE983040 I982942:I983040 WVQ917406:WVQ917504 WLU917406:WLU917504 WBY917406:WBY917504 VSC917406:VSC917504 VIG917406:VIG917504 UYK917406:UYK917504 UOO917406:UOO917504 UES917406:UES917504 TUW917406:TUW917504 TLA917406:TLA917504 TBE917406:TBE917504 SRI917406:SRI917504 SHM917406:SHM917504 RXQ917406:RXQ917504 RNU917406:RNU917504 RDY917406:RDY917504 QUC917406:QUC917504 QKG917406:QKG917504 QAK917406:QAK917504 PQO917406:PQO917504 PGS917406:PGS917504 OWW917406:OWW917504 ONA917406:ONA917504 ODE917406:ODE917504 NTI917406:NTI917504 NJM917406:NJM917504 MZQ917406:MZQ917504 MPU917406:MPU917504 MFY917406:MFY917504 LWC917406:LWC917504 LMG917406:LMG917504 LCK917406:LCK917504 KSO917406:KSO917504 KIS917406:KIS917504 JYW917406:JYW917504 JPA917406:JPA917504 JFE917406:JFE917504 IVI917406:IVI917504 ILM917406:ILM917504 IBQ917406:IBQ917504 HRU917406:HRU917504 HHY917406:HHY917504 GYC917406:GYC917504 GOG917406:GOG917504 GEK917406:GEK917504 FUO917406:FUO917504 FKS917406:FKS917504 FAW917406:FAW917504 ERA917406:ERA917504 EHE917406:EHE917504 DXI917406:DXI917504 DNM917406:DNM917504 DDQ917406:DDQ917504 CTU917406:CTU917504 CJY917406:CJY917504 CAC917406:CAC917504 BQG917406:BQG917504 BGK917406:BGK917504 AWO917406:AWO917504 AMS917406:AMS917504 ACW917406:ACW917504 TA917406:TA917504 JE917406:JE917504 I917406:I917504 WVQ851870:WVQ851968 WLU851870:WLU851968 WBY851870:WBY851968 VSC851870:VSC851968 VIG851870:VIG851968 UYK851870:UYK851968 UOO851870:UOO851968 UES851870:UES851968 TUW851870:TUW851968 TLA851870:TLA851968 TBE851870:TBE851968 SRI851870:SRI851968 SHM851870:SHM851968 RXQ851870:RXQ851968 RNU851870:RNU851968 RDY851870:RDY851968 QUC851870:QUC851968 QKG851870:QKG851968 QAK851870:QAK851968 PQO851870:PQO851968 PGS851870:PGS851968 OWW851870:OWW851968 ONA851870:ONA851968 ODE851870:ODE851968 NTI851870:NTI851968 NJM851870:NJM851968 MZQ851870:MZQ851968 MPU851870:MPU851968 MFY851870:MFY851968 LWC851870:LWC851968 LMG851870:LMG851968 LCK851870:LCK851968 KSO851870:KSO851968 KIS851870:KIS851968 JYW851870:JYW851968 JPA851870:JPA851968 JFE851870:JFE851968 IVI851870:IVI851968 ILM851870:ILM851968 IBQ851870:IBQ851968 HRU851870:HRU851968 HHY851870:HHY851968 GYC851870:GYC851968 GOG851870:GOG851968 GEK851870:GEK851968 FUO851870:FUO851968 FKS851870:FKS851968 FAW851870:FAW851968 ERA851870:ERA851968 EHE851870:EHE851968 DXI851870:DXI851968 DNM851870:DNM851968 DDQ851870:DDQ851968 CTU851870:CTU851968 CJY851870:CJY851968 CAC851870:CAC851968 BQG851870:BQG851968 BGK851870:BGK851968 AWO851870:AWO851968 AMS851870:AMS851968 ACW851870:ACW851968 TA851870:TA851968 JE851870:JE851968 I851870:I851968 WVQ786334:WVQ786432 WLU786334:WLU786432 WBY786334:WBY786432 VSC786334:VSC786432 VIG786334:VIG786432 UYK786334:UYK786432 UOO786334:UOO786432 UES786334:UES786432 TUW786334:TUW786432 TLA786334:TLA786432 TBE786334:TBE786432 SRI786334:SRI786432 SHM786334:SHM786432 RXQ786334:RXQ786432 RNU786334:RNU786432 RDY786334:RDY786432 QUC786334:QUC786432 QKG786334:QKG786432 QAK786334:QAK786432 PQO786334:PQO786432 PGS786334:PGS786432 OWW786334:OWW786432 ONA786334:ONA786432 ODE786334:ODE786432 NTI786334:NTI786432 NJM786334:NJM786432 MZQ786334:MZQ786432 MPU786334:MPU786432 MFY786334:MFY786432 LWC786334:LWC786432 LMG786334:LMG786432 LCK786334:LCK786432 KSO786334:KSO786432 KIS786334:KIS786432 JYW786334:JYW786432 JPA786334:JPA786432 JFE786334:JFE786432 IVI786334:IVI786432 ILM786334:ILM786432 IBQ786334:IBQ786432 HRU786334:HRU786432 HHY786334:HHY786432 GYC786334:GYC786432 GOG786334:GOG786432 GEK786334:GEK786432 FUO786334:FUO786432 FKS786334:FKS786432 FAW786334:FAW786432 ERA786334:ERA786432 EHE786334:EHE786432 DXI786334:DXI786432 DNM786334:DNM786432 DDQ786334:DDQ786432 CTU786334:CTU786432 CJY786334:CJY786432 CAC786334:CAC786432 BQG786334:BQG786432 BGK786334:BGK786432 AWO786334:AWO786432 AMS786334:AMS786432 ACW786334:ACW786432 TA786334:TA786432 JE786334:JE786432 I786334:I786432 WVQ720798:WVQ720896 WLU720798:WLU720896 WBY720798:WBY720896 VSC720798:VSC720896 VIG720798:VIG720896 UYK720798:UYK720896 UOO720798:UOO720896 UES720798:UES720896 TUW720798:TUW720896 TLA720798:TLA720896 TBE720798:TBE720896 SRI720798:SRI720896 SHM720798:SHM720896 RXQ720798:RXQ720896 RNU720798:RNU720896 RDY720798:RDY720896 QUC720798:QUC720896 QKG720798:QKG720896 QAK720798:QAK720896 PQO720798:PQO720896 PGS720798:PGS720896 OWW720798:OWW720896 ONA720798:ONA720896 ODE720798:ODE720896 NTI720798:NTI720896 NJM720798:NJM720896 MZQ720798:MZQ720896 MPU720798:MPU720896 MFY720798:MFY720896 LWC720798:LWC720896 LMG720798:LMG720896 LCK720798:LCK720896 KSO720798:KSO720896 KIS720798:KIS720896 JYW720798:JYW720896 JPA720798:JPA720896 JFE720798:JFE720896 IVI720798:IVI720896 ILM720798:ILM720896 IBQ720798:IBQ720896 HRU720798:HRU720896 HHY720798:HHY720896 GYC720798:GYC720896 GOG720798:GOG720896 GEK720798:GEK720896 FUO720798:FUO720896 FKS720798:FKS720896 FAW720798:FAW720896 ERA720798:ERA720896 EHE720798:EHE720896 DXI720798:DXI720896 DNM720798:DNM720896 DDQ720798:DDQ720896 CTU720798:CTU720896 CJY720798:CJY720896 CAC720798:CAC720896 BQG720798:BQG720896 BGK720798:BGK720896 AWO720798:AWO720896 AMS720798:AMS720896 ACW720798:ACW720896 TA720798:TA720896 JE720798:JE720896 I720798:I720896 WVQ655262:WVQ655360 WLU655262:WLU655360 WBY655262:WBY655360 VSC655262:VSC655360 VIG655262:VIG655360 UYK655262:UYK655360 UOO655262:UOO655360 UES655262:UES655360 TUW655262:TUW655360 TLA655262:TLA655360 TBE655262:TBE655360 SRI655262:SRI655360 SHM655262:SHM655360 RXQ655262:RXQ655360 RNU655262:RNU655360 RDY655262:RDY655360 QUC655262:QUC655360 QKG655262:QKG655360 QAK655262:QAK655360 PQO655262:PQO655360 PGS655262:PGS655360 OWW655262:OWW655360 ONA655262:ONA655360 ODE655262:ODE655360 NTI655262:NTI655360 NJM655262:NJM655360 MZQ655262:MZQ655360 MPU655262:MPU655360 MFY655262:MFY655360 LWC655262:LWC655360 LMG655262:LMG655360 LCK655262:LCK655360 KSO655262:KSO655360 KIS655262:KIS655360 JYW655262:JYW655360 JPA655262:JPA655360 JFE655262:JFE655360 IVI655262:IVI655360 ILM655262:ILM655360 IBQ655262:IBQ655360 HRU655262:HRU655360 HHY655262:HHY655360 GYC655262:GYC655360 GOG655262:GOG655360 GEK655262:GEK655360 FUO655262:FUO655360 FKS655262:FKS655360 FAW655262:FAW655360 ERA655262:ERA655360 EHE655262:EHE655360 DXI655262:DXI655360 DNM655262:DNM655360 DDQ655262:DDQ655360 CTU655262:CTU655360 CJY655262:CJY655360 CAC655262:CAC655360 BQG655262:BQG655360 BGK655262:BGK655360 AWO655262:AWO655360 AMS655262:AMS655360 ACW655262:ACW655360 TA655262:TA655360 JE655262:JE655360 I655262:I655360 WVQ589726:WVQ589824 WLU589726:WLU589824 WBY589726:WBY589824 VSC589726:VSC589824 VIG589726:VIG589824 UYK589726:UYK589824 UOO589726:UOO589824 UES589726:UES589824 TUW589726:TUW589824 TLA589726:TLA589824 TBE589726:TBE589824 SRI589726:SRI589824 SHM589726:SHM589824 RXQ589726:RXQ589824 RNU589726:RNU589824 RDY589726:RDY589824 QUC589726:QUC589824 QKG589726:QKG589824 QAK589726:QAK589824 PQO589726:PQO589824 PGS589726:PGS589824 OWW589726:OWW589824 ONA589726:ONA589824 ODE589726:ODE589824 NTI589726:NTI589824 NJM589726:NJM589824 MZQ589726:MZQ589824 MPU589726:MPU589824 MFY589726:MFY589824 LWC589726:LWC589824 LMG589726:LMG589824 LCK589726:LCK589824 KSO589726:KSO589824 KIS589726:KIS589824 JYW589726:JYW589824 JPA589726:JPA589824 JFE589726:JFE589824 IVI589726:IVI589824 ILM589726:ILM589824 IBQ589726:IBQ589824 HRU589726:HRU589824 HHY589726:HHY589824 GYC589726:GYC589824 GOG589726:GOG589824 GEK589726:GEK589824 FUO589726:FUO589824 FKS589726:FKS589824 FAW589726:FAW589824 ERA589726:ERA589824 EHE589726:EHE589824 DXI589726:DXI589824 DNM589726:DNM589824 DDQ589726:DDQ589824 CTU589726:CTU589824 CJY589726:CJY589824 CAC589726:CAC589824 BQG589726:BQG589824 BGK589726:BGK589824 AWO589726:AWO589824 AMS589726:AMS589824 ACW589726:ACW589824 TA589726:TA589824 JE589726:JE589824 I589726:I589824 WVQ524190:WVQ524288 WLU524190:WLU524288 WBY524190:WBY524288 VSC524190:VSC524288 VIG524190:VIG524288 UYK524190:UYK524288 UOO524190:UOO524288 UES524190:UES524288 TUW524190:TUW524288 TLA524190:TLA524288 TBE524190:TBE524288 SRI524190:SRI524288 SHM524190:SHM524288 RXQ524190:RXQ524288 RNU524190:RNU524288 RDY524190:RDY524288 QUC524190:QUC524288 QKG524190:QKG524288 QAK524190:QAK524288 PQO524190:PQO524288 PGS524190:PGS524288 OWW524190:OWW524288 ONA524190:ONA524288 ODE524190:ODE524288 NTI524190:NTI524288 NJM524190:NJM524288 MZQ524190:MZQ524288 MPU524190:MPU524288 MFY524190:MFY524288 LWC524190:LWC524288 LMG524190:LMG524288 LCK524190:LCK524288 KSO524190:KSO524288 KIS524190:KIS524288 JYW524190:JYW524288 JPA524190:JPA524288 JFE524190:JFE524288 IVI524190:IVI524288 ILM524190:ILM524288 IBQ524190:IBQ524288 HRU524190:HRU524288 HHY524190:HHY524288 GYC524190:GYC524288 GOG524190:GOG524288 GEK524190:GEK524288 FUO524190:FUO524288 FKS524190:FKS524288 FAW524190:FAW524288 ERA524190:ERA524288 EHE524190:EHE524288 DXI524190:DXI524288 DNM524190:DNM524288 DDQ524190:DDQ524288 CTU524190:CTU524288 CJY524190:CJY524288 CAC524190:CAC524288 BQG524190:BQG524288 BGK524190:BGK524288 AWO524190:AWO524288 AMS524190:AMS524288 ACW524190:ACW524288 TA524190:TA524288 JE524190:JE524288 I524190:I524288 WVQ458654:WVQ458752 WLU458654:WLU458752 WBY458654:WBY458752 VSC458654:VSC458752 VIG458654:VIG458752 UYK458654:UYK458752 UOO458654:UOO458752 UES458654:UES458752 TUW458654:TUW458752 TLA458654:TLA458752 TBE458654:TBE458752 SRI458654:SRI458752 SHM458654:SHM458752 RXQ458654:RXQ458752 RNU458654:RNU458752 RDY458654:RDY458752 QUC458654:QUC458752 QKG458654:QKG458752 QAK458654:QAK458752 PQO458654:PQO458752 PGS458654:PGS458752 OWW458654:OWW458752 ONA458654:ONA458752 ODE458654:ODE458752 NTI458654:NTI458752 NJM458654:NJM458752 MZQ458654:MZQ458752 MPU458654:MPU458752 MFY458654:MFY458752 LWC458654:LWC458752 LMG458654:LMG458752 LCK458654:LCK458752 KSO458654:KSO458752 KIS458654:KIS458752 JYW458654:JYW458752 JPA458654:JPA458752 JFE458654:JFE458752 IVI458654:IVI458752 ILM458654:ILM458752 IBQ458654:IBQ458752 HRU458654:HRU458752 HHY458654:HHY458752 GYC458654:GYC458752 GOG458654:GOG458752 GEK458654:GEK458752 FUO458654:FUO458752 FKS458654:FKS458752 FAW458654:FAW458752 ERA458654:ERA458752 EHE458654:EHE458752 DXI458654:DXI458752 DNM458654:DNM458752 DDQ458654:DDQ458752 CTU458654:CTU458752 CJY458654:CJY458752 CAC458654:CAC458752 BQG458654:BQG458752 BGK458654:BGK458752 AWO458654:AWO458752 AMS458654:AMS458752 ACW458654:ACW458752 TA458654:TA458752 JE458654:JE458752 I458654:I458752 WVQ393118:WVQ393216 WLU393118:WLU393216 WBY393118:WBY393216 VSC393118:VSC393216 VIG393118:VIG393216 UYK393118:UYK393216 UOO393118:UOO393216 UES393118:UES393216 TUW393118:TUW393216 TLA393118:TLA393216 TBE393118:TBE393216 SRI393118:SRI393216 SHM393118:SHM393216 RXQ393118:RXQ393216 RNU393118:RNU393216 RDY393118:RDY393216 QUC393118:QUC393216 QKG393118:QKG393216 QAK393118:QAK393216 PQO393118:PQO393216 PGS393118:PGS393216 OWW393118:OWW393216 ONA393118:ONA393216 ODE393118:ODE393216 NTI393118:NTI393216 NJM393118:NJM393216 MZQ393118:MZQ393216 MPU393118:MPU393216 MFY393118:MFY393216 LWC393118:LWC393216 LMG393118:LMG393216 LCK393118:LCK393216 KSO393118:KSO393216 KIS393118:KIS393216 JYW393118:JYW393216 JPA393118:JPA393216 JFE393118:JFE393216 IVI393118:IVI393216 ILM393118:ILM393216 IBQ393118:IBQ393216 HRU393118:HRU393216 HHY393118:HHY393216 GYC393118:GYC393216 GOG393118:GOG393216 GEK393118:GEK393216 FUO393118:FUO393216 FKS393118:FKS393216 FAW393118:FAW393216 ERA393118:ERA393216 EHE393118:EHE393216 DXI393118:DXI393216 DNM393118:DNM393216 DDQ393118:DDQ393216 CTU393118:CTU393216 CJY393118:CJY393216 CAC393118:CAC393216 BQG393118:BQG393216 BGK393118:BGK393216 AWO393118:AWO393216 AMS393118:AMS393216 ACW393118:ACW393216 TA393118:TA393216 JE393118:JE393216 I393118:I393216 WVQ327582:WVQ327680 WLU327582:WLU327680 WBY327582:WBY327680 VSC327582:VSC327680 VIG327582:VIG327680 UYK327582:UYK327680 UOO327582:UOO327680 UES327582:UES327680 TUW327582:TUW327680 TLA327582:TLA327680 TBE327582:TBE327680 SRI327582:SRI327680 SHM327582:SHM327680 RXQ327582:RXQ327680 RNU327582:RNU327680 RDY327582:RDY327680 QUC327582:QUC327680 QKG327582:QKG327680 QAK327582:QAK327680 PQO327582:PQO327680 PGS327582:PGS327680 OWW327582:OWW327680 ONA327582:ONA327680 ODE327582:ODE327680 NTI327582:NTI327680 NJM327582:NJM327680 MZQ327582:MZQ327680 MPU327582:MPU327680 MFY327582:MFY327680 LWC327582:LWC327680 LMG327582:LMG327680 LCK327582:LCK327680 KSO327582:KSO327680 KIS327582:KIS327680 JYW327582:JYW327680 JPA327582:JPA327680 JFE327582:JFE327680 IVI327582:IVI327680 ILM327582:ILM327680 IBQ327582:IBQ327680 HRU327582:HRU327680 HHY327582:HHY327680 GYC327582:GYC327680 GOG327582:GOG327680 GEK327582:GEK327680 FUO327582:FUO327680 FKS327582:FKS327680 FAW327582:FAW327680 ERA327582:ERA327680 EHE327582:EHE327680 DXI327582:DXI327680 DNM327582:DNM327680 DDQ327582:DDQ327680 CTU327582:CTU327680 CJY327582:CJY327680 CAC327582:CAC327680 BQG327582:BQG327680 BGK327582:BGK327680 AWO327582:AWO327680 AMS327582:AMS327680 ACW327582:ACW327680 TA327582:TA327680 JE327582:JE327680 I327582:I327680 WVQ262046:WVQ262144 WLU262046:WLU262144 WBY262046:WBY262144 VSC262046:VSC262144 VIG262046:VIG262144 UYK262046:UYK262144 UOO262046:UOO262144 UES262046:UES262144 TUW262046:TUW262144 TLA262046:TLA262144 TBE262046:TBE262144 SRI262046:SRI262144 SHM262046:SHM262144 RXQ262046:RXQ262144 RNU262046:RNU262144 RDY262046:RDY262144 QUC262046:QUC262144 QKG262046:QKG262144 QAK262046:QAK262144 PQO262046:PQO262144 PGS262046:PGS262144 OWW262046:OWW262144 ONA262046:ONA262144 ODE262046:ODE262144 NTI262046:NTI262144 NJM262046:NJM262144 MZQ262046:MZQ262144 MPU262046:MPU262144 MFY262046:MFY262144 LWC262046:LWC262144 LMG262046:LMG262144 LCK262046:LCK262144 KSO262046:KSO262144 KIS262046:KIS262144 JYW262046:JYW262144 JPA262046:JPA262144 JFE262046:JFE262144 IVI262046:IVI262144 ILM262046:ILM262144 IBQ262046:IBQ262144 HRU262046:HRU262144 HHY262046:HHY262144 GYC262046:GYC262144 GOG262046:GOG262144 GEK262046:GEK262144 FUO262046:FUO262144 FKS262046:FKS262144 FAW262046:FAW262144 ERA262046:ERA262144 EHE262046:EHE262144 DXI262046:DXI262144 DNM262046:DNM262144 DDQ262046:DDQ262144 CTU262046:CTU262144 CJY262046:CJY262144 CAC262046:CAC262144 BQG262046:BQG262144 BGK262046:BGK262144 AWO262046:AWO262144 AMS262046:AMS262144 ACW262046:ACW262144 TA262046:TA262144 JE262046:JE262144 I262046:I262144 WVQ196510:WVQ196608 WLU196510:WLU196608 WBY196510:WBY196608 VSC196510:VSC196608 VIG196510:VIG196608 UYK196510:UYK196608 UOO196510:UOO196608 UES196510:UES196608 TUW196510:TUW196608 TLA196510:TLA196608 TBE196510:TBE196608 SRI196510:SRI196608 SHM196510:SHM196608 RXQ196510:RXQ196608 RNU196510:RNU196608 RDY196510:RDY196608 QUC196510:QUC196608 QKG196510:QKG196608 QAK196510:QAK196608 PQO196510:PQO196608 PGS196510:PGS196608 OWW196510:OWW196608 ONA196510:ONA196608 ODE196510:ODE196608 NTI196510:NTI196608 NJM196510:NJM196608 MZQ196510:MZQ196608 MPU196510:MPU196608 MFY196510:MFY196608 LWC196510:LWC196608 LMG196510:LMG196608 LCK196510:LCK196608 KSO196510:KSO196608 KIS196510:KIS196608 JYW196510:JYW196608 JPA196510:JPA196608 JFE196510:JFE196608 IVI196510:IVI196608 ILM196510:ILM196608 IBQ196510:IBQ196608 HRU196510:HRU196608 HHY196510:HHY196608 GYC196510:GYC196608 GOG196510:GOG196608 GEK196510:GEK196608 FUO196510:FUO196608 FKS196510:FKS196608 FAW196510:FAW196608 ERA196510:ERA196608 EHE196510:EHE196608 DXI196510:DXI196608 DNM196510:DNM196608 DDQ196510:DDQ196608 CTU196510:CTU196608 CJY196510:CJY196608 CAC196510:CAC196608 BQG196510:BQG196608 BGK196510:BGK196608 AWO196510:AWO196608 AMS196510:AMS196608 ACW196510:ACW196608 TA196510:TA196608 JE196510:JE196608 I196510:I196608 WVQ130974:WVQ131072 WLU130974:WLU131072 WBY130974:WBY131072 VSC130974:VSC131072 VIG130974:VIG131072 UYK130974:UYK131072 UOO130974:UOO131072 UES130974:UES131072 TUW130974:TUW131072 TLA130974:TLA131072 TBE130974:TBE131072 SRI130974:SRI131072 SHM130974:SHM131072 RXQ130974:RXQ131072 RNU130974:RNU131072 RDY130974:RDY131072 QUC130974:QUC131072 QKG130974:QKG131072 QAK130974:QAK131072 PQO130974:PQO131072 PGS130974:PGS131072 OWW130974:OWW131072 ONA130974:ONA131072 ODE130974:ODE131072 NTI130974:NTI131072 NJM130974:NJM131072 MZQ130974:MZQ131072 MPU130974:MPU131072 MFY130974:MFY131072 LWC130974:LWC131072 LMG130974:LMG131072 LCK130974:LCK131072 KSO130974:KSO131072 KIS130974:KIS131072 JYW130974:JYW131072 JPA130974:JPA131072 JFE130974:JFE131072 IVI130974:IVI131072 ILM130974:ILM131072 IBQ130974:IBQ131072 HRU130974:HRU131072 HHY130974:HHY131072 GYC130974:GYC131072 GOG130974:GOG131072 GEK130974:GEK131072 FUO130974:FUO131072 FKS130974:FKS131072 FAW130974:FAW131072 ERA130974:ERA131072 EHE130974:EHE131072 DXI130974:DXI131072 DNM130974:DNM131072 DDQ130974:DDQ131072 CTU130974:CTU131072 CJY130974:CJY131072 CAC130974:CAC131072 BQG130974:BQG131072 BGK130974:BGK131072 AWO130974:AWO131072 AMS130974:AMS131072 ACW130974:ACW131072 TA130974:TA131072 JE130974:JE131072 I130974:I131072 WVQ65438:WVQ65536 WLU65438:WLU65536 WBY65438:WBY65536 VSC65438:VSC65536 VIG65438:VIG65536 UYK65438:UYK65536 UOO65438:UOO65536 UES65438:UES65536 TUW65438:TUW65536 TLA65438:TLA65536 TBE65438:TBE65536 SRI65438:SRI65536 SHM65438:SHM65536 RXQ65438:RXQ65536 RNU65438:RNU65536 RDY65438:RDY65536 QUC65438:QUC65536 QKG65438:QKG65536 QAK65438:QAK65536 PQO65438:PQO65536 PGS65438:PGS65536 OWW65438:OWW65536 ONA65438:ONA65536 ODE65438:ODE65536 NTI65438:NTI65536 NJM65438:NJM65536 MZQ65438:MZQ65536 MPU65438:MPU65536 MFY65438:MFY65536 LWC65438:LWC65536 LMG65438:LMG65536 LCK65438:LCK65536 KSO65438:KSO65536 KIS65438:KIS65536 JYW65438:JYW65536 JPA65438:JPA65536 JFE65438:JFE65536 IVI65438:IVI65536 ILM65438:ILM65536 IBQ65438:IBQ65536 HRU65438:HRU65536 HHY65438:HHY65536 GYC65438:GYC65536 GOG65438:GOG65536 GEK65438:GEK65536 FUO65438:FUO65536 FKS65438:FKS65536 FAW65438:FAW65536 ERA65438:ERA65536 EHE65438:EHE65536 DXI65438:DXI65536 DNM65438:DNM65536 DDQ65438:DDQ65536 CTU65438:CTU65536 CJY65438:CJY65536 CAC65438:CAC65536 BQG65438:BQG65536 BGK65438:BGK65536 AWO65438:AWO65536 AMS65438:AMS65536 ACW65438:ACW65536 TA65438:TA65536 JE65438:JE65536 I65438:I65536">
      <formula1>$I$2:$I$2</formula1>
    </dataValidation>
    <dataValidation type="list" allowBlank="1" showInputMessage="1" showErrorMessage="1" sqref="C6:C16">
      <formula1>INDIRECT(B6)</formula1>
    </dataValidation>
    <dataValidation type="list" showInputMessage="1" showErrorMessage="1" sqref="AC6:AC16">
      <formula1>INDIRECT(H6)</formula1>
    </dataValidation>
    <dataValidation type="list" allowBlank="1" showInputMessage="1" showErrorMessage="1" sqref="AO6:AO16">
      <formula1>Appréciation</formula1>
    </dataValidation>
    <dataValidation type="list" allowBlank="1" showInputMessage="1" showErrorMessage="1" sqref="G6:G16">
      <formula1>statut</formula1>
    </dataValidation>
    <dataValidation type="list" allowBlank="1" showInputMessage="1" showErrorMessage="1" sqref="BV6:BV16">
      <formula1>Critique</formula1>
    </dataValidation>
    <dataValidation type="list" allowBlank="1" showInputMessage="1" showErrorMessage="1" sqref="AD6:AD16">
      <formula1>Typebis</formula1>
    </dataValidation>
    <dataValidation type="list" allowBlank="1" showInputMessage="1" showErrorMessage="1" sqref="B6:B16">
      <formula1>Projet4</formula1>
    </dataValidation>
    <dataValidation type="list" allowBlank="1" showInputMessage="1" showErrorMessage="1" sqref="H6:H16">
      <formula1>Mode_gestion</formula1>
    </dataValidation>
    <dataValidation type="list" allowBlank="1" showInputMessage="1" showErrorMessage="1" sqref="Y6:Y16 N6:N16">
      <formula1>Devise</formula1>
    </dataValidation>
    <dataValidation type="list" allowBlank="1" showInputMessage="1" showErrorMessage="1" sqref="BS6:BS16">
      <formula1>Qui</formula1>
    </dataValidation>
  </dataValidations>
  <pageMargins left="0.15748031496062992" right="0.23622047244094491" top="0.39370078740157483" bottom="0.78740157480314965" header="0.51181102362204722" footer="0.51181102362204722"/>
  <pageSetup paperSize="9" scale="17" firstPageNumber="0" fitToHeight="3" orientation="landscape" horizontalDpi="300" verticalDpi="300" r:id="rId1"/>
  <headerFooter alignWithMargins="0">
    <oddFooter>&amp;L&amp;F&amp;C&amp;D&amp;R&amp;P de  &amp;N pages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[1]Codes!#REF!</xm:f>
          </x14:formula1>
          <xm:sqref>AJ6:AJ16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Q463"/>
  <sheetViews>
    <sheetView view="pageLayout" topLeftCell="C5" zoomScaleNormal="80" workbookViewId="0">
      <selection activeCell="D22" sqref="D22:D24"/>
    </sheetView>
  </sheetViews>
  <sheetFormatPr baseColWidth="10" defaultColWidth="9.140625" defaultRowHeight="11.25" outlineLevelCol="1" x14ac:dyDescent="0.2"/>
  <cols>
    <col min="1" max="1" width="17" style="28" customWidth="1"/>
    <col min="2" max="2" width="12.5703125" style="28" customWidth="1"/>
    <col min="3" max="3" width="10.5703125" style="28" customWidth="1"/>
    <col min="4" max="5" width="21.140625" style="28" customWidth="1"/>
    <col min="6" max="6" width="37.28515625" style="28" customWidth="1"/>
    <col min="7" max="7" width="17.28515625" style="28" customWidth="1"/>
    <col min="8" max="8" width="10.85546875" style="28" customWidth="1"/>
    <col min="9" max="9" width="10" style="28" bestFit="1" customWidth="1"/>
    <col min="10" max="10" width="10.85546875" style="28" customWidth="1"/>
    <col min="11" max="11" width="15.140625" style="28" customWidth="1"/>
    <col min="12" max="12" width="11" style="28" customWidth="1"/>
    <col min="13" max="13" width="7.140625" style="28" customWidth="1" outlineLevel="1"/>
    <col min="14" max="14" width="9.5703125" style="28" customWidth="1" outlineLevel="1"/>
    <col min="15" max="15" width="13.28515625" style="28" customWidth="1" outlineLevel="1"/>
    <col min="16" max="16" width="8.7109375" style="28" customWidth="1" outlineLevel="1"/>
    <col min="17" max="17" width="33.140625" style="28" customWidth="1"/>
    <col min="18" max="255" width="9.140625" style="28"/>
    <col min="256" max="256" width="17" style="28" customWidth="1"/>
    <col min="257" max="257" width="12.5703125" style="28" customWidth="1"/>
    <col min="258" max="258" width="9.140625" style="28"/>
    <col min="259" max="260" width="21.140625" style="28" customWidth="1"/>
    <col min="261" max="261" width="37.28515625" style="28" customWidth="1"/>
    <col min="262" max="262" width="17.28515625" style="28" customWidth="1"/>
    <col min="263" max="265" width="9.140625" style="28"/>
    <col min="266" max="266" width="10.7109375" style="28" customWidth="1"/>
    <col min="267" max="267" width="10.85546875" style="28" customWidth="1"/>
    <col min="268" max="268" width="11" style="28" customWidth="1"/>
    <col min="269" max="269" width="7.140625" style="28" customWidth="1"/>
    <col min="270" max="270" width="9.5703125" style="28" customWidth="1"/>
    <col min="271" max="271" width="13.28515625" style="28" customWidth="1"/>
    <col min="272" max="272" width="8.7109375" style="28" customWidth="1"/>
    <col min="273" max="273" width="33.140625" style="28" customWidth="1"/>
    <col min="274" max="511" width="9.140625" style="28"/>
    <col min="512" max="512" width="17" style="28" customWidth="1"/>
    <col min="513" max="513" width="12.5703125" style="28" customWidth="1"/>
    <col min="514" max="514" width="9.140625" style="28"/>
    <col min="515" max="516" width="21.140625" style="28" customWidth="1"/>
    <col min="517" max="517" width="37.28515625" style="28" customWidth="1"/>
    <col min="518" max="518" width="17.28515625" style="28" customWidth="1"/>
    <col min="519" max="521" width="9.140625" style="28"/>
    <col min="522" max="522" width="10.7109375" style="28" customWidth="1"/>
    <col min="523" max="523" width="10.85546875" style="28" customWidth="1"/>
    <col min="524" max="524" width="11" style="28" customWidth="1"/>
    <col min="525" max="525" width="7.140625" style="28" customWidth="1"/>
    <col min="526" max="526" width="9.5703125" style="28" customWidth="1"/>
    <col min="527" max="527" width="13.28515625" style="28" customWidth="1"/>
    <col min="528" max="528" width="8.7109375" style="28" customWidth="1"/>
    <col min="529" max="529" width="33.140625" style="28" customWidth="1"/>
    <col min="530" max="767" width="9.140625" style="28"/>
    <col min="768" max="768" width="17" style="28" customWidth="1"/>
    <col min="769" max="769" width="12.5703125" style="28" customWidth="1"/>
    <col min="770" max="770" width="9.140625" style="28"/>
    <col min="771" max="772" width="21.140625" style="28" customWidth="1"/>
    <col min="773" max="773" width="37.28515625" style="28" customWidth="1"/>
    <col min="774" max="774" width="17.28515625" style="28" customWidth="1"/>
    <col min="775" max="777" width="9.140625" style="28"/>
    <col min="778" max="778" width="10.7109375" style="28" customWidth="1"/>
    <col min="779" max="779" width="10.85546875" style="28" customWidth="1"/>
    <col min="780" max="780" width="11" style="28" customWidth="1"/>
    <col min="781" max="781" width="7.140625" style="28" customWidth="1"/>
    <col min="782" max="782" width="9.5703125" style="28" customWidth="1"/>
    <col min="783" max="783" width="13.28515625" style="28" customWidth="1"/>
    <col min="784" max="784" width="8.7109375" style="28" customWidth="1"/>
    <col min="785" max="785" width="33.140625" style="28" customWidth="1"/>
    <col min="786" max="1023" width="9.140625" style="28"/>
    <col min="1024" max="1024" width="17" style="28" customWidth="1"/>
    <col min="1025" max="1025" width="12.5703125" style="28" customWidth="1"/>
    <col min="1026" max="1026" width="9.140625" style="28"/>
    <col min="1027" max="1028" width="21.140625" style="28" customWidth="1"/>
    <col min="1029" max="1029" width="37.28515625" style="28" customWidth="1"/>
    <col min="1030" max="1030" width="17.28515625" style="28" customWidth="1"/>
    <col min="1031" max="1033" width="9.140625" style="28"/>
    <col min="1034" max="1034" width="10.7109375" style="28" customWidth="1"/>
    <col min="1035" max="1035" width="10.85546875" style="28" customWidth="1"/>
    <col min="1036" max="1036" width="11" style="28" customWidth="1"/>
    <col min="1037" max="1037" width="7.140625" style="28" customWidth="1"/>
    <col min="1038" max="1038" width="9.5703125" style="28" customWidth="1"/>
    <col min="1039" max="1039" width="13.28515625" style="28" customWidth="1"/>
    <col min="1040" max="1040" width="8.7109375" style="28" customWidth="1"/>
    <col min="1041" max="1041" width="33.140625" style="28" customWidth="1"/>
    <col min="1042" max="1279" width="9.140625" style="28"/>
    <col min="1280" max="1280" width="17" style="28" customWidth="1"/>
    <col min="1281" max="1281" width="12.5703125" style="28" customWidth="1"/>
    <col min="1282" max="1282" width="9.140625" style="28"/>
    <col min="1283" max="1284" width="21.140625" style="28" customWidth="1"/>
    <col min="1285" max="1285" width="37.28515625" style="28" customWidth="1"/>
    <col min="1286" max="1286" width="17.28515625" style="28" customWidth="1"/>
    <col min="1287" max="1289" width="9.140625" style="28"/>
    <col min="1290" max="1290" width="10.7109375" style="28" customWidth="1"/>
    <col min="1291" max="1291" width="10.85546875" style="28" customWidth="1"/>
    <col min="1292" max="1292" width="11" style="28" customWidth="1"/>
    <col min="1293" max="1293" width="7.140625" style="28" customWidth="1"/>
    <col min="1294" max="1294" width="9.5703125" style="28" customWidth="1"/>
    <col min="1295" max="1295" width="13.28515625" style="28" customWidth="1"/>
    <col min="1296" max="1296" width="8.7109375" style="28" customWidth="1"/>
    <col min="1297" max="1297" width="33.140625" style="28" customWidth="1"/>
    <col min="1298" max="1535" width="9.140625" style="28"/>
    <col min="1536" max="1536" width="17" style="28" customWidth="1"/>
    <col min="1537" max="1537" width="12.5703125" style="28" customWidth="1"/>
    <col min="1538" max="1538" width="9.140625" style="28"/>
    <col min="1539" max="1540" width="21.140625" style="28" customWidth="1"/>
    <col min="1541" max="1541" width="37.28515625" style="28" customWidth="1"/>
    <col min="1542" max="1542" width="17.28515625" style="28" customWidth="1"/>
    <col min="1543" max="1545" width="9.140625" style="28"/>
    <col min="1546" max="1546" width="10.7109375" style="28" customWidth="1"/>
    <col min="1547" max="1547" width="10.85546875" style="28" customWidth="1"/>
    <col min="1548" max="1548" width="11" style="28" customWidth="1"/>
    <col min="1549" max="1549" width="7.140625" style="28" customWidth="1"/>
    <col min="1550" max="1550" width="9.5703125" style="28" customWidth="1"/>
    <col min="1551" max="1551" width="13.28515625" style="28" customWidth="1"/>
    <col min="1552" max="1552" width="8.7109375" style="28" customWidth="1"/>
    <col min="1553" max="1553" width="33.140625" style="28" customWidth="1"/>
    <col min="1554" max="1791" width="9.140625" style="28"/>
    <col min="1792" max="1792" width="17" style="28" customWidth="1"/>
    <col min="1793" max="1793" width="12.5703125" style="28" customWidth="1"/>
    <col min="1794" max="1794" width="9.140625" style="28"/>
    <col min="1795" max="1796" width="21.140625" style="28" customWidth="1"/>
    <col min="1797" max="1797" width="37.28515625" style="28" customWidth="1"/>
    <col min="1798" max="1798" width="17.28515625" style="28" customWidth="1"/>
    <col min="1799" max="1801" width="9.140625" style="28"/>
    <col min="1802" max="1802" width="10.7109375" style="28" customWidth="1"/>
    <col min="1803" max="1803" width="10.85546875" style="28" customWidth="1"/>
    <col min="1804" max="1804" width="11" style="28" customWidth="1"/>
    <col min="1805" max="1805" width="7.140625" style="28" customWidth="1"/>
    <col min="1806" max="1806" width="9.5703125" style="28" customWidth="1"/>
    <col min="1807" max="1807" width="13.28515625" style="28" customWidth="1"/>
    <col min="1808" max="1808" width="8.7109375" style="28" customWidth="1"/>
    <col min="1809" max="1809" width="33.140625" style="28" customWidth="1"/>
    <col min="1810" max="2047" width="9.140625" style="28"/>
    <col min="2048" max="2048" width="17" style="28" customWidth="1"/>
    <col min="2049" max="2049" width="12.5703125" style="28" customWidth="1"/>
    <col min="2050" max="2050" width="9.140625" style="28"/>
    <col min="2051" max="2052" width="21.140625" style="28" customWidth="1"/>
    <col min="2053" max="2053" width="37.28515625" style="28" customWidth="1"/>
    <col min="2054" max="2054" width="17.28515625" style="28" customWidth="1"/>
    <col min="2055" max="2057" width="9.140625" style="28"/>
    <col min="2058" max="2058" width="10.7109375" style="28" customWidth="1"/>
    <col min="2059" max="2059" width="10.85546875" style="28" customWidth="1"/>
    <col min="2060" max="2060" width="11" style="28" customWidth="1"/>
    <col min="2061" max="2061" width="7.140625" style="28" customWidth="1"/>
    <col min="2062" max="2062" width="9.5703125" style="28" customWidth="1"/>
    <col min="2063" max="2063" width="13.28515625" style="28" customWidth="1"/>
    <col min="2064" max="2064" width="8.7109375" style="28" customWidth="1"/>
    <col min="2065" max="2065" width="33.140625" style="28" customWidth="1"/>
    <col min="2066" max="2303" width="9.140625" style="28"/>
    <col min="2304" max="2304" width="17" style="28" customWidth="1"/>
    <col min="2305" max="2305" width="12.5703125" style="28" customWidth="1"/>
    <col min="2306" max="2306" width="9.140625" style="28"/>
    <col min="2307" max="2308" width="21.140625" style="28" customWidth="1"/>
    <col min="2309" max="2309" width="37.28515625" style="28" customWidth="1"/>
    <col min="2310" max="2310" width="17.28515625" style="28" customWidth="1"/>
    <col min="2311" max="2313" width="9.140625" style="28"/>
    <col min="2314" max="2314" width="10.7109375" style="28" customWidth="1"/>
    <col min="2315" max="2315" width="10.85546875" style="28" customWidth="1"/>
    <col min="2316" max="2316" width="11" style="28" customWidth="1"/>
    <col min="2317" max="2317" width="7.140625" style="28" customWidth="1"/>
    <col min="2318" max="2318" width="9.5703125" style="28" customWidth="1"/>
    <col min="2319" max="2319" width="13.28515625" style="28" customWidth="1"/>
    <col min="2320" max="2320" width="8.7109375" style="28" customWidth="1"/>
    <col min="2321" max="2321" width="33.140625" style="28" customWidth="1"/>
    <col min="2322" max="2559" width="9.140625" style="28"/>
    <col min="2560" max="2560" width="17" style="28" customWidth="1"/>
    <col min="2561" max="2561" width="12.5703125" style="28" customWidth="1"/>
    <col min="2562" max="2562" width="9.140625" style="28"/>
    <col min="2563" max="2564" width="21.140625" style="28" customWidth="1"/>
    <col min="2565" max="2565" width="37.28515625" style="28" customWidth="1"/>
    <col min="2566" max="2566" width="17.28515625" style="28" customWidth="1"/>
    <col min="2567" max="2569" width="9.140625" style="28"/>
    <col min="2570" max="2570" width="10.7109375" style="28" customWidth="1"/>
    <col min="2571" max="2571" width="10.85546875" style="28" customWidth="1"/>
    <col min="2572" max="2572" width="11" style="28" customWidth="1"/>
    <col min="2573" max="2573" width="7.140625" style="28" customWidth="1"/>
    <col min="2574" max="2574" width="9.5703125" style="28" customWidth="1"/>
    <col min="2575" max="2575" width="13.28515625" style="28" customWidth="1"/>
    <col min="2576" max="2576" width="8.7109375" style="28" customWidth="1"/>
    <col min="2577" max="2577" width="33.140625" style="28" customWidth="1"/>
    <col min="2578" max="2815" width="9.140625" style="28"/>
    <col min="2816" max="2816" width="17" style="28" customWidth="1"/>
    <col min="2817" max="2817" width="12.5703125" style="28" customWidth="1"/>
    <col min="2818" max="2818" width="9.140625" style="28"/>
    <col min="2819" max="2820" width="21.140625" style="28" customWidth="1"/>
    <col min="2821" max="2821" width="37.28515625" style="28" customWidth="1"/>
    <col min="2822" max="2822" width="17.28515625" style="28" customWidth="1"/>
    <col min="2823" max="2825" width="9.140625" style="28"/>
    <col min="2826" max="2826" width="10.7109375" style="28" customWidth="1"/>
    <col min="2827" max="2827" width="10.85546875" style="28" customWidth="1"/>
    <col min="2828" max="2828" width="11" style="28" customWidth="1"/>
    <col min="2829" max="2829" width="7.140625" style="28" customWidth="1"/>
    <col min="2830" max="2830" width="9.5703125" style="28" customWidth="1"/>
    <col min="2831" max="2831" width="13.28515625" style="28" customWidth="1"/>
    <col min="2832" max="2832" width="8.7109375" style="28" customWidth="1"/>
    <col min="2833" max="2833" width="33.140625" style="28" customWidth="1"/>
    <col min="2834" max="3071" width="9.140625" style="28"/>
    <col min="3072" max="3072" width="17" style="28" customWidth="1"/>
    <col min="3073" max="3073" width="12.5703125" style="28" customWidth="1"/>
    <col min="3074" max="3074" width="9.140625" style="28"/>
    <col min="3075" max="3076" width="21.140625" style="28" customWidth="1"/>
    <col min="3077" max="3077" width="37.28515625" style="28" customWidth="1"/>
    <col min="3078" max="3078" width="17.28515625" style="28" customWidth="1"/>
    <col min="3079" max="3081" width="9.140625" style="28"/>
    <col min="3082" max="3082" width="10.7109375" style="28" customWidth="1"/>
    <col min="3083" max="3083" width="10.85546875" style="28" customWidth="1"/>
    <col min="3084" max="3084" width="11" style="28" customWidth="1"/>
    <col min="3085" max="3085" width="7.140625" style="28" customWidth="1"/>
    <col min="3086" max="3086" width="9.5703125" style="28" customWidth="1"/>
    <col min="3087" max="3087" width="13.28515625" style="28" customWidth="1"/>
    <col min="3088" max="3088" width="8.7109375" style="28" customWidth="1"/>
    <col min="3089" max="3089" width="33.140625" style="28" customWidth="1"/>
    <col min="3090" max="3327" width="9.140625" style="28"/>
    <col min="3328" max="3328" width="17" style="28" customWidth="1"/>
    <col min="3329" max="3329" width="12.5703125" style="28" customWidth="1"/>
    <col min="3330" max="3330" width="9.140625" style="28"/>
    <col min="3331" max="3332" width="21.140625" style="28" customWidth="1"/>
    <col min="3333" max="3333" width="37.28515625" style="28" customWidth="1"/>
    <col min="3334" max="3334" width="17.28515625" style="28" customWidth="1"/>
    <col min="3335" max="3337" width="9.140625" style="28"/>
    <col min="3338" max="3338" width="10.7109375" style="28" customWidth="1"/>
    <col min="3339" max="3339" width="10.85546875" style="28" customWidth="1"/>
    <col min="3340" max="3340" width="11" style="28" customWidth="1"/>
    <col min="3341" max="3341" width="7.140625" style="28" customWidth="1"/>
    <col min="3342" max="3342" width="9.5703125" style="28" customWidth="1"/>
    <col min="3343" max="3343" width="13.28515625" style="28" customWidth="1"/>
    <col min="3344" max="3344" width="8.7109375" style="28" customWidth="1"/>
    <col min="3345" max="3345" width="33.140625" style="28" customWidth="1"/>
    <col min="3346" max="3583" width="9.140625" style="28"/>
    <col min="3584" max="3584" width="17" style="28" customWidth="1"/>
    <col min="3585" max="3585" width="12.5703125" style="28" customWidth="1"/>
    <col min="3586" max="3586" width="9.140625" style="28"/>
    <col min="3587" max="3588" width="21.140625" style="28" customWidth="1"/>
    <col min="3589" max="3589" width="37.28515625" style="28" customWidth="1"/>
    <col min="3590" max="3590" width="17.28515625" style="28" customWidth="1"/>
    <col min="3591" max="3593" width="9.140625" style="28"/>
    <col min="3594" max="3594" width="10.7109375" style="28" customWidth="1"/>
    <col min="3595" max="3595" width="10.85546875" style="28" customWidth="1"/>
    <col min="3596" max="3596" width="11" style="28" customWidth="1"/>
    <col min="3597" max="3597" width="7.140625" style="28" customWidth="1"/>
    <col min="3598" max="3598" width="9.5703125" style="28" customWidth="1"/>
    <col min="3599" max="3599" width="13.28515625" style="28" customWidth="1"/>
    <col min="3600" max="3600" width="8.7109375" style="28" customWidth="1"/>
    <col min="3601" max="3601" width="33.140625" style="28" customWidth="1"/>
    <col min="3602" max="3839" width="9.140625" style="28"/>
    <col min="3840" max="3840" width="17" style="28" customWidth="1"/>
    <col min="3841" max="3841" width="12.5703125" style="28" customWidth="1"/>
    <col min="3842" max="3842" width="9.140625" style="28"/>
    <col min="3843" max="3844" width="21.140625" style="28" customWidth="1"/>
    <col min="3845" max="3845" width="37.28515625" style="28" customWidth="1"/>
    <col min="3846" max="3846" width="17.28515625" style="28" customWidth="1"/>
    <col min="3847" max="3849" width="9.140625" style="28"/>
    <col min="3850" max="3850" width="10.7109375" style="28" customWidth="1"/>
    <col min="3851" max="3851" width="10.85546875" style="28" customWidth="1"/>
    <col min="3852" max="3852" width="11" style="28" customWidth="1"/>
    <col min="3853" max="3853" width="7.140625" style="28" customWidth="1"/>
    <col min="3854" max="3854" width="9.5703125" style="28" customWidth="1"/>
    <col min="3855" max="3855" width="13.28515625" style="28" customWidth="1"/>
    <col min="3856" max="3856" width="8.7109375" style="28" customWidth="1"/>
    <col min="3857" max="3857" width="33.140625" style="28" customWidth="1"/>
    <col min="3858" max="4095" width="9.140625" style="28"/>
    <col min="4096" max="4096" width="17" style="28" customWidth="1"/>
    <col min="4097" max="4097" width="12.5703125" style="28" customWidth="1"/>
    <col min="4098" max="4098" width="9.140625" style="28"/>
    <col min="4099" max="4100" width="21.140625" style="28" customWidth="1"/>
    <col min="4101" max="4101" width="37.28515625" style="28" customWidth="1"/>
    <col min="4102" max="4102" width="17.28515625" style="28" customWidth="1"/>
    <col min="4103" max="4105" width="9.140625" style="28"/>
    <col min="4106" max="4106" width="10.7109375" style="28" customWidth="1"/>
    <col min="4107" max="4107" width="10.85546875" style="28" customWidth="1"/>
    <col min="4108" max="4108" width="11" style="28" customWidth="1"/>
    <col min="4109" max="4109" width="7.140625" style="28" customWidth="1"/>
    <col min="4110" max="4110" width="9.5703125" style="28" customWidth="1"/>
    <col min="4111" max="4111" width="13.28515625" style="28" customWidth="1"/>
    <col min="4112" max="4112" width="8.7109375" style="28" customWidth="1"/>
    <col min="4113" max="4113" width="33.140625" style="28" customWidth="1"/>
    <col min="4114" max="4351" width="9.140625" style="28"/>
    <col min="4352" max="4352" width="17" style="28" customWidth="1"/>
    <col min="4353" max="4353" width="12.5703125" style="28" customWidth="1"/>
    <col min="4354" max="4354" width="9.140625" style="28"/>
    <col min="4355" max="4356" width="21.140625" style="28" customWidth="1"/>
    <col min="4357" max="4357" width="37.28515625" style="28" customWidth="1"/>
    <col min="4358" max="4358" width="17.28515625" style="28" customWidth="1"/>
    <col min="4359" max="4361" width="9.140625" style="28"/>
    <col min="4362" max="4362" width="10.7109375" style="28" customWidth="1"/>
    <col min="4363" max="4363" width="10.85546875" style="28" customWidth="1"/>
    <col min="4364" max="4364" width="11" style="28" customWidth="1"/>
    <col min="4365" max="4365" width="7.140625" style="28" customWidth="1"/>
    <col min="4366" max="4366" width="9.5703125" style="28" customWidth="1"/>
    <col min="4367" max="4367" width="13.28515625" style="28" customWidth="1"/>
    <col min="4368" max="4368" width="8.7109375" style="28" customWidth="1"/>
    <col min="4369" max="4369" width="33.140625" style="28" customWidth="1"/>
    <col min="4370" max="4607" width="9.140625" style="28"/>
    <col min="4608" max="4608" width="17" style="28" customWidth="1"/>
    <col min="4609" max="4609" width="12.5703125" style="28" customWidth="1"/>
    <col min="4610" max="4610" width="9.140625" style="28"/>
    <col min="4611" max="4612" width="21.140625" style="28" customWidth="1"/>
    <col min="4613" max="4613" width="37.28515625" style="28" customWidth="1"/>
    <col min="4614" max="4614" width="17.28515625" style="28" customWidth="1"/>
    <col min="4615" max="4617" width="9.140625" style="28"/>
    <col min="4618" max="4618" width="10.7109375" style="28" customWidth="1"/>
    <col min="4619" max="4619" width="10.85546875" style="28" customWidth="1"/>
    <col min="4620" max="4620" width="11" style="28" customWidth="1"/>
    <col min="4621" max="4621" width="7.140625" style="28" customWidth="1"/>
    <col min="4622" max="4622" width="9.5703125" style="28" customWidth="1"/>
    <col min="4623" max="4623" width="13.28515625" style="28" customWidth="1"/>
    <col min="4624" max="4624" width="8.7109375" style="28" customWidth="1"/>
    <col min="4625" max="4625" width="33.140625" style="28" customWidth="1"/>
    <col min="4626" max="4863" width="9.140625" style="28"/>
    <col min="4864" max="4864" width="17" style="28" customWidth="1"/>
    <col min="4865" max="4865" width="12.5703125" style="28" customWidth="1"/>
    <col min="4866" max="4866" width="9.140625" style="28"/>
    <col min="4867" max="4868" width="21.140625" style="28" customWidth="1"/>
    <col min="4869" max="4869" width="37.28515625" style="28" customWidth="1"/>
    <col min="4870" max="4870" width="17.28515625" style="28" customWidth="1"/>
    <col min="4871" max="4873" width="9.140625" style="28"/>
    <col min="4874" max="4874" width="10.7109375" style="28" customWidth="1"/>
    <col min="4875" max="4875" width="10.85546875" style="28" customWidth="1"/>
    <col min="4876" max="4876" width="11" style="28" customWidth="1"/>
    <col min="4877" max="4877" width="7.140625" style="28" customWidth="1"/>
    <col min="4878" max="4878" width="9.5703125" style="28" customWidth="1"/>
    <col min="4879" max="4879" width="13.28515625" style="28" customWidth="1"/>
    <col min="4880" max="4880" width="8.7109375" style="28" customWidth="1"/>
    <col min="4881" max="4881" width="33.140625" style="28" customWidth="1"/>
    <col min="4882" max="5119" width="9.140625" style="28"/>
    <col min="5120" max="5120" width="17" style="28" customWidth="1"/>
    <col min="5121" max="5121" width="12.5703125" style="28" customWidth="1"/>
    <col min="5122" max="5122" width="9.140625" style="28"/>
    <col min="5123" max="5124" width="21.140625" style="28" customWidth="1"/>
    <col min="5125" max="5125" width="37.28515625" style="28" customWidth="1"/>
    <col min="5126" max="5126" width="17.28515625" style="28" customWidth="1"/>
    <col min="5127" max="5129" width="9.140625" style="28"/>
    <col min="5130" max="5130" width="10.7109375" style="28" customWidth="1"/>
    <col min="5131" max="5131" width="10.85546875" style="28" customWidth="1"/>
    <col min="5132" max="5132" width="11" style="28" customWidth="1"/>
    <col min="5133" max="5133" width="7.140625" style="28" customWidth="1"/>
    <col min="5134" max="5134" width="9.5703125" style="28" customWidth="1"/>
    <col min="5135" max="5135" width="13.28515625" style="28" customWidth="1"/>
    <col min="5136" max="5136" width="8.7109375" style="28" customWidth="1"/>
    <col min="5137" max="5137" width="33.140625" style="28" customWidth="1"/>
    <col min="5138" max="5375" width="9.140625" style="28"/>
    <col min="5376" max="5376" width="17" style="28" customWidth="1"/>
    <col min="5377" max="5377" width="12.5703125" style="28" customWidth="1"/>
    <col min="5378" max="5378" width="9.140625" style="28"/>
    <col min="5379" max="5380" width="21.140625" style="28" customWidth="1"/>
    <col min="5381" max="5381" width="37.28515625" style="28" customWidth="1"/>
    <col min="5382" max="5382" width="17.28515625" style="28" customWidth="1"/>
    <col min="5383" max="5385" width="9.140625" style="28"/>
    <col min="5386" max="5386" width="10.7109375" style="28" customWidth="1"/>
    <col min="5387" max="5387" width="10.85546875" style="28" customWidth="1"/>
    <col min="5388" max="5388" width="11" style="28" customWidth="1"/>
    <col min="5389" max="5389" width="7.140625" style="28" customWidth="1"/>
    <col min="5390" max="5390" width="9.5703125" style="28" customWidth="1"/>
    <col min="5391" max="5391" width="13.28515625" style="28" customWidth="1"/>
    <col min="5392" max="5392" width="8.7109375" style="28" customWidth="1"/>
    <col min="5393" max="5393" width="33.140625" style="28" customWidth="1"/>
    <col min="5394" max="5631" width="9.140625" style="28"/>
    <col min="5632" max="5632" width="17" style="28" customWidth="1"/>
    <col min="5633" max="5633" width="12.5703125" style="28" customWidth="1"/>
    <col min="5634" max="5634" width="9.140625" style="28"/>
    <col min="5635" max="5636" width="21.140625" style="28" customWidth="1"/>
    <col min="5637" max="5637" width="37.28515625" style="28" customWidth="1"/>
    <col min="5638" max="5638" width="17.28515625" style="28" customWidth="1"/>
    <col min="5639" max="5641" width="9.140625" style="28"/>
    <col min="5642" max="5642" width="10.7109375" style="28" customWidth="1"/>
    <col min="5643" max="5643" width="10.85546875" style="28" customWidth="1"/>
    <col min="5644" max="5644" width="11" style="28" customWidth="1"/>
    <col min="5645" max="5645" width="7.140625" style="28" customWidth="1"/>
    <col min="5646" max="5646" width="9.5703125" style="28" customWidth="1"/>
    <col min="5647" max="5647" width="13.28515625" style="28" customWidth="1"/>
    <col min="5648" max="5648" width="8.7109375" style="28" customWidth="1"/>
    <col min="5649" max="5649" width="33.140625" style="28" customWidth="1"/>
    <col min="5650" max="5887" width="9.140625" style="28"/>
    <col min="5888" max="5888" width="17" style="28" customWidth="1"/>
    <col min="5889" max="5889" width="12.5703125" style="28" customWidth="1"/>
    <col min="5890" max="5890" width="9.140625" style="28"/>
    <col min="5891" max="5892" width="21.140625" style="28" customWidth="1"/>
    <col min="5893" max="5893" width="37.28515625" style="28" customWidth="1"/>
    <col min="5894" max="5894" width="17.28515625" style="28" customWidth="1"/>
    <col min="5895" max="5897" width="9.140625" style="28"/>
    <col min="5898" max="5898" width="10.7109375" style="28" customWidth="1"/>
    <col min="5899" max="5899" width="10.85546875" style="28" customWidth="1"/>
    <col min="5900" max="5900" width="11" style="28" customWidth="1"/>
    <col min="5901" max="5901" width="7.140625" style="28" customWidth="1"/>
    <col min="5902" max="5902" width="9.5703125" style="28" customWidth="1"/>
    <col min="5903" max="5903" width="13.28515625" style="28" customWidth="1"/>
    <col min="5904" max="5904" width="8.7109375" style="28" customWidth="1"/>
    <col min="5905" max="5905" width="33.140625" style="28" customWidth="1"/>
    <col min="5906" max="6143" width="9.140625" style="28"/>
    <col min="6144" max="6144" width="17" style="28" customWidth="1"/>
    <col min="6145" max="6145" width="12.5703125" style="28" customWidth="1"/>
    <col min="6146" max="6146" width="9.140625" style="28"/>
    <col min="6147" max="6148" width="21.140625" style="28" customWidth="1"/>
    <col min="6149" max="6149" width="37.28515625" style="28" customWidth="1"/>
    <col min="6150" max="6150" width="17.28515625" style="28" customWidth="1"/>
    <col min="6151" max="6153" width="9.140625" style="28"/>
    <col min="6154" max="6154" width="10.7109375" style="28" customWidth="1"/>
    <col min="6155" max="6155" width="10.85546875" style="28" customWidth="1"/>
    <col min="6156" max="6156" width="11" style="28" customWidth="1"/>
    <col min="6157" max="6157" width="7.140625" style="28" customWidth="1"/>
    <col min="6158" max="6158" width="9.5703125" style="28" customWidth="1"/>
    <col min="6159" max="6159" width="13.28515625" style="28" customWidth="1"/>
    <col min="6160" max="6160" width="8.7109375" style="28" customWidth="1"/>
    <col min="6161" max="6161" width="33.140625" style="28" customWidth="1"/>
    <col min="6162" max="6399" width="9.140625" style="28"/>
    <col min="6400" max="6400" width="17" style="28" customWidth="1"/>
    <col min="6401" max="6401" width="12.5703125" style="28" customWidth="1"/>
    <col min="6402" max="6402" width="9.140625" style="28"/>
    <col min="6403" max="6404" width="21.140625" style="28" customWidth="1"/>
    <col min="6405" max="6405" width="37.28515625" style="28" customWidth="1"/>
    <col min="6406" max="6406" width="17.28515625" style="28" customWidth="1"/>
    <col min="6407" max="6409" width="9.140625" style="28"/>
    <col min="6410" max="6410" width="10.7109375" style="28" customWidth="1"/>
    <col min="6411" max="6411" width="10.85546875" style="28" customWidth="1"/>
    <col min="6412" max="6412" width="11" style="28" customWidth="1"/>
    <col min="6413" max="6413" width="7.140625" style="28" customWidth="1"/>
    <col min="6414" max="6414" width="9.5703125" style="28" customWidth="1"/>
    <col min="6415" max="6415" width="13.28515625" style="28" customWidth="1"/>
    <col min="6416" max="6416" width="8.7109375" style="28" customWidth="1"/>
    <col min="6417" max="6417" width="33.140625" style="28" customWidth="1"/>
    <col min="6418" max="6655" width="9.140625" style="28"/>
    <col min="6656" max="6656" width="17" style="28" customWidth="1"/>
    <col min="6657" max="6657" width="12.5703125" style="28" customWidth="1"/>
    <col min="6658" max="6658" width="9.140625" style="28"/>
    <col min="6659" max="6660" width="21.140625" style="28" customWidth="1"/>
    <col min="6661" max="6661" width="37.28515625" style="28" customWidth="1"/>
    <col min="6662" max="6662" width="17.28515625" style="28" customWidth="1"/>
    <col min="6663" max="6665" width="9.140625" style="28"/>
    <col min="6666" max="6666" width="10.7109375" style="28" customWidth="1"/>
    <col min="6667" max="6667" width="10.85546875" style="28" customWidth="1"/>
    <col min="6668" max="6668" width="11" style="28" customWidth="1"/>
    <col min="6669" max="6669" width="7.140625" style="28" customWidth="1"/>
    <col min="6670" max="6670" width="9.5703125" style="28" customWidth="1"/>
    <col min="6671" max="6671" width="13.28515625" style="28" customWidth="1"/>
    <col min="6672" max="6672" width="8.7109375" style="28" customWidth="1"/>
    <col min="6673" max="6673" width="33.140625" style="28" customWidth="1"/>
    <col min="6674" max="6911" width="9.140625" style="28"/>
    <col min="6912" max="6912" width="17" style="28" customWidth="1"/>
    <col min="6913" max="6913" width="12.5703125" style="28" customWidth="1"/>
    <col min="6914" max="6914" width="9.140625" style="28"/>
    <col min="6915" max="6916" width="21.140625" style="28" customWidth="1"/>
    <col min="6917" max="6917" width="37.28515625" style="28" customWidth="1"/>
    <col min="6918" max="6918" width="17.28515625" style="28" customWidth="1"/>
    <col min="6919" max="6921" width="9.140625" style="28"/>
    <col min="6922" max="6922" width="10.7109375" style="28" customWidth="1"/>
    <col min="6923" max="6923" width="10.85546875" style="28" customWidth="1"/>
    <col min="6924" max="6924" width="11" style="28" customWidth="1"/>
    <col min="6925" max="6925" width="7.140625" style="28" customWidth="1"/>
    <col min="6926" max="6926" width="9.5703125" style="28" customWidth="1"/>
    <col min="6927" max="6927" width="13.28515625" style="28" customWidth="1"/>
    <col min="6928" max="6928" width="8.7109375" style="28" customWidth="1"/>
    <col min="6929" max="6929" width="33.140625" style="28" customWidth="1"/>
    <col min="6930" max="7167" width="9.140625" style="28"/>
    <col min="7168" max="7168" width="17" style="28" customWidth="1"/>
    <col min="7169" max="7169" width="12.5703125" style="28" customWidth="1"/>
    <col min="7170" max="7170" width="9.140625" style="28"/>
    <col min="7171" max="7172" width="21.140625" style="28" customWidth="1"/>
    <col min="7173" max="7173" width="37.28515625" style="28" customWidth="1"/>
    <col min="7174" max="7174" width="17.28515625" style="28" customWidth="1"/>
    <col min="7175" max="7177" width="9.140625" style="28"/>
    <col min="7178" max="7178" width="10.7109375" style="28" customWidth="1"/>
    <col min="7179" max="7179" width="10.85546875" style="28" customWidth="1"/>
    <col min="7180" max="7180" width="11" style="28" customWidth="1"/>
    <col min="7181" max="7181" width="7.140625" style="28" customWidth="1"/>
    <col min="7182" max="7182" width="9.5703125" style="28" customWidth="1"/>
    <col min="7183" max="7183" width="13.28515625" style="28" customWidth="1"/>
    <col min="7184" max="7184" width="8.7109375" style="28" customWidth="1"/>
    <col min="7185" max="7185" width="33.140625" style="28" customWidth="1"/>
    <col min="7186" max="7423" width="9.140625" style="28"/>
    <col min="7424" max="7424" width="17" style="28" customWidth="1"/>
    <col min="7425" max="7425" width="12.5703125" style="28" customWidth="1"/>
    <col min="7426" max="7426" width="9.140625" style="28"/>
    <col min="7427" max="7428" width="21.140625" style="28" customWidth="1"/>
    <col min="7429" max="7429" width="37.28515625" style="28" customWidth="1"/>
    <col min="7430" max="7430" width="17.28515625" style="28" customWidth="1"/>
    <col min="7431" max="7433" width="9.140625" style="28"/>
    <col min="7434" max="7434" width="10.7109375" style="28" customWidth="1"/>
    <col min="7435" max="7435" width="10.85546875" style="28" customWidth="1"/>
    <col min="7436" max="7436" width="11" style="28" customWidth="1"/>
    <col min="7437" max="7437" width="7.140625" style="28" customWidth="1"/>
    <col min="7438" max="7438" width="9.5703125" style="28" customWidth="1"/>
    <col min="7439" max="7439" width="13.28515625" style="28" customWidth="1"/>
    <col min="7440" max="7440" width="8.7109375" style="28" customWidth="1"/>
    <col min="7441" max="7441" width="33.140625" style="28" customWidth="1"/>
    <col min="7442" max="7679" width="9.140625" style="28"/>
    <col min="7680" max="7680" width="17" style="28" customWidth="1"/>
    <col min="7681" max="7681" width="12.5703125" style="28" customWidth="1"/>
    <col min="7682" max="7682" width="9.140625" style="28"/>
    <col min="7683" max="7684" width="21.140625" style="28" customWidth="1"/>
    <col min="7685" max="7685" width="37.28515625" style="28" customWidth="1"/>
    <col min="7686" max="7686" width="17.28515625" style="28" customWidth="1"/>
    <col min="7687" max="7689" width="9.140625" style="28"/>
    <col min="7690" max="7690" width="10.7109375" style="28" customWidth="1"/>
    <col min="7691" max="7691" width="10.85546875" style="28" customWidth="1"/>
    <col min="7692" max="7692" width="11" style="28" customWidth="1"/>
    <col min="7693" max="7693" width="7.140625" style="28" customWidth="1"/>
    <col min="7694" max="7694" width="9.5703125" style="28" customWidth="1"/>
    <col min="7695" max="7695" width="13.28515625" style="28" customWidth="1"/>
    <col min="7696" max="7696" width="8.7109375" style="28" customWidth="1"/>
    <col min="7697" max="7697" width="33.140625" style="28" customWidth="1"/>
    <col min="7698" max="7935" width="9.140625" style="28"/>
    <col min="7936" max="7936" width="17" style="28" customWidth="1"/>
    <col min="7937" max="7937" width="12.5703125" style="28" customWidth="1"/>
    <col min="7938" max="7938" width="9.140625" style="28"/>
    <col min="7939" max="7940" width="21.140625" style="28" customWidth="1"/>
    <col min="7941" max="7941" width="37.28515625" style="28" customWidth="1"/>
    <col min="7942" max="7942" width="17.28515625" style="28" customWidth="1"/>
    <col min="7943" max="7945" width="9.140625" style="28"/>
    <col min="7946" max="7946" width="10.7109375" style="28" customWidth="1"/>
    <col min="7947" max="7947" width="10.85546875" style="28" customWidth="1"/>
    <col min="7948" max="7948" width="11" style="28" customWidth="1"/>
    <col min="7949" max="7949" width="7.140625" style="28" customWidth="1"/>
    <col min="7950" max="7950" width="9.5703125" style="28" customWidth="1"/>
    <col min="7951" max="7951" width="13.28515625" style="28" customWidth="1"/>
    <col min="7952" max="7952" width="8.7109375" style="28" customWidth="1"/>
    <col min="7953" max="7953" width="33.140625" style="28" customWidth="1"/>
    <col min="7954" max="8191" width="9.140625" style="28"/>
    <col min="8192" max="8192" width="17" style="28" customWidth="1"/>
    <col min="8193" max="8193" width="12.5703125" style="28" customWidth="1"/>
    <col min="8194" max="8194" width="9.140625" style="28"/>
    <col min="8195" max="8196" width="21.140625" style="28" customWidth="1"/>
    <col min="8197" max="8197" width="37.28515625" style="28" customWidth="1"/>
    <col min="8198" max="8198" width="17.28515625" style="28" customWidth="1"/>
    <col min="8199" max="8201" width="9.140625" style="28"/>
    <col min="8202" max="8202" width="10.7109375" style="28" customWidth="1"/>
    <col min="8203" max="8203" width="10.85546875" style="28" customWidth="1"/>
    <col min="8204" max="8204" width="11" style="28" customWidth="1"/>
    <col min="8205" max="8205" width="7.140625" style="28" customWidth="1"/>
    <col min="8206" max="8206" width="9.5703125" style="28" customWidth="1"/>
    <col min="8207" max="8207" width="13.28515625" style="28" customWidth="1"/>
    <col min="8208" max="8208" width="8.7109375" style="28" customWidth="1"/>
    <col min="8209" max="8209" width="33.140625" style="28" customWidth="1"/>
    <col min="8210" max="8447" width="9.140625" style="28"/>
    <col min="8448" max="8448" width="17" style="28" customWidth="1"/>
    <col min="8449" max="8449" width="12.5703125" style="28" customWidth="1"/>
    <col min="8450" max="8450" width="9.140625" style="28"/>
    <col min="8451" max="8452" width="21.140625" style="28" customWidth="1"/>
    <col min="8453" max="8453" width="37.28515625" style="28" customWidth="1"/>
    <col min="8454" max="8454" width="17.28515625" style="28" customWidth="1"/>
    <col min="8455" max="8457" width="9.140625" style="28"/>
    <col min="8458" max="8458" width="10.7109375" style="28" customWidth="1"/>
    <col min="8459" max="8459" width="10.85546875" style="28" customWidth="1"/>
    <col min="8460" max="8460" width="11" style="28" customWidth="1"/>
    <col min="8461" max="8461" width="7.140625" style="28" customWidth="1"/>
    <col min="8462" max="8462" width="9.5703125" style="28" customWidth="1"/>
    <col min="8463" max="8463" width="13.28515625" style="28" customWidth="1"/>
    <col min="8464" max="8464" width="8.7109375" style="28" customWidth="1"/>
    <col min="8465" max="8465" width="33.140625" style="28" customWidth="1"/>
    <col min="8466" max="8703" width="9.140625" style="28"/>
    <col min="8704" max="8704" width="17" style="28" customWidth="1"/>
    <col min="8705" max="8705" width="12.5703125" style="28" customWidth="1"/>
    <col min="8706" max="8706" width="9.140625" style="28"/>
    <col min="8707" max="8708" width="21.140625" style="28" customWidth="1"/>
    <col min="8709" max="8709" width="37.28515625" style="28" customWidth="1"/>
    <col min="8710" max="8710" width="17.28515625" style="28" customWidth="1"/>
    <col min="8711" max="8713" width="9.140625" style="28"/>
    <col min="8714" max="8714" width="10.7109375" style="28" customWidth="1"/>
    <col min="8715" max="8715" width="10.85546875" style="28" customWidth="1"/>
    <col min="8716" max="8716" width="11" style="28" customWidth="1"/>
    <col min="8717" max="8717" width="7.140625" style="28" customWidth="1"/>
    <col min="8718" max="8718" width="9.5703125" style="28" customWidth="1"/>
    <col min="8719" max="8719" width="13.28515625" style="28" customWidth="1"/>
    <col min="8720" max="8720" width="8.7109375" style="28" customWidth="1"/>
    <col min="8721" max="8721" width="33.140625" style="28" customWidth="1"/>
    <col min="8722" max="8959" width="9.140625" style="28"/>
    <col min="8960" max="8960" width="17" style="28" customWidth="1"/>
    <col min="8961" max="8961" width="12.5703125" style="28" customWidth="1"/>
    <col min="8962" max="8962" width="9.140625" style="28"/>
    <col min="8963" max="8964" width="21.140625" style="28" customWidth="1"/>
    <col min="8965" max="8965" width="37.28515625" style="28" customWidth="1"/>
    <col min="8966" max="8966" width="17.28515625" style="28" customWidth="1"/>
    <col min="8967" max="8969" width="9.140625" style="28"/>
    <col min="8970" max="8970" width="10.7109375" style="28" customWidth="1"/>
    <col min="8971" max="8971" width="10.85546875" style="28" customWidth="1"/>
    <col min="8972" max="8972" width="11" style="28" customWidth="1"/>
    <col min="8973" max="8973" width="7.140625" style="28" customWidth="1"/>
    <col min="8974" max="8974" width="9.5703125" style="28" customWidth="1"/>
    <col min="8975" max="8975" width="13.28515625" style="28" customWidth="1"/>
    <col min="8976" max="8976" width="8.7109375" style="28" customWidth="1"/>
    <col min="8977" max="8977" width="33.140625" style="28" customWidth="1"/>
    <col min="8978" max="9215" width="9.140625" style="28"/>
    <col min="9216" max="9216" width="17" style="28" customWidth="1"/>
    <col min="9217" max="9217" width="12.5703125" style="28" customWidth="1"/>
    <col min="9218" max="9218" width="9.140625" style="28"/>
    <col min="9219" max="9220" width="21.140625" style="28" customWidth="1"/>
    <col min="9221" max="9221" width="37.28515625" style="28" customWidth="1"/>
    <col min="9222" max="9222" width="17.28515625" style="28" customWidth="1"/>
    <col min="9223" max="9225" width="9.140625" style="28"/>
    <col min="9226" max="9226" width="10.7109375" style="28" customWidth="1"/>
    <col min="9227" max="9227" width="10.85546875" style="28" customWidth="1"/>
    <col min="9228" max="9228" width="11" style="28" customWidth="1"/>
    <col min="9229" max="9229" width="7.140625" style="28" customWidth="1"/>
    <col min="9230" max="9230" width="9.5703125" style="28" customWidth="1"/>
    <col min="9231" max="9231" width="13.28515625" style="28" customWidth="1"/>
    <col min="9232" max="9232" width="8.7109375" style="28" customWidth="1"/>
    <col min="9233" max="9233" width="33.140625" style="28" customWidth="1"/>
    <col min="9234" max="9471" width="9.140625" style="28"/>
    <col min="9472" max="9472" width="17" style="28" customWidth="1"/>
    <col min="9473" max="9473" width="12.5703125" style="28" customWidth="1"/>
    <col min="9474" max="9474" width="9.140625" style="28"/>
    <col min="9475" max="9476" width="21.140625" style="28" customWidth="1"/>
    <col min="9477" max="9477" width="37.28515625" style="28" customWidth="1"/>
    <col min="9478" max="9478" width="17.28515625" style="28" customWidth="1"/>
    <col min="9479" max="9481" width="9.140625" style="28"/>
    <col min="9482" max="9482" width="10.7109375" style="28" customWidth="1"/>
    <col min="9483" max="9483" width="10.85546875" style="28" customWidth="1"/>
    <col min="9484" max="9484" width="11" style="28" customWidth="1"/>
    <col min="9485" max="9485" width="7.140625" style="28" customWidth="1"/>
    <col min="9486" max="9486" width="9.5703125" style="28" customWidth="1"/>
    <col min="9487" max="9487" width="13.28515625" style="28" customWidth="1"/>
    <col min="9488" max="9488" width="8.7109375" style="28" customWidth="1"/>
    <col min="9489" max="9489" width="33.140625" style="28" customWidth="1"/>
    <col min="9490" max="9727" width="9.140625" style="28"/>
    <col min="9728" max="9728" width="17" style="28" customWidth="1"/>
    <col min="9729" max="9729" width="12.5703125" style="28" customWidth="1"/>
    <col min="9730" max="9730" width="9.140625" style="28"/>
    <col min="9731" max="9732" width="21.140625" style="28" customWidth="1"/>
    <col min="9733" max="9733" width="37.28515625" style="28" customWidth="1"/>
    <col min="9734" max="9734" width="17.28515625" style="28" customWidth="1"/>
    <col min="9735" max="9737" width="9.140625" style="28"/>
    <col min="9738" max="9738" width="10.7109375" style="28" customWidth="1"/>
    <col min="9739" max="9739" width="10.85546875" style="28" customWidth="1"/>
    <col min="9740" max="9740" width="11" style="28" customWidth="1"/>
    <col min="9741" max="9741" width="7.140625" style="28" customWidth="1"/>
    <col min="9742" max="9742" width="9.5703125" style="28" customWidth="1"/>
    <col min="9743" max="9743" width="13.28515625" style="28" customWidth="1"/>
    <col min="9744" max="9744" width="8.7109375" style="28" customWidth="1"/>
    <col min="9745" max="9745" width="33.140625" style="28" customWidth="1"/>
    <col min="9746" max="9983" width="9.140625" style="28"/>
    <col min="9984" max="9984" width="17" style="28" customWidth="1"/>
    <col min="9985" max="9985" width="12.5703125" style="28" customWidth="1"/>
    <col min="9986" max="9986" width="9.140625" style="28"/>
    <col min="9987" max="9988" width="21.140625" style="28" customWidth="1"/>
    <col min="9989" max="9989" width="37.28515625" style="28" customWidth="1"/>
    <col min="9990" max="9990" width="17.28515625" style="28" customWidth="1"/>
    <col min="9991" max="9993" width="9.140625" style="28"/>
    <col min="9994" max="9994" width="10.7109375" style="28" customWidth="1"/>
    <col min="9995" max="9995" width="10.85546875" style="28" customWidth="1"/>
    <col min="9996" max="9996" width="11" style="28" customWidth="1"/>
    <col min="9997" max="9997" width="7.140625" style="28" customWidth="1"/>
    <col min="9998" max="9998" width="9.5703125" style="28" customWidth="1"/>
    <col min="9999" max="9999" width="13.28515625" style="28" customWidth="1"/>
    <col min="10000" max="10000" width="8.7109375" style="28" customWidth="1"/>
    <col min="10001" max="10001" width="33.140625" style="28" customWidth="1"/>
    <col min="10002" max="10239" width="9.140625" style="28"/>
    <col min="10240" max="10240" width="17" style="28" customWidth="1"/>
    <col min="10241" max="10241" width="12.5703125" style="28" customWidth="1"/>
    <col min="10242" max="10242" width="9.140625" style="28"/>
    <col min="10243" max="10244" width="21.140625" style="28" customWidth="1"/>
    <col min="10245" max="10245" width="37.28515625" style="28" customWidth="1"/>
    <col min="10246" max="10246" width="17.28515625" style="28" customWidth="1"/>
    <col min="10247" max="10249" width="9.140625" style="28"/>
    <col min="10250" max="10250" width="10.7109375" style="28" customWidth="1"/>
    <col min="10251" max="10251" width="10.85546875" style="28" customWidth="1"/>
    <col min="10252" max="10252" width="11" style="28" customWidth="1"/>
    <col min="10253" max="10253" width="7.140625" style="28" customWidth="1"/>
    <col min="10254" max="10254" width="9.5703125" style="28" customWidth="1"/>
    <col min="10255" max="10255" width="13.28515625" style="28" customWidth="1"/>
    <col min="10256" max="10256" width="8.7109375" style="28" customWidth="1"/>
    <col min="10257" max="10257" width="33.140625" style="28" customWidth="1"/>
    <col min="10258" max="10495" width="9.140625" style="28"/>
    <col min="10496" max="10496" width="17" style="28" customWidth="1"/>
    <col min="10497" max="10497" width="12.5703125" style="28" customWidth="1"/>
    <col min="10498" max="10498" width="9.140625" style="28"/>
    <col min="10499" max="10500" width="21.140625" style="28" customWidth="1"/>
    <col min="10501" max="10501" width="37.28515625" style="28" customWidth="1"/>
    <col min="10502" max="10502" width="17.28515625" style="28" customWidth="1"/>
    <col min="10503" max="10505" width="9.140625" style="28"/>
    <col min="10506" max="10506" width="10.7109375" style="28" customWidth="1"/>
    <col min="10507" max="10507" width="10.85546875" style="28" customWidth="1"/>
    <col min="10508" max="10508" width="11" style="28" customWidth="1"/>
    <col min="10509" max="10509" width="7.140625" style="28" customWidth="1"/>
    <col min="10510" max="10510" width="9.5703125" style="28" customWidth="1"/>
    <col min="10511" max="10511" width="13.28515625" style="28" customWidth="1"/>
    <col min="10512" max="10512" width="8.7109375" style="28" customWidth="1"/>
    <col min="10513" max="10513" width="33.140625" style="28" customWidth="1"/>
    <col min="10514" max="10751" width="9.140625" style="28"/>
    <col min="10752" max="10752" width="17" style="28" customWidth="1"/>
    <col min="10753" max="10753" width="12.5703125" style="28" customWidth="1"/>
    <col min="10754" max="10754" width="9.140625" style="28"/>
    <col min="10755" max="10756" width="21.140625" style="28" customWidth="1"/>
    <col min="10757" max="10757" width="37.28515625" style="28" customWidth="1"/>
    <col min="10758" max="10758" width="17.28515625" style="28" customWidth="1"/>
    <col min="10759" max="10761" width="9.140625" style="28"/>
    <col min="10762" max="10762" width="10.7109375" style="28" customWidth="1"/>
    <col min="10763" max="10763" width="10.85546875" style="28" customWidth="1"/>
    <col min="10764" max="10764" width="11" style="28" customWidth="1"/>
    <col min="10765" max="10765" width="7.140625" style="28" customWidth="1"/>
    <col min="10766" max="10766" width="9.5703125" style="28" customWidth="1"/>
    <col min="10767" max="10767" width="13.28515625" style="28" customWidth="1"/>
    <col min="10768" max="10768" width="8.7109375" style="28" customWidth="1"/>
    <col min="10769" max="10769" width="33.140625" style="28" customWidth="1"/>
    <col min="10770" max="11007" width="9.140625" style="28"/>
    <col min="11008" max="11008" width="17" style="28" customWidth="1"/>
    <col min="11009" max="11009" width="12.5703125" style="28" customWidth="1"/>
    <col min="11010" max="11010" width="9.140625" style="28"/>
    <col min="11011" max="11012" width="21.140625" style="28" customWidth="1"/>
    <col min="11013" max="11013" width="37.28515625" style="28" customWidth="1"/>
    <col min="11014" max="11014" width="17.28515625" style="28" customWidth="1"/>
    <col min="11015" max="11017" width="9.140625" style="28"/>
    <col min="11018" max="11018" width="10.7109375" style="28" customWidth="1"/>
    <col min="11019" max="11019" width="10.85546875" style="28" customWidth="1"/>
    <col min="11020" max="11020" width="11" style="28" customWidth="1"/>
    <col min="11021" max="11021" width="7.140625" style="28" customWidth="1"/>
    <col min="11022" max="11022" width="9.5703125" style="28" customWidth="1"/>
    <col min="11023" max="11023" width="13.28515625" style="28" customWidth="1"/>
    <col min="11024" max="11024" width="8.7109375" style="28" customWidth="1"/>
    <col min="11025" max="11025" width="33.140625" style="28" customWidth="1"/>
    <col min="11026" max="11263" width="9.140625" style="28"/>
    <col min="11264" max="11264" width="17" style="28" customWidth="1"/>
    <col min="11265" max="11265" width="12.5703125" style="28" customWidth="1"/>
    <col min="11266" max="11266" width="9.140625" style="28"/>
    <col min="11267" max="11268" width="21.140625" style="28" customWidth="1"/>
    <col min="11269" max="11269" width="37.28515625" style="28" customWidth="1"/>
    <col min="11270" max="11270" width="17.28515625" style="28" customWidth="1"/>
    <col min="11271" max="11273" width="9.140625" style="28"/>
    <col min="11274" max="11274" width="10.7109375" style="28" customWidth="1"/>
    <col min="11275" max="11275" width="10.85546875" style="28" customWidth="1"/>
    <col min="11276" max="11276" width="11" style="28" customWidth="1"/>
    <col min="11277" max="11277" width="7.140625" style="28" customWidth="1"/>
    <col min="11278" max="11278" width="9.5703125" style="28" customWidth="1"/>
    <col min="11279" max="11279" width="13.28515625" style="28" customWidth="1"/>
    <col min="11280" max="11280" width="8.7109375" style="28" customWidth="1"/>
    <col min="11281" max="11281" width="33.140625" style="28" customWidth="1"/>
    <col min="11282" max="11519" width="9.140625" style="28"/>
    <col min="11520" max="11520" width="17" style="28" customWidth="1"/>
    <col min="11521" max="11521" width="12.5703125" style="28" customWidth="1"/>
    <col min="11522" max="11522" width="9.140625" style="28"/>
    <col min="11523" max="11524" width="21.140625" style="28" customWidth="1"/>
    <col min="11525" max="11525" width="37.28515625" style="28" customWidth="1"/>
    <col min="11526" max="11526" width="17.28515625" style="28" customWidth="1"/>
    <col min="11527" max="11529" width="9.140625" style="28"/>
    <col min="11530" max="11530" width="10.7109375" style="28" customWidth="1"/>
    <col min="11531" max="11531" width="10.85546875" style="28" customWidth="1"/>
    <col min="11532" max="11532" width="11" style="28" customWidth="1"/>
    <col min="11533" max="11533" width="7.140625" style="28" customWidth="1"/>
    <col min="11534" max="11534" width="9.5703125" style="28" customWidth="1"/>
    <col min="11535" max="11535" width="13.28515625" style="28" customWidth="1"/>
    <col min="11536" max="11536" width="8.7109375" style="28" customWidth="1"/>
    <col min="11537" max="11537" width="33.140625" style="28" customWidth="1"/>
    <col min="11538" max="11775" width="9.140625" style="28"/>
    <col min="11776" max="11776" width="17" style="28" customWidth="1"/>
    <col min="11777" max="11777" width="12.5703125" style="28" customWidth="1"/>
    <col min="11778" max="11778" width="9.140625" style="28"/>
    <col min="11779" max="11780" width="21.140625" style="28" customWidth="1"/>
    <col min="11781" max="11781" width="37.28515625" style="28" customWidth="1"/>
    <col min="11782" max="11782" width="17.28515625" style="28" customWidth="1"/>
    <col min="11783" max="11785" width="9.140625" style="28"/>
    <col min="11786" max="11786" width="10.7109375" style="28" customWidth="1"/>
    <col min="11787" max="11787" width="10.85546875" style="28" customWidth="1"/>
    <col min="11788" max="11788" width="11" style="28" customWidth="1"/>
    <col min="11789" max="11789" width="7.140625" style="28" customWidth="1"/>
    <col min="11790" max="11790" width="9.5703125" style="28" customWidth="1"/>
    <col min="11791" max="11791" width="13.28515625" style="28" customWidth="1"/>
    <col min="11792" max="11792" width="8.7109375" style="28" customWidth="1"/>
    <col min="11793" max="11793" width="33.140625" style="28" customWidth="1"/>
    <col min="11794" max="12031" width="9.140625" style="28"/>
    <col min="12032" max="12032" width="17" style="28" customWidth="1"/>
    <col min="12033" max="12033" width="12.5703125" style="28" customWidth="1"/>
    <col min="12034" max="12034" width="9.140625" style="28"/>
    <col min="12035" max="12036" width="21.140625" style="28" customWidth="1"/>
    <col min="12037" max="12037" width="37.28515625" style="28" customWidth="1"/>
    <col min="12038" max="12038" width="17.28515625" style="28" customWidth="1"/>
    <col min="12039" max="12041" width="9.140625" style="28"/>
    <col min="12042" max="12042" width="10.7109375" style="28" customWidth="1"/>
    <col min="12043" max="12043" width="10.85546875" style="28" customWidth="1"/>
    <col min="12044" max="12044" width="11" style="28" customWidth="1"/>
    <col min="12045" max="12045" width="7.140625" style="28" customWidth="1"/>
    <col min="12046" max="12046" width="9.5703125" style="28" customWidth="1"/>
    <col min="12047" max="12047" width="13.28515625" style="28" customWidth="1"/>
    <col min="12048" max="12048" width="8.7109375" style="28" customWidth="1"/>
    <col min="12049" max="12049" width="33.140625" style="28" customWidth="1"/>
    <col min="12050" max="12287" width="9.140625" style="28"/>
    <col min="12288" max="12288" width="17" style="28" customWidth="1"/>
    <col min="12289" max="12289" width="12.5703125" style="28" customWidth="1"/>
    <col min="12290" max="12290" width="9.140625" style="28"/>
    <col min="12291" max="12292" width="21.140625" style="28" customWidth="1"/>
    <col min="12293" max="12293" width="37.28515625" style="28" customWidth="1"/>
    <col min="12294" max="12294" width="17.28515625" style="28" customWidth="1"/>
    <col min="12295" max="12297" width="9.140625" style="28"/>
    <col min="12298" max="12298" width="10.7109375" style="28" customWidth="1"/>
    <col min="12299" max="12299" width="10.85546875" style="28" customWidth="1"/>
    <col min="12300" max="12300" width="11" style="28" customWidth="1"/>
    <col min="12301" max="12301" width="7.140625" style="28" customWidth="1"/>
    <col min="12302" max="12302" width="9.5703125" style="28" customWidth="1"/>
    <col min="12303" max="12303" width="13.28515625" style="28" customWidth="1"/>
    <col min="12304" max="12304" width="8.7109375" style="28" customWidth="1"/>
    <col min="12305" max="12305" width="33.140625" style="28" customWidth="1"/>
    <col min="12306" max="12543" width="9.140625" style="28"/>
    <col min="12544" max="12544" width="17" style="28" customWidth="1"/>
    <col min="12545" max="12545" width="12.5703125" style="28" customWidth="1"/>
    <col min="12546" max="12546" width="9.140625" style="28"/>
    <col min="12547" max="12548" width="21.140625" style="28" customWidth="1"/>
    <col min="12549" max="12549" width="37.28515625" style="28" customWidth="1"/>
    <col min="12550" max="12550" width="17.28515625" style="28" customWidth="1"/>
    <col min="12551" max="12553" width="9.140625" style="28"/>
    <col min="12554" max="12554" width="10.7109375" style="28" customWidth="1"/>
    <col min="12555" max="12555" width="10.85546875" style="28" customWidth="1"/>
    <col min="12556" max="12556" width="11" style="28" customWidth="1"/>
    <col min="12557" max="12557" width="7.140625" style="28" customWidth="1"/>
    <col min="12558" max="12558" width="9.5703125" style="28" customWidth="1"/>
    <col min="12559" max="12559" width="13.28515625" style="28" customWidth="1"/>
    <col min="12560" max="12560" width="8.7109375" style="28" customWidth="1"/>
    <col min="12561" max="12561" width="33.140625" style="28" customWidth="1"/>
    <col min="12562" max="12799" width="9.140625" style="28"/>
    <col min="12800" max="12800" width="17" style="28" customWidth="1"/>
    <col min="12801" max="12801" width="12.5703125" style="28" customWidth="1"/>
    <col min="12802" max="12802" width="9.140625" style="28"/>
    <col min="12803" max="12804" width="21.140625" style="28" customWidth="1"/>
    <col min="12805" max="12805" width="37.28515625" style="28" customWidth="1"/>
    <col min="12806" max="12806" width="17.28515625" style="28" customWidth="1"/>
    <col min="12807" max="12809" width="9.140625" style="28"/>
    <col min="12810" max="12810" width="10.7109375" style="28" customWidth="1"/>
    <col min="12811" max="12811" width="10.85546875" style="28" customWidth="1"/>
    <col min="12812" max="12812" width="11" style="28" customWidth="1"/>
    <col min="12813" max="12813" width="7.140625" style="28" customWidth="1"/>
    <col min="12814" max="12814" width="9.5703125" style="28" customWidth="1"/>
    <col min="12815" max="12815" width="13.28515625" style="28" customWidth="1"/>
    <col min="12816" max="12816" width="8.7109375" style="28" customWidth="1"/>
    <col min="12817" max="12817" width="33.140625" style="28" customWidth="1"/>
    <col min="12818" max="13055" width="9.140625" style="28"/>
    <col min="13056" max="13056" width="17" style="28" customWidth="1"/>
    <col min="13057" max="13057" width="12.5703125" style="28" customWidth="1"/>
    <col min="13058" max="13058" width="9.140625" style="28"/>
    <col min="13059" max="13060" width="21.140625" style="28" customWidth="1"/>
    <col min="13061" max="13061" width="37.28515625" style="28" customWidth="1"/>
    <col min="13062" max="13062" width="17.28515625" style="28" customWidth="1"/>
    <col min="13063" max="13065" width="9.140625" style="28"/>
    <col min="13066" max="13066" width="10.7109375" style="28" customWidth="1"/>
    <col min="13067" max="13067" width="10.85546875" style="28" customWidth="1"/>
    <col min="13068" max="13068" width="11" style="28" customWidth="1"/>
    <col min="13069" max="13069" width="7.140625" style="28" customWidth="1"/>
    <col min="13070" max="13070" width="9.5703125" style="28" customWidth="1"/>
    <col min="13071" max="13071" width="13.28515625" style="28" customWidth="1"/>
    <col min="13072" max="13072" width="8.7109375" style="28" customWidth="1"/>
    <col min="13073" max="13073" width="33.140625" style="28" customWidth="1"/>
    <col min="13074" max="13311" width="9.140625" style="28"/>
    <col min="13312" max="13312" width="17" style="28" customWidth="1"/>
    <col min="13313" max="13313" width="12.5703125" style="28" customWidth="1"/>
    <col min="13314" max="13314" width="9.140625" style="28"/>
    <col min="13315" max="13316" width="21.140625" style="28" customWidth="1"/>
    <col min="13317" max="13317" width="37.28515625" style="28" customWidth="1"/>
    <col min="13318" max="13318" width="17.28515625" style="28" customWidth="1"/>
    <col min="13319" max="13321" width="9.140625" style="28"/>
    <col min="13322" max="13322" width="10.7109375" style="28" customWidth="1"/>
    <col min="13323" max="13323" width="10.85546875" style="28" customWidth="1"/>
    <col min="13324" max="13324" width="11" style="28" customWidth="1"/>
    <col min="13325" max="13325" width="7.140625" style="28" customWidth="1"/>
    <col min="13326" max="13326" width="9.5703125" style="28" customWidth="1"/>
    <col min="13327" max="13327" width="13.28515625" style="28" customWidth="1"/>
    <col min="13328" max="13328" width="8.7109375" style="28" customWidth="1"/>
    <col min="13329" max="13329" width="33.140625" style="28" customWidth="1"/>
    <col min="13330" max="13567" width="9.140625" style="28"/>
    <col min="13568" max="13568" width="17" style="28" customWidth="1"/>
    <col min="13569" max="13569" width="12.5703125" style="28" customWidth="1"/>
    <col min="13570" max="13570" width="9.140625" style="28"/>
    <col min="13571" max="13572" width="21.140625" style="28" customWidth="1"/>
    <col min="13573" max="13573" width="37.28515625" style="28" customWidth="1"/>
    <col min="13574" max="13574" width="17.28515625" style="28" customWidth="1"/>
    <col min="13575" max="13577" width="9.140625" style="28"/>
    <col min="13578" max="13578" width="10.7109375" style="28" customWidth="1"/>
    <col min="13579" max="13579" width="10.85546875" style="28" customWidth="1"/>
    <col min="13580" max="13580" width="11" style="28" customWidth="1"/>
    <col min="13581" max="13581" width="7.140625" style="28" customWidth="1"/>
    <col min="13582" max="13582" width="9.5703125" style="28" customWidth="1"/>
    <col min="13583" max="13583" width="13.28515625" style="28" customWidth="1"/>
    <col min="13584" max="13584" width="8.7109375" style="28" customWidth="1"/>
    <col min="13585" max="13585" width="33.140625" style="28" customWidth="1"/>
    <col min="13586" max="13823" width="9.140625" style="28"/>
    <col min="13824" max="13824" width="17" style="28" customWidth="1"/>
    <col min="13825" max="13825" width="12.5703125" style="28" customWidth="1"/>
    <col min="13826" max="13826" width="9.140625" style="28"/>
    <col min="13827" max="13828" width="21.140625" style="28" customWidth="1"/>
    <col min="13829" max="13829" width="37.28515625" style="28" customWidth="1"/>
    <col min="13830" max="13830" width="17.28515625" style="28" customWidth="1"/>
    <col min="13831" max="13833" width="9.140625" style="28"/>
    <col min="13834" max="13834" width="10.7109375" style="28" customWidth="1"/>
    <col min="13835" max="13835" width="10.85546875" style="28" customWidth="1"/>
    <col min="13836" max="13836" width="11" style="28" customWidth="1"/>
    <col min="13837" max="13837" width="7.140625" style="28" customWidth="1"/>
    <col min="13838" max="13838" width="9.5703125" style="28" customWidth="1"/>
    <col min="13839" max="13839" width="13.28515625" style="28" customWidth="1"/>
    <col min="13840" max="13840" width="8.7109375" style="28" customWidth="1"/>
    <col min="13841" max="13841" width="33.140625" style="28" customWidth="1"/>
    <col min="13842" max="14079" width="9.140625" style="28"/>
    <col min="14080" max="14080" width="17" style="28" customWidth="1"/>
    <col min="14081" max="14081" width="12.5703125" style="28" customWidth="1"/>
    <col min="14082" max="14082" width="9.140625" style="28"/>
    <col min="14083" max="14084" width="21.140625" style="28" customWidth="1"/>
    <col min="14085" max="14085" width="37.28515625" style="28" customWidth="1"/>
    <col min="14086" max="14086" width="17.28515625" style="28" customWidth="1"/>
    <col min="14087" max="14089" width="9.140625" style="28"/>
    <col min="14090" max="14090" width="10.7109375" style="28" customWidth="1"/>
    <col min="14091" max="14091" width="10.85546875" style="28" customWidth="1"/>
    <col min="14092" max="14092" width="11" style="28" customWidth="1"/>
    <col min="14093" max="14093" width="7.140625" style="28" customWidth="1"/>
    <col min="14094" max="14094" width="9.5703125" style="28" customWidth="1"/>
    <col min="14095" max="14095" width="13.28515625" style="28" customWidth="1"/>
    <col min="14096" max="14096" width="8.7109375" style="28" customWidth="1"/>
    <col min="14097" max="14097" width="33.140625" style="28" customWidth="1"/>
    <col min="14098" max="14335" width="9.140625" style="28"/>
    <col min="14336" max="14336" width="17" style="28" customWidth="1"/>
    <col min="14337" max="14337" width="12.5703125" style="28" customWidth="1"/>
    <col min="14338" max="14338" width="9.140625" style="28"/>
    <col min="14339" max="14340" width="21.140625" style="28" customWidth="1"/>
    <col min="14341" max="14341" width="37.28515625" style="28" customWidth="1"/>
    <col min="14342" max="14342" width="17.28515625" style="28" customWidth="1"/>
    <col min="14343" max="14345" width="9.140625" style="28"/>
    <col min="14346" max="14346" width="10.7109375" style="28" customWidth="1"/>
    <col min="14347" max="14347" width="10.85546875" style="28" customWidth="1"/>
    <col min="14348" max="14348" width="11" style="28" customWidth="1"/>
    <col min="14349" max="14349" width="7.140625" style="28" customWidth="1"/>
    <col min="14350" max="14350" width="9.5703125" style="28" customWidth="1"/>
    <col min="14351" max="14351" width="13.28515625" style="28" customWidth="1"/>
    <col min="14352" max="14352" width="8.7109375" style="28" customWidth="1"/>
    <col min="14353" max="14353" width="33.140625" style="28" customWidth="1"/>
    <col min="14354" max="14591" width="9.140625" style="28"/>
    <col min="14592" max="14592" width="17" style="28" customWidth="1"/>
    <col min="14593" max="14593" width="12.5703125" style="28" customWidth="1"/>
    <col min="14594" max="14594" width="9.140625" style="28"/>
    <col min="14595" max="14596" width="21.140625" style="28" customWidth="1"/>
    <col min="14597" max="14597" width="37.28515625" style="28" customWidth="1"/>
    <col min="14598" max="14598" width="17.28515625" style="28" customWidth="1"/>
    <col min="14599" max="14601" width="9.140625" style="28"/>
    <col min="14602" max="14602" width="10.7109375" style="28" customWidth="1"/>
    <col min="14603" max="14603" width="10.85546875" style="28" customWidth="1"/>
    <col min="14604" max="14604" width="11" style="28" customWidth="1"/>
    <col min="14605" max="14605" width="7.140625" style="28" customWidth="1"/>
    <col min="14606" max="14606" width="9.5703125" style="28" customWidth="1"/>
    <col min="14607" max="14607" width="13.28515625" style="28" customWidth="1"/>
    <col min="14608" max="14608" width="8.7109375" style="28" customWidth="1"/>
    <col min="14609" max="14609" width="33.140625" style="28" customWidth="1"/>
    <col min="14610" max="14847" width="9.140625" style="28"/>
    <col min="14848" max="14848" width="17" style="28" customWidth="1"/>
    <col min="14849" max="14849" width="12.5703125" style="28" customWidth="1"/>
    <col min="14850" max="14850" width="9.140625" style="28"/>
    <col min="14851" max="14852" width="21.140625" style="28" customWidth="1"/>
    <col min="14853" max="14853" width="37.28515625" style="28" customWidth="1"/>
    <col min="14854" max="14854" width="17.28515625" style="28" customWidth="1"/>
    <col min="14855" max="14857" width="9.140625" style="28"/>
    <col min="14858" max="14858" width="10.7109375" style="28" customWidth="1"/>
    <col min="14859" max="14859" width="10.85546875" style="28" customWidth="1"/>
    <col min="14860" max="14860" width="11" style="28" customWidth="1"/>
    <col min="14861" max="14861" width="7.140625" style="28" customWidth="1"/>
    <col min="14862" max="14862" width="9.5703125" style="28" customWidth="1"/>
    <col min="14863" max="14863" width="13.28515625" style="28" customWidth="1"/>
    <col min="14864" max="14864" width="8.7109375" style="28" customWidth="1"/>
    <col min="14865" max="14865" width="33.140625" style="28" customWidth="1"/>
    <col min="14866" max="15103" width="9.140625" style="28"/>
    <col min="15104" max="15104" width="17" style="28" customWidth="1"/>
    <col min="15105" max="15105" width="12.5703125" style="28" customWidth="1"/>
    <col min="15106" max="15106" width="9.140625" style="28"/>
    <col min="15107" max="15108" width="21.140625" style="28" customWidth="1"/>
    <col min="15109" max="15109" width="37.28515625" style="28" customWidth="1"/>
    <col min="15110" max="15110" width="17.28515625" style="28" customWidth="1"/>
    <col min="15111" max="15113" width="9.140625" style="28"/>
    <col min="15114" max="15114" width="10.7109375" style="28" customWidth="1"/>
    <col min="15115" max="15115" width="10.85546875" style="28" customWidth="1"/>
    <col min="15116" max="15116" width="11" style="28" customWidth="1"/>
    <col min="15117" max="15117" width="7.140625" style="28" customWidth="1"/>
    <col min="15118" max="15118" width="9.5703125" style="28" customWidth="1"/>
    <col min="15119" max="15119" width="13.28515625" style="28" customWidth="1"/>
    <col min="15120" max="15120" width="8.7109375" style="28" customWidth="1"/>
    <col min="15121" max="15121" width="33.140625" style="28" customWidth="1"/>
    <col min="15122" max="15359" width="9.140625" style="28"/>
    <col min="15360" max="15360" width="17" style="28" customWidth="1"/>
    <col min="15361" max="15361" width="12.5703125" style="28" customWidth="1"/>
    <col min="15362" max="15362" width="9.140625" style="28"/>
    <col min="15363" max="15364" width="21.140625" style="28" customWidth="1"/>
    <col min="15365" max="15365" width="37.28515625" style="28" customWidth="1"/>
    <col min="15366" max="15366" width="17.28515625" style="28" customWidth="1"/>
    <col min="15367" max="15369" width="9.140625" style="28"/>
    <col min="15370" max="15370" width="10.7109375" style="28" customWidth="1"/>
    <col min="15371" max="15371" width="10.85546875" style="28" customWidth="1"/>
    <col min="15372" max="15372" width="11" style="28" customWidth="1"/>
    <col min="15373" max="15373" width="7.140625" style="28" customWidth="1"/>
    <col min="15374" max="15374" width="9.5703125" style="28" customWidth="1"/>
    <col min="15375" max="15375" width="13.28515625" style="28" customWidth="1"/>
    <col min="15376" max="15376" width="8.7109375" style="28" customWidth="1"/>
    <col min="15377" max="15377" width="33.140625" style="28" customWidth="1"/>
    <col min="15378" max="15615" width="9.140625" style="28"/>
    <col min="15616" max="15616" width="17" style="28" customWidth="1"/>
    <col min="15617" max="15617" width="12.5703125" style="28" customWidth="1"/>
    <col min="15618" max="15618" width="9.140625" style="28"/>
    <col min="15619" max="15620" width="21.140625" style="28" customWidth="1"/>
    <col min="15621" max="15621" width="37.28515625" style="28" customWidth="1"/>
    <col min="15622" max="15622" width="17.28515625" style="28" customWidth="1"/>
    <col min="15623" max="15625" width="9.140625" style="28"/>
    <col min="15626" max="15626" width="10.7109375" style="28" customWidth="1"/>
    <col min="15627" max="15627" width="10.85546875" style="28" customWidth="1"/>
    <col min="15628" max="15628" width="11" style="28" customWidth="1"/>
    <col min="15629" max="15629" width="7.140625" style="28" customWidth="1"/>
    <col min="15630" max="15630" width="9.5703125" style="28" customWidth="1"/>
    <col min="15631" max="15631" width="13.28515625" style="28" customWidth="1"/>
    <col min="15632" max="15632" width="8.7109375" style="28" customWidth="1"/>
    <col min="15633" max="15633" width="33.140625" style="28" customWidth="1"/>
    <col min="15634" max="15871" width="9.140625" style="28"/>
    <col min="15872" max="15872" width="17" style="28" customWidth="1"/>
    <col min="15873" max="15873" width="12.5703125" style="28" customWidth="1"/>
    <col min="15874" max="15874" width="9.140625" style="28"/>
    <col min="15875" max="15876" width="21.140625" style="28" customWidth="1"/>
    <col min="15877" max="15877" width="37.28515625" style="28" customWidth="1"/>
    <col min="15878" max="15878" width="17.28515625" style="28" customWidth="1"/>
    <col min="15879" max="15881" width="9.140625" style="28"/>
    <col min="15882" max="15882" width="10.7109375" style="28" customWidth="1"/>
    <col min="15883" max="15883" width="10.85546875" style="28" customWidth="1"/>
    <col min="15884" max="15884" width="11" style="28" customWidth="1"/>
    <col min="15885" max="15885" width="7.140625" style="28" customWidth="1"/>
    <col min="15886" max="15886" width="9.5703125" style="28" customWidth="1"/>
    <col min="15887" max="15887" width="13.28515625" style="28" customWidth="1"/>
    <col min="15888" max="15888" width="8.7109375" style="28" customWidth="1"/>
    <col min="15889" max="15889" width="33.140625" style="28" customWidth="1"/>
    <col min="15890" max="16127" width="9.140625" style="28"/>
    <col min="16128" max="16128" width="17" style="28" customWidth="1"/>
    <col min="16129" max="16129" width="12.5703125" style="28" customWidth="1"/>
    <col min="16130" max="16130" width="9.140625" style="28"/>
    <col min="16131" max="16132" width="21.140625" style="28" customWidth="1"/>
    <col min="16133" max="16133" width="37.28515625" style="28" customWidth="1"/>
    <col min="16134" max="16134" width="17.28515625" style="28" customWidth="1"/>
    <col min="16135" max="16137" width="9.140625" style="28"/>
    <col min="16138" max="16138" width="10.7109375" style="28" customWidth="1"/>
    <col min="16139" max="16139" width="10.85546875" style="28" customWidth="1"/>
    <col min="16140" max="16140" width="11" style="28" customWidth="1"/>
    <col min="16141" max="16141" width="7.140625" style="28" customWidth="1"/>
    <col min="16142" max="16142" width="9.5703125" style="28" customWidth="1"/>
    <col min="16143" max="16143" width="13.28515625" style="28" customWidth="1"/>
    <col min="16144" max="16144" width="8.7109375" style="28" customWidth="1"/>
    <col min="16145" max="16145" width="33.140625" style="28" customWidth="1"/>
    <col min="16146" max="16384" width="9.140625" style="28"/>
  </cols>
  <sheetData>
    <row r="1" spans="1:17" ht="23.25" x14ac:dyDescent="0.2">
      <c r="A1" s="69"/>
    </row>
    <row r="2" spans="1:17" ht="15" x14ac:dyDescent="0.25">
      <c r="A2" s="155" t="s">
        <v>42</v>
      </c>
      <c r="B2" s="156"/>
      <c r="C2" s="157" t="str">
        <f>CODE_PROJET</f>
        <v>BDI 12 072 11</v>
      </c>
      <c r="D2" s="158"/>
    </row>
    <row r="3" spans="1:17" ht="15" x14ac:dyDescent="0.25">
      <c r="A3" s="110" t="s">
        <v>65</v>
      </c>
      <c r="B3" s="111"/>
      <c r="C3" s="112" t="str">
        <f>INTITULE_PROJET</f>
        <v>Appui à la Bonne Gouvernance et à la lutte contre la corruption au Burundi (ABGLC)</v>
      </c>
      <c r="D3" s="113"/>
      <c r="O3" s="29"/>
      <c r="Q3" s="30"/>
    </row>
    <row r="4" spans="1:17" ht="15" x14ac:dyDescent="0.25">
      <c r="A4" s="155" t="s">
        <v>41</v>
      </c>
      <c r="B4" s="155"/>
      <c r="C4" s="157">
        <f>ANNEE_DE_REFERENCE</f>
        <v>2014</v>
      </c>
      <c r="D4" s="158"/>
      <c r="F4" s="68" t="s">
        <v>190</v>
      </c>
      <c r="G4" s="67">
        <f>SUM(J:J)</f>
        <v>67500</v>
      </c>
      <c r="Q4" s="30"/>
    </row>
    <row r="5" spans="1:17" s="78" customFormat="1" ht="15" x14ac:dyDescent="0.25">
      <c r="A5" s="110" t="s">
        <v>110</v>
      </c>
      <c r="B5" s="110"/>
      <c r="C5" s="112" t="str">
        <f>TRIMESTRE_DE_REFERENCE</f>
        <v>Q1</v>
      </c>
      <c r="D5" s="113"/>
    </row>
    <row r="6" spans="1:17" s="78" customFormat="1" x14ac:dyDescent="0.2"/>
    <row r="7" spans="1:17" ht="12.75" x14ac:dyDescent="0.2">
      <c r="H7" s="27"/>
      <c r="I7" s="27"/>
      <c r="J7" s="32"/>
      <c r="K7" s="31"/>
      <c r="L7" s="32"/>
      <c r="M7" s="604" t="s">
        <v>189</v>
      </c>
      <c r="N7" s="604"/>
      <c r="O7" s="604"/>
      <c r="P7" s="604"/>
      <c r="Q7" s="33"/>
    </row>
    <row r="8" spans="1:17" s="57" customFormat="1" ht="62.25" customHeight="1" thickBot="1" x14ac:dyDescent="0.25">
      <c r="A8" s="56" t="s">
        <v>188</v>
      </c>
      <c r="B8" s="56" t="s">
        <v>187</v>
      </c>
      <c r="C8" s="56" t="s">
        <v>186</v>
      </c>
      <c r="D8" s="56" t="s">
        <v>43</v>
      </c>
      <c r="E8" s="56" t="s">
        <v>185</v>
      </c>
      <c r="F8" s="56" t="s">
        <v>44</v>
      </c>
      <c r="G8" s="56" t="s">
        <v>45</v>
      </c>
      <c r="H8" s="56" t="s">
        <v>184</v>
      </c>
      <c r="I8" s="56" t="s">
        <v>46</v>
      </c>
      <c r="J8" s="56" t="s">
        <v>183</v>
      </c>
      <c r="K8" s="56" t="s">
        <v>182</v>
      </c>
      <c r="L8" s="56" t="s">
        <v>181</v>
      </c>
      <c r="M8" s="56" t="s">
        <v>180</v>
      </c>
      <c r="N8" s="56" t="s">
        <v>179</v>
      </c>
      <c r="O8" s="56" t="s">
        <v>178</v>
      </c>
      <c r="P8" s="56" t="s">
        <v>177</v>
      </c>
      <c r="Q8" s="56" t="s">
        <v>117</v>
      </c>
    </row>
    <row r="9" spans="1:17" ht="12.95" customHeight="1" x14ac:dyDescent="0.2">
      <c r="A9" s="583"/>
      <c r="B9" s="586" t="s">
        <v>570</v>
      </c>
      <c r="C9" s="586" t="s">
        <v>576</v>
      </c>
      <c r="D9" s="586" t="s">
        <v>571</v>
      </c>
      <c r="E9" s="586" t="s">
        <v>53</v>
      </c>
      <c r="F9" s="586" t="s">
        <v>574</v>
      </c>
      <c r="G9" s="586" t="s">
        <v>57</v>
      </c>
      <c r="H9" s="592">
        <v>41883</v>
      </c>
      <c r="I9" s="592">
        <v>42794</v>
      </c>
      <c r="J9" s="598">
        <v>23000</v>
      </c>
      <c r="K9" s="595">
        <f>J9*2106</f>
        <v>48438000</v>
      </c>
      <c r="L9" s="601" t="s">
        <v>578</v>
      </c>
      <c r="M9" s="58"/>
      <c r="N9" s="58"/>
      <c r="O9" s="59"/>
      <c r="P9" s="60"/>
      <c r="Q9" s="608" t="s">
        <v>624</v>
      </c>
    </row>
    <row r="10" spans="1:17" ht="12.75" x14ac:dyDescent="0.2">
      <c r="A10" s="584"/>
      <c r="B10" s="587"/>
      <c r="C10" s="587"/>
      <c r="D10" s="587"/>
      <c r="E10" s="587"/>
      <c r="F10" s="587"/>
      <c r="G10" s="587"/>
      <c r="H10" s="593"/>
      <c r="I10" s="593"/>
      <c r="J10" s="599"/>
      <c r="K10" s="596"/>
      <c r="L10" s="602"/>
      <c r="M10" s="61"/>
      <c r="N10" s="61"/>
      <c r="O10" s="62"/>
      <c r="P10" s="63"/>
      <c r="Q10" s="606"/>
    </row>
    <row r="11" spans="1:17" ht="13.5" thickBot="1" x14ac:dyDescent="0.25">
      <c r="A11" s="584"/>
      <c r="B11" s="587"/>
      <c r="C11" s="587"/>
      <c r="D11" s="587"/>
      <c r="E11" s="587"/>
      <c r="F11" s="587"/>
      <c r="G11" s="587"/>
      <c r="H11" s="593"/>
      <c r="I11" s="593"/>
      <c r="J11" s="599"/>
      <c r="K11" s="596"/>
      <c r="L11" s="602"/>
      <c r="M11" s="61"/>
      <c r="N11" s="61"/>
      <c r="O11" s="62"/>
      <c r="P11" s="63"/>
      <c r="Q11" s="609"/>
    </row>
    <row r="12" spans="1:17" ht="12.75" x14ac:dyDescent="0.2">
      <c r="A12" s="584"/>
      <c r="B12" s="587"/>
      <c r="C12" s="587"/>
      <c r="D12" s="587"/>
      <c r="E12" s="587"/>
      <c r="F12" s="587"/>
      <c r="G12" s="587"/>
      <c r="H12" s="593"/>
      <c r="I12" s="593"/>
      <c r="J12" s="599"/>
      <c r="K12" s="596"/>
      <c r="L12" s="602"/>
      <c r="M12" s="61"/>
      <c r="N12" s="61"/>
      <c r="O12" s="62"/>
      <c r="P12" s="63"/>
      <c r="Q12" s="608"/>
    </row>
    <row r="13" spans="1:17" ht="12.75" x14ac:dyDescent="0.2">
      <c r="A13" s="584"/>
      <c r="B13" s="587"/>
      <c r="C13" s="587"/>
      <c r="D13" s="587"/>
      <c r="E13" s="587"/>
      <c r="F13" s="587"/>
      <c r="G13" s="587"/>
      <c r="H13" s="593"/>
      <c r="I13" s="593"/>
      <c r="J13" s="599"/>
      <c r="K13" s="596"/>
      <c r="L13" s="602"/>
      <c r="M13" s="61"/>
      <c r="N13" s="61"/>
      <c r="O13" s="62"/>
      <c r="P13" s="63"/>
      <c r="Q13" s="606"/>
    </row>
    <row r="14" spans="1:17" ht="12" customHeight="1" thickBot="1" x14ac:dyDescent="0.25">
      <c r="A14" s="585"/>
      <c r="B14" s="588"/>
      <c r="C14" s="588"/>
      <c r="D14" s="588"/>
      <c r="E14" s="588"/>
      <c r="F14" s="588"/>
      <c r="G14" s="588"/>
      <c r="H14" s="594"/>
      <c r="I14" s="594"/>
      <c r="J14" s="600"/>
      <c r="K14" s="597"/>
      <c r="L14" s="603"/>
      <c r="M14" s="40"/>
      <c r="N14" s="40"/>
      <c r="O14" s="41"/>
      <c r="P14" s="42"/>
      <c r="Q14" s="609"/>
    </row>
    <row r="15" spans="1:17" ht="12" customHeight="1" x14ac:dyDescent="0.2">
      <c r="A15" s="583"/>
      <c r="B15" s="586" t="s">
        <v>570</v>
      </c>
      <c r="C15" s="586" t="s">
        <v>566</v>
      </c>
      <c r="D15" s="586" t="s">
        <v>572</v>
      </c>
      <c r="E15" s="586" t="s">
        <v>53</v>
      </c>
      <c r="F15" s="586" t="s">
        <v>574</v>
      </c>
      <c r="G15" s="586" t="s">
        <v>57</v>
      </c>
      <c r="H15" s="592">
        <v>41883</v>
      </c>
      <c r="I15" s="592">
        <v>42794</v>
      </c>
      <c r="J15" s="598">
        <v>6000</v>
      </c>
      <c r="K15" s="595">
        <f>J15*2106</f>
        <v>12636000</v>
      </c>
      <c r="L15" s="601" t="s">
        <v>578</v>
      </c>
      <c r="M15" s="34"/>
      <c r="N15" s="61"/>
      <c r="O15" s="35"/>
      <c r="P15" s="36"/>
      <c r="Q15" s="605" t="s">
        <v>573</v>
      </c>
    </row>
    <row r="16" spans="1:17" ht="11.25" customHeight="1" x14ac:dyDescent="0.2">
      <c r="A16" s="584"/>
      <c r="B16" s="587"/>
      <c r="C16" s="587"/>
      <c r="D16" s="587"/>
      <c r="E16" s="587"/>
      <c r="F16" s="587"/>
      <c r="G16" s="587"/>
      <c r="H16" s="593"/>
      <c r="I16" s="593"/>
      <c r="J16" s="599"/>
      <c r="K16" s="596"/>
      <c r="L16" s="602"/>
      <c r="M16" s="37"/>
      <c r="N16" s="61"/>
      <c r="O16" s="38"/>
      <c r="P16" s="39"/>
      <c r="Q16" s="606"/>
    </row>
    <row r="17" spans="1:17" ht="11.25" customHeight="1" x14ac:dyDescent="0.2">
      <c r="A17" s="584"/>
      <c r="B17" s="587"/>
      <c r="C17" s="587"/>
      <c r="D17" s="587"/>
      <c r="E17" s="587"/>
      <c r="F17" s="587"/>
      <c r="G17" s="587"/>
      <c r="H17" s="593"/>
      <c r="I17" s="593"/>
      <c r="J17" s="599"/>
      <c r="K17" s="596"/>
      <c r="L17" s="602"/>
      <c r="M17" s="77"/>
      <c r="N17" s="61"/>
      <c r="O17" s="75"/>
      <c r="P17" s="74"/>
      <c r="Q17" s="606"/>
    </row>
    <row r="18" spans="1:17" ht="12" customHeight="1" thickBot="1" x14ac:dyDescent="0.25">
      <c r="A18" s="585"/>
      <c r="B18" s="588"/>
      <c r="C18" s="588"/>
      <c r="D18" s="588"/>
      <c r="E18" s="588"/>
      <c r="F18" s="588"/>
      <c r="G18" s="588"/>
      <c r="H18" s="594"/>
      <c r="I18" s="594"/>
      <c r="J18" s="600"/>
      <c r="K18" s="597"/>
      <c r="L18" s="603"/>
      <c r="M18" s="40" t="s">
        <v>176</v>
      </c>
      <c r="N18" s="40"/>
      <c r="O18" s="41"/>
      <c r="P18" s="42"/>
      <c r="Q18" s="607"/>
    </row>
    <row r="19" spans="1:17" ht="11.25" customHeight="1" x14ac:dyDescent="0.2">
      <c r="A19" s="583"/>
      <c r="B19" s="586" t="s">
        <v>570</v>
      </c>
      <c r="C19" s="586" t="s">
        <v>576</v>
      </c>
      <c r="D19" s="586" t="s">
        <v>571</v>
      </c>
      <c r="E19" s="586" t="s">
        <v>53</v>
      </c>
      <c r="F19" s="586" t="s">
        <v>579</v>
      </c>
      <c r="G19" s="586" t="s">
        <v>57</v>
      </c>
      <c r="H19" s="592">
        <v>42005</v>
      </c>
      <c r="I19" s="592">
        <v>42794</v>
      </c>
      <c r="J19" s="598">
        <v>26500</v>
      </c>
      <c r="K19" s="595">
        <f>J19*2106</f>
        <v>55809000</v>
      </c>
      <c r="L19" s="601" t="s">
        <v>578</v>
      </c>
      <c r="M19" s="34"/>
      <c r="N19" s="61"/>
      <c r="O19" s="35"/>
      <c r="P19" s="36"/>
      <c r="Q19" s="605" t="s">
        <v>625</v>
      </c>
    </row>
    <row r="20" spans="1:17" ht="11.25" customHeight="1" x14ac:dyDescent="0.2">
      <c r="A20" s="584"/>
      <c r="B20" s="587"/>
      <c r="C20" s="587"/>
      <c r="D20" s="587"/>
      <c r="E20" s="587"/>
      <c r="F20" s="587"/>
      <c r="G20" s="587"/>
      <c r="H20" s="593"/>
      <c r="I20" s="593"/>
      <c r="J20" s="599"/>
      <c r="K20" s="596"/>
      <c r="L20" s="602"/>
      <c r="M20" s="37"/>
      <c r="N20" s="61"/>
      <c r="O20" s="38"/>
      <c r="P20" s="39"/>
      <c r="Q20" s="606"/>
    </row>
    <row r="21" spans="1:17" ht="12" customHeight="1" thickBot="1" x14ac:dyDescent="0.25">
      <c r="A21" s="585"/>
      <c r="B21" s="588"/>
      <c r="C21" s="588"/>
      <c r="D21" s="588"/>
      <c r="E21" s="588"/>
      <c r="F21" s="588"/>
      <c r="G21" s="588"/>
      <c r="H21" s="594"/>
      <c r="I21" s="594"/>
      <c r="J21" s="600"/>
      <c r="K21" s="597"/>
      <c r="L21" s="603"/>
      <c r="M21" s="40" t="s">
        <v>176</v>
      </c>
      <c r="N21" s="40"/>
      <c r="O21" s="41"/>
      <c r="P21" s="42"/>
      <c r="Q21" s="607"/>
    </row>
    <row r="22" spans="1:17" ht="11.25" customHeight="1" x14ac:dyDescent="0.2">
      <c r="A22" s="583"/>
      <c r="B22" s="586" t="s">
        <v>570</v>
      </c>
      <c r="C22" s="586" t="s">
        <v>566</v>
      </c>
      <c r="D22" s="586" t="s">
        <v>572</v>
      </c>
      <c r="E22" s="586" t="s">
        <v>53</v>
      </c>
      <c r="F22" s="586" t="s">
        <v>579</v>
      </c>
      <c r="G22" s="586" t="s">
        <v>57</v>
      </c>
      <c r="H22" s="592">
        <v>41883</v>
      </c>
      <c r="I22" s="592">
        <v>42794</v>
      </c>
      <c r="J22" s="598">
        <v>12000</v>
      </c>
      <c r="K22" s="595">
        <f>+J22*2106</f>
        <v>25272000</v>
      </c>
      <c r="L22" s="601" t="s">
        <v>578</v>
      </c>
      <c r="M22" s="34"/>
      <c r="N22" s="61"/>
      <c r="O22" s="35"/>
      <c r="P22" s="36"/>
      <c r="Q22" s="605" t="s">
        <v>573</v>
      </c>
    </row>
    <row r="23" spans="1:17" ht="11.25" customHeight="1" x14ac:dyDescent="0.2">
      <c r="A23" s="584"/>
      <c r="B23" s="587"/>
      <c r="C23" s="587"/>
      <c r="D23" s="587"/>
      <c r="E23" s="587"/>
      <c r="F23" s="587"/>
      <c r="G23" s="587"/>
      <c r="H23" s="593"/>
      <c r="I23" s="593"/>
      <c r="J23" s="599"/>
      <c r="K23" s="596"/>
      <c r="L23" s="602"/>
      <c r="M23" s="37"/>
      <c r="N23" s="61"/>
      <c r="O23" s="38"/>
      <c r="P23" s="39"/>
      <c r="Q23" s="606"/>
    </row>
    <row r="24" spans="1:17" ht="12" customHeight="1" thickBot="1" x14ac:dyDescent="0.25">
      <c r="A24" s="585"/>
      <c r="B24" s="588"/>
      <c r="C24" s="588"/>
      <c r="D24" s="588"/>
      <c r="E24" s="588"/>
      <c r="F24" s="588"/>
      <c r="G24" s="588"/>
      <c r="H24" s="594"/>
      <c r="I24" s="594"/>
      <c r="J24" s="600"/>
      <c r="K24" s="597"/>
      <c r="L24" s="603"/>
      <c r="M24" s="40" t="s">
        <v>176</v>
      </c>
      <c r="N24" s="40"/>
      <c r="O24" s="41"/>
      <c r="P24" s="42"/>
      <c r="Q24" s="607"/>
    </row>
    <row r="25" spans="1:17" ht="11.25" customHeight="1" x14ac:dyDescent="0.2">
      <c r="A25" s="583"/>
      <c r="B25" s="586"/>
      <c r="C25" s="586"/>
      <c r="D25" s="586"/>
      <c r="E25" s="586"/>
      <c r="F25" s="586"/>
      <c r="G25" s="586"/>
      <c r="H25" s="592"/>
      <c r="I25" s="592"/>
      <c r="J25" s="598"/>
      <c r="K25" s="589"/>
      <c r="L25" s="601"/>
      <c r="M25" s="34"/>
      <c r="N25" s="61"/>
      <c r="O25" s="35"/>
      <c r="P25" s="36"/>
      <c r="Q25" s="605"/>
    </row>
    <row r="26" spans="1:17" ht="11.25" customHeight="1" x14ac:dyDescent="0.2">
      <c r="A26" s="584"/>
      <c r="B26" s="587"/>
      <c r="C26" s="587"/>
      <c r="D26" s="587"/>
      <c r="E26" s="587"/>
      <c r="F26" s="587"/>
      <c r="G26" s="587"/>
      <c r="H26" s="593"/>
      <c r="I26" s="593"/>
      <c r="J26" s="599"/>
      <c r="K26" s="590"/>
      <c r="L26" s="602"/>
      <c r="M26" s="37"/>
      <c r="N26" s="61"/>
      <c r="O26" s="38"/>
      <c r="P26" s="39"/>
      <c r="Q26" s="606"/>
    </row>
    <row r="27" spans="1:17" ht="12" customHeight="1" thickBot="1" x14ac:dyDescent="0.25">
      <c r="A27" s="585"/>
      <c r="B27" s="588"/>
      <c r="C27" s="588"/>
      <c r="D27" s="588"/>
      <c r="E27" s="588"/>
      <c r="F27" s="588"/>
      <c r="G27" s="588"/>
      <c r="H27" s="594"/>
      <c r="I27" s="594"/>
      <c r="J27" s="600"/>
      <c r="K27" s="591"/>
      <c r="L27" s="603"/>
      <c r="M27" s="40" t="s">
        <v>176</v>
      </c>
      <c r="N27" s="40"/>
      <c r="O27" s="41"/>
      <c r="P27" s="42"/>
      <c r="Q27" s="607"/>
    </row>
    <row r="28" spans="1:17" ht="11.25" customHeight="1" x14ac:dyDescent="0.2">
      <c r="A28" s="583"/>
      <c r="B28" s="586"/>
      <c r="C28" s="586"/>
      <c r="D28" s="586"/>
      <c r="E28" s="586"/>
      <c r="F28" s="586"/>
      <c r="G28" s="586"/>
      <c r="H28" s="592"/>
      <c r="I28" s="592"/>
      <c r="J28" s="598"/>
      <c r="K28" s="589"/>
      <c r="L28" s="601"/>
      <c r="M28" s="34"/>
      <c r="N28" s="61"/>
      <c r="O28" s="35"/>
      <c r="P28" s="36"/>
      <c r="Q28" s="605"/>
    </row>
    <row r="29" spans="1:17" ht="11.25" customHeight="1" x14ac:dyDescent="0.2">
      <c r="A29" s="584"/>
      <c r="B29" s="587"/>
      <c r="C29" s="587"/>
      <c r="D29" s="587"/>
      <c r="E29" s="587"/>
      <c r="F29" s="587"/>
      <c r="G29" s="587"/>
      <c r="H29" s="593"/>
      <c r="I29" s="593"/>
      <c r="J29" s="599"/>
      <c r="K29" s="590"/>
      <c r="L29" s="602"/>
      <c r="M29" s="37"/>
      <c r="N29" s="61"/>
      <c r="O29" s="38"/>
      <c r="P29" s="39"/>
      <c r="Q29" s="606"/>
    </row>
    <row r="30" spans="1:17" ht="12" customHeight="1" thickBot="1" x14ac:dyDescent="0.25">
      <c r="A30" s="585"/>
      <c r="B30" s="588"/>
      <c r="C30" s="588"/>
      <c r="D30" s="588"/>
      <c r="E30" s="588"/>
      <c r="F30" s="588"/>
      <c r="G30" s="588"/>
      <c r="H30" s="594"/>
      <c r="I30" s="594"/>
      <c r="J30" s="600"/>
      <c r="K30" s="591"/>
      <c r="L30" s="603"/>
      <c r="M30" s="40" t="s">
        <v>176</v>
      </c>
      <c r="N30" s="40"/>
      <c r="O30" s="41"/>
      <c r="P30" s="42"/>
      <c r="Q30" s="607"/>
    </row>
    <row r="31" spans="1:17" ht="11.25" customHeight="1" x14ac:dyDescent="0.2">
      <c r="A31" s="583"/>
      <c r="B31" s="586"/>
      <c r="C31" s="586"/>
      <c r="D31" s="586"/>
      <c r="E31" s="586"/>
      <c r="F31" s="586"/>
      <c r="G31" s="586"/>
      <c r="H31" s="592"/>
      <c r="I31" s="592"/>
      <c r="J31" s="598"/>
      <c r="K31" s="589"/>
      <c r="L31" s="601"/>
      <c r="M31" s="34"/>
      <c r="N31" s="61"/>
      <c r="O31" s="35"/>
      <c r="P31" s="36"/>
      <c r="Q31" s="605"/>
    </row>
    <row r="32" spans="1:17" ht="11.25" customHeight="1" x14ac:dyDescent="0.2">
      <c r="A32" s="584"/>
      <c r="B32" s="587"/>
      <c r="C32" s="587"/>
      <c r="D32" s="587"/>
      <c r="E32" s="587"/>
      <c r="F32" s="587"/>
      <c r="G32" s="587"/>
      <c r="H32" s="593"/>
      <c r="I32" s="593"/>
      <c r="J32" s="599"/>
      <c r="K32" s="590"/>
      <c r="L32" s="602"/>
      <c r="M32" s="37"/>
      <c r="N32" s="61"/>
      <c r="O32" s="38"/>
      <c r="P32" s="39"/>
      <c r="Q32" s="606"/>
    </row>
    <row r="33" spans="1:17" ht="12" customHeight="1" thickBot="1" x14ac:dyDescent="0.25">
      <c r="A33" s="585"/>
      <c r="B33" s="588"/>
      <c r="C33" s="588"/>
      <c r="D33" s="588"/>
      <c r="E33" s="588"/>
      <c r="F33" s="588"/>
      <c r="G33" s="588"/>
      <c r="H33" s="594"/>
      <c r="I33" s="594"/>
      <c r="J33" s="600"/>
      <c r="K33" s="591"/>
      <c r="L33" s="603"/>
      <c r="M33" s="40" t="s">
        <v>176</v>
      </c>
      <c r="N33" s="40"/>
      <c r="O33" s="41"/>
      <c r="P33" s="42"/>
      <c r="Q33" s="607"/>
    </row>
    <row r="34" spans="1:17" ht="11.25" customHeight="1" x14ac:dyDescent="0.2">
      <c r="A34" s="583"/>
      <c r="B34" s="586"/>
      <c r="C34" s="586"/>
      <c r="D34" s="586"/>
      <c r="E34" s="586"/>
      <c r="F34" s="586"/>
      <c r="G34" s="586"/>
      <c r="H34" s="592"/>
      <c r="I34" s="592"/>
      <c r="J34" s="598"/>
      <c r="K34" s="589"/>
      <c r="L34" s="601"/>
      <c r="M34" s="34"/>
      <c r="N34" s="61"/>
      <c r="O34" s="35"/>
      <c r="P34" s="36"/>
      <c r="Q34" s="605"/>
    </row>
    <row r="35" spans="1:17" ht="11.25" customHeight="1" x14ac:dyDescent="0.2">
      <c r="A35" s="584"/>
      <c r="B35" s="587"/>
      <c r="C35" s="587"/>
      <c r="D35" s="587"/>
      <c r="E35" s="587"/>
      <c r="F35" s="587"/>
      <c r="G35" s="587"/>
      <c r="H35" s="593"/>
      <c r="I35" s="593"/>
      <c r="J35" s="599"/>
      <c r="K35" s="590"/>
      <c r="L35" s="602"/>
      <c r="M35" s="37"/>
      <c r="N35" s="61"/>
      <c r="O35" s="38"/>
      <c r="P35" s="39"/>
      <c r="Q35" s="606"/>
    </row>
    <row r="36" spans="1:17" ht="12" customHeight="1" thickBot="1" x14ac:dyDescent="0.25">
      <c r="A36" s="585"/>
      <c r="B36" s="588"/>
      <c r="C36" s="588"/>
      <c r="D36" s="588"/>
      <c r="E36" s="588"/>
      <c r="F36" s="588"/>
      <c r="G36" s="588"/>
      <c r="H36" s="594"/>
      <c r="I36" s="594"/>
      <c r="J36" s="600"/>
      <c r="K36" s="591"/>
      <c r="L36" s="603"/>
      <c r="M36" s="40" t="s">
        <v>176</v>
      </c>
      <c r="N36" s="40"/>
      <c r="O36" s="41"/>
      <c r="P36" s="42"/>
      <c r="Q36" s="607"/>
    </row>
    <row r="37" spans="1:17" ht="11.25" customHeight="1" x14ac:dyDescent="0.2">
      <c r="A37" s="583"/>
      <c r="B37" s="586"/>
      <c r="C37" s="586"/>
      <c r="D37" s="586"/>
      <c r="E37" s="586"/>
      <c r="F37" s="586"/>
      <c r="G37" s="586"/>
      <c r="H37" s="592"/>
      <c r="I37" s="592"/>
      <c r="J37" s="598"/>
      <c r="K37" s="589"/>
      <c r="L37" s="601"/>
      <c r="M37" s="34"/>
      <c r="N37" s="61"/>
      <c r="O37" s="35"/>
      <c r="P37" s="36"/>
      <c r="Q37" s="605"/>
    </row>
    <row r="38" spans="1:17" ht="11.25" customHeight="1" x14ac:dyDescent="0.2">
      <c r="A38" s="584"/>
      <c r="B38" s="587"/>
      <c r="C38" s="587"/>
      <c r="D38" s="587"/>
      <c r="E38" s="587"/>
      <c r="F38" s="587"/>
      <c r="G38" s="587"/>
      <c r="H38" s="593"/>
      <c r="I38" s="593"/>
      <c r="J38" s="599"/>
      <c r="K38" s="590"/>
      <c r="L38" s="602"/>
      <c r="M38" s="37"/>
      <c r="N38" s="61"/>
      <c r="O38" s="38"/>
      <c r="P38" s="39"/>
      <c r="Q38" s="606"/>
    </row>
    <row r="39" spans="1:17" ht="12" customHeight="1" thickBot="1" x14ac:dyDescent="0.25">
      <c r="A39" s="585"/>
      <c r="B39" s="588"/>
      <c r="C39" s="588"/>
      <c r="D39" s="588"/>
      <c r="E39" s="588"/>
      <c r="F39" s="588"/>
      <c r="G39" s="588"/>
      <c r="H39" s="594"/>
      <c r="I39" s="594"/>
      <c r="J39" s="600"/>
      <c r="K39" s="591"/>
      <c r="L39" s="603"/>
      <c r="M39" s="40" t="s">
        <v>176</v>
      </c>
      <c r="N39" s="40"/>
      <c r="O39" s="41"/>
      <c r="P39" s="42"/>
      <c r="Q39" s="607"/>
    </row>
    <row r="40" spans="1:17" ht="11.25" customHeight="1" x14ac:dyDescent="0.2">
      <c r="A40" s="583"/>
      <c r="B40" s="586"/>
      <c r="C40" s="586"/>
      <c r="D40" s="586"/>
      <c r="E40" s="586"/>
      <c r="F40" s="586"/>
      <c r="G40" s="586"/>
      <c r="H40" s="592"/>
      <c r="I40" s="592"/>
      <c r="J40" s="598"/>
      <c r="K40" s="589"/>
      <c r="L40" s="601"/>
      <c r="M40" s="34"/>
      <c r="N40" s="61"/>
      <c r="O40" s="35"/>
      <c r="P40" s="36"/>
      <c r="Q40" s="605"/>
    </row>
    <row r="41" spans="1:17" ht="11.25" customHeight="1" x14ac:dyDescent="0.2">
      <c r="A41" s="584"/>
      <c r="B41" s="587"/>
      <c r="C41" s="587"/>
      <c r="D41" s="587"/>
      <c r="E41" s="587"/>
      <c r="F41" s="587"/>
      <c r="G41" s="587"/>
      <c r="H41" s="593"/>
      <c r="I41" s="593"/>
      <c r="J41" s="599"/>
      <c r="K41" s="590"/>
      <c r="L41" s="602"/>
      <c r="M41" s="37"/>
      <c r="N41" s="61"/>
      <c r="O41" s="38"/>
      <c r="P41" s="39"/>
      <c r="Q41" s="606"/>
    </row>
    <row r="42" spans="1:17" ht="12" customHeight="1" thickBot="1" x14ac:dyDescent="0.25">
      <c r="A42" s="585"/>
      <c r="B42" s="588"/>
      <c r="C42" s="588"/>
      <c r="D42" s="588"/>
      <c r="E42" s="588"/>
      <c r="F42" s="588"/>
      <c r="G42" s="588"/>
      <c r="H42" s="594"/>
      <c r="I42" s="594"/>
      <c r="J42" s="600"/>
      <c r="K42" s="591"/>
      <c r="L42" s="603"/>
      <c r="M42" s="40" t="s">
        <v>176</v>
      </c>
      <c r="N42" s="40"/>
      <c r="O42" s="41"/>
      <c r="P42" s="42"/>
      <c r="Q42" s="607"/>
    </row>
    <row r="43" spans="1:17" ht="11.25" customHeight="1" x14ac:dyDescent="0.2">
      <c r="A43" s="583"/>
      <c r="B43" s="586"/>
      <c r="C43" s="586"/>
      <c r="D43" s="586"/>
      <c r="E43" s="586"/>
      <c r="F43" s="586"/>
      <c r="G43" s="586"/>
      <c r="H43" s="592"/>
      <c r="I43" s="592"/>
      <c r="J43" s="598"/>
      <c r="K43" s="589"/>
      <c r="L43" s="601"/>
      <c r="M43" s="34"/>
      <c r="N43" s="61"/>
      <c r="O43" s="35"/>
      <c r="P43" s="36"/>
      <c r="Q43" s="605"/>
    </row>
    <row r="44" spans="1:17" ht="11.25" customHeight="1" x14ac:dyDescent="0.2">
      <c r="A44" s="584"/>
      <c r="B44" s="587"/>
      <c r="C44" s="587"/>
      <c r="D44" s="587"/>
      <c r="E44" s="587"/>
      <c r="F44" s="587"/>
      <c r="G44" s="587"/>
      <c r="H44" s="593"/>
      <c r="I44" s="593"/>
      <c r="J44" s="599"/>
      <c r="K44" s="590"/>
      <c r="L44" s="602"/>
      <c r="M44" s="37"/>
      <c r="N44" s="61"/>
      <c r="O44" s="38"/>
      <c r="P44" s="39"/>
      <c r="Q44" s="606"/>
    </row>
    <row r="45" spans="1:17" ht="12" customHeight="1" thickBot="1" x14ac:dyDescent="0.25">
      <c r="A45" s="585"/>
      <c r="B45" s="588"/>
      <c r="C45" s="588"/>
      <c r="D45" s="588"/>
      <c r="E45" s="588"/>
      <c r="F45" s="588"/>
      <c r="G45" s="588"/>
      <c r="H45" s="594"/>
      <c r="I45" s="594"/>
      <c r="J45" s="600"/>
      <c r="K45" s="591"/>
      <c r="L45" s="603"/>
      <c r="M45" s="40" t="s">
        <v>176</v>
      </c>
      <c r="N45" s="40"/>
      <c r="O45" s="41"/>
      <c r="P45" s="42"/>
      <c r="Q45" s="607"/>
    </row>
    <row r="46" spans="1:17" ht="11.25" customHeight="1" x14ac:dyDescent="0.2">
      <c r="A46" s="583"/>
      <c r="B46" s="586"/>
      <c r="C46" s="586"/>
      <c r="D46" s="586"/>
      <c r="E46" s="586"/>
      <c r="F46" s="586"/>
      <c r="G46" s="586"/>
      <c r="H46" s="592"/>
      <c r="I46" s="592"/>
      <c r="J46" s="598"/>
      <c r="K46" s="589"/>
      <c r="L46" s="601"/>
      <c r="M46" s="34"/>
      <c r="N46" s="61"/>
      <c r="O46" s="35"/>
      <c r="P46" s="36"/>
      <c r="Q46" s="605"/>
    </row>
    <row r="47" spans="1:17" ht="11.25" customHeight="1" x14ac:dyDescent="0.2">
      <c r="A47" s="584"/>
      <c r="B47" s="587"/>
      <c r="C47" s="587"/>
      <c r="D47" s="587"/>
      <c r="E47" s="587"/>
      <c r="F47" s="587"/>
      <c r="G47" s="587"/>
      <c r="H47" s="593"/>
      <c r="I47" s="593"/>
      <c r="J47" s="599"/>
      <c r="K47" s="590"/>
      <c r="L47" s="602"/>
      <c r="M47" s="37"/>
      <c r="N47" s="61"/>
      <c r="O47" s="38"/>
      <c r="P47" s="39"/>
      <c r="Q47" s="606"/>
    </row>
    <row r="48" spans="1:17" ht="12" customHeight="1" thickBot="1" x14ac:dyDescent="0.25">
      <c r="A48" s="585"/>
      <c r="B48" s="588"/>
      <c r="C48" s="588"/>
      <c r="D48" s="588"/>
      <c r="E48" s="588"/>
      <c r="F48" s="588"/>
      <c r="G48" s="588"/>
      <c r="H48" s="594"/>
      <c r="I48" s="594"/>
      <c r="J48" s="600"/>
      <c r="K48" s="591"/>
      <c r="L48" s="603"/>
      <c r="M48" s="40" t="s">
        <v>176</v>
      </c>
      <c r="N48" s="40"/>
      <c r="O48" s="41"/>
      <c r="P48" s="42"/>
      <c r="Q48" s="607"/>
    </row>
    <row r="49" spans="1:17" ht="11.25" customHeight="1" x14ac:dyDescent="0.2">
      <c r="A49" s="583"/>
      <c r="B49" s="586"/>
      <c r="C49" s="586"/>
      <c r="D49" s="586"/>
      <c r="E49" s="586"/>
      <c r="F49" s="586"/>
      <c r="G49" s="586"/>
      <c r="H49" s="592"/>
      <c r="I49" s="592"/>
      <c r="J49" s="598"/>
      <c r="K49" s="589"/>
      <c r="L49" s="601"/>
      <c r="M49" s="34"/>
      <c r="N49" s="61"/>
      <c r="O49" s="35"/>
      <c r="P49" s="36"/>
      <c r="Q49" s="605"/>
    </row>
    <row r="50" spans="1:17" ht="11.25" customHeight="1" x14ac:dyDescent="0.2">
      <c r="A50" s="584"/>
      <c r="B50" s="587"/>
      <c r="C50" s="587"/>
      <c r="D50" s="587"/>
      <c r="E50" s="587"/>
      <c r="F50" s="587"/>
      <c r="G50" s="587"/>
      <c r="H50" s="593"/>
      <c r="I50" s="593"/>
      <c r="J50" s="599"/>
      <c r="K50" s="590"/>
      <c r="L50" s="602"/>
      <c r="M50" s="37"/>
      <c r="N50" s="61"/>
      <c r="O50" s="38"/>
      <c r="P50" s="39"/>
      <c r="Q50" s="606"/>
    </row>
    <row r="51" spans="1:17" ht="12" customHeight="1" thickBot="1" x14ac:dyDescent="0.25">
      <c r="A51" s="585"/>
      <c r="B51" s="588"/>
      <c r="C51" s="588"/>
      <c r="D51" s="588"/>
      <c r="E51" s="588"/>
      <c r="F51" s="588"/>
      <c r="G51" s="588"/>
      <c r="H51" s="594"/>
      <c r="I51" s="594"/>
      <c r="J51" s="600"/>
      <c r="K51" s="591"/>
      <c r="L51" s="603"/>
      <c r="M51" s="40" t="s">
        <v>176</v>
      </c>
      <c r="N51" s="40"/>
      <c r="O51" s="41"/>
      <c r="P51" s="42"/>
      <c r="Q51" s="607"/>
    </row>
    <row r="52" spans="1:17" ht="11.25" customHeight="1" x14ac:dyDescent="0.2">
      <c r="A52" s="583"/>
      <c r="B52" s="586"/>
      <c r="C52" s="586"/>
      <c r="D52" s="586"/>
      <c r="E52" s="586"/>
      <c r="F52" s="586"/>
      <c r="G52" s="586"/>
      <c r="H52" s="592"/>
      <c r="I52" s="592"/>
      <c r="J52" s="598"/>
      <c r="K52" s="589"/>
      <c r="L52" s="601"/>
      <c r="M52" s="34"/>
      <c r="N52" s="61"/>
      <c r="O52" s="35"/>
      <c r="P52" s="36"/>
      <c r="Q52" s="605"/>
    </row>
    <row r="53" spans="1:17" ht="11.25" customHeight="1" x14ac:dyDescent="0.2">
      <c r="A53" s="584"/>
      <c r="B53" s="587"/>
      <c r="C53" s="587"/>
      <c r="D53" s="587"/>
      <c r="E53" s="587"/>
      <c r="F53" s="587"/>
      <c r="G53" s="587"/>
      <c r="H53" s="593"/>
      <c r="I53" s="593"/>
      <c r="J53" s="599"/>
      <c r="K53" s="590"/>
      <c r="L53" s="602"/>
      <c r="M53" s="37"/>
      <c r="N53" s="61"/>
      <c r="O53" s="38"/>
      <c r="P53" s="39"/>
      <c r="Q53" s="606"/>
    </row>
    <row r="54" spans="1:17" ht="12" customHeight="1" thickBot="1" x14ac:dyDescent="0.25">
      <c r="A54" s="585"/>
      <c r="B54" s="588"/>
      <c r="C54" s="588"/>
      <c r="D54" s="588"/>
      <c r="E54" s="588"/>
      <c r="F54" s="588"/>
      <c r="G54" s="588"/>
      <c r="H54" s="594"/>
      <c r="I54" s="594"/>
      <c r="J54" s="600"/>
      <c r="K54" s="591"/>
      <c r="L54" s="603"/>
      <c r="M54" s="40" t="s">
        <v>176</v>
      </c>
      <c r="N54" s="40"/>
      <c r="O54" s="41"/>
      <c r="P54" s="42"/>
      <c r="Q54" s="607"/>
    </row>
    <row r="55" spans="1:17" ht="11.25" customHeight="1" x14ac:dyDescent="0.2">
      <c r="A55" s="583"/>
      <c r="B55" s="586"/>
      <c r="C55" s="586"/>
      <c r="D55" s="586"/>
      <c r="E55" s="586"/>
      <c r="F55" s="586"/>
      <c r="G55" s="586"/>
      <c r="H55" s="592"/>
      <c r="I55" s="592"/>
      <c r="J55" s="598"/>
      <c r="K55" s="589"/>
      <c r="L55" s="601"/>
      <c r="M55" s="34"/>
      <c r="N55" s="61"/>
      <c r="O55" s="35"/>
      <c r="P55" s="36"/>
      <c r="Q55" s="605"/>
    </row>
    <row r="56" spans="1:17" ht="11.25" customHeight="1" x14ac:dyDescent="0.2">
      <c r="A56" s="584"/>
      <c r="B56" s="587"/>
      <c r="C56" s="587"/>
      <c r="D56" s="587"/>
      <c r="E56" s="587"/>
      <c r="F56" s="587"/>
      <c r="G56" s="587"/>
      <c r="H56" s="593"/>
      <c r="I56" s="593"/>
      <c r="J56" s="599"/>
      <c r="K56" s="590"/>
      <c r="L56" s="602"/>
      <c r="M56" s="37"/>
      <c r="N56" s="61"/>
      <c r="O56" s="38"/>
      <c r="P56" s="39"/>
      <c r="Q56" s="606"/>
    </row>
    <row r="57" spans="1:17" ht="12" customHeight="1" thickBot="1" x14ac:dyDescent="0.25">
      <c r="A57" s="585"/>
      <c r="B57" s="588"/>
      <c r="C57" s="588"/>
      <c r="D57" s="588"/>
      <c r="E57" s="588"/>
      <c r="F57" s="588"/>
      <c r="G57" s="588"/>
      <c r="H57" s="594"/>
      <c r="I57" s="594"/>
      <c r="J57" s="600"/>
      <c r="K57" s="591"/>
      <c r="L57" s="603"/>
      <c r="M57" s="40" t="s">
        <v>176</v>
      </c>
      <c r="N57" s="40"/>
      <c r="O57" s="41"/>
      <c r="P57" s="42"/>
      <c r="Q57" s="607"/>
    </row>
    <row r="58" spans="1:17" ht="11.25" customHeight="1" x14ac:dyDescent="0.2">
      <c r="A58" s="583"/>
      <c r="B58" s="586"/>
      <c r="C58" s="586"/>
      <c r="D58" s="586"/>
      <c r="E58" s="586"/>
      <c r="F58" s="586"/>
      <c r="G58" s="586"/>
      <c r="H58" s="592"/>
      <c r="I58" s="592"/>
      <c r="J58" s="598"/>
      <c r="K58" s="589"/>
      <c r="L58" s="601"/>
      <c r="M58" s="34"/>
      <c r="N58" s="61"/>
      <c r="O58" s="35"/>
      <c r="P58" s="36"/>
      <c r="Q58" s="605"/>
    </row>
    <row r="59" spans="1:17" ht="11.25" customHeight="1" x14ac:dyDescent="0.2">
      <c r="A59" s="584"/>
      <c r="B59" s="587"/>
      <c r="C59" s="587"/>
      <c r="D59" s="587"/>
      <c r="E59" s="587"/>
      <c r="F59" s="587"/>
      <c r="G59" s="587"/>
      <c r="H59" s="593"/>
      <c r="I59" s="593"/>
      <c r="J59" s="599"/>
      <c r="K59" s="590"/>
      <c r="L59" s="602"/>
      <c r="M59" s="37"/>
      <c r="N59" s="61"/>
      <c r="O59" s="38"/>
      <c r="P59" s="39"/>
      <c r="Q59" s="606"/>
    </row>
    <row r="60" spans="1:17" ht="12" customHeight="1" thickBot="1" x14ac:dyDescent="0.25">
      <c r="A60" s="585"/>
      <c r="B60" s="588"/>
      <c r="C60" s="588"/>
      <c r="D60" s="588"/>
      <c r="E60" s="588"/>
      <c r="F60" s="588"/>
      <c r="G60" s="588"/>
      <c r="H60" s="594"/>
      <c r="I60" s="594"/>
      <c r="J60" s="600"/>
      <c r="K60" s="591"/>
      <c r="L60" s="603"/>
      <c r="M60" s="40" t="s">
        <v>176</v>
      </c>
      <c r="N60" s="40"/>
      <c r="O60" s="41"/>
      <c r="P60" s="42"/>
      <c r="Q60" s="607"/>
    </row>
    <row r="61" spans="1:17" ht="11.25" customHeight="1" x14ac:dyDescent="0.2">
      <c r="A61" s="583"/>
      <c r="B61" s="586"/>
      <c r="C61" s="586"/>
      <c r="D61" s="586"/>
      <c r="E61" s="586"/>
      <c r="F61" s="586"/>
      <c r="G61" s="586"/>
      <c r="H61" s="592"/>
      <c r="I61" s="592"/>
      <c r="J61" s="598"/>
      <c r="K61" s="589"/>
      <c r="L61" s="601"/>
      <c r="M61" s="34"/>
      <c r="N61" s="61"/>
      <c r="O61" s="35"/>
      <c r="P61" s="36"/>
      <c r="Q61" s="605"/>
    </row>
    <row r="62" spans="1:17" ht="11.25" customHeight="1" x14ac:dyDescent="0.2">
      <c r="A62" s="584"/>
      <c r="B62" s="587"/>
      <c r="C62" s="587"/>
      <c r="D62" s="587"/>
      <c r="E62" s="587"/>
      <c r="F62" s="587"/>
      <c r="G62" s="587"/>
      <c r="H62" s="593"/>
      <c r="I62" s="593"/>
      <c r="J62" s="599"/>
      <c r="K62" s="590"/>
      <c r="L62" s="602"/>
      <c r="M62" s="37"/>
      <c r="N62" s="61"/>
      <c r="O62" s="38"/>
      <c r="P62" s="39"/>
      <c r="Q62" s="606"/>
    </row>
    <row r="63" spans="1:17" ht="12" customHeight="1" thickBot="1" x14ac:dyDescent="0.25">
      <c r="A63" s="585"/>
      <c r="B63" s="588"/>
      <c r="C63" s="588"/>
      <c r="D63" s="588"/>
      <c r="E63" s="588"/>
      <c r="F63" s="588"/>
      <c r="G63" s="588"/>
      <c r="H63" s="594"/>
      <c r="I63" s="594"/>
      <c r="J63" s="600"/>
      <c r="K63" s="591"/>
      <c r="L63" s="603"/>
      <c r="M63" s="40" t="s">
        <v>176</v>
      </c>
      <c r="N63" s="40"/>
      <c r="O63" s="41"/>
      <c r="P63" s="42"/>
      <c r="Q63" s="607"/>
    </row>
    <row r="64" spans="1:17" ht="11.25" customHeight="1" x14ac:dyDescent="0.2">
      <c r="A64" s="583"/>
      <c r="B64" s="586"/>
      <c r="C64" s="586"/>
      <c r="D64" s="586"/>
      <c r="E64" s="586"/>
      <c r="F64" s="586"/>
      <c r="G64" s="586"/>
      <c r="H64" s="592"/>
      <c r="I64" s="592"/>
      <c r="J64" s="598"/>
      <c r="K64" s="589"/>
      <c r="L64" s="601"/>
      <c r="M64" s="34"/>
      <c r="N64" s="61"/>
      <c r="O64" s="35"/>
      <c r="P64" s="36"/>
      <c r="Q64" s="605"/>
    </row>
    <row r="65" spans="1:17" ht="11.25" customHeight="1" x14ac:dyDescent="0.2">
      <c r="A65" s="584"/>
      <c r="B65" s="587"/>
      <c r="C65" s="587"/>
      <c r="D65" s="587"/>
      <c r="E65" s="587"/>
      <c r="F65" s="587"/>
      <c r="G65" s="587"/>
      <c r="H65" s="593"/>
      <c r="I65" s="593"/>
      <c r="J65" s="599"/>
      <c r="K65" s="590"/>
      <c r="L65" s="602"/>
      <c r="M65" s="37"/>
      <c r="N65" s="61"/>
      <c r="O65" s="38"/>
      <c r="P65" s="39"/>
      <c r="Q65" s="606"/>
    </row>
    <row r="66" spans="1:17" ht="12" customHeight="1" thickBot="1" x14ac:dyDescent="0.25">
      <c r="A66" s="585"/>
      <c r="B66" s="588"/>
      <c r="C66" s="588"/>
      <c r="D66" s="588"/>
      <c r="E66" s="588"/>
      <c r="F66" s="588"/>
      <c r="G66" s="588"/>
      <c r="H66" s="594"/>
      <c r="I66" s="594"/>
      <c r="J66" s="600"/>
      <c r="K66" s="591"/>
      <c r="L66" s="603"/>
      <c r="M66" s="40" t="s">
        <v>176</v>
      </c>
      <c r="N66" s="40"/>
      <c r="O66" s="41"/>
      <c r="P66" s="42"/>
      <c r="Q66" s="607"/>
    </row>
    <row r="67" spans="1:17" ht="11.25" customHeight="1" x14ac:dyDescent="0.2">
      <c r="A67" s="583"/>
      <c r="B67" s="586"/>
      <c r="C67" s="586"/>
      <c r="D67" s="586"/>
      <c r="E67" s="586"/>
      <c r="F67" s="586"/>
      <c r="G67" s="586"/>
      <c r="H67" s="592"/>
      <c r="I67" s="592"/>
      <c r="J67" s="598"/>
      <c r="K67" s="589"/>
      <c r="L67" s="601"/>
      <c r="M67" s="34"/>
      <c r="N67" s="61"/>
      <c r="O67" s="35"/>
      <c r="P67" s="36"/>
      <c r="Q67" s="605"/>
    </row>
    <row r="68" spans="1:17" ht="11.25" customHeight="1" x14ac:dyDescent="0.2">
      <c r="A68" s="584"/>
      <c r="B68" s="587"/>
      <c r="C68" s="587"/>
      <c r="D68" s="587"/>
      <c r="E68" s="587"/>
      <c r="F68" s="587"/>
      <c r="G68" s="587"/>
      <c r="H68" s="593"/>
      <c r="I68" s="593"/>
      <c r="J68" s="599"/>
      <c r="K68" s="590"/>
      <c r="L68" s="602"/>
      <c r="M68" s="37"/>
      <c r="N68" s="61"/>
      <c r="O68" s="38"/>
      <c r="P68" s="39"/>
      <c r="Q68" s="606"/>
    </row>
    <row r="69" spans="1:17" ht="12" customHeight="1" thickBot="1" x14ac:dyDescent="0.25">
      <c r="A69" s="585"/>
      <c r="B69" s="588"/>
      <c r="C69" s="588"/>
      <c r="D69" s="588"/>
      <c r="E69" s="588"/>
      <c r="F69" s="588"/>
      <c r="G69" s="588"/>
      <c r="H69" s="594"/>
      <c r="I69" s="594"/>
      <c r="J69" s="600"/>
      <c r="K69" s="591"/>
      <c r="L69" s="603"/>
      <c r="M69" s="40" t="s">
        <v>176</v>
      </c>
      <c r="N69" s="40"/>
      <c r="O69" s="41"/>
      <c r="P69" s="42"/>
      <c r="Q69" s="607"/>
    </row>
    <row r="70" spans="1:17" ht="11.25" customHeight="1" x14ac:dyDescent="0.2">
      <c r="A70" s="583"/>
      <c r="B70" s="586"/>
      <c r="C70" s="586"/>
      <c r="D70" s="586"/>
      <c r="E70" s="586"/>
      <c r="F70" s="586"/>
      <c r="G70" s="586"/>
      <c r="H70" s="592"/>
      <c r="I70" s="592"/>
      <c r="J70" s="598"/>
      <c r="K70" s="589"/>
      <c r="L70" s="601"/>
      <c r="M70" s="34"/>
      <c r="N70" s="61"/>
      <c r="O70" s="35"/>
      <c r="P70" s="36"/>
      <c r="Q70" s="605"/>
    </row>
    <row r="71" spans="1:17" ht="11.25" customHeight="1" x14ac:dyDescent="0.2">
      <c r="A71" s="584"/>
      <c r="B71" s="587"/>
      <c r="C71" s="587"/>
      <c r="D71" s="587"/>
      <c r="E71" s="587"/>
      <c r="F71" s="587"/>
      <c r="G71" s="587"/>
      <c r="H71" s="593"/>
      <c r="I71" s="593"/>
      <c r="J71" s="599"/>
      <c r="K71" s="590"/>
      <c r="L71" s="602"/>
      <c r="M71" s="37"/>
      <c r="N71" s="61"/>
      <c r="O71" s="38"/>
      <c r="P71" s="39"/>
      <c r="Q71" s="606"/>
    </row>
    <row r="72" spans="1:17" ht="12" customHeight="1" thickBot="1" x14ac:dyDescent="0.25">
      <c r="A72" s="585"/>
      <c r="B72" s="588"/>
      <c r="C72" s="588"/>
      <c r="D72" s="588"/>
      <c r="E72" s="588"/>
      <c r="F72" s="588"/>
      <c r="G72" s="588"/>
      <c r="H72" s="594"/>
      <c r="I72" s="594"/>
      <c r="J72" s="600"/>
      <c r="K72" s="591"/>
      <c r="L72" s="603"/>
      <c r="M72" s="40" t="s">
        <v>176</v>
      </c>
      <c r="N72" s="40"/>
      <c r="O72" s="41"/>
      <c r="P72" s="42"/>
      <c r="Q72" s="607"/>
    </row>
    <row r="73" spans="1:17" ht="11.25" customHeight="1" x14ac:dyDescent="0.2">
      <c r="A73" s="583"/>
      <c r="B73" s="586"/>
      <c r="C73" s="586"/>
      <c r="D73" s="586"/>
      <c r="E73" s="586"/>
      <c r="F73" s="586"/>
      <c r="G73" s="586"/>
      <c r="H73" s="592"/>
      <c r="I73" s="592"/>
      <c r="J73" s="598"/>
      <c r="K73" s="589"/>
      <c r="L73" s="601"/>
      <c r="M73" s="34"/>
      <c r="N73" s="61"/>
      <c r="O73" s="35"/>
      <c r="P73" s="36"/>
      <c r="Q73" s="605"/>
    </row>
    <row r="74" spans="1:17" ht="11.25" customHeight="1" x14ac:dyDescent="0.2">
      <c r="A74" s="584"/>
      <c r="B74" s="587"/>
      <c r="C74" s="587"/>
      <c r="D74" s="587"/>
      <c r="E74" s="587"/>
      <c r="F74" s="587"/>
      <c r="G74" s="587"/>
      <c r="H74" s="593"/>
      <c r="I74" s="593"/>
      <c r="J74" s="599"/>
      <c r="K74" s="590"/>
      <c r="L74" s="602"/>
      <c r="M74" s="37"/>
      <c r="N74" s="61"/>
      <c r="O74" s="38"/>
      <c r="P74" s="39"/>
      <c r="Q74" s="606"/>
    </row>
    <row r="75" spans="1:17" ht="11.25" customHeight="1" x14ac:dyDescent="0.2">
      <c r="A75" s="584"/>
      <c r="B75" s="587"/>
      <c r="C75" s="587"/>
      <c r="D75" s="587"/>
      <c r="E75" s="587"/>
      <c r="F75" s="587"/>
      <c r="G75" s="587"/>
      <c r="H75" s="593"/>
      <c r="I75" s="593"/>
      <c r="J75" s="599"/>
      <c r="K75" s="590"/>
      <c r="L75" s="602"/>
      <c r="M75" s="77"/>
      <c r="N75" s="76"/>
      <c r="O75" s="75"/>
      <c r="P75" s="74"/>
      <c r="Q75" s="606"/>
    </row>
    <row r="76" spans="1:17" ht="11.25" customHeight="1" x14ac:dyDescent="0.2">
      <c r="A76" s="584"/>
      <c r="B76" s="587"/>
      <c r="C76" s="587"/>
      <c r="D76" s="587"/>
      <c r="E76" s="587"/>
      <c r="F76" s="587"/>
      <c r="G76" s="587"/>
      <c r="H76" s="593"/>
      <c r="I76" s="593"/>
      <c r="J76" s="599"/>
      <c r="K76" s="590"/>
      <c r="L76" s="602"/>
      <c r="M76" s="77"/>
      <c r="N76" s="76"/>
      <c r="O76" s="75"/>
      <c r="P76" s="74"/>
      <c r="Q76" s="606"/>
    </row>
    <row r="77" spans="1:17" ht="12" customHeight="1" thickBot="1" x14ac:dyDescent="0.25">
      <c r="A77" s="585"/>
      <c r="B77" s="588"/>
      <c r="C77" s="588"/>
      <c r="D77" s="588"/>
      <c r="E77" s="588"/>
      <c r="F77" s="588"/>
      <c r="G77" s="588"/>
      <c r="H77" s="594"/>
      <c r="I77" s="594"/>
      <c r="J77" s="600"/>
      <c r="K77" s="591"/>
      <c r="L77" s="603"/>
      <c r="M77" s="40" t="s">
        <v>176</v>
      </c>
      <c r="N77" s="40"/>
      <c r="O77" s="41"/>
      <c r="P77" s="42"/>
      <c r="Q77" s="607"/>
    </row>
    <row r="78" spans="1:17" ht="12" thickBot="1" x14ac:dyDescent="0.25">
      <c r="A78" s="43"/>
      <c r="B78" s="43"/>
      <c r="C78" s="43"/>
      <c r="D78" s="43"/>
      <c r="E78" s="43"/>
      <c r="F78" s="43"/>
      <c r="G78" s="43"/>
      <c r="H78" s="43"/>
      <c r="I78" s="43"/>
      <c r="J78" s="45"/>
      <c r="K78" s="44"/>
      <c r="L78" s="46"/>
      <c r="M78" s="64"/>
      <c r="N78" s="65"/>
      <c r="O78" s="65"/>
      <c r="P78" s="66"/>
      <c r="Q78" s="43"/>
    </row>
    <row r="79" spans="1:17" ht="11.25" customHeight="1" x14ac:dyDescent="0.2">
      <c r="A79" s="43"/>
      <c r="B79" s="43"/>
      <c r="C79" s="43"/>
      <c r="D79" s="43"/>
      <c r="E79" s="43"/>
      <c r="F79" s="43"/>
      <c r="G79" s="43"/>
      <c r="H79" s="43"/>
      <c r="I79" s="43"/>
      <c r="J79" s="45"/>
      <c r="K79" s="44"/>
      <c r="L79" s="46"/>
      <c r="M79" s="45"/>
      <c r="N79" s="45"/>
      <c r="O79" s="45"/>
      <c r="P79" s="45"/>
      <c r="Q79" s="43"/>
    </row>
    <row r="80" spans="1:17" ht="11.25" customHeight="1" x14ac:dyDescent="0.2">
      <c r="A80" s="43"/>
      <c r="B80" s="43"/>
      <c r="C80" s="43"/>
      <c r="D80" s="43"/>
      <c r="E80" s="43"/>
      <c r="F80" s="43"/>
      <c r="G80" s="43"/>
      <c r="H80" s="43"/>
      <c r="I80" s="43"/>
      <c r="J80" s="45"/>
      <c r="K80" s="44"/>
      <c r="L80" s="46"/>
      <c r="M80" s="45"/>
      <c r="N80" s="45"/>
      <c r="O80" s="45"/>
      <c r="P80" s="45"/>
      <c r="Q80" s="43"/>
    </row>
    <row r="81" spans="1:17" ht="11.25" customHeight="1" x14ac:dyDescent="0.2">
      <c r="A81" s="43"/>
      <c r="B81" s="43"/>
      <c r="C81" s="43"/>
      <c r="D81" s="43"/>
      <c r="E81" s="43"/>
      <c r="F81" s="43"/>
      <c r="G81" s="43"/>
      <c r="H81" s="43"/>
      <c r="I81" s="43"/>
      <c r="J81" s="45"/>
      <c r="K81" s="44"/>
      <c r="L81" s="46"/>
      <c r="M81" s="45"/>
      <c r="N81" s="45"/>
      <c r="O81" s="45"/>
      <c r="P81" s="45"/>
      <c r="Q81" s="43"/>
    </row>
    <row r="82" spans="1:17" ht="11.25" customHeight="1" x14ac:dyDescent="0.2">
      <c r="A82" s="43"/>
      <c r="B82" s="43"/>
      <c r="C82" s="43"/>
      <c r="D82" s="43"/>
      <c r="E82" s="43"/>
      <c r="F82" s="43"/>
      <c r="G82" s="43"/>
      <c r="H82" s="43"/>
      <c r="I82" s="43"/>
      <c r="J82" s="45"/>
      <c r="K82" s="44"/>
      <c r="L82" s="46"/>
      <c r="M82" s="45"/>
      <c r="N82" s="45"/>
      <c r="O82" s="45"/>
      <c r="P82" s="45"/>
      <c r="Q82" s="43"/>
    </row>
    <row r="83" spans="1:17" ht="11.25" customHeight="1" x14ac:dyDescent="0.2">
      <c r="A83" s="43"/>
      <c r="B83" s="43"/>
      <c r="C83" s="43"/>
      <c r="D83" s="43"/>
      <c r="E83" s="43"/>
      <c r="F83" s="43"/>
      <c r="G83" s="43"/>
      <c r="H83" s="43"/>
      <c r="I83" s="43"/>
      <c r="J83" s="45"/>
      <c r="K83" s="44"/>
      <c r="L83" s="46"/>
      <c r="M83" s="45"/>
      <c r="N83" s="45"/>
      <c r="O83" s="45"/>
      <c r="P83" s="45"/>
      <c r="Q83" s="43"/>
    </row>
    <row r="84" spans="1:17" ht="11.25" customHeight="1" x14ac:dyDescent="0.2">
      <c r="A84" s="43"/>
      <c r="B84" s="43"/>
      <c r="C84" s="43"/>
      <c r="D84" s="43"/>
      <c r="E84" s="43"/>
      <c r="F84" s="43"/>
      <c r="G84" s="43"/>
      <c r="H84" s="43"/>
      <c r="I84" s="43"/>
      <c r="J84" s="45"/>
      <c r="K84" s="44"/>
      <c r="L84" s="46"/>
      <c r="M84" s="45"/>
      <c r="N84" s="45"/>
      <c r="O84" s="45"/>
      <c r="P84" s="45"/>
      <c r="Q84" s="43"/>
    </row>
    <row r="85" spans="1:17" ht="11.25" customHeight="1" x14ac:dyDescent="0.2">
      <c r="A85" s="43"/>
      <c r="B85" s="43"/>
      <c r="C85" s="43"/>
      <c r="D85" s="43"/>
      <c r="E85" s="43"/>
      <c r="F85" s="43"/>
      <c r="G85" s="43"/>
      <c r="H85" s="43"/>
      <c r="I85" s="43"/>
      <c r="J85" s="45"/>
      <c r="K85" s="44"/>
      <c r="L85" s="46"/>
      <c r="M85" s="45"/>
      <c r="N85" s="45"/>
      <c r="O85" s="45"/>
      <c r="P85" s="45"/>
      <c r="Q85" s="43"/>
    </row>
    <row r="86" spans="1:17" ht="11.25" customHeight="1" x14ac:dyDescent="0.2">
      <c r="A86" s="43"/>
      <c r="B86" s="43"/>
      <c r="C86" s="43"/>
      <c r="D86" s="43"/>
      <c r="E86" s="43"/>
      <c r="F86" s="43"/>
      <c r="G86" s="43"/>
      <c r="H86" s="43"/>
      <c r="I86" s="43"/>
      <c r="J86" s="45"/>
      <c r="K86" s="44"/>
      <c r="L86" s="46"/>
      <c r="M86" s="45"/>
      <c r="N86" s="45"/>
      <c r="O86" s="45"/>
      <c r="P86" s="45"/>
      <c r="Q86" s="43"/>
    </row>
    <row r="87" spans="1:17" ht="11.25" customHeight="1" x14ac:dyDescent="0.2">
      <c r="A87" s="43"/>
      <c r="B87" s="43"/>
      <c r="C87" s="43"/>
      <c r="D87" s="43"/>
      <c r="E87" s="43"/>
      <c r="F87" s="43"/>
      <c r="G87" s="43"/>
      <c r="H87" s="43"/>
      <c r="I87" s="43"/>
      <c r="J87" s="45"/>
      <c r="K87" s="44"/>
      <c r="L87" s="46"/>
      <c r="M87" s="45"/>
      <c r="N87" s="45"/>
      <c r="O87" s="45"/>
      <c r="P87" s="45"/>
      <c r="Q87" s="43"/>
    </row>
    <row r="88" spans="1:17" ht="11.25" customHeight="1" x14ac:dyDescent="0.2">
      <c r="A88" s="43"/>
      <c r="B88" s="43"/>
      <c r="C88" s="43"/>
      <c r="D88" s="43"/>
      <c r="E88" s="43"/>
      <c r="F88" s="43"/>
      <c r="G88" s="43"/>
      <c r="H88" s="43"/>
      <c r="I88" s="43"/>
      <c r="J88" s="45"/>
      <c r="K88" s="44"/>
      <c r="L88" s="46"/>
      <c r="M88" s="45"/>
      <c r="N88" s="45"/>
      <c r="O88" s="45"/>
      <c r="P88" s="45"/>
      <c r="Q88" s="43"/>
    </row>
    <row r="89" spans="1:17" ht="11.25" customHeight="1" x14ac:dyDescent="0.2">
      <c r="A89" s="43"/>
      <c r="B89" s="43"/>
      <c r="C89" s="43"/>
      <c r="D89" s="43"/>
      <c r="E89" s="43"/>
      <c r="F89" s="43"/>
      <c r="G89" s="43"/>
      <c r="H89" s="43"/>
      <c r="I89" s="43"/>
      <c r="J89" s="45"/>
      <c r="K89" s="44"/>
      <c r="L89" s="46"/>
      <c r="M89" s="45"/>
      <c r="N89" s="45"/>
      <c r="O89" s="45"/>
      <c r="P89" s="45"/>
      <c r="Q89" s="43"/>
    </row>
    <row r="90" spans="1:17" ht="11.25" customHeight="1" x14ac:dyDescent="0.2">
      <c r="A90" s="43"/>
      <c r="B90" s="43"/>
      <c r="C90" s="43"/>
      <c r="D90" s="43"/>
      <c r="E90" s="43"/>
      <c r="F90" s="43"/>
      <c r="G90" s="43"/>
      <c r="H90" s="43"/>
      <c r="I90" s="43"/>
      <c r="J90" s="45"/>
      <c r="K90" s="44"/>
      <c r="L90" s="46"/>
      <c r="M90" s="45"/>
      <c r="N90" s="45"/>
      <c r="O90" s="45"/>
      <c r="P90" s="45"/>
      <c r="Q90" s="43"/>
    </row>
    <row r="91" spans="1:17" ht="11.25" customHeight="1" x14ac:dyDescent="0.2">
      <c r="A91" s="43"/>
      <c r="B91" s="43"/>
      <c r="C91" s="43"/>
      <c r="D91" s="43"/>
      <c r="E91" s="43"/>
      <c r="F91" s="43"/>
      <c r="G91" s="43"/>
      <c r="H91" s="43"/>
      <c r="I91" s="43"/>
      <c r="J91" s="45"/>
      <c r="K91" s="44"/>
      <c r="L91" s="46"/>
      <c r="M91" s="45"/>
      <c r="N91" s="45"/>
      <c r="O91" s="45"/>
      <c r="P91" s="45"/>
      <c r="Q91" s="43"/>
    </row>
    <row r="92" spans="1:17" ht="11.25" customHeight="1" x14ac:dyDescent="0.2">
      <c r="A92" s="43"/>
      <c r="B92" s="43"/>
      <c r="C92" s="43"/>
      <c r="D92" s="43"/>
      <c r="E92" s="43"/>
      <c r="F92" s="43"/>
      <c r="G92" s="43"/>
      <c r="H92" s="43"/>
      <c r="I92" s="43"/>
      <c r="J92" s="45"/>
      <c r="K92" s="44"/>
      <c r="L92" s="46"/>
      <c r="M92" s="45"/>
      <c r="N92" s="45"/>
      <c r="O92" s="45"/>
      <c r="P92" s="45"/>
      <c r="Q92" s="43"/>
    </row>
    <row r="93" spans="1:17" ht="11.25" customHeight="1" x14ac:dyDescent="0.2">
      <c r="A93" s="43"/>
      <c r="B93" s="43"/>
      <c r="C93" s="43"/>
      <c r="D93" s="43"/>
      <c r="E93" s="43"/>
      <c r="F93" s="43"/>
      <c r="G93" s="43"/>
      <c r="H93" s="43"/>
      <c r="I93" s="43"/>
      <c r="J93" s="45"/>
      <c r="K93" s="44"/>
      <c r="L93" s="46"/>
      <c r="M93" s="45"/>
      <c r="N93" s="45"/>
      <c r="O93" s="45"/>
      <c r="P93" s="45"/>
      <c r="Q93" s="43"/>
    </row>
    <row r="94" spans="1:17" ht="11.25" customHeight="1" x14ac:dyDescent="0.2">
      <c r="A94" s="43"/>
      <c r="B94" s="43"/>
      <c r="C94" s="43"/>
      <c r="D94" s="43"/>
      <c r="E94" s="43"/>
      <c r="F94" s="43"/>
      <c r="G94" s="43"/>
      <c r="H94" s="43"/>
      <c r="I94" s="43"/>
      <c r="J94" s="45"/>
      <c r="K94" s="44"/>
      <c r="L94" s="46"/>
      <c r="M94" s="45"/>
      <c r="N94" s="45"/>
      <c r="O94" s="45"/>
      <c r="P94" s="45"/>
      <c r="Q94" s="43"/>
    </row>
    <row r="95" spans="1:17" ht="11.25" customHeight="1" x14ac:dyDescent="0.2">
      <c r="A95" s="43"/>
      <c r="B95" s="43"/>
      <c r="C95" s="43"/>
      <c r="D95" s="43"/>
      <c r="E95" s="43"/>
      <c r="F95" s="43"/>
      <c r="G95" s="43"/>
      <c r="H95" s="43"/>
      <c r="I95" s="43"/>
      <c r="J95" s="45"/>
      <c r="K95" s="44"/>
      <c r="L95" s="46"/>
      <c r="M95" s="45"/>
      <c r="N95" s="45"/>
      <c r="O95" s="45"/>
      <c r="P95" s="45"/>
      <c r="Q95" s="43"/>
    </row>
    <row r="96" spans="1:17" ht="11.25" customHeight="1" x14ac:dyDescent="0.2">
      <c r="A96" s="43"/>
      <c r="B96" s="43"/>
      <c r="C96" s="43"/>
      <c r="D96" s="43"/>
      <c r="E96" s="43"/>
      <c r="F96" s="43"/>
      <c r="G96" s="43"/>
      <c r="H96" s="43"/>
      <c r="I96" s="43"/>
      <c r="J96" s="45"/>
      <c r="K96" s="44"/>
      <c r="L96" s="46"/>
      <c r="M96" s="45"/>
      <c r="N96" s="45"/>
      <c r="O96" s="45"/>
      <c r="P96" s="45"/>
      <c r="Q96" s="43"/>
    </row>
    <row r="97" spans="1:17" ht="11.25" customHeight="1" x14ac:dyDescent="0.2">
      <c r="A97" s="43"/>
      <c r="B97" s="43"/>
      <c r="C97" s="43"/>
      <c r="D97" s="43"/>
      <c r="E97" s="43"/>
      <c r="F97" s="43"/>
      <c r="G97" s="43"/>
      <c r="H97" s="43"/>
      <c r="I97" s="43"/>
      <c r="J97" s="45"/>
      <c r="K97" s="44"/>
      <c r="L97" s="46"/>
      <c r="M97" s="45"/>
      <c r="N97" s="45"/>
      <c r="O97" s="45"/>
      <c r="P97" s="45"/>
      <c r="Q97" s="43"/>
    </row>
    <row r="98" spans="1:17" ht="11.25" customHeight="1" x14ac:dyDescent="0.2">
      <c r="A98" s="43"/>
      <c r="B98" s="43"/>
      <c r="C98" s="43"/>
      <c r="D98" s="43"/>
      <c r="E98" s="43"/>
      <c r="F98" s="43"/>
      <c r="G98" s="43"/>
      <c r="H98" s="43"/>
      <c r="I98" s="43"/>
      <c r="J98" s="45"/>
      <c r="K98" s="44"/>
      <c r="L98" s="46"/>
      <c r="M98" s="45"/>
      <c r="N98" s="45"/>
      <c r="O98" s="45"/>
      <c r="P98" s="45"/>
      <c r="Q98" s="43"/>
    </row>
    <row r="99" spans="1:17" ht="11.25" customHeight="1" x14ac:dyDescent="0.2">
      <c r="A99" s="43"/>
      <c r="B99" s="43"/>
      <c r="C99" s="43"/>
      <c r="D99" s="43"/>
      <c r="E99" s="43"/>
      <c r="F99" s="43"/>
      <c r="G99" s="43"/>
      <c r="H99" s="43"/>
      <c r="I99" s="43"/>
      <c r="J99" s="45"/>
      <c r="K99" s="44"/>
      <c r="L99" s="46"/>
      <c r="M99" s="45"/>
      <c r="N99" s="45"/>
      <c r="O99" s="45"/>
      <c r="P99" s="45"/>
      <c r="Q99" s="43"/>
    </row>
    <row r="100" spans="1:17" ht="11.25" customHeight="1" x14ac:dyDescent="0.2">
      <c r="A100" s="43"/>
      <c r="B100" s="43"/>
      <c r="C100" s="43"/>
      <c r="D100" s="43"/>
      <c r="E100" s="43"/>
      <c r="F100" s="43"/>
      <c r="G100" s="43"/>
      <c r="H100" s="43"/>
      <c r="I100" s="43"/>
      <c r="J100" s="45"/>
      <c r="K100" s="44"/>
      <c r="L100" s="46"/>
      <c r="M100" s="45"/>
      <c r="N100" s="45"/>
      <c r="O100" s="45"/>
      <c r="P100" s="45"/>
      <c r="Q100" s="43"/>
    </row>
    <row r="101" spans="1:17" ht="11.25" customHeight="1" x14ac:dyDescent="0.2">
      <c r="A101" s="43"/>
      <c r="B101" s="43"/>
      <c r="C101" s="43"/>
      <c r="D101" s="43"/>
      <c r="E101" s="43"/>
      <c r="F101" s="43"/>
      <c r="G101" s="43"/>
      <c r="H101" s="43"/>
      <c r="I101" s="43"/>
      <c r="J101" s="45"/>
      <c r="K101" s="44"/>
      <c r="L101" s="46"/>
      <c r="M101" s="45"/>
      <c r="N101" s="45"/>
      <c r="O101" s="45"/>
      <c r="P101" s="45"/>
      <c r="Q101" s="43"/>
    </row>
    <row r="102" spans="1:17" ht="11.25" customHeight="1" x14ac:dyDescent="0.2">
      <c r="A102" s="43"/>
      <c r="B102" s="43"/>
      <c r="C102" s="43"/>
      <c r="D102" s="43"/>
      <c r="E102" s="43"/>
      <c r="F102" s="43"/>
      <c r="G102" s="43"/>
      <c r="H102" s="43"/>
      <c r="I102" s="43"/>
      <c r="J102" s="45"/>
      <c r="K102" s="44"/>
      <c r="L102" s="46"/>
      <c r="M102" s="45"/>
      <c r="N102" s="45"/>
      <c r="O102" s="45"/>
      <c r="P102" s="45"/>
      <c r="Q102" s="43"/>
    </row>
    <row r="103" spans="1:17" ht="11.25" customHeight="1" x14ac:dyDescent="0.2">
      <c r="A103" s="43"/>
      <c r="B103" s="43"/>
      <c r="C103" s="43"/>
      <c r="D103" s="43"/>
      <c r="E103" s="43"/>
      <c r="F103" s="43"/>
      <c r="G103" s="43"/>
      <c r="H103" s="43"/>
      <c r="I103" s="43"/>
      <c r="J103" s="45"/>
      <c r="K103" s="44"/>
      <c r="L103" s="46"/>
      <c r="M103" s="45"/>
      <c r="N103" s="45"/>
      <c r="O103" s="45"/>
      <c r="P103" s="45"/>
      <c r="Q103" s="43"/>
    </row>
    <row r="104" spans="1:17" ht="11.25" customHeight="1" x14ac:dyDescent="0.2">
      <c r="A104" s="43"/>
      <c r="B104" s="43"/>
      <c r="C104" s="43"/>
      <c r="D104" s="43"/>
      <c r="E104" s="43"/>
      <c r="F104" s="43"/>
      <c r="G104" s="43"/>
      <c r="H104" s="43"/>
      <c r="I104" s="43"/>
      <c r="J104" s="45"/>
      <c r="K104" s="44"/>
      <c r="L104" s="46"/>
      <c r="M104" s="45"/>
      <c r="N104" s="45"/>
      <c r="O104" s="45"/>
      <c r="P104" s="45"/>
      <c r="Q104" s="43"/>
    </row>
    <row r="105" spans="1:17" ht="11.25" customHeight="1" x14ac:dyDescent="0.2">
      <c r="A105" s="43"/>
      <c r="B105" s="43"/>
      <c r="C105" s="43"/>
      <c r="D105" s="43"/>
      <c r="E105" s="43"/>
      <c r="F105" s="43"/>
      <c r="G105" s="43"/>
      <c r="H105" s="43"/>
      <c r="I105" s="43"/>
      <c r="J105" s="45"/>
      <c r="K105" s="44"/>
      <c r="L105" s="46"/>
      <c r="M105" s="45"/>
      <c r="N105" s="45"/>
      <c r="O105" s="45"/>
      <c r="P105" s="45"/>
      <c r="Q105" s="43"/>
    </row>
    <row r="106" spans="1:17" ht="11.25" customHeight="1" x14ac:dyDescent="0.2">
      <c r="A106" s="43"/>
      <c r="B106" s="43"/>
      <c r="C106" s="43"/>
      <c r="D106" s="43"/>
      <c r="E106" s="43"/>
      <c r="F106" s="43"/>
      <c r="G106" s="43"/>
      <c r="H106" s="43"/>
      <c r="I106" s="43"/>
      <c r="J106" s="45"/>
      <c r="K106" s="44"/>
      <c r="L106" s="46"/>
      <c r="M106" s="45"/>
      <c r="N106" s="45"/>
      <c r="O106" s="45"/>
      <c r="P106" s="45"/>
      <c r="Q106" s="43"/>
    </row>
    <row r="107" spans="1:17" ht="11.25" customHeight="1" x14ac:dyDescent="0.2">
      <c r="A107" s="43"/>
      <c r="B107" s="43"/>
      <c r="C107" s="43"/>
      <c r="D107" s="43"/>
      <c r="E107" s="43"/>
      <c r="F107" s="43"/>
      <c r="G107" s="43"/>
      <c r="H107" s="43"/>
      <c r="I107" s="43"/>
      <c r="J107" s="45"/>
      <c r="K107" s="44"/>
      <c r="L107" s="46"/>
      <c r="M107" s="45"/>
      <c r="N107" s="45"/>
      <c r="O107" s="45"/>
      <c r="P107" s="45"/>
      <c r="Q107" s="43"/>
    </row>
    <row r="108" spans="1:17" ht="11.25" customHeight="1" x14ac:dyDescent="0.2">
      <c r="A108" s="43"/>
      <c r="B108" s="43"/>
      <c r="C108" s="43"/>
      <c r="D108" s="43"/>
      <c r="E108" s="43"/>
      <c r="F108" s="43"/>
      <c r="G108" s="43"/>
      <c r="H108" s="43"/>
      <c r="I108" s="43"/>
      <c r="J108" s="45"/>
      <c r="K108" s="44"/>
      <c r="L108" s="46"/>
      <c r="M108" s="45"/>
      <c r="N108" s="45"/>
      <c r="O108" s="45"/>
      <c r="P108" s="45"/>
      <c r="Q108" s="43"/>
    </row>
    <row r="109" spans="1:17" ht="11.25" customHeight="1" x14ac:dyDescent="0.2">
      <c r="A109" s="43"/>
      <c r="B109" s="43"/>
      <c r="C109" s="43"/>
      <c r="D109" s="43"/>
      <c r="E109" s="43"/>
      <c r="F109" s="43"/>
      <c r="G109" s="43"/>
      <c r="H109" s="43"/>
      <c r="I109" s="43"/>
      <c r="J109" s="45"/>
      <c r="K109" s="44"/>
      <c r="L109" s="46"/>
      <c r="M109" s="45"/>
      <c r="N109" s="45"/>
      <c r="O109" s="45"/>
      <c r="P109" s="45"/>
      <c r="Q109" s="43"/>
    </row>
    <row r="110" spans="1:17" ht="11.25" customHeight="1" x14ac:dyDescent="0.2">
      <c r="A110" s="43"/>
      <c r="B110" s="43"/>
      <c r="C110" s="43"/>
      <c r="D110" s="43"/>
      <c r="E110" s="43"/>
      <c r="F110" s="43"/>
      <c r="G110" s="43"/>
      <c r="H110" s="43"/>
      <c r="I110" s="43"/>
      <c r="J110" s="45"/>
      <c r="K110" s="44"/>
      <c r="L110" s="46"/>
      <c r="M110" s="45"/>
      <c r="N110" s="45"/>
      <c r="O110" s="45"/>
      <c r="P110" s="45"/>
      <c r="Q110" s="43"/>
    </row>
    <row r="111" spans="1:17" ht="11.25" customHeight="1" x14ac:dyDescent="0.2">
      <c r="A111" s="43"/>
      <c r="B111" s="43"/>
      <c r="C111" s="43"/>
      <c r="D111" s="43"/>
      <c r="E111" s="43"/>
      <c r="F111" s="43"/>
      <c r="G111" s="43"/>
      <c r="H111" s="43"/>
      <c r="I111" s="43"/>
      <c r="J111" s="45"/>
      <c r="K111" s="44"/>
      <c r="L111" s="46"/>
      <c r="M111" s="45"/>
      <c r="N111" s="45"/>
      <c r="O111" s="45"/>
      <c r="P111" s="45"/>
      <c r="Q111" s="43"/>
    </row>
    <row r="112" spans="1:17" ht="11.25" customHeight="1" x14ac:dyDescent="0.2">
      <c r="A112" s="43"/>
      <c r="B112" s="43"/>
      <c r="C112" s="43"/>
      <c r="D112" s="43"/>
      <c r="E112" s="43"/>
      <c r="F112" s="43"/>
      <c r="G112" s="43"/>
      <c r="H112" s="43"/>
      <c r="I112" s="43"/>
      <c r="J112" s="45"/>
      <c r="K112" s="44"/>
      <c r="L112" s="46"/>
      <c r="M112" s="45"/>
      <c r="N112" s="45"/>
      <c r="O112" s="45"/>
      <c r="P112" s="45"/>
      <c r="Q112" s="43"/>
    </row>
    <row r="113" spans="1:17" ht="11.25" customHeight="1" x14ac:dyDescent="0.2">
      <c r="A113" s="43"/>
      <c r="B113" s="43"/>
      <c r="C113" s="43"/>
      <c r="D113" s="43"/>
      <c r="E113" s="43"/>
      <c r="F113" s="43"/>
      <c r="G113" s="43"/>
      <c r="H113" s="43"/>
      <c r="I113" s="43"/>
      <c r="J113" s="45"/>
      <c r="K113" s="44"/>
      <c r="L113" s="46"/>
      <c r="M113" s="45"/>
      <c r="N113" s="45"/>
      <c r="O113" s="45"/>
      <c r="P113" s="45"/>
      <c r="Q113" s="43"/>
    </row>
    <row r="114" spans="1:17" ht="11.25" customHeight="1" x14ac:dyDescent="0.2">
      <c r="A114" s="43"/>
      <c r="B114" s="43"/>
      <c r="C114" s="43"/>
      <c r="D114" s="43"/>
      <c r="E114" s="43"/>
      <c r="F114" s="43"/>
      <c r="G114" s="43"/>
      <c r="H114" s="43"/>
      <c r="I114" s="43"/>
      <c r="J114" s="45"/>
      <c r="K114" s="44"/>
      <c r="L114" s="46"/>
      <c r="M114" s="45"/>
      <c r="N114" s="45"/>
      <c r="O114" s="45"/>
      <c r="P114" s="45"/>
      <c r="Q114" s="43"/>
    </row>
    <row r="115" spans="1:17" ht="11.25" customHeight="1" x14ac:dyDescent="0.2">
      <c r="A115" s="43"/>
      <c r="B115" s="43"/>
      <c r="C115" s="43"/>
      <c r="D115" s="43"/>
      <c r="E115" s="43"/>
      <c r="F115" s="43"/>
      <c r="G115" s="43"/>
      <c r="H115" s="43"/>
      <c r="I115" s="43"/>
      <c r="J115" s="45"/>
      <c r="K115" s="44"/>
      <c r="L115" s="46"/>
      <c r="M115" s="45"/>
      <c r="N115" s="45"/>
      <c r="O115" s="45"/>
      <c r="P115" s="45"/>
      <c r="Q115" s="43"/>
    </row>
    <row r="116" spans="1:17" ht="11.25" customHeight="1" x14ac:dyDescent="0.2">
      <c r="A116" s="43"/>
      <c r="B116" s="43"/>
      <c r="C116" s="43"/>
      <c r="D116" s="43"/>
      <c r="E116" s="43"/>
      <c r="F116" s="43"/>
      <c r="G116" s="43"/>
      <c r="H116" s="43"/>
      <c r="I116" s="43"/>
      <c r="J116" s="45"/>
      <c r="K116" s="44"/>
      <c r="L116" s="46"/>
      <c r="M116" s="45"/>
      <c r="N116" s="45"/>
      <c r="O116" s="45"/>
      <c r="P116" s="45"/>
      <c r="Q116" s="43"/>
    </row>
    <row r="117" spans="1:17" ht="11.25" customHeight="1" x14ac:dyDescent="0.2">
      <c r="A117" s="43"/>
      <c r="B117" s="43"/>
      <c r="C117" s="43"/>
      <c r="D117" s="43"/>
      <c r="E117" s="43"/>
      <c r="F117" s="43"/>
      <c r="G117" s="43"/>
      <c r="H117" s="43"/>
      <c r="I117" s="43"/>
      <c r="J117" s="45"/>
      <c r="K117" s="44"/>
      <c r="L117" s="46"/>
      <c r="M117" s="45"/>
      <c r="N117" s="45"/>
      <c r="O117" s="45"/>
      <c r="P117" s="45"/>
      <c r="Q117" s="43"/>
    </row>
    <row r="118" spans="1:17" ht="11.25" customHeight="1" x14ac:dyDescent="0.2">
      <c r="A118" s="43"/>
      <c r="B118" s="43"/>
      <c r="C118" s="43"/>
      <c r="D118" s="43"/>
      <c r="E118" s="43"/>
      <c r="F118" s="43"/>
      <c r="G118" s="43"/>
      <c r="H118" s="43"/>
      <c r="I118" s="43"/>
      <c r="J118" s="45"/>
      <c r="K118" s="44"/>
      <c r="L118" s="46"/>
      <c r="M118" s="45"/>
      <c r="N118" s="45"/>
      <c r="O118" s="45"/>
      <c r="P118" s="45"/>
      <c r="Q118" s="43"/>
    </row>
    <row r="119" spans="1:17" ht="11.25" customHeight="1" x14ac:dyDescent="0.2">
      <c r="A119" s="43"/>
      <c r="B119" s="43"/>
      <c r="C119" s="43"/>
      <c r="D119" s="43"/>
      <c r="E119" s="43"/>
      <c r="F119" s="43"/>
      <c r="G119" s="43"/>
      <c r="H119" s="43"/>
      <c r="I119" s="43"/>
      <c r="J119" s="45"/>
      <c r="K119" s="44"/>
      <c r="L119" s="46"/>
      <c r="M119" s="45"/>
      <c r="N119" s="45"/>
      <c r="O119" s="45"/>
      <c r="P119" s="45"/>
      <c r="Q119" s="43"/>
    </row>
    <row r="120" spans="1:17" ht="11.25" customHeight="1" x14ac:dyDescent="0.2">
      <c r="A120" s="43"/>
      <c r="B120" s="43"/>
      <c r="C120" s="43"/>
      <c r="D120" s="43"/>
      <c r="E120" s="43"/>
      <c r="F120" s="43"/>
      <c r="G120" s="43"/>
      <c r="H120" s="43"/>
      <c r="I120" s="43"/>
      <c r="J120" s="45"/>
      <c r="K120" s="44"/>
      <c r="L120" s="46"/>
      <c r="M120" s="45"/>
      <c r="N120" s="45"/>
      <c r="O120" s="45"/>
      <c r="P120" s="45"/>
      <c r="Q120" s="43"/>
    </row>
    <row r="121" spans="1:17" ht="11.25" customHeight="1" x14ac:dyDescent="0.2">
      <c r="A121" s="43"/>
      <c r="B121" s="43"/>
      <c r="C121" s="43"/>
      <c r="D121" s="43"/>
      <c r="E121" s="43"/>
      <c r="F121" s="43"/>
      <c r="G121" s="43"/>
      <c r="H121" s="43"/>
      <c r="I121" s="43"/>
      <c r="J121" s="45"/>
      <c r="K121" s="44"/>
      <c r="L121" s="46"/>
      <c r="M121" s="45"/>
      <c r="N121" s="45"/>
      <c r="O121" s="45"/>
      <c r="P121" s="45"/>
      <c r="Q121" s="43"/>
    </row>
    <row r="122" spans="1:17" ht="11.25" customHeight="1" x14ac:dyDescent="0.2">
      <c r="A122" s="43"/>
      <c r="B122" s="43"/>
      <c r="C122" s="43"/>
      <c r="D122" s="43"/>
      <c r="E122" s="43"/>
      <c r="F122" s="43"/>
      <c r="G122" s="43"/>
      <c r="H122" s="43"/>
      <c r="I122" s="43"/>
      <c r="J122" s="45"/>
      <c r="K122" s="44"/>
      <c r="L122" s="46"/>
      <c r="M122" s="45"/>
      <c r="N122" s="45"/>
      <c r="O122" s="45"/>
      <c r="P122" s="45"/>
      <c r="Q122" s="43"/>
    </row>
    <row r="123" spans="1:17" ht="11.25" customHeight="1" x14ac:dyDescent="0.2">
      <c r="A123" s="43"/>
      <c r="B123" s="43"/>
      <c r="C123" s="43"/>
      <c r="D123" s="43"/>
      <c r="E123" s="43"/>
      <c r="F123" s="43"/>
      <c r="G123" s="43"/>
      <c r="H123" s="43"/>
      <c r="I123" s="43"/>
      <c r="J123" s="45"/>
      <c r="K123" s="44"/>
      <c r="L123" s="46"/>
      <c r="M123" s="45"/>
      <c r="N123" s="45"/>
      <c r="O123" s="45"/>
      <c r="P123" s="45"/>
      <c r="Q123" s="43"/>
    </row>
    <row r="124" spans="1:17" ht="11.25" customHeight="1" x14ac:dyDescent="0.2">
      <c r="A124" s="43"/>
      <c r="B124" s="43"/>
      <c r="C124" s="43"/>
      <c r="D124" s="43"/>
      <c r="E124" s="43"/>
      <c r="F124" s="43"/>
      <c r="G124" s="43"/>
      <c r="H124" s="43"/>
      <c r="I124" s="43"/>
      <c r="J124" s="45"/>
      <c r="K124" s="44"/>
      <c r="L124" s="46"/>
      <c r="M124" s="45"/>
      <c r="N124" s="45"/>
      <c r="O124" s="45"/>
      <c r="P124" s="45"/>
      <c r="Q124" s="43"/>
    </row>
    <row r="125" spans="1:17" ht="11.25" customHeight="1" x14ac:dyDescent="0.2">
      <c r="A125" s="43"/>
      <c r="B125" s="43"/>
      <c r="C125" s="43"/>
      <c r="D125" s="43"/>
      <c r="E125" s="43"/>
      <c r="F125" s="43"/>
      <c r="G125" s="43"/>
      <c r="H125" s="43"/>
      <c r="I125" s="43"/>
      <c r="J125" s="45"/>
      <c r="K125" s="44"/>
      <c r="L125" s="46"/>
      <c r="M125" s="45"/>
      <c r="N125" s="45"/>
      <c r="O125" s="45"/>
      <c r="P125" s="45"/>
      <c r="Q125" s="43"/>
    </row>
    <row r="126" spans="1:17" ht="11.25" customHeight="1" x14ac:dyDescent="0.2">
      <c r="A126" s="43"/>
      <c r="B126" s="43"/>
      <c r="C126" s="43"/>
      <c r="D126" s="43"/>
      <c r="E126" s="43"/>
      <c r="F126" s="43"/>
      <c r="G126" s="43"/>
      <c r="H126" s="43"/>
      <c r="I126" s="43"/>
      <c r="J126" s="45"/>
      <c r="K126" s="44"/>
      <c r="L126" s="46"/>
      <c r="M126" s="45"/>
      <c r="N126" s="45"/>
      <c r="O126" s="45"/>
      <c r="P126" s="45"/>
      <c r="Q126" s="43"/>
    </row>
    <row r="127" spans="1:17" ht="11.25" customHeight="1" x14ac:dyDescent="0.2">
      <c r="A127" s="43"/>
      <c r="B127" s="43"/>
      <c r="C127" s="43"/>
      <c r="D127" s="43"/>
      <c r="E127" s="43"/>
      <c r="F127" s="43"/>
      <c r="G127" s="43"/>
      <c r="H127" s="43"/>
      <c r="I127" s="43"/>
      <c r="J127" s="45"/>
      <c r="K127" s="44"/>
      <c r="L127" s="46"/>
      <c r="M127" s="45"/>
      <c r="N127" s="45"/>
      <c r="O127" s="45"/>
      <c r="P127" s="45"/>
      <c r="Q127" s="43"/>
    </row>
    <row r="128" spans="1:17" ht="11.25" customHeight="1" x14ac:dyDescent="0.2">
      <c r="A128" s="43"/>
      <c r="B128" s="43"/>
      <c r="C128" s="43"/>
      <c r="D128" s="43"/>
      <c r="E128" s="43"/>
      <c r="F128" s="43"/>
      <c r="G128" s="43"/>
      <c r="H128" s="43"/>
      <c r="I128" s="43"/>
      <c r="J128" s="45"/>
      <c r="K128" s="44"/>
      <c r="L128" s="46"/>
      <c r="M128" s="45"/>
      <c r="N128" s="45"/>
      <c r="O128" s="45"/>
      <c r="P128" s="45"/>
      <c r="Q128" s="43"/>
    </row>
    <row r="129" spans="1:17" ht="11.25" customHeight="1" x14ac:dyDescent="0.2">
      <c r="A129" s="43"/>
      <c r="B129" s="43"/>
      <c r="C129" s="43"/>
      <c r="D129" s="43"/>
      <c r="E129" s="43"/>
      <c r="F129" s="43"/>
      <c r="G129" s="43"/>
      <c r="H129" s="43"/>
      <c r="I129" s="43"/>
      <c r="J129" s="45"/>
      <c r="K129" s="44"/>
      <c r="L129" s="46"/>
      <c r="M129" s="45"/>
      <c r="N129" s="45"/>
      <c r="O129" s="45"/>
      <c r="P129" s="45"/>
      <c r="Q129" s="43"/>
    </row>
    <row r="130" spans="1:17" ht="11.25" customHeight="1" x14ac:dyDescent="0.2">
      <c r="A130" s="43"/>
      <c r="B130" s="43"/>
      <c r="C130" s="43"/>
      <c r="D130" s="43"/>
      <c r="E130" s="43"/>
      <c r="F130" s="43"/>
      <c r="G130" s="43"/>
      <c r="H130" s="43"/>
      <c r="I130" s="43"/>
      <c r="J130" s="45"/>
      <c r="K130" s="44"/>
      <c r="L130" s="46"/>
      <c r="M130" s="45"/>
      <c r="N130" s="45"/>
      <c r="O130" s="45"/>
      <c r="P130" s="45"/>
      <c r="Q130" s="43"/>
    </row>
    <row r="131" spans="1:17" ht="11.25" customHeight="1" x14ac:dyDescent="0.2">
      <c r="A131" s="43"/>
      <c r="B131" s="43"/>
      <c r="C131" s="43"/>
      <c r="D131" s="43"/>
      <c r="E131" s="43"/>
      <c r="F131" s="43"/>
      <c r="G131" s="43"/>
      <c r="H131" s="43"/>
      <c r="I131" s="43"/>
      <c r="J131" s="45"/>
      <c r="K131" s="44"/>
      <c r="L131" s="46"/>
      <c r="M131" s="45"/>
      <c r="N131" s="45"/>
      <c r="O131" s="45"/>
      <c r="P131" s="45"/>
      <c r="Q131" s="43"/>
    </row>
    <row r="132" spans="1:17" ht="11.25" customHeight="1" x14ac:dyDescent="0.2">
      <c r="A132" s="43"/>
      <c r="B132" s="43"/>
      <c r="C132" s="43"/>
      <c r="D132" s="43"/>
      <c r="E132" s="43"/>
      <c r="F132" s="43"/>
      <c r="G132" s="43"/>
      <c r="H132" s="43"/>
      <c r="I132" s="43"/>
      <c r="J132" s="45"/>
      <c r="K132" s="44"/>
      <c r="L132" s="46"/>
      <c r="M132" s="45"/>
      <c r="N132" s="45"/>
      <c r="O132" s="45"/>
      <c r="P132" s="45"/>
      <c r="Q132" s="43"/>
    </row>
    <row r="133" spans="1:17" ht="11.25" customHeight="1" x14ac:dyDescent="0.2">
      <c r="A133" s="43"/>
      <c r="B133" s="43"/>
      <c r="C133" s="43"/>
      <c r="D133" s="43"/>
      <c r="E133" s="43"/>
      <c r="F133" s="43"/>
      <c r="G133" s="43"/>
      <c r="H133" s="43"/>
      <c r="I133" s="43"/>
      <c r="J133" s="45"/>
      <c r="K133" s="44"/>
      <c r="L133" s="46"/>
      <c r="M133" s="45"/>
      <c r="N133" s="45"/>
      <c r="O133" s="45"/>
      <c r="P133" s="45"/>
      <c r="Q133" s="43"/>
    </row>
    <row r="134" spans="1:17" ht="11.25" customHeight="1" x14ac:dyDescent="0.2">
      <c r="A134" s="43"/>
      <c r="B134" s="43"/>
      <c r="C134" s="43"/>
      <c r="D134" s="43"/>
      <c r="E134" s="43"/>
      <c r="F134" s="43"/>
      <c r="G134" s="43"/>
      <c r="H134" s="43"/>
      <c r="I134" s="43"/>
      <c r="J134" s="45"/>
      <c r="K134" s="44"/>
      <c r="L134" s="46"/>
      <c r="M134" s="45"/>
      <c r="N134" s="45"/>
      <c r="O134" s="45"/>
      <c r="P134" s="45"/>
      <c r="Q134" s="43"/>
    </row>
    <row r="135" spans="1:17" ht="11.25" customHeight="1" x14ac:dyDescent="0.2">
      <c r="A135" s="43"/>
      <c r="B135" s="43"/>
      <c r="C135" s="43"/>
      <c r="D135" s="43"/>
      <c r="E135" s="43"/>
      <c r="F135" s="43"/>
      <c r="G135" s="43"/>
      <c r="H135" s="43"/>
      <c r="I135" s="43"/>
      <c r="J135" s="45"/>
      <c r="K135" s="44"/>
      <c r="L135" s="46"/>
      <c r="M135" s="45"/>
      <c r="N135" s="45"/>
      <c r="O135" s="45"/>
      <c r="P135" s="45"/>
      <c r="Q135" s="43"/>
    </row>
    <row r="136" spans="1:17" ht="11.25" customHeight="1" x14ac:dyDescent="0.2">
      <c r="A136" s="43"/>
      <c r="B136" s="43"/>
      <c r="C136" s="43"/>
      <c r="D136" s="43"/>
      <c r="E136" s="43"/>
      <c r="F136" s="43"/>
      <c r="G136" s="43"/>
      <c r="H136" s="43"/>
      <c r="I136" s="43"/>
      <c r="J136" s="45"/>
      <c r="K136" s="44"/>
      <c r="L136" s="46"/>
      <c r="M136" s="45"/>
      <c r="N136" s="45"/>
      <c r="O136" s="45"/>
      <c r="P136" s="45"/>
      <c r="Q136" s="43"/>
    </row>
    <row r="137" spans="1:17" ht="11.25" customHeight="1" x14ac:dyDescent="0.2">
      <c r="A137" s="43"/>
      <c r="B137" s="43"/>
      <c r="C137" s="43"/>
      <c r="D137" s="43"/>
      <c r="E137" s="43"/>
      <c r="F137" s="43"/>
      <c r="G137" s="43"/>
      <c r="H137" s="43"/>
      <c r="I137" s="43"/>
      <c r="J137" s="45"/>
      <c r="K137" s="44"/>
      <c r="L137" s="46"/>
      <c r="M137" s="45"/>
      <c r="N137" s="45"/>
      <c r="O137" s="45"/>
      <c r="P137" s="45"/>
      <c r="Q137" s="43"/>
    </row>
    <row r="138" spans="1:17" ht="11.25" customHeight="1" x14ac:dyDescent="0.2">
      <c r="A138" s="43"/>
      <c r="B138" s="43"/>
      <c r="C138" s="43"/>
      <c r="D138" s="43"/>
      <c r="E138" s="43"/>
      <c r="F138" s="43"/>
      <c r="G138" s="43"/>
      <c r="H138" s="43"/>
      <c r="I138" s="43"/>
      <c r="J138" s="45"/>
      <c r="K138" s="44"/>
      <c r="L138" s="46"/>
      <c r="M138" s="45"/>
      <c r="N138" s="45"/>
      <c r="O138" s="45"/>
      <c r="P138" s="45"/>
      <c r="Q138" s="43"/>
    </row>
    <row r="139" spans="1:17" ht="11.25" customHeight="1" x14ac:dyDescent="0.2">
      <c r="A139" s="43"/>
      <c r="B139" s="43"/>
      <c r="C139" s="43"/>
      <c r="D139" s="43"/>
      <c r="E139" s="43"/>
      <c r="F139" s="43"/>
      <c r="G139" s="43"/>
      <c r="H139" s="43"/>
      <c r="I139" s="43"/>
      <c r="J139" s="45"/>
      <c r="K139" s="44"/>
      <c r="L139" s="46"/>
      <c r="M139" s="45"/>
      <c r="N139" s="45"/>
      <c r="O139" s="45"/>
      <c r="P139" s="45"/>
      <c r="Q139" s="43"/>
    </row>
    <row r="140" spans="1:17" ht="11.25" customHeight="1" x14ac:dyDescent="0.2">
      <c r="A140" s="43"/>
      <c r="B140" s="43"/>
      <c r="C140" s="43"/>
      <c r="D140" s="43"/>
      <c r="E140" s="43"/>
      <c r="F140" s="43"/>
      <c r="G140" s="43"/>
      <c r="H140" s="43"/>
      <c r="I140" s="43"/>
      <c r="J140" s="45"/>
      <c r="K140" s="44"/>
      <c r="L140" s="46"/>
      <c r="M140" s="45"/>
      <c r="N140" s="45"/>
      <c r="O140" s="45"/>
      <c r="P140" s="45"/>
      <c r="Q140" s="43"/>
    </row>
    <row r="141" spans="1:17" ht="11.25" customHeight="1" x14ac:dyDescent="0.2">
      <c r="A141" s="43"/>
      <c r="B141" s="43"/>
      <c r="C141" s="43"/>
      <c r="D141" s="43"/>
      <c r="E141" s="43"/>
      <c r="F141" s="43"/>
      <c r="G141" s="43"/>
      <c r="H141" s="43"/>
      <c r="I141" s="43"/>
      <c r="J141" s="45"/>
      <c r="K141" s="44"/>
      <c r="L141" s="46"/>
      <c r="M141" s="45"/>
      <c r="N141" s="45"/>
      <c r="O141" s="45"/>
      <c r="P141" s="45"/>
      <c r="Q141" s="43"/>
    </row>
    <row r="142" spans="1:17" ht="11.25" customHeight="1" x14ac:dyDescent="0.2">
      <c r="A142" s="43"/>
      <c r="B142" s="43"/>
      <c r="C142" s="43"/>
      <c r="D142" s="43"/>
      <c r="E142" s="43"/>
      <c r="F142" s="43"/>
      <c r="G142" s="43"/>
      <c r="H142" s="43"/>
      <c r="I142" s="43"/>
      <c r="J142" s="45"/>
      <c r="K142" s="44"/>
      <c r="L142" s="46"/>
      <c r="M142" s="45"/>
      <c r="N142" s="45"/>
      <c r="O142" s="45"/>
      <c r="P142" s="45"/>
      <c r="Q142" s="43"/>
    </row>
    <row r="143" spans="1:17" ht="11.25" customHeight="1" x14ac:dyDescent="0.2">
      <c r="A143" s="43"/>
      <c r="B143" s="43"/>
      <c r="C143" s="43"/>
      <c r="D143" s="43"/>
      <c r="E143" s="43"/>
      <c r="F143" s="43"/>
      <c r="G143" s="43"/>
      <c r="H143" s="43"/>
      <c r="I143" s="43"/>
      <c r="J143" s="45"/>
      <c r="K143" s="44"/>
      <c r="L143" s="46"/>
      <c r="M143" s="45"/>
      <c r="N143" s="45"/>
      <c r="O143" s="45"/>
      <c r="P143" s="45"/>
      <c r="Q143" s="43"/>
    </row>
    <row r="144" spans="1:17" ht="11.25" customHeight="1" x14ac:dyDescent="0.2">
      <c r="A144" s="43"/>
      <c r="B144" s="43"/>
      <c r="C144" s="43"/>
      <c r="D144" s="43"/>
      <c r="E144" s="43"/>
      <c r="F144" s="43"/>
      <c r="G144" s="43"/>
      <c r="H144" s="43"/>
      <c r="I144" s="43"/>
      <c r="J144" s="45"/>
      <c r="K144" s="44"/>
      <c r="L144" s="46"/>
      <c r="M144" s="45"/>
      <c r="N144" s="45"/>
      <c r="O144" s="45"/>
      <c r="P144" s="45"/>
      <c r="Q144" s="43"/>
    </row>
    <row r="145" spans="1:17" ht="11.25" customHeight="1" x14ac:dyDescent="0.2">
      <c r="A145" s="43"/>
      <c r="B145" s="43"/>
      <c r="C145" s="43"/>
      <c r="D145" s="43"/>
      <c r="E145" s="43"/>
      <c r="F145" s="43"/>
      <c r="G145" s="43"/>
      <c r="H145" s="43"/>
      <c r="I145" s="43"/>
      <c r="J145" s="45"/>
      <c r="K145" s="44"/>
      <c r="L145" s="46"/>
      <c r="M145" s="45"/>
      <c r="N145" s="45"/>
      <c r="O145" s="45"/>
      <c r="P145" s="45"/>
      <c r="Q145" s="43"/>
    </row>
    <row r="146" spans="1:17" ht="11.25" customHeight="1" x14ac:dyDescent="0.2">
      <c r="A146" s="43"/>
      <c r="B146" s="43"/>
      <c r="C146" s="43"/>
      <c r="D146" s="43"/>
      <c r="E146" s="43"/>
      <c r="F146" s="43"/>
      <c r="G146" s="43"/>
      <c r="H146" s="43"/>
      <c r="I146" s="43"/>
      <c r="J146" s="45"/>
      <c r="K146" s="44"/>
      <c r="L146" s="46"/>
      <c r="M146" s="45"/>
      <c r="N146" s="45"/>
      <c r="O146" s="45"/>
      <c r="P146" s="45"/>
      <c r="Q146" s="43"/>
    </row>
    <row r="147" spans="1:17" ht="11.25" customHeight="1" x14ac:dyDescent="0.2">
      <c r="A147" s="43"/>
      <c r="B147" s="43"/>
      <c r="C147" s="43"/>
      <c r="D147" s="43"/>
      <c r="E147" s="43"/>
      <c r="F147" s="43"/>
      <c r="G147" s="43"/>
      <c r="H147" s="43"/>
      <c r="I147" s="43"/>
      <c r="J147" s="45"/>
      <c r="K147" s="44"/>
      <c r="L147" s="46"/>
      <c r="M147" s="45"/>
      <c r="N147" s="45"/>
      <c r="O147" s="45"/>
      <c r="P147" s="45"/>
      <c r="Q147" s="43"/>
    </row>
    <row r="148" spans="1:17" ht="11.25" customHeight="1" x14ac:dyDescent="0.2">
      <c r="A148" s="43"/>
      <c r="B148" s="43"/>
      <c r="C148" s="43"/>
      <c r="D148" s="43"/>
      <c r="E148" s="43"/>
      <c r="F148" s="43"/>
      <c r="G148" s="43"/>
      <c r="H148" s="43"/>
      <c r="I148" s="43"/>
      <c r="J148" s="45"/>
      <c r="K148" s="44"/>
      <c r="L148" s="46"/>
      <c r="M148" s="45"/>
      <c r="N148" s="45"/>
      <c r="O148" s="45"/>
      <c r="P148" s="45"/>
      <c r="Q148" s="43"/>
    </row>
    <row r="149" spans="1:17" ht="11.25" customHeight="1" x14ac:dyDescent="0.2">
      <c r="A149" s="43"/>
      <c r="B149" s="43"/>
      <c r="C149" s="43"/>
      <c r="D149" s="43"/>
      <c r="E149" s="43"/>
      <c r="F149" s="43"/>
      <c r="G149" s="43"/>
      <c r="H149" s="43"/>
      <c r="I149" s="43"/>
      <c r="J149" s="45"/>
      <c r="K149" s="44"/>
      <c r="L149" s="46"/>
      <c r="M149" s="45"/>
      <c r="N149" s="45"/>
      <c r="O149" s="45"/>
      <c r="P149" s="45"/>
      <c r="Q149" s="43"/>
    </row>
    <row r="150" spans="1:17" ht="11.25" customHeight="1" x14ac:dyDescent="0.2">
      <c r="A150" s="43"/>
      <c r="B150" s="43"/>
      <c r="C150" s="43"/>
      <c r="D150" s="43"/>
      <c r="E150" s="43"/>
      <c r="F150" s="43"/>
      <c r="G150" s="43"/>
      <c r="H150" s="43"/>
      <c r="I150" s="43"/>
      <c r="J150" s="45"/>
      <c r="K150" s="44"/>
      <c r="L150" s="46"/>
      <c r="M150" s="45"/>
      <c r="N150" s="45"/>
      <c r="O150" s="45"/>
      <c r="P150" s="45"/>
      <c r="Q150" s="43"/>
    </row>
    <row r="151" spans="1:17" ht="11.25" customHeight="1" x14ac:dyDescent="0.2">
      <c r="A151" s="43"/>
      <c r="B151" s="43"/>
      <c r="C151" s="43"/>
      <c r="D151" s="43"/>
      <c r="E151" s="43"/>
      <c r="F151" s="43"/>
      <c r="G151" s="43"/>
      <c r="H151" s="43"/>
      <c r="I151" s="43"/>
      <c r="J151" s="45"/>
      <c r="K151" s="44"/>
      <c r="L151" s="46"/>
      <c r="M151" s="45"/>
      <c r="N151" s="45"/>
      <c r="O151" s="45"/>
      <c r="P151" s="45"/>
      <c r="Q151" s="43"/>
    </row>
    <row r="152" spans="1:17" ht="11.25" customHeight="1" x14ac:dyDescent="0.2">
      <c r="A152" s="43"/>
      <c r="B152" s="43"/>
      <c r="C152" s="43"/>
      <c r="D152" s="43"/>
      <c r="E152" s="43"/>
      <c r="F152" s="43"/>
      <c r="G152" s="43"/>
      <c r="H152" s="43"/>
      <c r="I152" s="43"/>
      <c r="J152" s="45"/>
      <c r="K152" s="44"/>
      <c r="L152" s="46"/>
      <c r="M152" s="45"/>
      <c r="N152" s="45"/>
      <c r="O152" s="45"/>
      <c r="P152" s="45"/>
      <c r="Q152" s="43"/>
    </row>
    <row r="153" spans="1:17" ht="11.25" customHeight="1" x14ac:dyDescent="0.2">
      <c r="A153" s="43"/>
      <c r="B153" s="43"/>
      <c r="C153" s="43"/>
      <c r="D153" s="43"/>
      <c r="E153" s="43"/>
      <c r="F153" s="43"/>
      <c r="G153" s="43"/>
      <c r="H153" s="43"/>
      <c r="I153" s="43"/>
      <c r="J153" s="45"/>
      <c r="K153" s="44"/>
      <c r="L153" s="46"/>
      <c r="M153" s="45"/>
      <c r="N153" s="45"/>
      <c r="O153" s="45"/>
      <c r="P153" s="45"/>
      <c r="Q153" s="43"/>
    </row>
    <row r="154" spans="1:17" ht="11.25" customHeight="1" x14ac:dyDescent="0.2">
      <c r="A154" s="43"/>
      <c r="B154" s="43"/>
      <c r="C154" s="43"/>
      <c r="D154" s="43"/>
      <c r="E154" s="43"/>
      <c r="F154" s="43"/>
      <c r="G154" s="43"/>
      <c r="H154" s="43"/>
      <c r="I154" s="43"/>
      <c r="J154" s="45"/>
      <c r="K154" s="44"/>
      <c r="L154" s="46"/>
      <c r="M154" s="45"/>
      <c r="N154" s="45"/>
      <c r="O154" s="45"/>
      <c r="P154" s="45"/>
      <c r="Q154" s="43"/>
    </row>
    <row r="155" spans="1:17" ht="11.25" customHeight="1" x14ac:dyDescent="0.2">
      <c r="A155" s="43"/>
      <c r="B155" s="43"/>
      <c r="C155" s="43"/>
      <c r="D155" s="43"/>
      <c r="E155" s="43"/>
      <c r="F155" s="43"/>
      <c r="G155" s="43"/>
      <c r="H155" s="43"/>
      <c r="I155" s="43"/>
      <c r="J155" s="45"/>
      <c r="K155" s="44"/>
      <c r="L155" s="46"/>
      <c r="M155" s="45"/>
      <c r="N155" s="45"/>
      <c r="O155" s="45"/>
      <c r="P155" s="45"/>
      <c r="Q155" s="43"/>
    </row>
    <row r="156" spans="1:17" ht="11.25" customHeight="1" x14ac:dyDescent="0.2">
      <c r="A156" s="43"/>
      <c r="B156" s="43"/>
      <c r="C156" s="43"/>
      <c r="D156" s="43"/>
      <c r="E156" s="43"/>
      <c r="F156" s="43"/>
      <c r="G156" s="43"/>
      <c r="H156" s="43"/>
      <c r="I156" s="43"/>
      <c r="J156" s="45"/>
      <c r="K156" s="44"/>
      <c r="L156" s="46"/>
      <c r="M156" s="45"/>
      <c r="N156" s="45"/>
      <c r="O156" s="45"/>
      <c r="P156" s="45"/>
      <c r="Q156" s="43"/>
    </row>
    <row r="157" spans="1:17" ht="11.25" customHeight="1" x14ac:dyDescent="0.2">
      <c r="A157" s="43"/>
      <c r="B157" s="43"/>
      <c r="C157" s="43"/>
      <c r="D157" s="43"/>
      <c r="E157" s="43"/>
      <c r="F157" s="43"/>
      <c r="G157" s="43"/>
      <c r="H157" s="43"/>
      <c r="I157" s="43"/>
      <c r="J157" s="45"/>
      <c r="K157" s="44"/>
      <c r="L157" s="46"/>
      <c r="M157" s="45"/>
      <c r="N157" s="45"/>
      <c r="O157" s="45"/>
      <c r="P157" s="45"/>
      <c r="Q157" s="43"/>
    </row>
    <row r="158" spans="1:17" ht="11.25" customHeight="1" x14ac:dyDescent="0.2">
      <c r="A158" s="43"/>
      <c r="B158" s="43"/>
      <c r="C158" s="43"/>
      <c r="D158" s="43"/>
      <c r="E158" s="43"/>
      <c r="F158" s="43"/>
      <c r="G158" s="43"/>
      <c r="H158" s="43"/>
      <c r="I158" s="43"/>
      <c r="J158" s="45"/>
      <c r="K158" s="44"/>
      <c r="L158" s="46"/>
      <c r="M158" s="45"/>
      <c r="N158" s="45"/>
      <c r="O158" s="45"/>
      <c r="P158" s="45"/>
      <c r="Q158" s="43"/>
    </row>
    <row r="159" spans="1:17" ht="11.25" customHeight="1" x14ac:dyDescent="0.2">
      <c r="A159" s="43"/>
      <c r="B159" s="43"/>
      <c r="C159" s="43"/>
      <c r="D159" s="43"/>
      <c r="E159" s="43"/>
      <c r="F159" s="43"/>
      <c r="G159" s="43"/>
      <c r="H159" s="43"/>
      <c r="I159" s="43"/>
      <c r="J159" s="45"/>
      <c r="K159" s="44"/>
      <c r="L159" s="46"/>
      <c r="M159" s="45"/>
      <c r="N159" s="45"/>
      <c r="O159" s="45"/>
      <c r="P159" s="45"/>
      <c r="Q159" s="43"/>
    </row>
    <row r="160" spans="1:17" ht="11.25" customHeight="1" x14ac:dyDescent="0.2">
      <c r="A160" s="43"/>
      <c r="B160" s="43"/>
      <c r="C160" s="43"/>
      <c r="D160" s="43"/>
      <c r="E160" s="43"/>
      <c r="F160" s="43"/>
      <c r="G160" s="43"/>
      <c r="H160" s="43"/>
      <c r="I160" s="43"/>
      <c r="J160" s="45"/>
      <c r="K160" s="44"/>
      <c r="L160" s="46"/>
      <c r="M160" s="45"/>
      <c r="N160" s="45"/>
      <c r="O160" s="45"/>
      <c r="P160" s="45"/>
      <c r="Q160" s="43"/>
    </row>
    <row r="161" spans="1:17" ht="11.25" customHeight="1" x14ac:dyDescent="0.2">
      <c r="A161" s="43"/>
      <c r="B161" s="43"/>
      <c r="C161" s="43"/>
      <c r="D161" s="43"/>
      <c r="E161" s="43"/>
      <c r="F161" s="43"/>
      <c r="G161" s="43"/>
      <c r="H161" s="43"/>
      <c r="I161" s="43"/>
      <c r="J161" s="45"/>
      <c r="K161" s="44"/>
      <c r="L161" s="46"/>
      <c r="M161" s="45"/>
      <c r="N161" s="45"/>
      <c r="O161" s="45"/>
      <c r="P161" s="45"/>
      <c r="Q161" s="43"/>
    </row>
    <row r="162" spans="1:17" ht="11.25" customHeight="1" x14ac:dyDescent="0.2">
      <c r="A162" s="43"/>
      <c r="B162" s="43"/>
      <c r="C162" s="43"/>
      <c r="D162" s="43"/>
      <c r="E162" s="43"/>
      <c r="F162" s="43"/>
      <c r="G162" s="43"/>
      <c r="H162" s="43"/>
      <c r="I162" s="43"/>
      <c r="J162" s="45"/>
      <c r="K162" s="44"/>
      <c r="L162" s="46"/>
      <c r="M162" s="45"/>
      <c r="N162" s="45"/>
      <c r="O162" s="45"/>
      <c r="P162" s="45"/>
      <c r="Q162" s="43"/>
    </row>
    <row r="163" spans="1:17" ht="11.25" customHeight="1" x14ac:dyDescent="0.2">
      <c r="A163" s="43"/>
      <c r="B163" s="43"/>
      <c r="C163" s="43"/>
      <c r="D163" s="43"/>
      <c r="E163" s="43"/>
      <c r="F163" s="43"/>
      <c r="G163" s="43"/>
      <c r="H163" s="43"/>
      <c r="I163" s="43"/>
      <c r="J163" s="45"/>
      <c r="K163" s="44"/>
      <c r="L163" s="46"/>
      <c r="M163" s="45"/>
      <c r="N163" s="45"/>
      <c r="O163" s="45"/>
      <c r="P163" s="45"/>
      <c r="Q163" s="43"/>
    </row>
    <row r="164" spans="1:17" ht="11.25" customHeight="1" x14ac:dyDescent="0.2">
      <c r="A164" s="43"/>
      <c r="B164" s="43"/>
      <c r="C164" s="43"/>
      <c r="D164" s="43"/>
      <c r="E164" s="43"/>
      <c r="F164" s="43"/>
      <c r="G164" s="43"/>
      <c r="H164" s="43"/>
      <c r="I164" s="43"/>
      <c r="J164" s="45"/>
      <c r="K164" s="44"/>
      <c r="L164" s="46"/>
      <c r="M164" s="45"/>
      <c r="N164" s="45"/>
      <c r="O164" s="45"/>
      <c r="P164" s="45"/>
      <c r="Q164" s="43"/>
    </row>
    <row r="165" spans="1:17" ht="11.25" customHeight="1" x14ac:dyDescent="0.2">
      <c r="A165" s="43"/>
      <c r="B165" s="43"/>
      <c r="C165" s="43"/>
      <c r="D165" s="43"/>
      <c r="E165" s="43"/>
      <c r="F165" s="43"/>
      <c r="G165" s="43"/>
      <c r="H165" s="43"/>
      <c r="I165" s="43"/>
      <c r="J165" s="45"/>
      <c r="K165" s="44"/>
      <c r="L165" s="46"/>
      <c r="M165" s="45"/>
      <c r="N165" s="45"/>
      <c r="O165" s="45"/>
      <c r="P165" s="45"/>
      <c r="Q165" s="43"/>
    </row>
    <row r="166" spans="1:17" ht="11.25" customHeight="1" x14ac:dyDescent="0.2">
      <c r="A166" s="43"/>
      <c r="B166" s="43"/>
      <c r="C166" s="43"/>
      <c r="D166" s="43"/>
      <c r="E166" s="43"/>
      <c r="F166" s="43"/>
      <c r="G166" s="43"/>
      <c r="H166" s="43"/>
      <c r="I166" s="43"/>
      <c r="J166" s="45"/>
      <c r="K166" s="44"/>
      <c r="L166" s="46"/>
      <c r="M166" s="45"/>
      <c r="N166" s="45"/>
      <c r="O166" s="45"/>
      <c r="P166" s="45"/>
      <c r="Q166" s="43"/>
    </row>
    <row r="167" spans="1:17" ht="11.25" customHeight="1" x14ac:dyDescent="0.2">
      <c r="A167" s="43"/>
      <c r="B167" s="43"/>
      <c r="C167" s="43"/>
      <c r="D167" s="43"/>
      <c r="E167" s="43"/>
      <c r="F167" s="43"/>
      <c r="G167" s="43"/>
      <c r="H167" s="43"/>
      <c r="I167" s="43"/>
      <c r="J167" s="45"/>
      <c r="K167" s="44"/>
      <c r="L167" s="46"/>
      <c r="M167" s="45"/>
      <c r="N167" s="45"/>
      <c r="O167" s="45"/>
      <c r="P167" s="45"/>
      <c r="Q167" s="43"/>
    </row>
    <row r="168" spans="1:17" ht="11.25" customHeight="1" x14ac:dyDescent="0.2">
      <c r="A168" s="43"/>
      <c r="B168" s="43"/>
      <c r="C168" s="43"/>
      <c r="D168" s="43"/>
      <c r="E168" s="43"/>
      <c r="F168" s="43"/>
      <c r="G168" s="43"/>
      <c r="H168" s="43"/>
      <c r="I168" s="43"/>
      <c r="J168" s="45"/>
      <c r="K168" s="44"/>
      <c r="L168" s="46"/>
      <c r="M168" s="45"/>
      <c r="N168" s="45"/>
      <c r="O168" s="45"/>
      <c r="P168" s="45"/>
      <c r="Q168" s="43"/>
    </row>
    <row r="169" spans="1:17" ht="11.25" customHeight="1" x14ac:dyDescent="0.2">
      <c r="A169" s="43"/>
      <c r="B169" s="43"/>
      <c r="C169" s="43"/>
      <c r="D169" s="43"/>
      <c r="E169" s="43"/>
      <c r="F169" s="43"/>
      <c r="G169" s="43"/>
      <c r="H169" s="43"/>
      <c r="I169" s="43"/>
      <c r="J169" s="45"/>
      <c r="K169" s="44"/>
      <c r="L169" s="46"/>
      <c r="M169" s="45"/>
      <c r="N169" s="45"/>
      <c r="O169" s="45"/>
      <c r="P169" s="45"/>
      <c r="Q169" s="43"/>
    </row>
    <row r="170" spans="1:17" ht="11.25" customHeight="1" x14ac:dyDescent="0.2">
      <c r="A170" s="43"/>
      <c r="B170" s="43"/>
      <c r="C170" s="43"/>
      <c r="D170" s="43"/>
      <c r="E170" s="43"/>
      <c r="F170" s="43"/>
      <c r="G170" s="43"/>
      <c r="H170" s="43"/>
      <c r="I170" s="43"/>
      <c r="J170" s="45"/>
      <c r="K170" s="44"/>
      <c r="L170" s="46"/>
      <c r="M170" s="45"/>
      <c r="N170" s="45"/>
      <c r="O170" s="45"/>
      <c r="P170" s="45"/>
      <c r="Q170" s="43"/>
    </row>
    <row r="171" spans="1:17" ht="11.25" customHeight="1" x14ac:dyDescent="0.2">
      <c r="A171" s="43"/>
      <c r="B171" s="43"/>
      <c r="C171" s="43"/>
      <c r="D171" s="43"/>
      <c r="E171" s="43"/>
      <c r="F171" s="43"/>
      <c r="G171" s="43"/>
      <c r="H171" s="43"/>
      <c r="I171" s="43"/>
      <c r="J171" s="45"/>
      <c r="K171" s="44"/>
      <c r="L171" s="46"/>
      <c r="M171" s="45"/>
      <c r="N171" s="45"/>
      <c r="O171" s="45"/>
      <c r="P171" s="45"/>
      <c r="Q171" s="43"/>
    </row>
    <row r="172" spans="1:17" ht="11.25" customHeight="1" x14ac:dyDescent="0.2">
      <c r="A172" s="43"/>
      <c r="B172" s="43"/>
      <c r="C172" s="43"/>
      <c r="D172" s="43"/>
      <c r="E172" s="43"/>
      <c r="F172" s="43"/>
      <c r="G172" s="43"/>
      <c r="H172" s="43"/>
      <c r="I172" s="43"/>
      <c r="J172" s="45"/>
      <c r="K172" s="44"/>
      <c r="L172" s="46"/>
      <c r="M172" s="45"/>
      <c r="N172" s="45"/>
      <c r="O172" s="45"/>
      <c r="P172" s="45"/>
      <c r="Q172" s="43"/>
    </row>
    <row r="173" spans="1:17" ht="11.25" customHeight="1" x14ac:dyDescent="0.2">
      <c r="A173" s="43"/>
      <c r="B173" s="43"/>
      <c r="C173" s="43"/>
      <c r="D173" s="43"/>
      <c r="E173" s="43"/>
      <c r="F173" s="43"/>
      <c r="G173" s="43"/>
      <c r="H173" s="43"/>
      <c r="I173" s="43"/>
      <c r="J173" s="45"/>
      <c r="K173" s="44"/>
      <c r="L173" s="46"/>
      <c r="M173" s="45"/>
      <c r="N173" s="45"/>
      <c r="O173" s="45"/>
      <c r="P173" s="45"/>
      <c r="Q173" s="43"/>
    </row>
    <row r="174" spans="1:17" ht="11.25" customHeight="1" x14ac:dyDescent="0.2">
      <c r="A174" s="43"/>
      <c r="B174" s="43"/>
      <c r="C174" s="43"/>
      <c r="D174" s="43"/>
      <c r="E174" s="43"/>
      <c r="F174" s="43"/>
      <c r="G174" s="43"/>
      <c r="H174" s="43"/>
      <c r="I174" s="43"/>
      <c r="J174" s="45"/>
      <c r="K174" s="44"/>
      <c r="L174" s="46"/>
      <c r="M174" s="45"/>
      <c r="N174" s="45"/>
      <c r="O174" s="45"/>
      <c r="P174" s="45"/>
      <c r="Q174" s="43"/>
    </row>
    <row r="175" spans="1:17" ht="11.25" customHeight="1" x14ac:dyDescent="0.2">
      <c r="A175" s="43"/>
      <c r="B175" s="43"/>
      <c r="C175" s="43"/>
      <c r="D175" s="43"/>
      <c r="E175" s="43"/>
      <c r="F175" s="43"/>
      <c r="G175" s="43"/>
      <c r="H175" s="43"/>
      <c r="I175" s="43"/>
      <c r="J175" s="45"/>
      <c r="K175" s="44"/>
      <c r="L175" s="46"/>
      <c r="M175" s="45"/>
      <c r="N175" s="45"/>
      <c r="O175" s="45"/>
      <c r="P175" s="45"/>
      <c r="Q175" s="43"/>
    </row>
    <row r="176" spans="1:17" ht="11.25" customHeight="1" x14ac:dyDescent="0.2">
      <c r="A176" s="43"/>
      <c r="B176" s="43"/>
      <c r="C176" s="43"/>
      <c r="D176" s="43"/>
      <c r="E176" s="43"/>
      <c r="F176" s="43"/>
      <c r="G176" s="43"/>
      <c r="H176" s="43"/>
      <c r="I176" s="43"/>
      <c r="J176" s="45"/>
      <c r="K176" s="44"/>
      <c r="L176" s="46"/>
      <c r="M176" s="45"/>
      <c r="N176" s="45"/>
      <c r="O176" s="45"/>
      <c r="P176" s="45"/>
      <c r="Q176" s="43"/>
    </row>
    <row r="177" spans="1:17" ht="11.25" customHeight="1" x14ac:dyDescent="0.2">
      <c r="A177" s="43"/>
      <c r="B177" s="43"/>
      <c r="C177" s="43"/>
      <c r="D177" s="43"/>
      <c r="E177" s="43"/>
      <c r="F177" s="43"/>
      <c r="G177" s="43"/>
      <c r="H177" s="43"/>
      <c r="I177" s="43"/>
      <c r="J177" s="45"/>
      <c r="K177" s="44"/>
      <c r="L177" s="46"/>
      <c r="M177" s="45"/>
      <c r="N177" s="45"/>
      <c r="O177" s="45"/>
      <c r="P177" s="45"/>
      <c r="Q177" s="43"/>
    </row>
    <row r="178" spans="1:17" ht="11.25" customHeight="1" x14ac:dyDescent="0.2">
      <c r="A178" s="43"/>
      <c r="B178" s="43"/>
      <c r="C178" s="43"/>
      <c r="D178" s="43"/>
      <c r="E178" s="43"/>
      <c r="F178" s="43"/>
      <c r="G178" s="43"/>
      <c r="H178" s="43"/>
      <c r="I178" s="43"/>
      <c r="J178" s="45"/>
      <c r="K178" s="44"/>
      <c r="L178" s="46"/>
      <c r="M178" s="45"/>
      <c r="N178" s="45"/>
      <c r="O178" s="45"/>
      <c r="P178" s="45"/>
      <c r="Q178" s="43"/>
    </row>
    <row r="179" spans="1:17" ht="11.25" customHeight="1" x14ac:dyDescent="0.2">
      <c r="A179" s="43"/>
      <c r="B179" s="43"/>
      <c r="C179" s="43"/>
      <c r="D179" s="43"/>
      <c r="E179" s="43"/>
      <c r="F179" s="43"/>
      <c r="G179" s="43"/>
      <c r="H179" s="43"/>
      <c r="I179" s="43"/>
      <c r="J179" s="45"/>
      <c r="K179" s="44"/>
      <c r="L179" s="46"/>
      <c r="M179" s="45"/>
      <c r="N179" s="45"/>
      <c r="O179" s="45"/>
      <c r="P179" s="45"/>
      <c r="Q179" s="43"/>
    </row>
    <row r="180" spans="1:17" ht="11.25" customHeight="1" x14ac:dyDescent="0.2">
      <c r="A180" s="43"/>
      <c r="B180" s="43"/>
      <c r="C180" s="43"/>
      <c r="D180" s="43"/>
      <c r="E180" s="43"/>
      <c r="F180" s="43"/>
      <c r="G180" s="43"/>
      <c r="H180" s="43"/>
      <c r="I180" s="43"/>
      <c r="J180" s="45"/>
      <c r="K180" s="44"/>
      <c r="L180" s="46"/>
      <c r="M180" s="45"/>
      <c r="N180" s="45"/>
      <c r="O180" s="45"/>
      <c r="P180" s="45"/>
      <c r="Q180" s="43"/>
    </row>
    <row r="181" spans="1:17" ht="11.25" customHeight="1" x14ac:dyDescent="0.2">
      <c r="A181" s="43"/>
      <c r="B181" s="43"/>
      <c r="C181" s="43"/>
      <c r="D181" s="43"/>
      <c r="E181" s="43"/>
      <c r="F181" s="43"/>
      <c r="G181" s="43"/>
      <c r="H181" s="43"/>
      <c r="I181" s="43"/>
      <c r="J181" s="45"/>
      <c r="K181" s="44"/>
      <c r="L181" s="46"/>
      <c r="M181" s="45"/>
      <c r="N181" s="45"/>
      <c r="O181" s="45"/>
      <c r="P181" s="45"/>
      <c r="Q181" s="43"/>
    </row>
    <row r="182" spans="1:17" ht="11.25" customHeight="1" x14ac:dyDescent="0.2">
      <c r="A182" s="43"/>
      <c r="B182" s="43"/>
      <c r="C182" s="43"/>
      <c r="D182" s="43"/>
      <c r="E182" s="43"/>
      <c r="F182" s="43"/>
      <c r="G182" s="43"/>
      <c r="H182" s="43"/>
      <c r="I182" s="43"/>
      <c r="J182" s="45"/>
      <c r="K182" s="44"/>
      <c r="L182" s="46"/>
      <c r="M182" s="45"/>
      <c r="N182" s="45"/>
      <c r="O182" s="45"/>
      <c r="P182" s="45"/>
      <c r="Q182" s="43"/>
    </row>
    <row r="183" spans="1:17" ht="11.25" customHeight="1" x14ac:dyDescent="0.2">
      <c r="A183" s="43"/>
      <c r="B183" s="43"/>
      <c r="C183" s="43"/>
      <c r="D183" s="43"/>
      <c r="E183" s="43"/>
      <c r="F183" s="43"/>
      <c r="G183" s="43"/>
      <c r="H183" s="43"/>
      <c r="I183" s="43"/>
      <c r="J183" s="45"/>
      <c r="K183" s="44"/>
      <c r="L183" s="46"/>
      <c r="M183" s="45"/>
      <c r="N183" s="45"/>
      <c r="O183" s="45"/>
      <c r="P183" s="45"/>
      <c r="Q183" s="43"/>
    </row>
    <row r="184" spans="1:17" ht="11.25" customHeight="1" x14ac:dyDescent="0.2">
      <c r="A184" s="43"/>
      <c r="B184" s="43"/>
      <c r="C184" s="43"/>
      <c r="D184" s="43"/>
      <c r="E184" s="43"/>
      <c r="F184" s="43"/>
      <c r="G184" s="43"/>
      <c r="H184" s="43"/>
      <c r="I184" s="43"/>
      <c r="J184" s="45"/>
      <c r="K184" s="44"/>
      <c r="L184" s="46"/>
      <c r="M184" s="45"/>
      <c r="N184" s="45"/>
      <c r="O184" s="45"/>
      <c r="P184" s="45"/>
      <c r="Q184" s="43"/>
    </row>
    <row r="185" spans="1:17" ht="11.25" customHeight="1" x14ac:dyDescent="0.2">
      <c r="A185" s="43"/>
      <c r="B185" s="43"/>
      <c r="C185" s="43"/>
      <c r="D185" s="43"/>
      <c r="E185" s="43"/>
      <c r="F185" s="43"/>
      <c r="G185" s="43"/>
      <c r="H185" s="43"/>
      <c r="I185" s="43"/>
      <c r="J185" s="45"/>
      <c r="K185" s="44"/>
      <c r="L185" s="46"/>
      <c r="M185" s="45"/>
      <c r="N185" s="45"/>
      <c r="O185" s="45"/>
      <c r="P185" s="45"/>
      <c r="Q185" s="43"/>
    </row>
    <row r="186" spans="1:17" ht="11.25" customHeight="1" x14ac:dyDescent="0.2">
      <c r="A186" s="43"/>
      <c r="B186" s="43"/>
      <c r="C186" s="43"/>
      <c r="D186" s="43"/>
      <c r="E186" s="43"/>
      <c r="F186" s="43"/>
      <c r="G186" s="43"/>
      <c r="H186" s="43"/>
      <c r="I186" s="43"/>
      <c r="J186" s="45"/>
      <c r="K186" s="44"/>
      <c r="L186" s="46"/>
      <c r="M186" s="45"/>
      <c r="N186" s="45"/>
      <c r="O186" s="45"/>
      <c r="P186" s="45"/>
      <c r="Q186" s="43"/>
    </row>
    <row r="187" spans="1:17" ht="11.25" customHeight="1" x14ac:dyDescent="0.2">
      <c r="A187" s="43"/>
      <c r="B187" s="43"/>
      <c r="C187" s="43"/>
      <c r="D187" s="43"/>
      <c r="E187" s="43"/>
      <c r="F187" s="43"/>
      <c r="G187" s="43"/>
      <c r="H187" s="43"/>
      <c r="I187" s="43"/>
      <c r="J187" s="45"/>
      <c r="K187" s="44"/>
      <c r="L187" s="46"/>
      <c r="M187" s="45"/>
      <c r="N187" s="45"/>
      <c r="O187" s="45"/>
      <c r="P187" s="45"/>
      <c r="Q187" s="43"/>
    </row>
    <row r="188" spans="1:17" ht="11.25" customHeight="1" x14ac:dyDescent="0.2">
      <c r="A188" s="43"/>
      <c r="B188" s="43"/>
      <c r="C188" s="43"/>
      <c r="D188" s="43"/>
      <c r="E188" s="43"/>
      <c r="F188" s="43"/>
      <c r="G188" s="43"/>
      <c r="H188" s="43"/>
      <c r="I188" s="43"/>
      <c r="J188" s="45"/>
      <c r="K188" s="44"/>
      <c r="L188" s="46"/>
      <c r="M188" s="45"/>
      <c r="N188" s="45"/>
      <c r="O188" s="45"/>
      <c r="P188" s="45"/>
      <c r="Q188" s="43"/>
    </row>
    <row r="189" spans="1:17" ht="11.25" customHeight="1" x14ac:dyDescent="0.2">
      <c r="A189" s="43"/>
      <c r="B189" s="43"/>
      <c r="C189" s="43"/>
      <c r="D189" s="43"/>
      <c r="E189" s="43"/>
      <c r="F189" s="43"/>
      <c r="G189" s="43"/>
      <c r="H189" s="43"/>
      <c r="I189" s="43"/>
      <c r="J189" s="45"/>
      <c r="K189" s="44"/>
      <c r="L189" s="46"/>
      <c r="M189" s="45"/>
      <c r="N189" s="45"/>
      <c r="O189" s="45"/>
      <c r="P189" s="45"/>
      <c r="Q189" s="43"/>
    </row>
    <row r="190" spans="1:17" ht="11.25" customHeight="1" x14ac:dyDescent="0.2">
      <c r="A190" s="43"/>
      <c r="B190" s="43"/>
      <c r="C190" s="43"/>
      <c r="D190" s="43"/>
      <c r="E190" s="43"/>
      <c r="F190" s="43"/>
      <c r="G190" s="43"/>
      <c r="H190" s="43"/>
      <c r="I190" s="43"/>
      <c r="J190" s="45"/>
      <c r="K190" s="44"/>
      <c r="L190" s="46"/>
      <c r="M190" s="45"/>
      <c r="N190" s="45"/>
      <c r="O190" s="45"/>
      <c r="P190" s="45"/>
      <c r="Q190" s="43"/>
    </row>
    <row r="191" spans="1:17" ht="11.25" customHeight="1" x14ac:dyDescent="0.2">
      <c r="A191" s="43"/>
      <c r="B191" s="43"/>
      <c r="C191" s="43"/>
      <c r="D191" s="43"/>
      <c r="E191" s="43"/>
      <c r="F191" s="43"/>
      <c r="G191" s="43"/>
      <c r="H191" s="43"/>
      <c r="I191" s="43"/>
      <c r="J191" s="45"/>
      <c r="K191" s="44"/>
      <c r="L191" s="46"/>
      <c r="M191" s="45"/>
      <c r="N191" s="45"/>
      <c r="O191" s="45"/>
      <c r="P191" s="45"/>
      <c r="Q191" s="43"/>
    </row>
    <row r="192" spans="1:17" ht="11.25" customHeight="1" x14ac:dyDescent="0.2">
      <c r="A192" s="43"/>
      <c r="B192" s="43"/>
      <c r="C192" s="43"/>
      <c r="D192" s="43"/>
      <c r="E192" s="43"/>
      <c r="F192" s="43"/>
      <c r="G192" s="43"/>
      <c r="H192" s="43"/>
      <c r="I192" s="43"/>
      <c r="J192" s="45"/>
      <c r="K192" s="44"/>
      <c r="L192" s="46"/>
      <c r="M192" s="45"/>
      <c r="N192" s="45"/>
      <c r="O192" s="45"/>
      <c r="P192" s="45"/>
      <c r="Q192" s="43"/>
    </row>
    <row r="193" spans="1:17" ht="11.25" customHeight="1" x14ac:dyDescent="0.2">
      <c r="A193" s="43"/>
      <c r="B193" s="43"/>
      <c r="C193" s="43"/>
      <c r="D193" s="43"/>
      <c r="E193" s="43"/>
      <c r="F193" s="43"/>
      <c r="G193" s="43"/>
      <c r="H193" s="43"/>
      <c r="I193" s="43"/>
      <c r="J193" s="45"/>
      <c r="K193" s="44"/>
      <c r="L193" s="46"/>
      <c r="M193" s="45"/>
      <c r="N193" s="45"/>
      <c r="O193" s="45"/>
      <c r="P193" s="45"/>
      <c r="Q193" s="43"/>
    </row>
    <row r="194" spans="1:17" ht="11.25" customHeight="1" x14ac:dyDescent="0.2">
      <c r="A194" s="43"/>
      <c r="B194" s="43"/>
      <c r="C194" s="43"/>
      <c r="D194" s="43"/>
      <c r="E194" s="43"/>
      <c r="F194" s="43"/>
      <c r="G194" s="43"/>
      <c r="H194" s="43"/>
      <c r="I194" s="43"/>
      <c r="J194" s="45"/>
      <c r="K194" s="44"/>
      <c r="L194" s="46"/>
      <c r="M194" s="45"/>
      <c r="N194" s="45"/>
      <c r="O194" s="45"/>
      <c r="P194" s="45"/>
      <c r="Q194" s="43"/>
    </row>
    <row r="195" spans="1:17" ht="11.25" customHeight="1" x14ac:dyDescent="0.2">
      <c r="A195" s="43"/>
      <c r="B195" s="43"/>
      <c r="C195" s="43"/>
      <c r="D195" s="43"/>
      <c r="E195" s="43"/>
      <c r="F195" s="43"/>
      <c r="G195" s="43"/>
      <c r="H195" s="43"/>
      <c r="I195" s="43"/>
      <c r="J195" s="45"/>
      <c r="K195" s="44"/>
      <c r="L195" s="46"/>
      <c r="M195" s="45"/>
      <c r="N195" s="45"/>
      <c r="O195" s="45"/>
      <c r="P195" s="45"/>
      <c r="Q195" s="43"/>
    </row>
    <row r="196" spans="1:17" ht="11.25" customHeight="1" x14ac:dyDescent="0.2">
      <c r="A196" s="43"/>
      <c r="B196" s="43"/>
      <c r="C196" s="43"/>
      <c r="D196" s="43"/>
      <c r="E196" s="43"/>
      <c r="F196" s="43"/>
      <c r="G196" s="43"/>
      <c r="H196" s="43"/>
      <c r="I196" s="43"/>
      <c r="J196" s="45"/>
      <c r="K196" s="44"/>
      <c r="L196" s="46"/>
      <c r="M196" s="45"/>
      <c r="N196" s="45"/>
      <c r="O196" s="45"/>
      <c r="P196" s="45"/>
      <c r="Q196" s="43"/>
    </row>
    <row r="197" spans="1:17" ht="11.25" customHeight="1" x14ac:dyDescent="0.2">
      <c r="A197" s="43"/>
      <c r="B197" s="43"/>
      <c r="C197" s="43"/>
      <c r="D197" s="43"/>
      <c r="E197" s="43"/>
      <c r="F197" s="43"/>
      <c r="G197" s="43"/>
      <c r="H197" s="43"/>
      <c r="I197" s="43"/>
      <c r="J197" s="45"/>
      <c r="K197" s="44"/>
      <c r="L197" s="46"/>
      <c r="M197" s="45"/>
      <c r="N197" s="45"/>
      <c r="O197" s="45"/>
      <c r="P197" s="45"/>
      <c r="Q197" s="43"/>
    </row>
    <row r="198" spans="1:17" ht="11.25" customHeight="1" x14ac:dyDescent="0.2">
      <c r="A198" s="43"/>
      <c r="B198" s="43"/>
      <c r="C198" s="43"/>
      <c r="D198" s="43"/>
      <c r="E198" s="43"/>
      <c r="F198" s="43"/>
      <c r="G198" s="43"/>
      <c r="H198" s="43"/>
      <c r="I198" s="43"/>
      <c r="J198" s="45"/>
      <c r="K198" s="44"/>
      <c r="L198" s="46"/>
      <c r="M198" s="45"/>
      <c r="N198" s="45"/>
      <c r="O198" s="45"/>
      <c r="P198" s="45"/>
      <c r="Q198" s="43"/>
    </row>
    <row r="199" spans="1:17" ht="11.25" customHeight="1" x14ac:dyDescent="0.2">
      <c r="A199" s="43"/>
      <c r="B199" s="43"/>
      <c r="C199" s="43"/>
      <c r="D199" s="43"/>
      <c r="E199" s="43"/>
      <c r="F199" s="43"/>
      <c r="G199" s="43"/>
      <c r="H199" s="43"/>
      <c r="I199" s="43"/>
      <c r="J199" s="45"/>
      <c r="K199" s="44"/>
      <c r="L199" s="46"/>
      <c r="M199" s="45"/>
      <c r="N199" s="45"/>
      <c r="O199" s="45"/>
      <c r="P199" s="45"/>
      <c r="Q199" s="43"/>
    </row>
    <row r="200" spans="1:17" ht="11.25" customHeight="1" x14ac:dyDescent="0.2">
      <c r="A200" s="43"/>
      <c r="B200" s="43"/>
      <c r="C200" s="43"/>
      <c r="D200" s="43"/>
      <c r="E200" s="43"/>
      <c r="F200" s="43"/>
      <c r="G200" s="43"/>
      <c r="H200" s="43"/>
      <c r="I200" s="43"/>
      <c r="J200" s="45"/>
      <c r="K200" s="44"/>
      <c r="L200" s="46"/>
      <c r="M200" s="45"/>
      <c r="N200" s="45"/>
      <c r="O200" s="45"/>
      <c r="P200" s="45"/>
      <c r="Q200" s="43"/>
    </row>
    <row r="201" spans="1:17" ht="11.25" customHeight="1" x14ac:dyDescent="0.2">
      <c r="A201" s="43"/>
      <c r="B201" s="43"/>
      <c r="C201" s="43"/>
      <c r="D201" s="43"/>
      <c r="E201" s="43"/>
      <c r="F201" s="43"/>
      <c r="G201" s="43"/>
      <c r="H201" s="43"/>
      <c r="I201" s="43"/>
      <c r="J201" s="45"/>
      <c r="K201" s="44"/>
      <c r="L201" s="46"/>
      <c r="M201" s="45"/>
      <c r="N201" s="45"/>
      <c r="O201" s="45"/>
      <c r="P201" s="45"/>
      <c r="Q201" s="43"/>
    </row>
    <row r="202" spans="1:17" ht="11.25" customHeight="1" x14ac:dyDescent="0.2">
      <c r="A202" s="43"/>
      <c r="B202" s="43"/>
      <c r="C202" s="43"/>
      <c r="D202" s="43"/>
      <c r="E202" s="43"/>
      <c r="F202" s="43"/>
      <c r="G202" s="43"/>
      <c r="H202" s="43"/>
      <c r="I202" s="43"/>
      <c r="J202" s="45"/>
      <c r="K202" s="44"/>
      <c r="L202" s="46"/>
      <c r="M202" s="45"/>
      <c r="N202" s="45"/>
      <c r="O202" s="45"/>
      <c r="P202" s="45"/>
      <c r="Q202" s="43"/>
    </row>
    <row r="203" spans="1:17" ht="11.25" customHeight="1" x14ac:dyDescent="0.2">
      <c r="A203" s="43"/>
      <c r="B203" s="43"/>
      <c r="C203" s="43"/>
      <c r="D203" s="43"/>
      <c r="E203" s="43"/>
      <c r="F203" s="43"/>
      <c r="G203" s="43"/>
      <c r="H203" s="43"/>
      <c r="I203" s="43"/>
      <c r="J203" s="45"/>
      <c r="K203" s="44"/>
      <c r="L203" s="46"/>
      <c r="M203" s="45"/>
      <c r="N203" s="45"/>
      <c r="O203" s="45"/>
      <c r="P203" s="45"/>
      <c r="Q203" s="43"/>
    </row>
    <row r="204" spans="1:17" ht="11.25" customHeight="1" x14ac:dyDescent="0.2">
      <c r="A204" s="43"/>
      <c r="B204" s="43"/>
      <c r="C204" s="43"/>
      <c r="D204" s="43"/>
      <c r="E204" s="43"/>
      <c r="F204" s="43"/>
      <c r="G204" s="43"/>
      <c r="H204" s="43"/>
      <c r="I204" s="43"/>
      <c r="J204" s="45"/>
      <c r="K204" s="44"/>
      <c r="L204" s="46"/>
      <c r="M204" s="45"/>
      <c r="N204" s="45"/>
      <c r="O204" s="45"/>
      <c r="P204" s="45"/>
      <c r="Q204" s="43"/>
    </row>
    <row r="205" spans="1:17" ht="11.25" customHeight="1" x14ac:dyDescent="0.2">
      <c r="A205" s="43"/>
      <c r="B205" s="43"/>
      <c r="C205" s="43"/>
      <c r="D205" s="43"/>
      <c r="E205" s="43"/>
      <c r="F205" s="43"/>
      <c r="G205" s="43"/>
      <c r="H205" s="43"/>
      <c r="I205" s="43"/>
      <c r="J205" s="45"/>
      <c r="K205" s="44"/>
      <c r="L205" s="46"/>
      <c r="M205" s="45"/>
      <c r="N205" s="45"/>
      <c r="O205" s="45"/>
      <c r="P205" s="45"/>
      <c r="Q205" s="43"/>
    </row>
    <row r="206" spans="1:17" ht="11.25" customHeight="1" x14ac:dyDescent="0.2">
      <c r="A206" s="43"/>
      <c r="B206" s="43"/>
      <c r="C206" s="43"/>
      <c r="D206" s="43"/>
      <c r="E206" s="43"/>
      <c r="F206" s="43"/>
      <c r="G206" s="43"/>
      <c r="H206" s="43"/>
      <c r="I206" s="43"/>
      <c r="J206" s="45"/>
      <c r="K206" s="44"/>
      <c r="L206" s="46"/>
      <c r="M206" s="45"/>
      <c r="N206" s="45"/>
      <c r="O206" s="45"/>
      <c r="P206" s="45"/>
      <c r="Q206" s="43"/>
    </row>
    <row r="207" spans="1:17" ht="11.25" customHeight="1" x14ac:dyDescent="0.2">
      <c r="A207" s="43"/>
      <c r="B207" s="43"/>
      <c r="C207" s="43"/>
      <c r="D207" s="43"/>
      <c r="E207" s="43"/>
      <c r="F207" s="43"/>
      <c r="G207" s="43"/>
      <c r="H207" s="43"/>
      <c r="I207" s="43"/>
      <c r="J207" s="45"/>
      <c r="K207" s="44"/>
      <c r="L207" s="46"/>
      <c r="M207" s="45"/>
      <c r="N207" s="45"/>
      <c r="O207" s="45"/>
      <c r="P207" s="45"/>
      <c r="Q207" s="43"/>
    </row>
    <row r="208" spans="1:17" ht="11.25" customHeight="1" x14ac:dyDescent="0.2">
      <c r="A208" s="43"/>
      <c r="B208" s="43"/>
      <c r="C208" s="43"/>
      <c r="D208" s="43"/>
      <c r="E208" s="43"/>
      <c r="F208" s="43"/>
      <c r="G208" s="43"/>
      <c r="H208" s="43"/>
      <c r="I208" s="43"/>
      <c r="J208" s="45"/>
      <c r="K208" s="44"/>
      <c r="L208" s="46"/>
      <c r="M208" s="45"/>
      <c r="N208" s="45"/>
      <c r="O208" s="45"/>
      <c r="P208" s="45"/>
      <c r="Q208" s="43"/>
    </row>
    <row r="209" spans="1:17" ht="11.25" customHeight="1" x14ac:dyDescent="0.2">
      <c r="A209" s="43"/>
      <c r="B209" s="43"/>
      <c r="C209" s="43"/>
      <c r="D209" s="43"/>
      <c r="E209" s="43"/>
      <c r="F209" s="43"/>
      <c r="G209" s="43"/>
      <c r="H209" s="43"/>
      <c r="I209" s="43"/>
      <c r="J209" s="45"/>
      <c r="K209" s="44"/>
      <c r="L209" s="46"/>
      <c r="M209" s="45"/>
      <c r="N209" s="45"/>
      <c r="O209" s="45"/>
      <c r="P209" s="45"/>
      <c r="Q209" s="43"/>
    </row>
    <row r="210" spans="1:17" ht="11.25" customHeight="1" x14ac:dyDescent="0.2">
      <c r="A210" s="43"/>
      <c r="B210" s="43"/>
      <c r="C210" s="43"/>
      <c r="D210" s="43"/>
      <c r="E210" s="43"/>
      <c r="F210" s="43"/>
      <c r="G210" s="43"/>
      <c r="H210" s="43"/>
      <c r="I210" s="43"/>
      <c r="J210" s="45"/>
      <c r="K210" s="44"/>
      <c r="L210" s="46"/>
      <c r="M210" s="45"/>
      <c r="N210" s="45"/>
      <c r="O210" s="45"/>
      <c r="P210" s="45"/>
      <c r="Q210" s="43"/>
    </row>
    <row r="211" spans="1:17" ht="11.25" customHeight="1" x14ac:dyDescent="0.2">
      <c r="A211" s="43"/>
      <c r="B211" s="43"/>
      <c r="C211" s="43"/>
      <c r="D211" s="43"/>
      <c r="E211" s="43"/>
      <c r="F211" s="43"/>
      <c r="G211" s="43"/>
      <c r="H211" s="43"/>
      <c r="I211" s="43"/>
      <c r="J211" s="45"/>
      <c r="K211" s="44"/>
      <c r="L211" s="46"/>
      <c r="M211" s="45"/>
      <c r="N211" s="45"/>
      <c r="O211" s="45"/>
      <c r="P211" s="45"/>
      <c r="Q211" s="43"/>
    </row>
    <row r="212" spans="1:17" ht="11.25" customHeight="1" x14ac:dyDescent="0.2">
      <c r="A212" s="43"/>
      <c r="B212" s="43"/>
      <c r="C212" s="43"/>
      <c r="D212" s="43"/>
      <c r="E212" s="43"/>
      <c r="F212" s="43"/>
      <c r="G212" s="43"/>
      <c r="H212" s="43"/>
      <c r="I212" s="43"/>
      <c r="J212" s="45"/>
      <c r="K212" s="44"/>
      <c r="L212" s="46"/>
      <c r="M212" s="45"/>
      <c r="N212" s="45"/>
      <c r="O212" s="45"/>
      <c r="P212" s="45"/>
      <c r="Q212" s="43"/>
    </row>
    <row r="213" spans="1:17" ht="11.25" customHeight="1" x14ac:dyDescent="0.2">
      <c r="A213" s="43"/>
      <c r="B213" s="43"/>
      <c r="C213" s="43"/>
      <c r="D213" s="43"/>
      <c r="E213" s="43"/>
      <c r="F213" s="43"/>
      <c r="G213" s="43"/>
      <c r="H213" s="43"/>
      <c r="I213" s="43"/>
      <c r="J213" s="45"/>
      <c r="K213" s="44"/>
      <c r="L213" s="46"/>
      <c r="M213" s="45"/>
      <c r="N213" s="45"/>
      <c r="O213" s="45"/>
      <c r="P213" s="45"/>
      <c r="Q213" s="43"/>
    </row>
    <row r="214" spans="1:17" ht="11.25" customHeight="1" x14ac:dyDescent="0.2">
      <c r="A214" s="43"/>
      <c r="B214" s="43"/>
      <c r="C214" s="43"/>
      <c r="D214" s="43"/>
      <c r="E214" s="43"/>
      <c r="F214" s="43"/>
      <c r="G214" s="43"/>
      <c r="H214" s="43"/>
      <c r="I214" s="43"/>
      <c r="J214" s="45"/>
      <c r="K214" s="44"/>
      <c r="L214" s="46"/>
      <c r="M214" s="45"/>
      <c r="N214" s="45"/>
      <c r="O214" s="45"/>
      <c r="P214" s="45"/>
      <c r="Q214" s="43"/>
    </row>
    <row r="215" spans="1:17" ht="11.25" customHeight="1" x14ac:dyDescent="0.2">
      <c r="A215" s="43"/>
      <c r="B215" s="43"/>
      <c r="C215" s="43"/>
      <c r="D215" s="43"/>
      <c r="E215" s="43"/>
      <c r="F215" s="43"/>
      <c r="G215" s="43"/>
      <c r="H215" s="43"/>
      <c r="I215" s="43"/>
      <c r="J215" s="45"/>
      <c r="K215" s="44"/>
      <c r="L215" s="46"/>
      <c r="M215" s="45"/>
      <c r="N215" s="45"/>
      <c r="O215" s="45"/>
      <c r="P215" s="45"/>
      <c r="Q215" s="43"/>
    </row>
    <row r="216" spans="1:17" ht="11.25" customHeight="1" x14ac:dyDescent="0.2">
      <c r="A216" s="43"/>
      <c r="B216" s="43"/>
      <c r="C216" s="43"/>
      <c r="D216" s="43"/>
      <c r="E216" s="43"/>
      <c r="F216" s="43"/>
      <c r="G216" s="43"/>
      <c r="H216" s="43"/>
      <c r="I216" s="43"/>
      <c r="J216" s="45"/>
      <c r="K216" s="44"/>
      <c r="L216" s="46"/>
      <c r="M216" s="45"/>
      <c r="N216" s="45"/>
      <c r="O216" s="45"/>
      <c r="P216" s="45"/>
      <c r="Q216" s="43"/>
    </row>
    <row r="217" spans="1:17" ht="11.25" customHeight="1" x14ac:dyDescent="0.2">
      <c r="A217" s="43"/>
      <c r="B217" s="43"/>
      <c r="C217" s="43"/>
      <c r="D217" s="43"/>
      <c r="E217" s="43"/>
      <c r="F217" s="43"/>
      <c r="G217" s="43"/>
      <c r="H217" s="43"/>
      <c r="I217" s="43"/>
      <c r="J217" s="45"/>
      <c r="K217" s="44"/>
      <c r="L217" s="46"/>
      <c r="M217" s="45"/>
      <c r="N217" s="45"/>
      <c r="O217" s="45"/>
      <c r="P217" s="45"/>
      <c r="Q217" s="43"/>
    </row>
    <row r="218" spans="1:17" ht="11.25" customHeight="1" x14ac:dyDescent="0.2">
      <c r="A218" s="43"/>
      <c r="B218" s="43"/>
      <c r="C218" s="43"/>
      <c r="D218" s="43"/>
      <c r="E218" s="43"/>
      <c r="F218" s="43"/>
      <c r="G218" s="43"/>
      <c r="H218" s="43"/>
      <c r="I218" s="43"/>
      <c r="J218" s="45"/>
      <c r="K218" s="44"/>
      <c r="L218" s="46"/>
      <c r="M218" s="45"/>
      <c r="N218" s="45"/>
      <c r="O218" s="45"/>
      <c r="P218" s="45"/>
      <c r="Q218" s="43"/>
    </row>
    <row r="219" spans="1:17" ht="11.25" customHeight="1" x14ac:dyDescent="0.2">
      <c r="A219" s="43"/>
      <c r="B219" s="43"/>
      <c r="C219" s="43"/>
      <c r="D219" s="43"/>
      <c r="E219" s="43"/>
      <c r="F219" s="43"/>
      <c r="G219" s="43"/>
      <c r="H219" s="43"/>
      <c r="I219" s="43"/>
      <c r="J219" s="45"/>
      <c r="K219" s="44"/>
      <c r="L219" s="46"/>
      <c r="M219" s="45"/>
      <c r="N219" s="45"/>
      <c r="O219" s="45"/>
      <c r="P219" s="45"/>
      <c r="Q219" s="43"/>
    </row>
    <row r="220" spans="1:17" ht="11.25" customHeight="1" x14ac:dyDescent="0.2">
      <c r="A220" s="43"/>
      <c r="B220" s="43"/>
      <c r="C220" s="43"/>
      <c r="D220" s="43"/>
      <c r="E220" s="43"/>
      <c r="F220" s="43"/>
      <c r="G220" s="43"/>
      <c r="H220" s="43"/>
      <c r="I220" s="43"/>
      <c r="J220" s="45"/>
      <c r="K220" s="44"/>
      <c r="L220" s="46"/>
      <c r="M220" s="45"/>
      <c r="N220" s="45"/>
      <c r="O220" s="45"/>
      <c r="P220" s="45"/>
      <c r="Q220" s="43"/>
    </row>
    <row r="221" spans="1:17" ht="11.25" customHeight="1" x14ac:dyDescent="0.2">
      <c r="A221" s="43"/>
      <c r="B221" s="43"/>
      <c r="C221" s="43"/>
      <c r="D221" s="43"/>
      <c r="E221" s="43"/>
      <c r="F221" s="43"/>
      <c r="G221" s="43"/>
      <c r="H221" s="43"/>
      <c r="I221" s="43"/>
      <c r="J221" s="45"/>
      <c r="K221" s="44"/>
      <c r="L221" s="46"/>
      <c r="M221" s="45"/>
      <c r="N221" s="45"/>
      <c r="O221" s="45"/>
      <c r="P221" s="45"/>
      <c r="Q221" s="43"/>
    </row>
    <row r="222" spans="1:17" ht="11.25" customHeight="1" x14ac:dyDescent="0.2">
      <c r="A222" s="43"/>
      <c r="B222" s="43"/>
      <c r="C222" s="43"/>
      <c r="D222" s="43"/>
      <c r="E222" s="43"/>
      <c r="F222" s="43"/>
      <c r="G222" s="43"/>
      <c r="H222" s="43"/>
      <c r="I222" s="43"/>
      <c r="J222" s="45"/>
      <c r="K222" s="44"/>
      <c r="L222" s="46"/>
      <c r="M222" s="45"/>
      <c r="N222" s="45"/>
      <c r="O222" s="45"/>
      <c r="P222" s="45"/>
      <c r="Q222" s="43"/>
    </row>
    <row r="223" spans="1:17" ht="11.25" customHeight="1" x14ac:dyDescent="0.2">
      <c r="A223" s="43"/>
      <c r="B223" s="43"/>
      <c r="C223" s="43"/>
      <c r="D223" s="43"/>
      <c r="E223" s="43"/>
      <c r="F223" s="43"/>
      <c r="G223" s="43"/>
      <c r="H223" s="43"/>
      <c r="I223" s="43"/>
      <c r="J223" s="45"/>
      <c r="K223" s="44"/>
      <c r="L223" s="46"/>
      <c r="M223" s="45"/>
      <c r="N223" s="45"/>
      <c r="O223" s="45"/>
      <c r="P223" s="45"/>
      <c r="Q223" s="43"/>
    </row>
    <row r="224" spans="1:17" ht="11.25" customHeight="1" x14ac:dyDescent="0.2">
      <c r="A224" s="43"/>
      <c r="B224" s="43"/>
      <c r="C224" s="43"/>
      <c r="D224" s="43"/>
      <c r="E224" s="43"/>
      <c r="F224" s="43"/>
      <c r="G224" s="43"/>
      <c r="H224" s="43"/>
      <c r="I224" s="43"/>
      <c r="J224" s="45"/>
      <c r="K224" s="44"/>
      <c r="L224" s="46"/>
      <c r="M224" s="45"/>
      <c r="N224" s="45"/>
      <c r="O224" s="45"/>
      <c r="P224" s="45"/>
      <c r="Q224" s="43"/>
    </row>
    <row r="225" spans="1:17" ht="11.25" customHeight="1" x14ac:dyDescent="0.2">
      <c r="A225" s="43"/>
      <c r="B225" s="43"/>
      <c r="C225" s="43"/>
      <c r="D225" s="43"/>
      <c r="E225" s="43"/>
      <c r="F225" s="43"/>
      <c r="G225" s="43"/>
      <c r="H225" s="43"/>
      <c r="I225" s="43"/>
      <c r="J225" s="45"/>
      <c r="K225" s="44"/>
      <c r="L225" s="46"/>
      <c r="M225" s="45"/>
      <c r="N225" s="45"/>
      <c r="O225" s="45"/>
      <c r="P225" s="45"/>
      <c r="Q225" s="43"/>
    </row>
    <row r="226" spans="1:17" ht="11.25" customHeight="1" x14ac:dyDescent="0.2">
      <c r="A226" s="43"/>
      <c r="B226" s="43"/>
      <c r="C226" s="43"/>
      <c r="D226" s="43"/>
      <c r="E226" s="43"/>
      <c r="F226" s="43"/>
      <c r="G226" s="43"/>
      <c r="H226" s="43"/>
      <c r="I226" s="43"/>
      <c r="J226" s="45"/>
      <c r="K226" s="44"/>
      <c r="L226" s="46"/>
      <c r="M226" s="45"/>
      <c r="N226" s="45"/>
      <c r="O226" s="45"/>
      <c r="P226" s="45"/>
      <c r="Q226" s="43"/>
    </row>
    <row r="227" spans="1:17" ht="11.25" customHeight="1" x14ac:dyDescent="0.2">
      <c r="A227" s="43"/>
      <c r="B227" s="43"/>
      <c r="C227" s="43"/>
      <c r="D227" s="43"/>
      <c r="E227" s="43"/>
      <c r="F227" s="43"/>
      <c r="G227" s="43"/>
      <c r="H227" s="43"/>
      <c r="I227" s="43"/>
      <c r="J227" s="45"/>
      <c r="K227" s="44"/>
      <c r="L227" s="46"/>
      <c r="M227" s="45"/>
      <c r="N227" s="45"/>
      <c r="O227" s="45"/>
      <c r="P227" s="45"/>
      <c r="Q227" s="43"/>
    </row>
    <row r="228" spans="1:17" ht="11.25" customHeight="1" x14ac:dyDescent="0.2">
      <c r="A228" s="43"/>
      <c r="B228" s="43"/>
      <c r="C228" s="43"/>
      <c r="D228" s="43"/>
      <c r="E228" s="43"/>
      <c r="F228" s="43"/>
      <c r="G228" s="43"/>
      <c r="H228" s="43"/>
      <c r="I228" s="43"/>
      <c r="J228" s="45"/>
      <c r="K228" s="44"/>
      <c r="L228" s="46"/>
      <c r="M228" s="45"/>
      <c r="N228" s="45"/>
      <c r="O228" s="45"/>
      <c r="P228" s="45"/>
      <c r="Q228" s="43"/>
    </row>
    <row r="229" spans="1:17" ht="11.25" customHeight="1" x14ac:dyDescent="0.2">
      <c r="A229" s="43"/>
      <c r="B229" s="43"/>
      <c r="C229" s="43"/>
      <c r="D229" s="43"/>
      <c r="E229" s="43"/>
      <c r="F229" s="43"/>
      <c r="G229" s="43"/>
      <c r="H229" s="43"/>
      <c r="I229" s="43"/>
      <c r="J229" s="45"/>
      <c r="K229" s="44"/>
      <c r="L229" s="46"/>
      <c r="M229" s="45"/>
      <c r="N229" s="45"/>
      <c r="O229" s="45"/>
      <c r="P229" s="45"/>
      <c r="Q229" s="43"/>
    </row>
    <row r="230" spans="1:17" ht="11.25" customHeight="1" x14ac:dyDescent="0.2">
      <c r="A230" s="43"/>
      <c r="B230" s="43"/>
      <c r="C230" s="43"/>
      <c r="D230" s="43"/>
      <c r="E230" s="43"/>
      <c r="F230" s="43"/>
      <c r="G230" s="43"/>
      <c r="H230" s="43"/>
      <c r="I230" s="43"/>
      <c r="J230" s="45"/>
      <c r="K230" s="44"/>
      <c r="L230" s="46"/>
      <c r="M230" s="45"/>
      <c r="N230" s="45"/>
      <c r="O230" s="45"/>
      <c r="P230" s="45"/>
      <c r="Q230" s="43"/>
    </row>
    <row r="231" spans="1:17" ht="11.25" customHeight="1" x14ac:dyDescent="0.2">
      <c r="A231" s="43"/>
      <c r="B231" s="43"/>
      <c r="C231" s="43"/>
      <c r="D231" s="43"/>
      <c r="E231" s="43"/>
      <c r="F231" s="43"/>
      <c r="G231" s="43"/>
      <c r="H231" s="43"/>
      <c r="I231" s="43"/>
      <c r="J231" s="45"/>
      <c r="K231" s="44"/>
      <c r="L231" s="46"/>
      <c r="M231" s="45"/>
      <c r="N231" s="45"/>
      <c r="O231" s="45"/>
      <c r="P231" s="45"/>
      <c r="Q231" s="43"/>
    </row>
    <row r="232" spans="1:17" ht="11.25" customHeight="1" x14ac:dyDescent="0.2">
      <c r="A232" s="43"/>
      <c r="B232" s="43"/>
      <c r="C232" s="43"/>
      <c r="D232" s="43"/>
      <c r="E232" s="43"/>
      <c r="F232" s="43"/>
      <c r="G232" s="43"/>
      <c r="H232" s="43"/>
      <c r="I232" s="43"/>
      <c r="J232" s="45"/>
      <c r="K232" s="44"/>
      <c r="L232" s="46"/>
      <c r="M232" s="45"/>
      <c r="N232" s="45"/>
      <c r="O232" s="45"/>
      <c r="P232" s="45"/>
      <c r="Q232" s="43"/>
    </row>
    <row r="233" spans="1:17" ht="11.25" customHeight="1" x14ac:dyDescent="0.2">
      <c r="A233" s="43"/>
      <c r="B233" s="43"/>
      <c r="C233" s="43"/>
      <c r="D233" s="43"/>
      <c r="E233" s="43"/>
      <c r="F233" s="43"/>
      <c r="G233" s="43"/>
      <c r="H233" s="43"/>
      <c r="I233" s="43"/>
      <c r="J233" s="45"/>
      <c r="K233" s="44"/>
      <c r="L233" s="46"/>
      <c r="M233" s="45"/>
      <c r="N233" s="45"/>
      <c r="O233" s="45"/>
      <c r="P233" s="45"/>
      <c r="Q233" s="43"/>
    </row>
    <row r="234" spans="1:17" ht="11.25" customHeight="1" x14ac:dyDescent="0.2">
      <c r="A234" s="43"/>
      <c r="B234" s="43"/>
      <c r="C234" s="43"/>
      <c r="D234" s="43"/>
      <c r="E234" s="43"/>
      <c r="F234" s="43"/>
      <c r="G234" s="43"/>
      <c r="H234" s="43"/>
      <c r="I234" s="43"/>
      <c r="J234" s="45"/>
      <c r="K234" s="44"/>
      <c r="L234" s="46"/>
      <c r="M234" s="45"/>
      <c r="N234" s="45"/>
      <c r="O234" s="45"/>
      <c r="P234" s="45"/>
      <c r="Q234" s="43"/>
    </row>
    <row r="235" spans="1:17" ht="11.25" customHeight="1" x14ac:dyDescent="0.2">
      <c r="A235" s="43"/>
      <c r="B235" s="43"/>
      <c r="C235" s="43"/>
      <c r="D235" s="43"/>
      <c r="E235" s="43"/>
      <c r="F235" s="43"/>
      <c r="G235" s="43"/>
      <c r="H235" s="43"/>
      <c r="I235" s="43"/>
      <c r="J235" s="45"/>
      <c r="K235" s="44"/>
      <c r="L235" s="46"/>
      <c r="M235" s="45"/>
      <c r="N235" s="45"/>
      <c r="O235" s="45"/>
      <c r="P235" s="45"/>
      <c r="Q235" s="43"/>
    </row>
    <row r="236" spans="1:17" ht="11.25" customHeight="1" x14ac:dyDescent="0.2">
      <c r="A236" s="43"/>
      <c r="B236" s="43"/>
      <c r="C236" s="43"/>
      <c r="D236" s="43"/>
      <c r="E236" s="43"/>
      <c r="F236" s="43"/>
      <c r="G236" s="43"/>
      <c r="H236" s="43"/>
      <c r="I236" s="43"/>
      <c r="J236" s="45"/>
      <c r="K236" s="44"/>
      <c r="L236" s="46"/>
      <c r="M236" s="45"/>
      <c r="N236" s="45"/>
      <c r="O236" s="45"/>
      <c r="P236" s="45"/>
      <c r="Q236" s="43"/>
    </row>
    <row r="237" spans="1:17" ht="11.25" customHeight="1" x14ac:dyDescent="0.2">
      <c r="A237" s="43"/>
      <c r="B237" s="43"/>
      <c r="C237" s="43"/>
      <c r="D237" s="43"/>
      <c r="E237" s="43"/>
      <c r="F237" s="43"/>
      <c r="G237" s="43"/>
      <c r="H237" s="43"/>
      <c r="I237" s="43"/>
      <c r="J237" s="45"/>
      <c r="K237" s="44"/>
      <c r="L237" s="46"/>
      <c r="M237" s="45"/>
      <c r="N237" s="45"/>
      <c r="O237" s="45"/>
      <c r="P237" s="45"/>
      <c r="Q237" s="43"/>
    </row>
    <row r="238" spans="1:17" ht="11.25" customHeight="1" x14ac:dyDescent="0.2">
      <c r="A238" s="43"/>
      <c r="B238" s="43"/>
      <c r="C238" s="43"/>
      <c r="D238" s="43"/>
      <c r="E238" s="43"/>
      <c r="F238" s="43"/>
      <c r="G238" s="43"/>
      <c r="H238" s="43"/>
      <c r="I238" s="43"/>
      <c r="J238" s="45"/>
      <c r="K238" s="44"/>
      <c r="L238" s="46"/>
      <c r="M238" s="45"/>
      <c r="N238" s="45"/>
      <c r="O238" s="45"/>
      <c r="P238" s="45"/>
      <c r="Q238" s="43"/>
    </row>
    <row r="239" spans="1:17" ht="11.25" customHeight="1" x14ac:dyDescent="0.2">
      <c r="A239" s="43"/>
      <c r="B239" s="43"/>
      <c r="C239" s="43"/>
      <c r="D239" s="43"/>
      <c r="E239" s="43"/>
      <c r="F239" s="43"/>
      <c r="G239" s="43"/>
      <c r="H239" s="43"/>
      <c r="I239" s="43"/>
      <c r="J239" s="45"/>
      <c r="K239" s="44"/>
      <c r="L239" s="46"/>
      <c r="M239" s="45"/>
      <c r="N239" s="45"/>
      <c r="O239" s="45"/>
      <c r="P239" s="45"/>
      <c r="Q239" s="43"/>
    </row>
    <row r="240" spans="1:17" ht="11.25" customHeight="1" x14ac:dyDescent="0.2">
      <c r="A240" s="43"/>
      <c r="B240" s="43"/>
      <c r="C240" s="43"/>
      <c r="D240" s="43"/>
      <c r="E240" s="43"/>
      <c r="F240" s="43"/>
      <c r="G240" s="43"/>
      <c r="H240" s="43"/>
      <c r="I240" s="43"/>
      <c r="J240" s="45"/>
      <c r="K240" s="44"/>
      <c r="L240" s="46"/>
      <c r="M240" s="45"/>
      <c r="N240" s="45"/>
      <c r="O240" s="45"/>
      <c r="P240" s="45"/>
      <c r="Q240" s="43"/>
    </row>
    <row r="241" spans="1:17" ht="11.25" customHeight="1" x14ac:dyDescent="0.2">
      <c r="A241" s="43"/>
      <c r="B241" s="43"/>
      <c r="C241" s="43"/>
      <c r="D241" s="43"/>
      <c r="E241" s="43"/>
      <c r="F241" s="43"/>
      <c r="G241" s="43"/>
      <c r="H241" s="43"/>
      <c r="I241" s="43"/>
      <c r="J241" s="45"/>
      <c r="K241" s="44"/>
      <c r="L241" s="46"/>
      <c r="M241" s="45"/>
      <c r="N241" s="45"/>
      <c r="O241" s="45"/>
      <c r="P241" s="45"/>
      <c r="Q241" s="43"/>
    </row>
    <row r="242" spans="1:17" ht="11.25" customHeight="1" x14ac:dyDescent="0.2">
      <c r="A242" s="43"/>
      <c r="B242" s="43"/>
      <c r="C242" s="43"/>
      <c r="D242" s="43"/>
      <c r="E242" s="43"/>
      <c r="F242" s="43"/>
      <c r="G242" s="43"/>
      <c r="H242" s="43"/>
      <c r="I242" s="43"/>
      <c r="J242" s="45"/>
      <c r="K242" s="44"/>
      <c r="L242" s="46"/>
      <c r="M242" s="45"/>
      <c r="N242" s="45"/>
      <c r="O242" s="45"/>
      <c r="P242" s="45"/>
      <c r="Q242" s="43"/>
    </row>
    <row r="243" spans="1:17" ht="11.25" customHeight="1" x14ac:dyDescent="0.2">
      <c r="A243" s="43"/>
      <c r="B243" s="43"/>
      <c r="C243" s="43"/>
      <c r="D243" s="43"/>
      <c r="E243" s="43"/>
      <c r="F243" s="43"/>
      <c r="G243" s="43"/>
      <c r="H243" s="43"/>
      <c r="I243" s="43"/>
      <c r="J243" s="45"/>
      <c r="K243" s="44"/>
      <c r="L243" s="46"/>
      <c r="M243" s="45"/>
      <c r="N243" s="45"/>
      <c r="O243" s="45"/>
      <c r="P243" s="45"/>
      <c r="Q243" s="43"/>
    </row>
    <row r="244" spans="1:17" ht="11.25" customHeight="1" x14ac:dyDescent="0.2">
      <c r="A244" s="43"/>
      <c r="B244" s="43"/>
      <c r="C244" s="43"/>
      <c r="D244" s="43"/>
      <c r="E244" s="43"/>
      <c r="F244" s="43"/>
      <c r="G244" s="43"/>
      <c r="H244" s="43"/>
      <c r="I244" s="43"/>
      <c r="J244" s="45"/>
      <c r="K244" s="44"/>
      <c r="L244" s="46"/>
      <c r="M244" s="45"/>
      <c r="N244" s="45"/>
      <c r="O244" s="45"/>
      <c r="P244" s="45"/>
      <c r="Q244" s="43"/>
    </row>
    <row r="245" spans="1:17" ht="11.25" customHeight="1" x14ac:dyDescent="0.2">
      <c r="A245" s="43"/>
      <c r="B245" s="43"/>
      <c r="C245" s="43"/>
      <c r="D245" s="43"/>
      <c r="E245" s="43"/>
      <c r="F245" s="43"/>
      <c r="G245" s="43"/>
      <c r="H245" s="43"/>
      <c r="I245" s="43"/>
      <c r="J245" s="45"/>
      <c r="K245" s="44"/>
      <c r="L245" s="46"/>
      <c r="M245" s="45"/>
      <c r="N245" s="45"/>
      <c r="O245" s="45"/>
      <c r="P245" s="45"/>
      <c r="Q245" s="43"/>
    </row>
    <row r="246" spans="1:17" ht="11.25" customHeight="1" x14ac:dyDescent="0.2">
      <c r="A246" s="43"/>
      <c r="B246" s="43"/>
      <c r="C246" s="43"/>
      <c r="D246" s="43"/>
      <c r="E246" s="43"/>
      <c r="F246" s="43"/>
      <c r="G246" s="43"/>
      <c r="H246" s="43"/>
      <c r="I246" s="43"/>
      <c r="J246" s="45"/>
      <c r="K246" s="44"/>
      <c r="L246" s="46"/>
      <c r="M246" s="45"/>
      <c r="N246" s="45"/>
      <c r="O246" s="45"/>
      <c r="P246" s="45"/>
      <c r="Q246" s="43"/>
    </row>
    <row r="247" spans="1:17" ht="11.25" customHeight="1" x14ac:dyDescent="0.2">
      <c r="A247" s="43"/>
      <c r="B247" s="43"/>
      <c r="C247" s="43"/>
      <c r="D247" s="43"/>
      <c r="E247" s="43"/>
      <c r="F247" s="43"/>
      <c r="G247" s="43"/>
      <c r="H247" s="43"/>
      <c r="I247" s="43"/>
      <c r="J247" s="45"/>
      <c r="K247" s="44"/>
      <c r="L247" s="46"/>
      <c r="M247" s="45"/>
      <c r="N247" s="45"/>
      <c r="O247" s="45"/>
      <c r="P247" s="45"/>
      <c r="Q247" s="43"/>
    </row>
    <row r="248" spans="1:17" ht="11.25" customHeight="1" x14ac:dyDescent="0.2">
      <c r="A248" s="43"/>
      <c r="B248" s="43"/>
      <c r="C248" s="43"/>
      <c r="D248" s="43"/>
      <c r="E248" s="43"/>
      <c r="F248" s="43"/>
      <c r="G248" s="43"/>
      <c r="H248" s="43"/>
      <c r="I248" s="43"/>
      <c r="J248" s="45"/>
      <c r="K248" s="44"/>
      <c r="L248" s="46"/>
      <c r="M248" s="45"/>
      <c r="N248" s="45"/>
      <c r="O248" s="45"/>
      <c r="P248" s="45"/>
      <c r="Q248" s="43"/>
    </row>
    <row r="249" spans="1:17" ht="11.25" customHeight="1" x14ac:dyDescent="0.2">
      <c r="A249" s="43"/>
      <c r="B249" s="43"/>
      <c r="C249" s="43"/>
      <c r="D249" s="43"/>
      <c r="E249" s="43"/>
      <c r="F249" s="43"/>
      <c r="G249" s="43"/>
      <c r="H249" s="43"/>
      <c r="I249" s="43"/>
      <c r="J249" s="45"/>
      <c r="K249" s="44"/>
      <c r="L249" s="46"/>
      <c r="M249" s="45"/>
      <c r="N249" s="45"/>
      <c r="O249" s="45"/>
      <c r="P249" s="45"/>
      <c r="Q249" s="43"/>
    </row>
    <row r="250" spans="1:17" ht="11.25" customHeight="1" x14ac:dyDescent="0.2">
      <c r="A250" s="43"/>
      <c r="B250" s="43"/>
      <c r="C250" s="43"/>
      <c r="D250" s="43"/>
      <c r="E250" s="43"/>
      <c r="F250" s="43"/>
      <c r="G250" s="43"/>
      <c r="H250" s="43"/>
      <c r="I250" s="43"/>
      <c r="J250" s="45"/>
      <c r="K250" s="44"/>
      <c r="L250" s="46"/>
      <c r="M250" s="45"/>
      <c r="N250" s="45"/>
      <c r="O250" s="45"/>
      <c r="P250" s="45"/>
      <c r="Q250" s="43"/>
    </row>
    <row r="251" spans="1:17" ht="11.25" customHeight="1" x14ac:dyDescent="0.2">
      <c r="A251" s="43"/>
      <c r="B251" s="43"/>
      <c r="C251" s="43"/>
      <c r="D251" s="43"/>
      <c r="E251" s="43"/>
      <c r="F251" s="43"/>
      <c r="G251" s="43"/>
      <c r="H251" s="43"/>
      <c r="I251" s="43"/>
      <c r="J251" s="45"/>
      <c r="K251" s="44"/>
      <c r="L251" s="46"/>
      <c r="M251" s="45"/>
      <c r="N251" s="45"/>
      <c r="O251" s="45"/>
      <c r="P251" s="45"/>
      <c r="Q251" s="43"/>
    </row>
    <row r="252" spans="1:17" ht="11.25" customHeight="1" x14ac:dyDescent="0.2">
      <c r="A252" s="43"/>
      <c r="B252" s="43"/>
      <c r="C252" s="43"/>
      <c r="D252" s="43"/>
      <c r="E252" s="43"/>
      <c r="F252" s="43"/>
      <c r="G252" s="43"/>
      <c r="H252" s="43"/>
      <c r="I252" s="43"/>
      <c r="J252" s="45"/>
      <c r="K252" s="44"/>
      <c r="L252" s="46"/>
      <c r="M252" s="45"/>
      <c r="N252" s="45"/>
      <c r="O252" s="45"/>
      <c r="P252" s="45"/>
      <c r="Q252" s="43"/>
    </row>
    <row r="253" spans="1:17" ht="11.25" customHeight="1" x14ac:dyDescent="0.2">
      <c r="A253" s="43"/>
      <c r="B253" s="43"/>
      <c r="C253" s="43"/>
      <c r="D253" s="43"/>
      <c r="E253" s="43"/>
      <c r="F253" s="43"/>
      <c r="G253" s="43"/>
      <c r="H253" s="43"/>
      <c r="I253" s="43"/>
      <c r="J253" s="45"/>
      <c r="K253" s="44"/>
      <c r="L253" s="46"/>
      <c r="M253" s="45"/>
      <c r="N253" s="45"/>
      <c r="O253" s="45"/>
      <c r="P253" s="45"/>
      <c r="Q253" s="43"/>
    </row>
    <row r="254" spans="1:17" ht="11.25" customHeight="1" x14ac:dyDescent="0.2">
      <c r="A254" s="43"/>
      <c r="B254" s="43"/>
      <c r="C254" s="43"/>
      <c r="D254" s="43"/>
      <c r="E254" s="43"/>
      <c r="F254" s="43"/>
      <c r="G254" s="43"/>
      <c r="H254" s="43"/>
      <c r="I254" s="43"/>
      <c r="J254" s="45"/>
      <c r="K254" s="44"/>
      <c r="L254" s="46"/>
      <c r="M254" s="45"/>
      <c r="N254" s="45"/>
      <c r="O254" s="45"/>
      <c r="P254" s="45"/>
      <c r="Q254" s="43"/>
    </row>
    <row r="255" spans="1:17" ht="11.25" customHeight="1" x14ac:dyDescent="0.2">
      <c r="A255" s="43"/>
      <c r="B255" s="43"/>
      <c r="C255" s="43"/>
      <c r="D255" s="43"/>
      <c r="E255" s="43"/>
      <c r="F255" s="43"/>
      <c r="G255" s="43"/>
      <c r="H255" s="43"/>
      <c r="I255" s="43"/>
      <c r="J255" s="45"/>
      <c r="K255" s="44"/>
      <c r="L255" s="46"/>
      <c r="M255" s="45"/>
      <c r="N255" s="45"/>
      <c r="O255" s="45"/>
      <c r="P255" s="45"/>
      <c r="Q255" s="43"/>
    </row>
    <row r="256" spans="1:17" ht="11.25" customHeight="1" x14ac:dyDescent="0.2">
      <c r="A256" s="43"/>
      <c r="B256" s="43"/>
      <c r="C256" s="43"/>
      <c r="D256" s="43"/>
      <c r="E256" s="43"/>
      <c r="F256" s="43"/>
      <c r="G256" s="43"/>
      <c r="H256" s="43"/>
      <c r="I256" s="43"/>
      <c r="J256" s="45"/>
      <c r="K256" s="44"/>
      <c r="L256" s="46"/>
      <c r="M256" s="45"/>
      <c r="N256" s="45"/>
      <c r="O256" s="45"/>
      <c r="P256" s="45"/>
      <c r="Q256" s="43"/>
    </row>
    <row r="257" spans="1:17" ht="11.25" customHeight="1" x14ac:dyDescent="0.2">
      <c r="A257" s="43"/>
      <c r="B257" s="43"/>
      <c r="C257" s="43"/>
      <c r="D257" s="43"/>
      <c r="E257" s="43"/>
      <c r="F257" s="43"/>
      <c r="G257" s="43"/>
      <c r="H257" s="43"/>
      <c r="I257" s="43"/>
      <c r="J257" s="45"/>
      <c r="K257" s="44"/>
      <c r="L257" s="46"/>
      <c r="M257" s="45"/>
      <c r="N257" s="45"/>
      <c r="O257" s="45"/>
      <c r="P257" s="45"/>
      <c r="Q257" s="43"/>
    </row>
    <row r="258" spans="1:17" ht="11.25" customHeight="1" x14ac:dyDescent="0.2">
      <c r="A258" s="43"/>
      <c r="B258" s="43"/>
      <c r="C258" s="43"/>
      <c r="D258" s="43"/>
      <c r="E258" s="43"/>
      <c r="F258" s="43"/>
      <c r="G258" s="43"/>
      <c r="H258" s="43"/>
      <c r="I258" s="43"/>
      <c r="J258" s="45"/>
      <c r="K258" s="44"/>
      <c r="L258" s="46"/>
      <c r="M258" s="45"/>
      <c r="N258" s="45"/>
      <c r="O258" s="45"/>
      <c r="P258" s="45"/>
      <c r="Q258" s="43"/>
    </row>
    <row r="259" spans="1:17" ht="11.25" customHeight="1" x14ac:dyDescent="0.2">
      <c r="A259" s="43"/>
      <c r="B259" s="43"/>
      <c r="C259" s="43"/>
      <c r="D259" s="43"/>
      <c r="E259" s="43"/>
      <c r="F259" s="43"/>
      <c r="G259" s="43"/>
      <c r="H259" s="43"/>
      <c r="I259" s="43"/>
      <c r="J259" s="45"/>
      <c r="K259" s="44"/>
      <c r="L259" s="46"/>
      <c r="M259" s="45"/>
      <c r="N259" s="45"/>
      <c r="O259" s="45"/>
      <c r="P259" s="45"/>
      <c r="Q259" s="43"/>
    </row>
    <row r="260" spans="1:17" ht="11.25" customHeight="1" x14ac:dyDescent="0.2">
      <c r="A260" s="43"/>
      <c r="B260" s="43"/>
      <c r="C260" s="43"/>
      <c r="D260" s="43"/>
      <c r="E260" s="43"/>
      <c r="F260" s="43"/>
      <c r="G260" s="43"/>
      <c r="H260" s="43"/>
      <c r="I260" s="43"/>
      <c r="J260" s="45"/>
      <c r="K260" s="44"/>
      <c r="L260" s="46"/>
      <c r="M260" s="45"/>
      <c r="N260" s="45"/>
      <c r="O260" s="45"/>
      <c r="P260" s="45"/>
      <c r="Q260" s="43"/>
    </row>
    <row r="261" spans="1:17" ht="11.25" customHeight="1" x14ac:dyDescent="0.2">
      <c r="A261" s="43"/>
      <c r="B261" s="43"/>
      <c r="C261" s="43"/>
      <c r="D261" s="43"/>
      <c r="E261" s="43"/>
      <c r="F261" s="43"/>
      <c r="G261" s="43"/>
      <c r="H261" s="43"/>
      <c r="I261" s="43"/>
      <c r="J261" s="45"/>
      <c r="K261" s="44"/>
      <c r="L261" s="46"/>
      <c r="M261" s="45"/>
      <c r="N261" s="45"/>
      <c r="O261" s="45"/>
      <c r="P261" s="45"/>
      <c r="Q261" s="43"/>
    </row>
    <row r="262" spans="1:17" ht="11.25" customHeight="1" x14ac:dyDescent="0.2">
      <c r="A262" s="43"/>
      <c r="B262" s="43"/>
      <c r="C262" s="43"/>
      <c r="D262" s="43"/>
      <c r="E262" s="43"/>
      <c r="F262" s="43"/>
      <c r="G262" s="43"/>
      <c r="H262" s="43"/>
      <c r="I262" s="43"/>
      <c r="J262" s="45"/>
      <c r="K262" s="44"/>
      <c r="L262" s="46"/>
      <c r="M262" s="45"/>
      <c r="N262" s="45"/>
      <c r="O262" s="45"/>
      <c r="P262" s="45"/>
      <c r="Q262" s="43"/>
    </row>
    <row r="263" spans="1:17" ht="11.25" customHeight="1" x14ac:dyDescent="0.2">
      <c r="A263" s="43"/>
      <c r="B263" s="43"/>
      <c r="C263" s="43"/>
      <c r="D263" s="43"/>
      <c r="E263" s="43"/>
      <c r="F263" s="43"/>
      <c r="G263" s="43"/>
      <c r="H263" s="43"/>
      <c r="I263" s="43"/>
      <c r="J263" s="45"/>
      <c r="K263" s="44"/>
      <c r="L263" s="46"/>
      <c r="M263" s="45"/>
      <c r="N263" s="45"/>
      <c r="O263" s="45"/>
      <c r="P263" s="45"/>
      <c r="Q263" s="43"/>
    </row>
    <row r="264" spans="1:17" ht="11.25" customHeight="1" x14ac:dyDescent="0.2">
      <c r="A264" s="43"/>
      <c r="B264" s="43"/>
      <c r="C264" s="43"/>
      <c r="D264" s="43"/>
      <c r="E264" s="43"/>
      <c r="F264" s="43"/>
      <c r="G264" s="43"/>
      <c r="H264" s="43"/>
      <c r="I264" s="43"/>
      <c r="J264" s="45"/>
      <c r="K264" s="44"/>
      <c r="L264" s="46"/>
      <c r="M264" s="45"/>
      <c r="N264" s="45"/>
      <c r="O264" s="45"/>
      <c r="P264" s="45"/>
      <c r="Q264" s="43"/>
    </row>
    <row r="265" spans="1:17" ht="11.25" customHeight="1" x14ac:dyDescent="0.2">
      <c r="A265" s="43"/>
      <c r="B265" s="43"/>
      <c r="C265" s="43"/>
      <c r="D265" s="43"/>
      <c r="E265" s="43"/>
      <c r="F265" s="43"/>
      <c r="G265" s="43"/>
      <c r="H265" s="43"/>
      <c r="I265" s="43"/>
      <c r="J265" s="45"/>
      <c r="K265" s="44"/>
      <c r="L265" s="46"/>
      <c r="M265" s="45"/>
      <c r="N265" s="45"/>
      <c r="O265" s="45"/>
      <c r="P265" s="45"/>
      <c r="Q265" s="43"/>
    </row>
    <row r="266" spans="1:17" ht="11.25" customHeight="1" x14ac:dyDescent="0.2">
      <c r="A266" s="43"/>
      <c r="B266" s="43"/>
      <c r="C266" s="43"/>
      <c r="D266" s="43"/>
      <c r="E266" s="43"/>
      <c r="F266" s="43"/>
      <c r="G266" s="43"/>
      <c r="H266" s="43"/>
      <c r="I266" s="43"/>
      <c r="J266" s="45"/>
      <c r="K266" s="44"/>
      <c r="L266" s="46"/>
      <c r="M266" s="45"/>
      <c r="N266" s="45"/>
      <c r="O266" s="45"/>
      <c r="P266" s="45"/>
      <c r="Q266" s="43"/>
    </row>
    <row r="267" spans="1:17" ht="11.25" customHeight="1" x14ac:dyDescent="0.2">
      <c r="A267" s="43"/>
      <c r="B267" s="43"/>
      <c r="C267" s="43"/>
      <c r="D267" s="43"/>
      <c r="E267" s="43"/>
      <c r="F267" s="43"/>
      <c r="G267" s="43"/>
      <c r="H267" s="43"/>
      <c r="I267" s="43"/>
      <c r="J267" s="45"/>
      <c r="K267" s="44"/>
      <c r="L267" s="46"/>
      <c r="M267" s="45"/>
      <c r="N267" s="45"/>
      <c r="O267" s="45"/>
      <c r="P267" s="45"/>
      <c r="Q267" s="43"/>
    </row>
    <row r="268" spans="1:17" ht="11.25" customHeight="1" x14ac:dyDescent="0.2">
      <c r="A268" s="43"/>
      <c r="B268" s="43"/>
      <c r="C268" s="43"/>
      <c r="D268" s="43"/>
      <c r="E268" s="43"/>
      <c r="F268" s="43"/>
      <c r="G268" s="43"/>
      <c r="H268" s="43"/>
      <c r="I268" s="43"/>
      <c r="J268" s="45"/>
      <c r="K268" s="44"/>
      <c r="L268" s="46"/>
      <c r="M268" s="45"/>
      <c r="N268" s="45"/>
      <c r="O268" s="45"/>
      <c r="P268" s="45"/>
      <c r="Q268" s="43"/>
    </row>
    <row r="269" spans="1:17" ht="11.25" customHeight="1" x14ac:dyDescent="0.2">
      <c r="A269" s="43"/>
      <c r="B269" s="43"/>
      <c r="C269" s="43"/>
      <c r="D269" s="43"/>
      <c r="E269" s="43"/>
      <c r="F269" s="43"/>
      <c r="G269" s="43"/>
      <c r="H269" s="43"/>
      <c r="I269" s="43"/>
      <c r="J269" s="45"/>
      <c r="K269" s="44"/>
      <c r="L269" s="46"/>
      <c r="M269" s="45"/>
      <c r="N269" s="45"/>
      <c r="O269" s="45"/>
      <c r="P269" s="45"/>
      <c r="Q269" s="43"/>
    </row>
    <row r="270" spans="1:17" ht="11.25" customHeight="1" x14ac:dyDescent="0.2">
      <c r="A270" s="43"/>
      <c r="B270" s="43"/>
      <c r="C270" s="43"/>
      <c r="D270" s="43"/>
      <c r="E270" s="43"/>
      <c r="F270" s="43"/>
      <c r="G270" s="43"/>
      <c r="H270" s="43"/>
      <c r="I270" s="43"/>
      <c r="J270" s="45"/>
      <c r="K270" s="44"/>
      <c r="L270" s="46"/>
      <c r="M270" s="45"/>
      <c r="N270" s="45"/>
      <c r="O270" s="45"/>
      <c r="P270" s="45"/>
      <c r="Q270" s="43"/>
    </row>
    <row r="271" spans="1:17" ht="11.25" customHeight="1" x14ac:dyDescent="0.2">
      <c r="A271" s="43"/>
      <c r="B271" s="43"/>
      <c r="C271" s="43"/>
      <c r="D271" s="43"/>
      <c r="E271" s="43"/>
      <c r="F271" s="43"/>
      <c r="G271" s="43"/>
      <c r="H271" s="43"/>
      <c r="I271" s="43"/>
      <c r="J271" s="45"/>
      <c r="K271" s="44"/>
      <c r="L271" s="46"/>
      <c r="M271" s="45"/>
      <c r="N271" s="45"/>
      <c r="O271" s="45"/>
      <c r="P271" s="45"/>
      <c r="Q271" s="43"/>
    </row>
    <row r="272" spans="1:17" ht="11.25" customHeight="1" x14ac:dyDescent="0.2">
      <c r="A272" s="43"/>
      <c r="B272" s="43"/>
      <c r="C272" s="43"/>
      <c r="D272" s="43"/>
      <c r="E272" s="43"/>
      <c r="F272" s="43"/>
      <c r="G272" s="43"/>
      <c r="H272" s="43"/>
      <c r="I272" s="43"/>
      <c r="J272" s="45"/>
      <c r="K272" s="44"/>
      <c r="L272" s="46"/>
      <c r="M272" s="45"/>
      <c r="N272" s="45"/>
      <c r="O272" s="45"/>
      <c r="P272" s="45"/>
      <c r="Q272" s="43"/>
    </row>
    <row r="273" spans="1:17" ht="11.25" customHeight="1" x14ac:dyDescent="0.2">
      <c r="A273" s="43"/>
      <c r="B273" s="43"/>
      <c r="C273" s="43"/>
      <c r="D273" s="43"/>
      <c r="E273" s="43"/>
      <c r="F273" s="43"/>
      <c r="G273" s="43"/>
      <c r="H273" s="43"/>
      <c r="I273" s="43"/>
      <c r="J273" s="45"/>
      <c r="K273" s="44"/>
      <c r="L273" s="46"/>
      <c r="M273" s="45"/>
      <c r="N273" s="45"/>
      <c r="O273" s="45"/>
      <c r="P273" s="45"/>
      <c r="Q273" s="43"/>
    </row>
    <row r="274" spans="1:17" ht="11.25" customHeight="1" x14ac:dyDescent="0.2">
      <c r="A274" s="43"/>
      <c r="B274" s="43"/>
      <c r="C274" s="43"/>
      <c r="D274" s="43"/>
      <c r="E274" s="43"/>
      <c r="F274" s="43"/>
      <c r="G274" s="43"/>
      <c r="H274" s="43"/>
      <c r="I274" s="43"/>
      <c r="J274" s="45"/>
      <c r="K274" s="44"/>
      <c r="L274" s="46"/>
      <c r="M274" s="45"/>
      <c r="N274" s="45"/>
      <c r="O274" s="45"/>
      <c r="P274" s="45"/>
      <c r="Q274" s="43"/>
    </row>
    <row r="275" spans="1:17" ht="11.25" customHeight="1" x14ac:dyDescent="0.2">
      <c r="A275" s="43"/>
      <c r="B275" s="43"/>
      <c r="C275" s="43"/>
      <c r="D275" s="43"/>
      <c r="E275" s="43"/>
      <c r="F275" s="43"/>
      <c r="G275" s="43"/>
      <c r="H275" s="43"/>
      <c r="I275" s="43"/>
      <c r="J275" s="45"/>
      <c r="K275" s="44"/>
      <c r="L275" s="46"/>
      <c r="M275" s="45"/>
      <c r="N275" s="45"/>
      <c r="O275" s="45"/>
      <c r="P275" s="45"/>
      <c r="Q275" s="43"/>
    </row>
    <row r="276" spans="1:17" ht="11.25" customHeight="1" x14ac:dyDescent="0.2">
      <c r="A276" s="43"/>
      <c r="B276" s="43"/>
      <c r="C276" s="43"/>
      <c r="D276" s="43"/>
      <c r="E276" s="43"/>
      <c r="F276" s="43"/>
      <c r="G276" s="43"/>
      <c r="H276" s="43"/>
      <c r="I276" s="43"/>
      <c r="J276" s="45"/>
      <c r="K276" s="44"/>
      <c r="L276" s="46"/>
      <c r="M276" s="45"/>
      <c r="N276" s="45"/>
      <c r="O276" s="45"/>
      <c r="P276" s="45"/>
      <c r="Q276" s="43"/>
    </row>
    <row r="277" spans="1:17" ht="11.25" customHeight="1" x14ac:dyDescent="0.2">
      <c r="A277" s="43"/>
      <c r="B277" s="43"/>
      <c r="C277" s="43"/>
      <c r="D277" s="43"/>
      <c r="E277" s="43"/>
      <c r="F277" s="43"/>
      <c r="G277" s="43"/>
      <c r="H277" s="43"/>
      <c r="I277" s="43"/>
      <c r="J277" s="45"/>
      <c r="K277" s="44"/>
      <c r="L277" s="46"/>
      <c r="M277" s="45"/>
      <c r="N277" s="45"/>
      <c r="O277" s="45"/>
      <c r="P277" s="45"/>
      <c r="Q277" s="43"/>
    </row>
    <row r="278" spans="1:17" ht="11.25" customHeight="1" x14ac:dyDescent="0.2">
      <c r="A278" s="43"/>
      <c r="B278" s="43"/>
      <c r="C278" s="43"/>
      <c r="D278" s="43"/>
      <c r="E278" s="43"/>
      <c r="F278" s="43"/>
      <c r="G278" s="43"/>
      <c r="H278" s="43"/>
      <c r="I278" s="43"/>
      <c r="J278" s="45"/>
      <c r="K278" s="44"/>
      <c r="L278" s="46"/>
      <c r="M278" s="45"/>
      <c r="N278" s="45"/>
      <c r="O278" s="45"/>
      <c r="P278" s="45"/>
      <c r="Q278" s="43"/>
    </row>
    <row r="279" spans="1:17" ht="11.25" customHeight="1" x14ac:dyDescent="0.2">
      <c r="A279" s="43"/>
      <c r="B279" s="43"/>
      <c r="C279" s="43"/>
      <c r="D279" s="43"/>
      <c r="E279" s="43"/>
      <c r="F279" s="43"/>
      <c r="G279" s="43"/>
      <c r="H279" s="43"/>
      <c r="I279" s="43"/>
      <c r="J279" s="45"/>
      <c r="K279" s="44"/>
      <c r="L279" s="46"/>
      <c r="M279" s="45"/>
      <c r="N279" s="45"/>
      <c r="O279" s="45"/>
      <c r="P279" s="45"/>
      <c r="Q279" s="43"/>
    </row>
    <row r="280" spans="1:17" ht="11.25" customHeight="1" x14ac:dyDescent="0.2">
      <c r="A280" s="43"/>
      <c r="B280" s="43"/>
      <c r="C280" s="43"/>
      <c r="D280" s="43"/>
      <c r="E280" s="43"/>
      <c r="F280" s="43"/>
      <c r="G280" s="43"/>
      <c r="H280" s="43"/>
      <c r="I280" s="43"/>
      <c r="J280" s="45"/>
      <c r="K280" s="44"/>
      <c r="L280" s="46"/>
      <c r="M280" s="45"/>
      <c r="N280" s="45"/>
      <c r="O280" s="45"/>
      <c r="P280" s="45"/>
      <c r="Q280" s="43"/>
    </row>
    <row r="281" spans="1:17" ht="11.25" customHeight="1" x14ac:dyDescent="0.2">
      <c r="A281" s="43"/>
      <c r="B281" s="43"/>
      <c r="C281" s="43"/>
      <c r="D281" s="43"/>
      <c r="E281" s="43"/>
      <c r="F281" s="43"/>
      <c r="G281" s="43"/>
      <c r="H281" s="43"/>
      <c r="I281" s="43"/>
      <c r="J281" s="45"/>
      <c r="K281" s="44"/>
      <c r="L281" s="46"/>
      <c r="M281" s="45"/>
      <c r="N281" s="45"/>
      <c r="O281" s="45"/>
      <c r="P281" s="45"/>
      <c r="Q281" s="43"/>
    </row>
    <row r="282" spans="1:17" ht="11.25" customHeight="1" x14ac:dyDescent="0.2">
      <c r="A282" s="43"/>
      <c r="B282" s="43"/>
      <c r="C282" s="43"/>
      <c r="D282" s="43"/>
      <c r="E282" s="43"/>
      <c r="F282" s="43"/>
      <c r="G282" s="43"/>
      <c r="H282" s="43"/>
      <c r="I282" s="43"/>
      <c r="J282" s="45"/>
      <c r="K282" s="44"/>
      <c r="L282" s="46"/>
      <c r="M282" s="45"/>
      <c r="N282" s="45"/>
      <c r="O282" s="45"/>
      <c r="P282" s="45"/>
      <c r="Q282" s="43"/>
    </row>
    <row r="283" spans="1:17" ht="11.25" customHeight="1" x14ac:dyDescent="0.2">
      <c r="A283" s="43"/>
      <c r="B283" s="43"/>
      <c r="C283" s="43"/>
      <c r="D283" s="43"/>
      <c r="E283" s="43"/>
      <c r="F283" s="43"/>
      <c r="G283" s="43"/>
      <c r="H283" s="43"/>
      <c r="I283" s="43"/>
      <c r="J283" s="45"/>
      <c r="K283" s="44"/>
      <c r="L283" s="46"/>
      <c r="M283" s="45"/>
      <c r="N283" s="45"/>
      <c r="O283" s="45"/>
      <c r="P283" s="45"/>
      <c r="Q283" s="43"/>
    </row>
    <row r="284" spans="1:17" ht="11.25" customHeight="1" x14ac:dyDescent="0.2">
      <c r="A284" s="43"/>
      <c r="B284" s="43"/>
      <c r="C284" s="43"/>
      <c r="D284" s="43"/>
      <c r="E284" s="43"/>
      <c r="F284" s="43"/>
      <c r="G284" s="43"/>
      <c r="H284" s="43"/>
      <c r="I284" s="43"/>
      <c r="J284" s="45"/>
      <c r="K284" s="44"/>
      <c r="L284" s="46"/>
      <c r="M284" s="45"/>
      <c r="N284" s="45"/>
      <c r="O284" s="45"/>
      <c r="P284" s="45"/>
      <c r="Q284" s="43"/>
    </row>
    <row r="285" spans="1:17" ht="11.25" customHeight="1" x14ac:dyDescent="0.2">
      <c r="A285" s="43"/>
      <c r="B285" s="43"/>
      <c r="C285" s="43"/>
      <c r="D285" s="43"/>
      <c r="E285" s="43"/>
      <c r="F285" s="43"/>
      <c r="G285" s="43"/>
      <c r="H285" s="43"/>
      <c r="I285" s="43"/>
      <c r="J285" s="45"/>
      <c r="K285" s="44"/>
      <c r="L285" s="46"/>
      <c r="M285" s="45"/>
      <c r="N285" s="45"/>
      <c r="O285" s="45"/>
      <c r="P285" s="45"/>
      <c r="Q285" s="43"/>
    </row>
    <row r="286" spans="1:17" ht="11.25" customHeight="1" x14ac:dyDescent="0.2">
      <c r="A286" s="43"/>
      <c r="B286" s="43"/>
      <c r="C286" s="43"/>
      <c r="D286" s="43"/>
      <c r="E286" s="43"/>
      <c r="F286" s="43"/>
      <c r="G286" s="43"/>
      <c r="H286" s="43"/>
      <c r="I286" s="43"/>
      <c r="J286" s="45"/>
      <c r="K286" s="44"/>
      <c r="L286" s="46"/>
      <c r="M286" s="45"/>
      <c r="N286" s="45"/>
      <c r="O286" s="45"/>
      <c r="P286" s="45"/>
      <c r="Q286" s="43"/>
    </row>
    <row r="287" spans="1:17" ht="11.25" customHeight="1" x14ac:dyDescent="0.2">
      <c r="A287" s="43"/>
      <c r="B287" s="43"/>
      <c r="C287" s="43"/>
      <c r="D287" s="43"/>
      <c r="E287" s="43"/>
      <c r="F287" s="43"/>
      <c r="G287" s="43"/>
      <c r="H287" s="43"/>
      <c r="I287" s="43"/>
      <c r="J287" s="45"/>
      <c r="K287" s="44"/>
      <c r="L287" s="46"/>
      <c r="M287" s="45"/>
      <c r="N287" s="45"/>
      <c r="O287" s="45"/>
      <c r="P287" s="45"/>
      <c r="Q287" s="43"/>
    </row>
    <row r="288" spans="1:17" ht="11.25" customHeight="1" x14ac:dyDescent="0.2">
      <c r="A288" s="43"/>
      <c r="B288" s="43"/>
      <c r="C288" s="43"/>
      <c r="D288" s="43"/>
      <c r="E288" s="43"/>
      <c r="F288" s="43"/>
      <c r="G288" s="43"/>
      <c r="H288" s="43"/>
      <c r="I288" s="43"/>
      <c r="J288" s="45"/>
      <c r="K288" s="44"/>
      <c r="L288" s="46"/>
      <c r="M288" s="45"/>
      <c r="N288" s="45"/>
      <c r="O288" s="45"/>
      <c r="P288" s="45"/>
      <c r="Q288" s="43"/>
    </row>
    <row r="289" spans="1:17" ht="11.25" customHeight="1" x14ac:dyDescent="0.2">
      <c r="A289" s="43"/>
      <c r="B289" s="43"/>
      <c r="C289" s="43"/>
      <c r="D289" s="43"/>
      <c r="E289" s="43"/>
      <c r="F289" s="43"/>
      <c r="G289" s="43"/>
      <c r="H289" s="43"/>
      <c r="I289" s="43"/>
      <c r="J289" s="45"/>
      <c r="K289" s="44"/>
      <c r="L289" s="46"/>
      <c r="M289" s="45"/>
      <c r="N289" s="45"/>
      <c r="O289" s="45"/>
      <c r="P289" s="45"/>
      <c r="Q289" s="43"/>
    </row>
    <row r="290" spans="1:17" ht="11.25" customHeight="1" x14ac:dyDescent="0.2">
      <c r="A290" s="43"/>
      <c r="B290" s="43"/>
      <c r="C290" s="43"/>
      <c r="D290" s="43"/>
      <c r="E290" s="43"/>
      <c r="F290" s="43"/>
      <c r="G290" s="43"/>
      <c r="H290" s="43"/>
      <c r="I290" s="43"/>
      <c r="J290" s="45"/>
      <c r="K290" s="44"/>
      <c r="L290" s="46"/>
      <c r="M290" s="45"/>
      <c r="N290" s="45"/>
      <c r="O290" s="45"/>
      <c r="P290" s="45"/>
      <c r="Q290" s="43"/>
    </row>
    <row r="291" spans="1:17" ht="11.25" customHeight="1" x14ac:dyDescent="0.2">
      <c r="A291" s="43"/>
      <c r="B291" s="43"/>
      <c r="C291" s="43"/>
      <c r="D291" s="43"/>
      <c r="E291" s="43"/>
      <c r="F291" s="43"/>
      <c r="G291" s="43"/>
      <c r="H291" s="43"/>
      <c r="I291" s="43"/>
      <c r="J291" s="45"/>
      <c r="K291" s="44"/>
      <c r="L291" s="46"/>
      <c r="M291" s="45"/>
      <c r="N291" s="45"/>
      <c r="O291" s="45"/>
      <c r="P291" s="45"/>
      <c r="Q291" s="43"/>
    </row>
    <row r="292" spans="1:17" ht="11.25" customHeight="1" x14ac:dyDescent="0.2">
      <c r="A292" s="43"/>
      <c r="B292" s="43"/>
      <c r="C292" s="43"/>
      <c r="D292" s="43"/>
      <c r="E292" s="43"/>
      <c r="F292" s="43"/>
      <c r="G292" s="43"/>
      <c r="H292" s="43"/>
      <c r="I292" s="43"/>
      <c r="J292" s="45"/>
      <c r="K292" s="44"/>
      <c r="L292" s="46"/>
      <c r="M292" s="45"/>
      <c r="N292" s="45"/>
      <c r="O292" s="45"/>
      <c r="P292" s="45"/>
      <c r="Q292" s="43"/>
    </row>
    <row r="293" spans="1:17" ht="11.25" customHeight="1" x14ac:dyDescent="0.2">
      <c r="A293" s="43"/>
      <c r="B293" s="43"/>
      <c r="C293" s="43"/>
      <c r="D293" s="43"/>
      <c r="E293" s="43"/>
      <c r="F293" s="43"/>
      <c r="G293" s="43"/>
      <c r="H293" s="43"/>
      <c r="I293" s="43"/>
      <c r="J293" s="45"/>
      <c r="K293" s="44"/>
      <c r="L293" s="46"/>
      <c r="M293" s="45"/>
      <c r="N293" s="45"/>
      <c r="O293" s="45"/>
      <c r="P293" s="45"/>
      <c r="Q293" s="43"/>
    </row>
    <row r="294" spans="1:17" ht="11.25" customHeight="1" x14ac:dyDescent="0.2">
      <c r="A294" s="43"/>
      <c r="B294" s="43"/>
      <c r="C294" s="43"/>
      <c r="D294" s="43"/>
      <c r="E294" s="43"/>
      <c r="F294" s="43"/>
      <c r="G294" s="43"/>
      <c r="H294" s="43"/>
      <c r="I294" s="43"/>
      <c r="J294" s="45"/>
      <c r="K294" s="44"/>
      <c r="L294" s="46"/>
      <c r="M294" s="45"/>
      <c r="N294" s="45"/>
      <c r="O294" s="45"/>
      <c r="P294" s="45"/>
      <c r="Q294" s="43"/>
    </row>
    <row r="295" spans="1:17" ht="11.25" customHeight="1" x14ac:dyDescent="0.2">
      <c r="A295" s="43"/>
      <c r="B295" s="43"/>
      <c r="C295" s="43"/>
      <c r="D295" s="43"/>
      <c r="E295" s="43"/>
      <c r="F295" s="43"/>
      <c r="G295" s="43"/>
      <c r="H295" s="43"/>
      <c r="I295" s="43"/>
      <c r="J295" s="45"/>
      <c r="K295" s="44"/>
      <c r="L295" s="46"/>
      <c r="M295" s="45"/>
      <c r="N295" s="45"/>
      <c r="O295" s="45"/>
      <c r="P295" s="45"/>
      <c r="Q295" s="43"/>
    </row>
    <row r="296" spans="1:17" ht="11.25" customHeight="1" x14ac:dyDescent="0.2">
      <c r="A296" s="43"/>
      <c r="B296" s="43"/>
      <c r="C296" s="43"/>
      <c r="D296" s="43"/>
      <c r="E296" s="43"/>
      <c r="F296" s="43"/>
      <c r="G296" s="43"/>
      <c r="H296" s="43"/>
      <c r="I296" s="43"/>
      <c r="J296" s="45"/>
      <c r="K296" s="44"/>
      <c r="L296" s="46"/>
      <c r="M296" s="45"/>
      <c r="N296" s="45"/>
      <c r="O296" s="45"/>
      <c r="P296" s="45"/>
      <c r="Q296" s="43"/>
    </row>
    <row r="297" spans="1:17" ht="11.25" customHeight="1" x14ac:dyDescent="0.2">
      <c r="A297" s="43"/>
      <c r="B297" s="43"/>
      <c r="C297" s="43"/>
      <c r="D297" s="43"/>
      <c r="E297" s="43"/>
      <c r="F297" s="43"/>
      <c r="G297" s="43"/>
      <c r="H297" s="43"/>
      <c r="I297" s="43"/>
      <c r="J297" s="45"/>
      <c r="K297" s="44"/>
      <c r="L297" s="46"/>
      <c r="M297" s="45"/>
      <c r="N297" s="45"/>
      <c r="O297" s="45"/>
      <c r="P297" s="45"/>
      <c r="Q297" s="43"/>
    </row>
    <row r="298" spans="1:17" ht="11.25" customHeight="1" x14ac:dyDescent="0.2">
      <c r="A298" s="43"/>
      <c r="B298" s="43"/>
      <c r="C298" s="43"/>
      <c r="D298" s="43"/>
      <c r="E298" s="43"/>
      <c r="F298" s="43"/>
      <c r="G298" s="43"/>
      <c r="H298" s="43"/>
      <c r="I298" s="43"/>
      <c r="J298" s="45"/>
      <c r="K298" s="44"/>
      <c r="L298" s="46"/>
      <c r="M298" s="45"/>
      <c r="N298" s="45"/>
      <c r="O298" s="45"/>
      <c r="P298" s="45"/>
      <c r="Q298" s="43"/>
    </row>
    <row r="299" spans="1:17" ht="11.25" customHeight="1" x14ac:dyDescent="0.2">
      <c r="A299" s="43"/>
      <c r="B299" s="43"/>
      <c r="C299" s="43"/>
      <c r="D299" s="43"/>
      <c r="E299" s="43"/>
      <c r="F299" s="43"/>
      <c r="G299" s="43"/>
      <c r="H299" s="43"/>
      <c r="I299" s="43"/>
      <c r="J299" s="45"/>
      <c r="K299" s="44"/>
      <c r="L299" s="46"/>
      <c r="M299" s="45"/>
      <c r="N299" s="45"/>
      <c r="O299" s="45"/>
      <c r="P299" s="45"/>
      <c r="Q299" s="43"/>
    </row>
    <row r="300" spans="1:17" ht="11.25" customHeight="1" x14ac:dyDescent="0.2">
      <c r="A300" s="43"/>
      <c r="B300" s="43"/>
      <c r="C300" s="43"/>
      <c r="D300" s="43"/>
      <c r="E300" s="43"/>
      <c r="F300" s="43"/>
      <c r="G300" s="43"/>
      <c r="H300" s="43"/>
      <c r="I300" s="43"/>
      <c r="J300" s="45"/>
      <c r="K300" s="44"/>
      <c r="L300" s="46"/>
      <c r="M300" s="45"/>
      <c r="N300" s="45"/>
      <c r="O300" s="45"/>
      <c r="P300" s="45"/>
      <c r="Q300" s="43"/>
    </row>
    <row r="301" spans="1:17" ht="11.25" customHeight="1" x14ac:dyDescent="0.2">
      <c r="A301" s="43"/>
      <c r="B301" s="43"/>
      <c r="C301" s="43"/>
      <c r="D301" s="43"/>
      <c r="E301" s="43"/>
      <c r="F301" s="43"/>
      <c r="G301" s="43"/>
      <c r="H301" s="43"/>
      <c r="I301" s="43"/>
      <c r="J301" s="45"/>
      <c r="K301" s="44"/>
      <c r="L301" s="46"/>
      <c r="M301" s="45"/>
      <c r="N301" s="45"/>
      <c r="O301" s="45"/>
      <c r="P301" s="45"/>
      <c r="Q301" s="43"/>
    </row>
    <row r="302" spans="1:17" ht="11.25" customHeight="1" x14ac:dyDescent="0.2">
      <c r="A302" s="43"/>
      <c r="B302" s="43"/>
      <c r="C302" s="43"/>
      <c r="D302" s="43"/>
      <c r="E302" s="43"/>
      <c r="F302" s="43"/>
      <c r="G302" s="43"/>
      <c r="H302" s="43"/>
      <c r="I302" s="43"/>
      <c r="J302" s="45"/>
      <c r="K302" s="44"/>
      <c r="L302" s="46"/>
      <c r="M302" s="45"/>
      <c r="N302" s="45"/>
      <c r="O302" s="45"/>
      <c r="P302" s="45"/>
      <c r="Q302" s="43"/>
    </row>
    <row r="303" spans="1:17" ht="11.25" customHeight="1" x14ac:dyDescent="0.2">
      <c r="A303" s="43"/>
      <c r="B303" s="43"/>
      <c r="C303" s="43"/>
      <c r="D303" s="43"/>
      <c r="E303" s="43"/>
      <c r="F303" s="43"/>
      <c r="G303" s="43"/>
      <c r="H303" s="43"/>
      <c r="I303" s="43"/>
      <c r="J303" s="45"/>
      <c r="K303" s="44"/>
      <c r="L303" s="46"/>
      <c r="M303" s="45"/>
      <c r="N303" s="45"/>
      <c r="O303" s="45"/>
      <c r="P303" s="45"/>
      <c r="Q303" s="43"/>
    </row>
    <row r="304" spans="1:17" ht="11.25" customHeight="1" x14ac:dyDescent="0.2">
      <c r="A304" s="43"/>
      <c r="B304" s="43"/>
      <c r="C304" s="43"/>
      <c r="D304" s="43"/>
      <c r="E304" s="43"/>
      <c r="F304" s="43"/>
      <c r="G304" s="43"/>
      <c r="H304" s="43"/>
      <c r="I304" s="43"/>
      <c r="J304" s="45"/>
      <c r="K304" s="44"/>
      <c r="L304" s="46"/>
      <c r="M304" s="45"/>
      <c r="N304" s="45"/>
      <c r="O304" s="45"/>
      <c r="P304" s="45"/>
      <c r="Q304" s="43"/>
    </row>
    <row r="305" spans="1:17" ht="11.25" customHeight="1" x14ac:dyDescent="0.2">
      <c r="A305" s="43"/>
      <c r="B305" s="43"/>
      <c r="C305" s="43"/>
      <c r="D305" s="43"/>
      <c r="E305" s="43"/>
      <c r="F305" s="43"/>
      <c r="G305" s="43"/>
      <c r="H305" s="43"/>
      <c r="I305" s="43"/>
      <c r="J305" s="45"/>
      <c r="K305" s="44"/>
      <c r="L305" s="46"/>
      <c r="M305" s="45"/>
      <c r="N305" s="45"/>
      <c r="O305" s="45"/>
      <c r="P305" s="45"/>
      <c r="Q305" s="43"/>
    </row>
    <row r="306" spans="1:17" ht="11.25" customHeight="1" x14ac:dyDescent="0.2">
      <c r="A306" s="43"/>
      <c r="B306" s="43"/>
      <c r="C306" s="43"/>
      <c r="D306" s="43"/>
      <c r="E306" s="43"/>
      <c r="F306" s="43"/>
      <c r="G306" s="43"/>
      <c r="H306" s="43"/>
      <c r="I306" s="43"/>
      <c r="J306" s="45"/>
      <c r="K306" s="44"/>
      <c r="L306" s="46"/>
      <c r="M306" s="45"/>
      <c r="N306" s="45"/>
      <c r="O306" s="45"/>
      <c r="P306" s="45"/>
      <c r="Q306" s="43"/>
    </row>
    <row r="307" spans="1:17" ht="11.25" customHeight="1" x14ac:dyDescent="0.2">
      <c r="A307" s="43"/>
      <c r="B307" s="43"/>
      <c r="C307" s="43"/>
      <c r="D307" s="43"/>
      <c r="E307" s="43"/>
      <c r="F307" s="43"/>
      <c r="G307" s="43"/>
      <c r="H307" s="43"/>
      <c r="I307" s="43"/>
      <c r="J307" s="45"/>
      <c r="K307" s="44"/>
      <c r="L307" s="46"/>
      <c r="M307" s="45"/>
      <c r="N307" s="45"/>
      <c r="O307" s="45"/>
      <c r="P307" s="45"/>
      <c r="Q307" s="43"/>
    </row>
    <row r="308" spans="1:17" ht="11.25" customHeight="1" x14ac:dyDescent="0.2">
      <c r="A308" s="43"/>
      <c r="B308" s="43"/>
      <c r="C308" s="43"/>
      <c r="D308" s="43"/>
      <c r="E308" s="43"/>
      <c r="F308" s="43"/>
      <c r="G308" s="43"/>
      <c r="H308" s="43"/>
      <c r="I308" s="43"/>
      <c r="J308" s="45"/>
      <c r="K308" s="44"/>
      <c r="L308" s="46"/>
      <c r="M308" s="45"/>
      <c r="N308" s="45"/>
      <c r="O308" s="45"/>
      <c r="P308" s="45"/>
      <c r="Q308" s="43"/>
    </row>
    <row r="309" spans="1:17" ht="11.25" customHeight="1" x14ac:dyDescent="0.2">
      <c r="A309" s="43"/>
      <c r="B309" s="43"/>
      <c r="C309" s="43"/>
      <c r="D309" s="43"/>
      <c r="E309" s="43"/>
      <c r="F309" s="43"/>
      <c r="G309" s="43"/>
      <c r="H309" s="43"/>
      <c r="I309" s="43"/>
      <c r="J309" s="45"/>
      <c r="K309" s="44"/>
      <c r="L309" s="46"/>
      <c r="M309" s="45"/>
      <c r="N309" s="45"/>
      <c r="O309" s="45"/>
      <c r="P309" s="45"/>
      <c r="Q309" s="43"/>
    </row>
    <row r="310" spans="1:17" ht="11.25" customHeight="1" x14ac:dyDescent="0.2">
      <c r="A310" s="43"/>
      <c r="B310" s="43"/>
      <c r="C310" s="43"/>
      <c r="D310" s="43"/>
      <c r="E310" s="43"/>
      <c r="F310" s="43"/>
      <c r="G310" s="43"/>
      <c r="H310" s="43"/>
      <c r="I310" s="43"/>
      <c r="J310" s="45"/>
      <c r="K310" s="44"/>
      <c r="L310" s="46"/>
      <c r="M310" s="45"/>
      <c r="N310" s="45"/>
      <c r="O310" s="45"/>
      <c r="P310" s="45"/>
      <c r="Q310" s="43"/>
    </row>
    <row r="311" spans="1:17" ht="11.25" customHeight="1" x14ac:dyDescent="0.2">
      <c r="A311" s="43"/>
      <c r="B311" s="43"/>
      <c r="C311" s="43"/>
      <c r="D311" s="43"/>
      <c r="E311" s="43"/>
      <c r="F311" s="43"/>
      <c r="G311" s="43"/>
      <c r="H311" s="43"/>
      <c r="I311" s="43"/>
      <c r="J311" s="45"/>
      <c r="K311" s="44"/>
      <c r="L311" s="46"/>
      <c r="M311" s="45"/>
      <c r="N311" s="45"/>
      <c r="O311" s="45"/>
      <c r="P311" s="45"/>
      <c r="Q311" s="43"/>
    </row>
    <row r="312" spans="1:17" ht="11.25" customHeight="1" x14ac:dyDescent="0.2">
      <c r="A312" s="43"/>
      <c r="B312" s="43"/>
      <c r="C312" s="43"/>
      <c r="D312" s="43"/>
      <c r="E312" s="43"/>
      <c r="F312" s="43"/>
      <c r="G312" s="43"/>
      <c r="H312" s="43"/>
      <c r="I312" s="43"/>
      <c r="J312" s="45"/>
      <c r="K312" s="44"/>
      <c r="L312" s="46"/>
      <c r="M312" s="45"/>
      <c r="N312" s="45"/>
      <c r="O312" s="45"/>
      <c r="P312" s="45"/>
      <c r="Q312" s="43"/>
    </row>
    <row r="313" spans="1:17" ht="11.25" customHeight="1" x14ac:dyDescent="0.2">
      <c r="A313" s="43"/>
      <c r="B313" s="43"/>
      <c r="C313" s="43"/>
      <c r="D313" s="43"/>
      <c r="E313" s="43"/>
      <c r="F313" s="43"/>
      <c r="G313" s="43"/>
      <c r="H313" s="43"/>
      <c r="I313" s="43"/>
      <c r="J313" s="45"/>
      <c r="K313" s="44"/>
      <c r="L313" s="46"/>
      <c r="M313" s="45"/>
      <c r="N313" s="45"/>
      <c r="O313" s="45"/>
      <c r="P313" s="45"/>
      <c r="Q313" s="43"/>
    </row>
    <row r="314" spans="1:17" ht="11.25" customHeight="1" x14ac:dyDescent="0.2">
      <c r="A314" s="43"/>
      <c r="B314" s="43"/>
      <c r="C314" s="43"/>
      <c r="D314" s="43"/>
      <c r="E314" s="43"/>
      <c r="F314" s="43"/>
      <c r="G314" s="43"/>
      <c r="H314" s="43"/>
      <c r="I314" s="43"/>
      <c r="J314" s="45"/>
      <c r="K314" s="44"/>
      <c r="L314" s="46"/>
      <c r="M314" s="45"/>
      <c r="N314" s="45"/>
      <c r="O314" s="45"/>
      <c r="P314" s="45"/>
      <c r="Q314" s="43"/>
    </row>
    <row r="315" spans="1:17" ht="11.25" customHeight="1" x14ac:dyDescent="0.2">
      <c r="A315" s="43"/>
      <c r="B315" s="43"/>
      <c r="C315" s="43"/>
      <c r="D315" s="43"/>
      <c r="E315" s="43"/>
      <c r="F315" s="43"/>
      <c r="G315" s="43"/>
      <c r="H315" s="43"/>
      <c r="I315" s="43"/>
      <c r="J315" s="45"/>
      <c r="K315" s="44"/>
      <c r="L315" s="46"/>
      <c r="M315" s="45"/>
      <c r="N315" s="45"/>
      <c r="O315" s="45"/>
      <c r="P315" s="45"/>
      <c r="Q315" s="43"/>
    </row>
    <row r="316" spans="1:17" ht="11.25" customHeight="1" x14ac:dyDescent="0.2">
      <c r="A316" s="43"/>
      <c r="B316" s="43"/>
      <c r="C316" s="43"/>
      <c r="D316" s="43"/>
      <c r="E316" s="43"/>
      <c r="F316" s="43"/>
      <c r="G316" s="43"/>
      <c r="H316" s="43"/>
      <c r="I316" s="43"/>
      <c r="J316" s="45"/>
      <c r="K316" s="44"/>
      <c r="L316" s="46"/>
      <c r="M316" s="45"/>
      <c r="N316" s="45"/>
      <c r="O316" s="45"/>
      <c r="P316" s="45"/>
      <c r="Q316" s="43"/>
    </row>
    <row r="317" spans="1:17" ht="11.25" customHeight="1" x14ac:dyDescent="0.2">
      <c r="A317" s="43"/>
      <c r="B317" s="43"/>
      <c r="C317" s="43"/>
      <c r="D317" s="43"/>
      <c r="E317" s="43"/>
      <c r="F317" s="43"/>
      <c r="G317" s="43"/>
      <c r="H317" s="43"/>
      <c r="I317" s="43"/>
      <c r="J317" s="45"/>
      <c r="K317" s="44"/>
      <c r="L317" s="46"/>
      <c r="M317" s="45"/>
      <c r="N317" s="45"/>
      <c r="O317" s="45"/>
      <c r="P317" s="45"/>
      <c r="Q317" s="43"/>
    </row>
    <row r="318" spans="1:17" ht="11.25" customHeight="1" x14ac:dyDescent="0.2">
      <c r="A318" s="43"/>
      <c r="B318" s="43"/>
      <c r="C318" s="43"/>
      <c r="D318" s="43"/>
      <c r="E318" s="43"/>
      <c r="F318" s="43"/>
      <c r="G318" s="43"/>
      <c r="H318" s="43"/>
      <c r="I318" s="43"/>
      <c r="J318" s="45"/>
      <c r="K318" s="44"/>
      <c r="L318" s="46"/>
      <c r="M318" s="45"/>
      <c r="N318" s="45"/>
      <c r="O318" s="45"/>
      <c r="P318" s="45"/>
      <c r="Q318" s="43"/>
    </row>
    <row r="319" spans="1:17" ht="11.25" customHeight="1" x14ac:dyDescent="0.2">
      <c r="A319" s="43"/>
      <c r="B319" s="43"/>
      <c r="C319" s="43"/>
      <c r="D319" s="43"/>
      <c r="E319" s="43"/>
      <c r="F319" s="43"/>
      <c r="G319" s="43"/>
      <c r="H319" s="43"/>
      <c r="I319" s="43"/>
      <c r="J319" s="45"/>
      <c r="K319" s="44"/>
      <c r="L319" s="46"/>
      <c r="M319" s="45"/>
      <c r="N319" s="45"/>
      <c r="O319" s="45"/>
      <c r="P319" s="45"/>
      <c r="Q319" s="43"/>
    </row>
    <row r="320" spans="1:17" ht="11.25" customHeight="1" x14ac:dyDescent="0.2">
      <c r="A320" s="43"/>
      <c r="B320" s="43"/>
      <c r="C320" s="43"/>
      <c r="D320" s="43"/>
      <c r="E320" s="43"/>
      <c r="F320" s="43"/>
      <c r="G320" s="43"/>
      <c r="H320" s="43"/>
      <c r="I320" s="43"/>
      <c r="J320" s="45"/>
      <c r="K320" s="44"/>
      <c r="L320" s="46"/>
      <c r="M320" s="45"/>
      <c r="N320" s="45"/>
      <c r="O320" s="45"/>
      <c r="P320" s="45"/>
      <c r="Q320" s="43"/>
    </row>
    <row r="321" spans="1:17" ht="11.25" customHeight="1" x14ac:dyDescent="0.2">
      <c r="A321" s="43"/>
      <c r="B321" s="43"/>
      <c r="C321" s="43"/>
      <c r="D321" s="43"/>
      <c r="E321" s="43"/>
      <c r="F321" s="43"/>
      <c r="G321" s="43"/>
      <c r="H321" s="43"/>
      <c r="I321" s="43"/>
      <c r="J321" s="45"/>
      <c r="K321" s="44"/>
      <c r="L321" s="46"/>
      <c r="M321" s="45"/>
      <c r="N321" s="45"/>
      <c r="O321" s="45"/>
      <c r="P321" s="45"/>
      <c r="Q321" s="43"/>
    </row>
    <row r="322" spans="1:17" ht="11.25" customHeight="1" x14ac:dyDescent="0.2">
      <c r="A322" s="43"/>
      <c r="B322" s="43"/>
      <c r="C322" s="43"/>
      <c r="D322" s="43"/>
      <c r="E322" s="43"/>
      <c r="F322" s="43"/>
      <c r="G322" s="43"/>
      <c r="H322" s="43"/>
      <c r="I322" s="43"/>
      <c r="J322" s="45"/>
      <c r="K322" s="44"/>
      <c r="L322" s="46"/>
      <c r="M322" s="45"/>
      <c r="N322" s="45"/>
      <c r="O322" s="45"/>
      <c r="P322" s="45"/>
      <c r="Q322" s="43"/>
    </row>
    <row r="323" spans="1:17" ht="11.25" customHeight="1" x14ac:dyDescent="0.2">
      <c r="A323" s="43"/>
      <c r="B323" s="43"/>
      <c r="C323" s="43"/>
      <c r="D323" s="43"/>
      <c r="E323" s="43"/>
      <c r="F323" s="43"/>
      <c r="G323" s="43"/>
      <c r="H323" s="43"/>
      <c r="I323" s="43"/>
      <c r="J323" s="45"/>
      <c r="K323" s="44"/>
      <c r="L323" s="46"/>
      <c r="M323" s="45"/>
      <c r="N323" s="45"/>
      <c r="O323" s="45"/>
      <c r="P323" s="45"/>
      <c r="Q323" s="43"/>
    </row>
    <row r="324" spans="1:17" ht="11.25" customHeight="1" x14ac:dyDescent="0.2">
      <c r="A324" s="43"/>
      <c r="B324" s="43"/>
      <c r="C324" s="43"/>
      <c r="D324" s="43"/>
      <c r="E324" s="43"/>
      <c r="F324" s="43"/>
      <c r="G324" s="43"/>
      <c r="H324" s="43"/>
      <c r="I324" s="43"/>
      <c r="J324" s="45"/>
      <c r="K324" s="44"/>
      <c r="L324" s="46"/>
      <c r="M324" s="45"/>
      <c r="N324" s="45"/>
      <c r="O324" s="45"/>
      <c r="P324" s="45"/>
      <c r="Q324" s="43"/>
    </row>
    <row r="325" spans="1:17" ht="11.25" customHeight="1" x14ac:dyDescent="0.2">
      <c r="A325" s="43"/>
      <c r="B325" s="43"/>
      <c r="C325" s="43"/>
      <c r="D325" s="43"/>
      <c r="E325" s="43"/>
      <c r="F325" s="43"/>
      <c r="G325" s="43"/>
      <c r="H325" s="43"/>
      <c r="I325" s="43"/>
      <c r="J325" s="45"/>
      <c r="K325" s="44"/>
      <c r="L325" s="46"/>
      <c r="M325" s="45"/>
      <c r="N325" s="45"/>
      <c r="O325" s="45"/>
      <c r="P325" s="45"/>
      <c r="Q325" s="43"/>
    </row>
    <row r="326" spans="1:17" ht="11.25" customHeight="1" x14ac:dyDescent="0.2">
      <c r="A326" s="43"/>
      <c r="B326" s="43"/>
      <c r="C326" s="43"/>
      <c r="D326" s="43"/>
      <c r="E326" s="43"/>
      <c r="F326" s="43"/>
      <c r="G326" s="43"/>
      <c r="H326" s="43"/>
      <c r="I326" s="43"/>
      <c r="J326" s="45"/>
      <c r="K326" s="44"/>
      <c r="L326" s="46"/>
      <c r="M326" s="45"/>
      <c r="N326" s="45"/>
      <c r="O326" s="45"/>
      <c r="P326" s="45"/>
      <c r="Q326" s="43"/>
    </row>
    <row r="327" spans="1:17" ht="11.25" customHeight="1" x14ac:dyDescent="0.2">
      <c r="A327" s="43"/>
      <c r="B327" s="43"/>
      <c r="C327" s="43"/>
      <c r="D327" s="43"/>
      <c r="E327" s="43"/>
      <c r="F327" s="43"/>
      <c r="G327" s="43"/>
      <c r="H327" s="43"/>
      <c r="I327" s="43"/>
      <c r="J327" s="45"/>
      <c r="K327" s="44"/>
      <c r="L327" s="46"/>
      <c r="M327" s="45"/>
      <c r="N327" s="45"/>
      <c r="O327" s="45"/>
      <c r="P327" s="45"/>
      <c r="Q327" s="43"/>
    </row>
    <row r="328" spans="1:17" ht="11.25" customHeight="1" x14ac:dyDescent="0.2">
      <c r="A328" s="43"/>
      <c r="B328" s="43"/>
      <c r="C328" s="43"/>
      <c r="D328" s="43"/>
      <c r="E328" s="43"/>
      <c r="F328" s="43"/>
      <c r="G328" s="43"/>
      <c r="H328" s="43"/>
      <c r="I328" s="43"/>
      <c r="J328" s="45"/>
      <c r="K328" s="44"/>
      <c r="L328" s="46"/>
      <c r="M328" s="45"/>
      <c r="N328" s="45"/>
      <c r="O328" s="45"/>
      <c r="P328" s="45"/>
      <c r="Q328" s="43"/>
    </row>
    <row r="329" spans="1:17" ht="11.25" customHeight="1" x14ac:dyDescent="0.2">
      <c r="A329" s="43"/>
      <c r="B329" s="43"/>
      <c r="C329" s="43"/>
      <c r="D329" s="43"/>
      <c r="E329" s="43"/>
      <c r="F329" s="43"/>
      <c r="G329" s="43"/>
      <c r="H329" s="43"/>
      <c r="I329" s="43"/>
      <c r="J329" s="45"/>
      <c r="K329" s="44"/>
      <c r="L329" s="46"/>
      <c r="M329" s="45"/>
      <c r="N329" s="45"/>
      <c r="O329" s="45"/>
      <c r="P329" s="45"/>
      <c r="Q329" s="43"/>
    </row>
    <row r="330" spans="1:17" ht="11.25" customHeight="1" x14ac:dyDescent="0.2">
      <c r="A330" s="43"/>
      <c r="B330" s="43"/>
      <c r="C330" s="43"/>
      <c r="D330" s="43"/>
      <c r="E330" s="43"/>
      <c r="F330" s="43"/>
      <c r="G330" s="43"/>
      <c r="H330" s="43"/>
      <c r="I330" s="43"/>
      <c r="J330" s="45"/>
      <c r="K330" s="44"/>
      <c r="L330" s="46"/>
      <c r="M330" s="45"/>
      <c r="N330" s="45"/>
      <c r="O330" s="45"/>
      <c r="P330" s="45"/>
      <c r="Q330" s="43"/>
    </row>
    <row r="331" spans="1:17" ht="11.25" customHeight="1" x14ac:dyDescent="0.2">
      <c r="A331" s="43"/>
      <c r="B331" s="43"/>
      <c r="C331" s="43"/>
      <c r="D331" s="43"/>
      <c r="E331" s="43"/>
      <c r="F331" s="43"/>
      <c r="G331" s="43"/>
      <c r="H331" s="43"/>
      <c r="I331" s="43"/>
      <c r="J331" s="45"/>
      <c r="K331" s="44"/>
      <c r="L331" s="46"/>
      <c r="M331" s="45"/>
      <c r="N331" s="45"/>
      <c r="O331" s="45"/>
      <c r="P331" s="45"/>
      <c r="Q331" s="43"/>
    </row>
    <row r="332" spans="1:17" ht="11.25" customHeight="1" x14ac:dyDescent="0.2">
      <c r="A332" s="43"/>
      <c r="B332" s="43"/>
      <c r="C332" s="43"/>
      <c r="D332" s="43"/>
      <c r="E332" s="43"/>
      <c r="F332" s="43"/>
      <c r="G332" s="43"/>
      <c r="H332" s="43"/>
      <c r="I332" s="43"/>
      <c r="J332" s="45"/>
      <c r="K332" s="44"/>
      <c r="L332" s="46"/>
      <c r="M332" s="45"/>
      <c r="N332" s="45"/>
      <c r="O332" s="45"/>
      <c r="P332" s="45"/>
      <c r="Q332" s="43"/>
    </row>
    <row r="333" spans="1:17" ht="11.25" customHeight="1" x14ac:dyDescent="0.2">
      <c r="A333" s="43"/>
      <c r="B333" s="43"/>
      <c r="C333" s="43"/>
      <c r="D333" s="43"/>
      <c r="E333" s="43"/>
      <c r="F333" s="43"/>
      <c r="G333" s="43"/>
      <c r="H333" s="43"/>
      <c r="I333" s="43"/>
      <c r="J333" s="45"/>
      <c r="K333" s="44"/>
      <c r="L333" s="46"/>
      <c r="M333" s="45"/>
      <c r="N333" s="45"/>
      <c r="O333" s="45"/>
      <c r="P333" s="45"/>
      <c r="Q333" s="43"/>
    </row>
    <row r="334" spans="1:17" ht="11.25" customHeight="1" x14ac:dyDescent="0.2">
      <c r="A334" s="43"/>
      <c r="B334" s="43"/>
      <c r="C334" s="43"/>
      <c r="D334" s="43"/>
      <c r="E334" s="43"/>
      <c r="F334" s="43"/>
      <c r="G334" s="43"/>
      <c r="H334" s="43"/>
      <c r="I334" s="43"/>
      <c r="J334" s="45"/>
      <c r="K334" s="44"/>
      <c r="L334" s="46"/>
      <c r="M334" s="45"/>
      <c r="N334" s="45"/>
      <c r="O334" s="45"/>
      <c r="P334" s="45"/>
      <c r="Q334" s="43"/>
    </row>
    <row r="335" spans="1:17" ht="11.25" customHeight="1" x14ac:dyDescent="0.2">
      <c r="A335" s="43"/>
      <c r="B335" s="43"/>
      <c r="C335" s="43"/>
      <c r="D335" s="43"/>
      <c r="E335" s="43"/>
      <c r="F335" s="43"/>
      <c r="G335" s="43"/>
      <c r="H335" s="43"/>
      <c r="I335" s="43"/>
      <c r="J335" s="45"/>
      <c r="K335" s="44"/>
      <c r="L335" s="46"/>
      <c r="M335" s="45"/>
      <c r="N335" s="45"/>
      <c r="O335" s="45"/>
      <c r="P335" s="45"/>
      <c r="Q335" s="43"/>
    </row>
    <row r="336" spans="1:17" ht="11.25" customHeight="1" x14ac:dyDescent="0.2">
      <c r="A336" s="43"/>
      <c r="B336" s="43"/>
      <c r="C336" s="43"/>
      <c r="D336" s="43"/>
      <c r="E336" s="43"/>
      <c r="F336" s="43"/>
      <c r="G336" s="43"/>
      <c r="H336" s="43"/>
      <c r="I336" s="43"/>
      <c r="J336" s="45"/>
      <c r="K336" s="44"/>
      <c r="L336" s="46"/>
      <c r="M336" s="45"/>
      <c r="N336" s="45"/>
      <c r="O336" s="45"/>
      <c r="P336" s="45"/>
      <c r="Q336" s="43"/>
    </row>
    <row r="337" spans="1:17" ht="11.25" customHeight="1" x14ac:dyDescent="0.2">
      <c r="A337" s="43"/>
      <c r="B337" s="43"/>
      <c r="C337" s="43"/>
      <c r="D337" s="43"/>
      <c r="E337" s="43"/>
      <c r="F337" s="43"/>
      <c r="G337" s="43"/>
      <c r="H337" s="43"/>
      <c r="I337" s="43"/>
      <c r="J337" s="45"/>
      <c r="K337" s="44"/>
      <c r="L337" s="46"/>
      <c r="M337" s="45"/>
      <c r="N337" s="45"/>
      <c r="O337" s="45"/>
      <c r="P337" s="45"/>
      <c r="Q337" s="43"/>
    </row>
    <row r="338" spans="1:17" ht="11.25" customHeight="1" x14ac:dyDescent="0.2">
      <c r="A338" s="43"/>
      <c r="B338" s="43"/>
      <c r="C338" s="43"/>
      <c r="D338" s="43"/>
      <c r="E338" s="43"/>
      <c r="F338" s="43"/>
      <c r="G338" s="43"/>
      <c r="H338" s="43"/>
      <c r="I338" s="43"/>
      <c r="J338" s="45"/>
      <c r="K338" s="44"/>
      <c r="L338" s="46"/>
      <c r="M338" s="45"/>
      <c r="N338" s="45"/>
      <c r="O338" s="45"/>
      <c r="P338" s="45"/>
      <c r="Q338" s="43"/>
    </row>
    <row r="339" spans="1:17" ht="11.25" customHeight="1" x14ac:dyDescent="0.2">
      <c r="A339" s="43"/>
      <c r="B339" s="43"/>
      <c r="C339" s="43"/>
      <c r="D339" s="43"/>
      <c r="E339" s="43"/>
      <c r="F339" s="43"/>
      <c r="G339" s="43"/>
      <c r="H339" s="43"/>
      <c r="I339" s="43"/>
      <c r="J339" s="45"/>
      <c r="K339" s="44"/>
      <c r="L339" s="46"/>
      <c r="M339" s="45"/>
      <c r="N339" s="45"/>
      <c r="O339" s="45"/>
      <c r="P339" s="45"/>
      <c r="Q339" s="43"/>
    </row>
    <row r="340" spans="1:17" ht="11.25" customHeight="1" x14ac:dyDescent="0.2">
      <c r="A340" s="43"/>
      <c r="B340" s="43"/>
      <c r="C340" s="43"/>
      <c r="D340" s="43"/>
      <c r="E340" s="43"/>
      <c r="F340" s="43"/>
      <c r="G340" s="43"/>
      <c r="H340" s="43"/>
      <c r="I340" s="43"/>
      <c r="J340" s="45"/>
      <c r="K340" s="44"/>
      <c r="L340" s="46"/>
      <c r="M340" s="45"/>
      <c r="N340" s="45"/>
      <c r="O340" s="45"/>
      <c r="P340" s="45"/>
      <c r="Q340" s="43"/>
    </row>
    <row r="341" spans="1:17" ht="11.25" customHeight="1" x14ac:dyDescent="0.2">
      <c r="A341" s="43"/>
      <c r="B341" s="43"/>
      <c r="C341" s="43"/>
      <c r="D341" s="43"/>
      <c r="E341" s="43"/>
      <c r="F341" s="43"/>
      <c r="G341" s="43"/>
      <c r="H341" s="43"/>
      <c r="I341" s="43"/>
      <c r="J341" s="45"/>
      <c r="K341" s="44"/>
      <c r="L341" s="46"/>
      <c r="M341" s="45"/>
      <c r="N341" s="45"/>
      <c r="O341" s="45"/>
      <c r="P341" s="45"/>
      <c r="Q341" s="43"/>
    </row>
    <row r="342" spans="1:17" ht="11.25" customHeight="1" x14ac:dyDescent="0.2">
      <c r="A342" s="43"/>
      <c r="B342" s="43"/>
      <c r="C342" s="43"/>
      <c r="D342" s="43"/>
      <c r="E342" s="43"/>
      <c r="F342" s="43"/>
      <c r="G342" s="43"/>
      <c r="H342" s="43"/>
      <c r="I342" s="43"/>
      <c r="J342" s="45"/>
      <c r="K342" s="44"/>
      <c r="L342" s="46"/>
      <c r="M342" s="45"/>
      <c r="N342" s="45"/>
      <c r="O342" s="45"/>
      <c r="P342" s="45"/>
      <c r="Q342" s="43"/>
    </row>
    <row r="343" spans="1:17" ht="11.25" customHeight="1" x14ac:dyDescent="0.2">
      <c r="A343" s="43"/>
      <c r="B343" s="43"/>
      <c r="C343" s="43"/>
      <c r="D343" s="43"/>
      <c r="E343" s="43"/>
      <c r="F343" s="43"/>
      <c r="G343" s="43"/>
      <c r="H343" s="43"/>
      <c r="I343" s="43"/>
      <c r="J343" s="45"/>
      <c r="K343" s="44"/>
      <c r="L343" s="46"/>
      <c r="M343" s="45"/>
      <c r="N343" s="45"/>
      <c r="O343" s="45"/>
      <c r="P343" s="45"/>
      <c r="Q343" s="43"/>
    </row>
    <row r="344" spans="1:17" ht="11.25" customHeight="1" x14ac:dyDescent="0.2">
      <c r="A344" s="43"/>
      <c r="B344" s="43"/>
      <c r="C344" s="43"/>
      <c r="D344" s="43"/>
      <c r="E344" s="43"/>
      <c r="F344" s="43"/>
      <c r="G344" s="43"/>
      <c r="H344" s="43"/>
      <c r="I344" s="43"/>
      <c r="J344" s="45"/>
      <c r="K344" s="44"/>
      <c r="L344" s="46"/>
      <c r="M344" s="45"/>
      <c r="N344" s="45"/>
      <c r="O344" s="45"/>
      <c r="P344" s="45"/>
      <c r="Q344" s="43"/>
    </row>
    <row r="345" spans="1:17" ht="11.25" customHeight="1" x14ac:dyDescent="0.2">
      <c r="A345" s="43"/>
      <c r="B345" s="43"/>
      <c r="C345" s="43"/>
      <c r="D345" s="43"/>
      <c r="E345" s="43"/>
      <c r="F345" s="43"/>
      <c r="G345" s="43"/>
      <c r="H345" s="43"/>
      <c r="I345" s="43"/>
      <c r="J345" s="45"/>
      <c r="K345" s="44"/>
      <c r="L345" s="46"/>
      <c r="M345" s="45"/>
      <c r="N345" s="45"/>
      <c r="O345" s="45"/>
      <c r="P345" s="45"/>
      <c r="Q345" s="43"/>
    </row>
    <row r="346" spans="1:17" ht="11.25" customHeight="1" x14ac:dyDescent="0.2">
      <c r="A346" s="43"/>
      <c r="B346" s="43"/>
      <c r="C346" s="43"/>
      <c r="D346" s="43"/>
      <c r="E346" s="43"/>
      <c r="F346" s="43"/>
      <c r="G346" s="43"/>
      <c r="H346" s="43"/>
      <c r="I346" s="43"/>
      <c r="J346" s="45"/>
      <c r="K346" s="44"/>
      <c r="L346" s="46"/>
      <c r="M346" s="45"/>
      <c r="N346" s="45"/>
      <c r="O346" s="45"/>
      <c r="P346" s="45"/>
      <c r="Q346" s="43"/>
    </row>
    <row r="347" spans="1:17" ht="11.25" customHeight="1" x14ac:dyDescent="0.2">
      <c r="A347" s="43"/>
      <c r="B347" s="43"/>
      <c r="C347" s="43"/>
      <c r="D347" s="43"/>
      <c r="E347" s="43"/>
      <c r="F347" s="43"/>
      <c r="G347" s="43"/>
      <c r="H347" s="43"/>
      <c r="I347" s="43"/>
      <c r="J347" s="45"/>
      <c r="K347" s="44"/>
      <c r="L347" s="46"/>
      <c r="M347" s="45"/>
      <c r="N347" s="45"/>
      <c r="O347" s="45"/>
      <c r="P347" s="45"/>
      <c r="Q347" s="43"/>
    </row>
    <row r="348" spans="1:17" ht="11.25" customHeight="1" x14ac:dyDescent="0.2">
      <c r="A348" s="43"/>
      <c r="B348" s="43"/>
      <c r="C348" s="43"/>
      <c r="D348" s="43"/>
      <c r="E348" s="43"/>
      <c r="F348" s="43"/>
      <c r="G348" s="43"/>
      <c r="H348" s="43"/>
      <c r="I348" s="43"/>
      <c r="J348" s="45"/>
      <c r="K348" s="44"/>
      <c r="L348" s="46"/>
      <c r="M348" s="45"/>
      <c r="N348" s="45"/>
      <c r="O348" s="45"/>
      <c r="P348" s="45"/>
      <c r="Q348" s="43"/>
    </row>
    <row r="349" spans="1:17" ht="11.25" customHeight="1" x14ac:dyDescent="0.2">
      <c r="A349" s="43"/>
      <c r="B349" s="43"/>
      <c r="C349" s="43"/>
      <c r="D349" s="43"/>
      <c r="E349" s="43"/>
      <c r="F349" s="43"/>
      <c r="G349" s="43"/>
      <c r="H349" s="43"/>
      <c r="I349" s="43"/>
      <c r="J349" s="45"/>
      <c r="K349" s="44"/>
      <c r="L349" s="46"/>
      <c r="M349" s="45"/>
      <c r="N349" s="45"/>
      <c r="O349" s="45"/>
      <c r="P349" s="45"/>
      <c r="Q349" s="43"/>
    </row>
    <row r="350" spans="1:17" ht="11.25" customHeight="1" x14ac:dyDescent="0.2">
      <c r="A350" s="43"/>
      <c r="B350" s="43"/>
      <c r="C350" s="43"/>
      <c r="D350" s="43"/>
      <c r="E350" s="43"/>
      <c r="F350" s="43"/>
      <c r="G350" s="43"/>
      <c r="H350" s="43"/>
      <c r="I350" s="43"/>
      <c r="J350" s="45"/>
      <c r="K350" s="44"/>
      <c r="L350" s="46"/>
      <c r="M350" s="45"/>
      <c r="N350" s="45"/>
      <c r="O350" s="45"/>
      <c r="P350" s="45"/>
      <c r="Q350" s="43"/>
    </row>
    <row r="351" spans="1:17" ht="11.25" customHeight="1" x14ac:dyDescent="0.2">
      <c r="A351" s="43"/>
      <c r="B351" s="43"/>
      <c r="C351" s="43"/>
      <c r="D351" s="43"/>
      <c r="E351" s="43"/>
      <c r="F351" s="43"/>
      <c r="G351" s="43"/>
      <c r="H351" s="43"/>
      <c r="I351" s="43"/>
      <c r="J351" s="45"/>
      <c r="K351" s="44"/>
      <c r="L351" s="46"/>
      <c r="M351" s="45"/>
      <c r="N351" s="45"/>
      <c r="O351" s="45"/>
      <c r="P351" s="45"/>
      <c r="Q351" s="43"/>
    </row>
    <row r="352" spans="1:17" ht="11.25" customHeight="1" x14ac:dyDescent="0.2">
      <c r="A352" s="43"/>
      <c r="B352" s="43"/>
      <c r="C352" s="43"/>
      <c r="D352" s="43"/>
      <c r="E352" s="43"/>
      <c r="F352" s="43"/>
      <c r="G352" s="43"/>
      <c r="H352" s="43"/>
      <c r="I352" s="43"/>
      <c r="J352" s="45"/>
      <c r="K352" s="44"/>
      <c r="L352" s="46"/>
      <c r="M352" s="45"/>
      <c r="N352" s="45"/>
      <c r="O352" s="45"/>
      <c r="P352" s="45"/>
      <c r="Q352" s="43"/>
    </row>
    <row r="353" spans="1:17" ht="11.25" customHeight="1" x14ac:dyDescent="0.2">
      <c r="A353" s="43"/>
      <c r="B353" s="43"/>
      <c r="C353" s="43"/>
      <c r="D353" s="43"/>
      <c r="E353" s="43"/>
      <c r="F353" s="43"/>
      <c r="G353" s="43"/>
      <c r="H353" s="43"/>
      <c r="I353" s="43"/>
      <c r="J353" s="45"/>
      <c r="K353" s="44"/>
      <c r="L353" s="46"/>
      <c r="M353" s="45"/>
      <c r="N353" s="45"/>
      <c r="O353" s="45"/>
      <c r="P353" s="45"/>
      <c r="Q353" s="43"/>
    </row>
    <row r="354" spans="1:17" ht="11.25" customHeight="1" x14ac:dyDescent="0.2">
      <c r="A354" s="43"/>
      <c r="B354" s="43"/>
      <c r="C354" s="43"/>
      <c r="D354" s="43"/>
      <c r="E354" s="43"/>
      <c r="F354" s="43"/>
      <c r="G354" s="43"/>
      <c r="H354" s="43"/>
      <c r="I354" s="43"/>
      <c r="J354" s="45"/>
      <c r="K354" s="44"/>
      <c r="L354" s="46"/>
      <c r="M354" s="45"/>
      <c r="N354" s="45"/>
      <c r="O354" s="45"/>
      <c r="P354" s="45"/>
      <c r="Q354" s="43"/>
    </row>
    <row r="355" spans="1:17" ht="11.25" customHeight="1" x14ac:dyDescent="0.2">
      <c r="A355" s="43"/>
      <c r="B355" s="43"/>
      <c r="C355" s="43"/>
      <c r="D355" s="43"/>
      <c r="E355" s="43"/>
      <c r="F355" s="43"/>
      <c r="G355" s="43"/>
      <c r="H355" s="43"/>
      <c r="I355" s="43"/>
      <c r="J355" s="45"/>
      <c r="K355" s="44"/>
      <c r="L355" s="46"/>
      <c r="M355" s="45"/>
      <c r="N355" s="45"/>
      <c r="O355" s="45"/>
      <c r="P355" s="45"/>
      <c r="Q355" s="43"/>
    </row>
    <row r="356" spans="1:17" ht="11.25" customHeight="1" x14ac:dyDescent="0.2">
      <c r="A356" s="43"/>
      <c r="B356" s="43"/>
      <c r="C356" s="43"/>
      <c r="D356" s="43"/>
      <c r="E356" s="43"/>
      <c r="F356" s="43"/>
      <c r="G356" s="43"/>
      <c r="H356" s="43"/>
      <c r="I356" s="43"/>
      <c r="J356" s="45"/>
      <c r="K356" s="44"/>
      <c r="L356" s="46"/>
      <c r="M356" s="45"/>
      <c r="N356" s="45"/>
      <c r="O356" s="45"/>
      <c r="P356" s="45"/>
      <c r="Q356" s="43"/>
    </row>
    <row r="357" spans="1:17" ht="11.25" customHeight="1" x14ac:dyDescent="0.2">
      <c r="A357" s="43"/>
      <c r="B357" s="43"/>
      <c r="C357" s="43"/>
      <c r="D357" s="43"/>
      <c r="E357" s="43"/>
      <c r="F357" s="43"/>
      <c r="G357" s="43"/>
      <c r="H357" s="43"/>
      <c r="I357" s="43"/>
      <c r="J357" s="45"/>
      <c r="K357" s="44"/>
      <c r="L357" s="46"/>
      <c r="M357" s="45"/>
      <c r="N357" s="45"/>
      <c r="O357" s="45"/>
      <c r="P357" s="45"/>
      <c r="Q357" s="43"/>
    </row>
    <row r="358" spans="1:17" ht="11.25" customHeight="1" x14ac:dyDescent="0.2">
      <c r="A358" s="43"/>
      <c r="B358" s="43"/>
      <c r="C358" s="43"/>
      <c r="D358" s="43"/>
      <c r="E358" s="43"/>
      <c r="F358" s="43"/>
      <c r="G358" s="43"/>
      <c r="H358" s="43"/>
      <c r="I358" s="43"/>
      <c r="J358" s="45"/>
      <c r="K358" s="44"/>
      <c r="L358" s="46"/>
      <c r="M358" s="45"/>
      <c r="N358" s="45"/>
      <c r="O358" s="45"/>
      <c r="P358" s="45"/>
      <c r="Q358" s="43"/>
    </row>
    <row r="359" spans="1:17" ht="11.25" customHeight="1" x14ac:dyDescent="0.2">
      <c r="A359" s="43"/>
      <c r="B359" s="43"/>
      <c r="C359" s="43"/>
      <c r="D359" s="43"/>
      <c r="E359" s="43"/>
      <c r="F359" s="43"/>
      <c r="G359" s="43"/>
      <c r="H359" s="43"/>
      <c r="I359" s="43"/>
      <c r="J359" s="45"/>
      <c r="K359" s="44"/>
      <c r="L359" s="46"/>
      <c r="M359" s="45"/>
      <c r="N359" s="45"/>
      <c r="O359" s="45"/>
      <c r="P359" s="45"/>
      <c r="Q359" s="43"/>
    </row>
    <row r="360" spans="1:17" ht="11.25" customHeight="1" x14ac:dyDescent="0.2">
      <c r="A360" s="43"/>
      <c r="B360" s="43"/>
      <c r="C360" s="43"/>
      <c r="D360" s="43"/>
      <c r="E360" s="43"/>
      <c r="F360" s="43"/>
      <c r="G360" s="43"/>
      <c r="H360" s="43"/>
      <c r="I360" s="43"/>
      <c r="J360" s="45"/>
      <c r="K360" s="44"/>
      <c r="L360" s="46"/>
      <c r="M360" s="45"/>
      <c r="N360" s="45"/>
      <c r="O360" s="45"/>
      <c r="P360" s="45"/>
      <c r="Q360" s="43"/>
    </row>
    <row r="361" spans="1:17" ht="11.25" customHeight="1" x14ac:dyDescent="0.2">
      <c r="A361" s="43"/>
      <c r="B361" s="43"/>
      <c r="C361" s="43"/>
      <c r="D361" s="43"/>
      <c r="E361" s="43"/>
      <c r="F361" s="43"/>
      <c r="G361" s="43"/>
      <c r="H361" s="43"/>
      <c r="I361" s="43"/>
      <c r="J361" s="45"/>
      <c r="K361" s="44"/>
      <c r="L361" s="46"/>
      <c r="M361" s="45"/>
      <c r="N361" s="45"/>
      <c r="O361" s="45"/>
      <c r="P361" s="45"/>
      <c r="Q361" s="43"/>
    </row>
    <row r="362" spans="1:17" ht="11.25" customHeight="1" x14ac:dyDescent="0.2">
      <c r="A362" s="43"/>
      <c r="B362" s="43"/>
      <c r="C362" s="43"/>
      <c r="D362" s="43"/>
      <c r="E362" s="43"/>
      <c r="F362" s="43"/>
      <c r="G362" s="43"/>
      <c r="H362" s="43"/>
      <c r="I362" s="43"/>
      <c r="J362" s="45"/>
      <c r="K362" s="44"/>
      <c r="L362" s="46"/>
      <c r="M362" s="45"/>
      <c r="N362" s="45"/>
      <c r="O362" s="45"/>
      <c r="P362" s="45"/>
      <c r="Q362" s="43"/>
    </row>
    <row r="363" spans="1:17" ht="11.25" customHeight="1" x14ac:dyDescent="0.2">
      <c r="A363" s="43"/>
      <c r="B363" s="43"/>
      <c r="C363" s="43"/>
      <c r="D363" s="43"/>
      <c r="E363" s="43"/>
      <c r="F363" s="43"/>
      <c r="G363" s="43"/>
      <c r="H363" s="43"/>
      <c r="I363" s="43"/>
      <c r="J363" s="45"/>
      <c r="K363" s="44"/>
      <c r="L363" s="46"/>
      <c r="M363" s="45"/>
      <c r="N363" s="45"/>
      <c r="O363" s="45"/>
      <c r="P363" s="45"/>
      <c r="Q363" s="43"/>
    </row>
    <row r="364" spans="1:17" ht="11.25" customHeight="1" x14ac:dyDescent="0.2">
      <c r="A364" s="43"/>
      <c r="B364" s="43"/>
      <c r="C364" s="43"/>
      <c r="D364" s="43"/>
      <c r="E364" s="43"/>
      <c r="F364" s="43"/>
      <c r="G364" s="43"/>
      <c r="H364" s="43"/>
      <c r="I364" s="43"/>
      <c r="J364" s="45"/>
      <c r="K364" s="44"/>
      <c r="L364" s="46"/>
      <c r="M364" s="45"/>
      <c r="N364" s="45"/>
      <c r="O364" s="45"/>
      <c r="P364" s="45"/>
      <c r="Q364" s="43"/>
    </row>
    <row r="365" spans="1:17" ht="11.25" customHeight="1" x14ac:dyDescent="0.2">
      <c r="A365" s="43"/>
      <c r="B365" s="43"/>
      <c r="C365" s="43"/>
      <c r="D365" s="43"/>
      <c r="E365" s="43"/>
      <c r="F365" s="43"/>
      <c r="G365" s="43"/>
      <c r="H365" s="43"/>
      <c r="I365" s="43"/>
      <c r="J365" s="45"/>
      <c r="K365" s="44"/>
      <c r="L365" s="46"/>
      <c r="M365" s="45"/>
      <c r="N365" s="45"/>
      <c r="O365" s="45"/>
      <c r="P365" s="45"/>
      <c r="Q365" s="43"/>
    </row>
    <row r="366" spans="1:17" ht="11.25" customHeight="1" x14ac:dyDescent="0.2">
      <c r="A366" s="43"/>
      <c r="B366" s="43"/>
      <c r="C366" s="43"/>
      <c r="D366" s="43"/>
      <c r="E366" s="43"/>
      <c r="F366" s="43"/>
      <c r="G366" s="43"/>
      <c r="H366" s="43"/>
      <c r="I366" s="43"/>
      <c r="J366" s="45"/>
      <c r="K366" s="44"/>
      <c r="L366" s="46"/>
      <c r="M366" s="45"/>
      <c r="N366" s="45"/>
      <c r="O366" s="45"/>
      <c r="P366" s="45"/>
      <c r="Q366" s="43"/>
    </row>
    <row r="367" spans="1:17" ht="11.25" customHeight="1" x14ac:dyDescent="0.2">
      <c r="A367" s="43"/>
      <c r="B367" s="43"/>
      <c r="C367" s="43"/>
      <c r="D367" s="43"/>
      <c r="E367" s="43"/>
      <c r="F367" s="43"/>
      <c r="G367" s="43"/>
      <c r="H367" s="43"/>
      <c r="I367" s="43"/>
      <c r="J367" s="45"/>
      <c r="K367" s="44"/>
      <c r="L367" s="46"/>
      <c r="M367" s="45"/>
      <c r="N367" s="45"/>
      <c r="O367" s="45"/>
      <c r="P367" s="45"/>
      <c r="Q367" s="43"/>
    </row>
    <row r="368" spans="1:17" ht="11.25" customHeight="1" x14ac:dyDescent="0.2">
      <c r="A368" s="43"/>
      <c r="B368" s="43"/>
      <c r="C368" s="43"/>
      <c r="D368" s="43"/>
      <c r="E368" s="43"/>
      <c r="F368" s="43"/>
      <c r="G368" s="43"/>
      <c r="H368" s="43"/>
      <c r="I368" s="43"/>
      <c r="J368" s="45"/>
      <c r="K368" s="44"/>
      <c r="L368" s="46"/>
      <c r="M368" s="45"/>
      <c r="N368" s="45"/>
      <c r="O368" s="45"/>
      <c r="P368" s="45"/>
      <c r="Q368" s="43"/>
    </row>
    <row r="369" spans="1:17" ht="11.25" customHeight="1" x14ac:dyDescent="0.2">
      <c r="A369" s="43"/>
      <c r="B369" s="43"/>
      <c r="C369" s="43"/>
      <c r="D369" s="43"/>
      <c r="E369" s="43"/>
      <c r="F369" s="43"/>
      <c r="G369" s="43"/>
      <c r="H369" s="43"/>
      <c r="I369" s="43"/>
      <c r="J369" s="45"/>
      <c r="K369" s="44"/>
      <c r="L369" s="46"/>
      <c r="M369" s="45"/>
      <c r="N369" s="45"/>
      <c r="O369" s="45"/>
      <c r="P369" s="45"/>
      <c r="Q369" s="43"/>
    </row>
    <row r="370" spans="1:17" ht="11.25" customHeight="1" x14ac:dyDescent="0.2">
      <c r="A370" s="43"/>
      <c r="B370" s="43"/>
      <c r="C370" s="43"/>
      <c r="D370" s="43"/>
      <c r="E370" s="43"/>
      <c r="F370" s="43"/>
      <c r="G370" s="43"/>
      <c r="H370" s="43"/>
      <c r="I370" s="43"/>
      <c r="J370" s="45"/>
      <c r="K370" s="44"/>
      <c r="L370" s="46"/>
      <c r="M370" s="45"/>
      <c r="N370" s="45"/>
      <c r="O370" s="45"/>
      <c r="P370" s="45"/>
      <c r="Q370" s="43"/>
    </row>
    <row r="371" spans="1:17" ht="11.25" customHeight="1" x14ac:dyDescent="0.2">
      <c r="A371" s="43"/>
      <c r="B371" s="43"/>
      <c r="C371" s="43"/>
      <c r="D371" s="43"/>
      <c r="E371" s="43"/>
      <c r="F371" s="43"/>
      <c r="G371" s="43"/>
      <c r="H371" s="43"/>
      <c r="I371" s="43"/>
      <c r="J371" s="45"/>
      <c r="K371" s="44"/>
      <c r="L371" s="46"/>
      <c r="M371" s="45"/>
      <c r="N371" s="45"/>
      <c r="O371" s="45"/>
      <c r="P371" s="45"/>
      <c r="Q371" s="43"/>
    </row>
    <row r="372" spans="1:17" ht="11.25" customHeight="1" x14ac:dyDescent="0.2">
      <c r="A372" s="43"/>
      <c r="B372" s="43"/>
      <c r="C372" s="43"/>
      <c r="D372" s="43"/>
      <c r="E372" s="43"/>
      <c r="F372" s="43"/>
      <c r="G372" s="43"/>
      <c r="H372" s="43"/>
      <c r="I372" s="43"/>
      <c r="J372" s="45"/>
      <c r="K372" s="44"/>
      <c r="L372" s="46"/>
      <c r="M372" s="45"/>
      <c r="N372" s="45"/>
      <c r="O372" s="45"/>
      <c r="P372" s="45"/>
      <c r="Q372" s="43"/>
    </row>
    <row r="373" spans="1:17" ht="11.25" customHeight="1" x14ac:dyDescent="0.2">
      <c r="A373" s="43"/>
      <c r="B373" s="43"/>
      <c r="C373" s="43"/>
      <c r="D373" s="43"/>
      <c r="E373" s="43"/>
      <c r="F373" s="43"/>
      <c r="G373" s="43"/>
      <c r="H373" s="43"/>
      <c r="I373" s="43"/>
      <c r="J373" s="45"/>
      <c r="K373" s="44"/>
      <c r="L373" s="46"/>
      <c r="M373" s="45"/>
      <c r="N373" s="45"/>
      <c r="O373" s="45"/>
      <c r="P373" s="45"/>
      <c r="Q373" s="43"/>
    </row>
    <row r="374" spans="1:17" ht="11.25" customHeight="1" x14ac:dyDescent="0.2">
      <c r="A374" s="43"/>
      <c r="B374" s="43"/>
      <c r="C374" s="43"/>
      <c r="D374" s="43"/>
      <c r="E374" s="43"/>
      <c r="F374" s="43"/>
      <c r="G374" s="43"/>
      <c r="H374" s="43"/>
      <c r="I374" s="43"/>
      <c r="J374" s="45"/>
      <c r="K374" s="44"/>
      <c r="L374" s="46"/>
      <c r="M374" s="45"/>
      <c r="N374" s="45"/>
      <c r="O374" s="45"/>
      <c r="P374" s="45"/>
      <c r="Q374" s="43"/>
    </row>
    <row r="375" spans="1:17" ht="11.25" customHeight="1" x14ac:dyDescent="0.2">
      <c r="A375" s="43"/>
      <c r="B375" s="43"/>
      <c r="C375" s="43"/>
      <c r="D375" s="43"/>
      <c r="E375" s="43"/>
      <c r="F375" s="43"/>
      <c r="G375" s="43"/>
      <c r="H375" s="43"/>
      <c r="I375" s="43"/>
      <c r="J375" s="45"/>
      <c r="K375" s="44"/>
      <c r="L375" s="46"/>
      <c r="M375" s="45"/>
      <c r="N375" s="45"/>
      <c r="O375" s="45"/>
      <c r="P375" s="45"/>
      <c r="Q375" s="43"/>
    </row>
    <row r="376" spans="1:17" ht="11.25" customHeight="1" x14ac:dyDescent="0.2">
      <c r="A376" s="43"/>
      <c r="B376" s="43"/>
      <c r="C376" s="43"/>
      <c r="D376" s="43"/>
      <c r="E376" s="43"/>
      <c r="F376" s="43"/>
      <c r="G376" s="43"/>
      <c r="H376" s="43"/>
      <c r="I376" s="43"/>
      <c r="J376" s="45"/>
      <c r="K376" s="44"/>
      <c r="L376" s="46"/>
      <c r="M376" s="45"/>
      <c r="N376" s="45"/>
      <c r="O376" s="45"/>
      <c r="P376" s="45"/>
      <c r="Q376" s="43"/>
    </row>
    <row r="377" spans="1:17" ht="11.25" customHeight="1" x14ac:dyDescent="0.2">
      <c r="A377" s="43"/>
      <c r="B377" s="43"/>
      <c r="C377" s="43"/>
      <c r="D377" s="43"/>
      <c r="E377" s="43"/>
      <c r="F377" s="43"/>
      <c r="G377" s="43"/>
      <c r="H377" s="43"/>
      <c r="I377" s="43"/>
      <c r="J377" s="45"/>
      <c r="K377" s="44"/>
      <c r="L377" s="46"/>
      <c r="M377" s="45"/>
      <c r="N377" s="45"/>
      <c r="O377" s="45"/>
      <c r="P377" s="45"/>
      <c r="Q377" s="43"/>
    </row>
    <row r="378" spans="1:17" ht="11.25" customHeight="1" x14ac:dyDescent="0.2">
      <c r="A378" s="43"/>
      <c r="B378" s="43"/>
      <c r="C378" s="43"/>
      <c r="D378" s="43"/>
      <c r="E378" s="43"/>
      <c r="F378" s="43"/>
      <c r="G378" s="43"/>
      <c r="H378" s="43"/>
      <c r="I378" s="43"/>
      <c r="J378" s="45"/>
      <c r="K378" s="44"/>
      <c r="L378" s="46"/>
      <c r="M378" s="45"/>
      <c r="N378" s="45"/>
      <c r="O378" s="45"/>
      <c r="P378" s="45"/>
      <c r="Q378" s="43"/>
    </row>
    <row r="379" spans="1:17" ht="11.25" customHeight="1" x14ac:dyDescent="0.2">
      <c r="A379" s="43"/>
      <c r="B379" s="43"/>
      <c r="C379" s="43"/>
      <c r="D379" s="43"/>
      <c r="E379" s="43"/>
      <c r="F379" s="43"/>
      <c r="G379" s="43"/>
      <c r="H379" s="43"/>
      <c r="I379" s="43"/>
      <c r="J379" s="45"/>
      <c r="K379" s="44"/>
      <c r="L379" s="46"/>
      <c r="M379" s="45"/>
      <c r="N379" s="45"/>
      <c r="O379" s="45"/>
      <c r="P379" s="45"/>
      <c r="Q379" s="43"/>
    </row>
    <row r="380" spans="1:17" ht="11.25" customHeight="1" x14ac:dyDescent="0.2">
      <c r="A380" s="43"/>
      <c r="B380" s="43"/>
      <c r="C380" s="43"/>
      <c r="D380" s="43"/>
      <c r="E380" s="43"/>
      <c r="F380" s="43"/>
      <c r="G380" s="43"/>
      <c r="H380" s="43"/>
      <c r="I380" s="43"/>
      <c r="J380" s="45"/>
      <c r="K380" s="44"/>
      <c r="L380" s="46"/>
      <c r="M380" s="45"/>
      <c r="N380" s="45"/>
      <c r="O380" s="45"/>
      <c r="P380" s="45"/>
      <c r="Q380" s="43"/>
    </row>
    <row r="381" spans="1:17" ht="11.25" customHeight="1" x14ac:dyDescent="0.2">
      <c r="A381" s="43"/>
      <c r="B381" s="43"/>
      <c r="C381" s="43"/>
      <c r="D381" s="43"/>
      <c r="E381" s="43"/>
      <c r="F381" s="43"/>
      <c r="G381" s="43"/>
      <c r="H381" s="43"/>
      <c r="I381" s="43"/>
      <c r="J381" s="45"/>
      <c r="K381" s="44"/>
      <c r="L381" s="46"/>
      <c r="M381" s="45"/>
      <c r="N381" s="45"/>
      <c r="O381" s="45"/>
      <c r="P381" s="45"/>
      <c r="Q381" s="43"/>
    </row>
    <row r="382" spans="1:17" ht="11.25" customHeight="1" x14ac:dyDescent="0.2">
      <c r="A382" s="43"/>
      <c r="B382" s="43"/>
      <c r="C382" s="43"/>
      <c r="D382" s="43"/>
      <c r="E382" s="43"/>
      <c r="F382" s="43"/>
      <c r="G382" s="43"/>
      <c r="H382" s="43"/>
      <c r="I382" s="43"/>
      <c r="J382" s="45"/>
      <c r="K382" s="44"/>
      <c r="L382" s="46"/>
      <c r="M382" s="45"/>
      <c r="N382" s="45"/>
      <c r="O382" s="45"/>
      <c r="P382" s="45"/>
      <c r="Q382" s="43"/>
    </row>
    <row r="383" spans="1:17" ht="11.25" customHeight="1" x14ac:dyDescent="0.2">
      <c r="A383" s="43"/>
      <c r="B383" s="43"/>
      <c r="C383" s="43"/>
      <c r="D383" s="43"/>
      <c r="E383" s="43"/>
      <c r="F383" s="43"/>
      <c r="G383" s="43"/>
      <c r="H383" s="43"/>
      <c r="I383" s="43"/>
      <c r="J383" s="45"/>
      <c r="K383" s="44"/>
      <c r="L383" s="46"/>
      <c r="M383" s="45"/>
      <c r="N383" s="45"/>
      <c r="O383" s="45"/>
      <c r="P383" s="45"/>
      <c r="Q383" s="43"/>
    </row>
    <row r="384" spans="1:17" ht="11.25" customHeight="1" x14ac:dyDescent="0.2">
      <c r="A384" s="43"/>
      <c r="B384" s="43"/>
      <c r="C384" s="43"/>
      <c r="D384" s="43"/>
      <c r="E384" s="43"/>
      <c r="F384" s="43"/>
      <c r="G384" s="43"/>
      <c r="H384" s="43"/>
      <c r="I384" s="43"/>
      <c r="J384" s="45"/>
      <c r="K384" s="44"/>
      <c r="L384" s="46"/>
      <c r="M384" s="45"/>
      <c r="N384" s="45"/>
      <c r="O384" s="45"/>
      <c r="P384" s="45"/>
      <c r="Q384" s="43"/>
    </row>
    <row r="385" spans="1:17" ht="11.25" customHeight="1" x14ac:dyDescent="0.2">
      <c r="A385" s="43"/>
      <c r="B385" s="43"/>
      <c r="C385" s="43"/>
      <c r="D385" s="43"/>
      <c r="E385" s="43"/>
      <c r="F385" s="43"/>
      <c r="G385" s="43"/>
      <c r="H385" s="43"/>
      <c r="I385" s="43"/>
      <c r="J385" s="45"/>
      <c r="K385" s="44"/>
      <c r="L385" s="46"/>
      <c r="M385" s="45"/>
      <c r="N385" s="45"/>
      <c r="O385" s="45"/>
      <c r="P385" s="45"/>
      <c r="Q385" s="43"/>
    </row>
    <row r="386" spans="1:17" ht="11.25" customHeight="1" x14ac:dyDescent="0.2">
      <c r="A386" s="43"/>
      <c r="B386" s="43"/>
      <c r="C386" s="43"/>
      <c r="D386" s="43"/>
      <c r="E386" s="43"/>
      <c r="F386" s="43"/>
      <c r="G386" s="43"/>
      <c r="H386" s="43"/>
      <c r="I386" s="43"/>
      <c r="J386" s="45"/>
      <c r="K386" s="44"/>
      <c r="L386" s="46"/>
      <c r="M386" s="45"/>
      <c r="N386" s="45"/>
      <c r="O386" s="45"/>
      <c r="P386" s="45"/>
      <c r="Q386" s="43"/>
    </row>
    <row r="387" spans="1:17" ht="11.25" customHeight="1" x14ac:dyDescent="0.2">
      <c r="A387" s="43"/>
      <c r="B387" s="43"/>
      <c r="C387" s="43"/>
      <c r="D387" s="43"/>
      <c r="E387" s="43"/>
      <c r="F387" s="43"/>
      <c r="G387" s="43"/>
      <c r="H387" s="43"/>
      <c r="I387" s="43"/>
      <c r="J387" s="45"/>
      <c r="K387" s="44"/>
      <c r="L387" s="46"/>
      <c r="M387" s="45"/>
      <c r="N387" s="45"/>
      <c r="O387" s="45"/>
      <c r="P387" s="45"/>
      <c r="Q387" s="43"/>
    </row>
    <row r="388" spans="1:17" ht="11.25" customHeight="1" x14ac:dyDescent="0.2">
      <c r="A388" s="43"/>
      <c r="B388" s="43"/>
      <c r="C388" s="43"/>
      <c r="D388" s="43"/>
      <c r="E388" s="43"/>
      <c r="F388" s="43"/>
      <c r="G388" s="43"/>
      <c r="H388" s="43"/>
      <c r="I388" s="43"/>
      <c r="J388" s="45"/>
      <c r="K388" s="44"/>
      <c r="L388" s="46"/>
      <c r="M388" s="45"/>
      <c r="N388" s="45"/>
      <c r="O388" s="45"/>
      <c r="P388" s="45"/>
      <c r="Q388" s="43"/>
    </row>
    <row r="389" spans="1:17" ht="11.25" customHeight="1" x14ac:dyDescent="0.2">
      <c r="A389" s="43"/>
      <c r="B389" s="43"/>
      <c r="C389" s="43"/>
      <c r="D389" s="43"/>
      <c r="E389" s="43"/>
      <c r="F389" s="43"/>
      <c r="G389" s="43"/>
      <c r="H389" s="43"/>
      <c r="I389" s="43"/>
      <c r="J389" s="45"/>
      <c r="K389" s="44"/>
      <c r="L389" s="46"/>
      <c r="M389" s="45"/>
      <c r="N389" s="45"/>
      <c r="O389" s="45"/>
      <c r="P389" s="45"/>
      <c r="Q389" s="43"/>
    </row>
    <row r="390" spans="1:17" ht="11.25" customHeight="1" x14ac:dyDescent="0.2">
      <c r="A390" s="43"/>
      <c r="B390" s="43"/>
      <c r="C390" s="43"/>
      <c r="D390" s="43"/>
      <c r="E390" s="43"/>
      <c r="F390" s="43"/>
      <c r="G390" s="43"/>
      <c r="H390" s="43"/>
      <c r="I390" s="43"/>
      <c r="J390" s="45"/>
      <c r="K390" s="44"/>
      <c r="L390" s="46"/>
      <c r="M390" s="45"/>
      <c r="N390" s="45"/>
      <c r="O390" s="45"/>
      <c r="P390" s="45"/>
      <c r="Q390" s="43"/>
    </row>
    <row r="391" spans="1:17" ht="11.25" customHeight="1" x14ac:dyDescent="0.2">
      <c r="A391" s="43"/>
      <c r="B391" s="43"/>
      <c r="C391" s="43"/>
      <c r="D391" s="43"/>
      <c r="E391" s="43"/>
      <c r="F391" s="43"/>
      <c r="G391" s="43"/>
      <c r="H391" s="43"/>
      <c r="I391" s="43"/>
      <c r="J391" s="45"/>
      <c r="K391" s="44"/>
      <c r="L391" s="46"/>
      <c r="M391" s="45"/>
      <c r="N391" s="45"/>
      <c r="O391" s="45"/>
      <c r="P391" s="45"/>
      <c r="Q391" s="43"/>
    </row>
    <row r="392" spans="1:17" ht="11.25" customHeight="1" x14ac:dyDescent="0.2">
      <c r="A392" s="43"/>
      <c r="B392" s="43"/>
      <c r="C392" s="43"/>
      <c r="D392" s="43"/>
      <c r="E392" s="43"/>
      <c r="F392" s="43"/>
      <c r="G392" s="43"/>
      <c r="H392" s="43"/>
      <c r="I392" s="43"/>
      <c r="J392" s="45"/>
      <c r="K392" s="44"/>
      <c r="L392" s="46"/>
      <c r="M392" s="45"/>
      <c r="N392" s="45"/>
      <c r="O392" s="45"/>
      <c r="P392" s="45"/>
      <c r="Q392" s="43"/>
    </row>
    <row r="393" spans="1:17" ht="11.25" customHeight="1" x14ac:dyDescent="0.2">
      <c r="A393" s="43"/>
      <c r="B393" s="43"/>
      <c r="C393" s="43"/>
      <c r="D393" s="43"/>
      <c r="E393" s="43"/>
      <c r="F393" s="43"/>
      <c r="G393" s="43"/>
      <c r="H393" s="43"/>
      <c r="I393" s="43"/>
      <c r="J393" s="45"/>
      <c r="K393" s="44"/>
      <c r="L393" s="46"/>
      <c r="M393" s="45"/>
      <c r="N393" s="45"/>
      <c r="O393" s="45"/>
      <c r="P393" s="45"/>
      <c r="Q393" s="43"/>
    </row>
    <row r="394" spans="1:17" ht="11.25" customHeight="1" x14ac:dyDescent="0.2">
      <c r="A394" s="43"/>
      <c r="B394" s="43"/>
      <c r="C394" s="43"/>
      <c r="D394" s="43"/>
      <c r="E394" s="43"/>
      <c r="F394" s="43"/>
      <c r="G394" s="43"/>
      <c r="H394" s="43"/>
      <c r="I394" s="43"/>
      <c r="J394" s="45"/>
      <c r="K394" s="44"/>
      <c r="L394" s="46"/>
      <c r="M394" s="45"/>
      <c r="N394" s="45"/>
      <c r="O394" s="45"/>
      <c r="P394" s="45"/>
      <c r="Q394" s="43"/>
    </row>
    <row r="395" spans="1:17" ht="11.25" customHeight="1" x14ac:dyDescent="0.2">
      <c r="A395" s="43"/>
      <c r="B395" s="43"/>
      <c r="C395" s="43"/>
      <c r="D395" s="43"/>
      <c r="E395" s="43"/>
      <c r="F395" s="43"/>
      <c r="G395" s="43"/>
      <c r="H395" s="43"/>
      <c r="I395" s="43"/>
      <c r="J395" s="45"/>
      <c r="K395" s="44"/>
      <c r="L395" s="46"/>
      <c r="M395" s="45"/>
      <c r="N395" s="45"/>
      <c r="O395" s="45"/>
      <c r="P395" s="45"/>
      <c r="Q395" s="43"/>
    </row>
    <row r="396" spans="1:17" ht="11.25" customHeight="1" x14ac:dyDescent="0.2">
      <c r="A396" s="43"/>
      <c r="B396" s="43"/>
      <c r="C396" s="43"/>
      <c r="D396" s="43"/>
      <c r="E396" s="43"/>
      <c r="F396" s="43"/>
      <c r="G396" s="43"/>
      <c r="H396" s="43"/>
      <c r="I396" s="43"/>
      <c r="J396" s="45"/>
      <c r="K396" s="44"/>
      <c r="L396" s="46"/>
      <c r="M396" s="45"/>
      <c r="N396" s="45"/>
      <c r="O396" s="45"/>
      <c r="P396" s="45"/>
      <c r="Q396" s="43"/>
    </row>
    <row r="397" spans="1:17" ht="11.25" customHeight="1" x14ac:dyDescent="0.2">
      <c r="A397" s="43"/>
      <c r="B397" s="43"/>
      <c r="C397" s="43"/>
      <c r="D397" s="43"/>
      <c r="E397" s="43"/>
      <c r="F397" s="43"/>
      <c r="G397" s="43"/>
      <c r="H397" s="43"/>
      <c r="I397" s="43"/>
      <c r="J397" s="45"/>
      <c r="K397" s="44"/>
      <c r="L397" s="46"/>
      <c r="M397" s="45"/>
      <c r="N397" s="45"/>
      <c r="O397" s="45"/>
      <c r="P397" s="45"/>
      <c r="Q397" s="43"/>
    </row>
    <row r="398" spans="1:17" ht="11.25" customHeight="1" x14ac:dyDescent="0.2">
      <c r="A398" s="43"/>
      <c r="B398" s="43"/>
      <c r="C398" s="43"/>
      <c r="D398" s="43"/>
      <c r="E398" s="43"/>
      <c r="F398" s="43"/>
      <c r="G398" s="43"/>
      <c r="H398" s="43"/>
      <c r="I398" s="43"/>
      <c r="J398" s="45"/>
      <c r="K398" s="44"/>
      <c r="L398" s="46"/>
      <c r="M398" s="45"/>
      <c r="N398" s="45"/>
      <c r="O398" s="45"/>
      <c r="P398" s="45"/>
      <c r="Q398" s="43"/>
    </row>
    <row r="399" spans="1:17" ht="11.25" customHeight="1" x14ac:dyDescent="0.2">
      <c r="A399" s="43"/>
      <c r="B399" s="43"/>
      <c r="C399" s="43"/>
      <c r="D399" s="43"/>
      <c r="E399" s="43"/>
      <c r="F399" s="43"/>
      <c r="G399" s="43"/>
      <c r="H399" s="43"/>
      <c r="I399" s="43"/>
      <c r="J399" s="45"/>
      <c r="K399" s="44"/>
      <c r="L399" s="46"/>
      <c r="M399" s="45"/>
      <c r="N399" s="45"/>
      <c r="O399" s="45"/>
      <c r="P399" s="45"/>
      <c r="Q399" s="43"/>
    </row>
    <row r="400" spans="1:17" ht="11.25" customHeight="1" x14ac:dyDescent="0.2">
      <c r="A400" s="43"/>
      <c r="B400" s="43"/>
      <c r="C400" s="43"/>
      <c r="D400" s="43"/>
      <c r="E400" s="43"/>
      <c r="F400" s="43"/>
      <c r="G400" s="43"/>
      <c r="H400" s="43"/>
      <c r="I400" s="43"/>
      <c r="J400" s="45"/>
      <c r="K400" s="44"/>
      <c r="L400" s="46"/>
      <c r="M400" s="45"/>
      <c r="N400" s="45"/>
      <c r="O400" s="45"/>
      <c r="P400" s="45"/>
      <c r="Q400" s="43"/>
    </row>
    <row r="401" spans="1:17" ht="11.25" customHeight="1" x14ac:dyDescent="0.2">
      <c r="A401" s="43"/>
      <c r="B401" s="43"/>
      <c r="C401" s="43"/>
      <c r="D401" s="43"/>
      <c r="E401" s="43"/>
      <c r="F401" s="43"/>
      <c r="G401" s="43"/>
      <c r="H401" s="43"/>
      <c r="I401" s="43"/>
      <c r="J401" s="45"/>
      <c r="K401" s="44"/>
      <c r="L401" s="46"/>
      <c r="M401" s="45"/>
      <c r="N401" s="45"/>
      <c r="O401" s="45"/>
      <c r="P401" s="45"/>
      <c r="Q401" s="43"/>
    </row>
    <row r="402" spans="1:17" ht="11.25" customHeight="1" x14ac:dyDescent="0.2">
      <c r="A402" s="43"/>
      <c r="B402" s="43"/>
      <c r="C402" s="43"/>
      <c r="D402" s="43"/>
      <c r="E402" s="43"/>
      <c r="F402" s="43"/>
      <c r="G402" s="43"/>
      <c r="H402" s="43"/>
      <c r="I402" s="43"/>
      <c r="J402" s="45"/>
      <c r="K402" s="44"/>
      <c r="L402" s="46"/>
      <c r="M402" s="45"/>
      <c r="N402" s="45"/>
      <c r="O402" s="45"/>
      <c r="P402" s="45"/>
      <c r="Q402" s="43"/>
    </row>
    <row r="403" spans="1:17" ht="11.25" customHeight="1" x14ac:dyDescent="0.2">
      <c r="A403" s="43"/>
      <c r="B403" s="43"/>
      <c r="C403" s="43"/>
      <c r="D403" s="43"/>
      <c r="E403" s="43"/>
      <c r="F403" s="43"/>
      <c r="G403" s="43"/>
      <c r="H403" s="43"/>
      <c r="I403" s="43"/>
      <c r="J403" s="45"/>
      <c r="K403" s="44"/>
      <c r="L403" s="46"/>
      <c r="M403" s="45"/>
      <c r="N403" s="45"/>
      <c r="O403" s="45"/>
      <c r="P403" s="45"/>
      <c r="Q403" s="43"/>
    </row>
    <row r="404" spans="1:17" ht="11.25" customHeight="1" x14ac:dyDescent="0.2">
      <c r="A404" s="43"/>
      <c r="B404" s="43"/>
      <c r="C404" s="43"/>
      <c r="D404" s="43"/>
      <c r="E404" s="43"/>
      <c r="F404" s="43"/>
      <c r="G404" s="43"/>
      <c r="H404" s="43"/>
      <c r="I404" s="43"/>
      <c r="J404" s="45"/>
      <c r="K404" s="44"/>
      <c r="L404" s="46"/>
      <c r="M404" s="45"/>
      <c r="N404" s="45"/>
      <c r="O404" s="45"/>
      <c r="P404" s="45"/>
      <c r="Q404" s="43"/>
    </row>
    <row r="405" spans="1:17" ht="11.25" customHeight="1" x14ac:dyDescent="0.2">
      <c r="A405" s="43"/>
      <c r="B405" s="43"/>
      <c r="C405" s="43"/>
      <c r="D405" s="43"/>
      <c r="E405" s="43"/>
      <c r="F405" s="43"/>
      <c r="G405" s="43"/>
      <c r="H405" s="43"/>
      <c r="I405" s="43"/>
      <c r="J405" s="45"/>
      <c r="K405" s="44"/>
      <c r="L405" s="46"/>
      <c r="M405" s="45"/>
      <c r="N405" s="45"/>
      <c r="O405" s="45"/>
      <c r="P405" s="45"/>
      <c r="Q405" s="43"/>
    </row>
    <row r="406" spans="1:17" ht="11.25" customHeight="1" x14ac:dyDescent="0.2">
      <c r="A406" s="43"/>
      <c r="B406" s="43"/>
      <c r="C406" s="43"/>
      <c r="D406" s="43"/>
      <c r="E406" s="43"/>
      <c r="F406" s="43"/>
      <c r="G406" s="43"/>
      <c r="H406" s="43"/>
      <c r="I406" s="43"/>
      <c r="J406" s="45"/>
      <c r="K406" s="44"/>
      <c r="L406" s="46"/>
      <c r="M406" s="45"/>
      <c r="N406" s="45"/>
      <c r="O406" s="45"/>
      <c r="P406" s="45"/>
      <c r="Q406" s="43"/>
    </row>
    <row r="407" spans="1:17" ht="11.25" customHeight="1" x14ac:dyDescent="0.2">
      <c r="A407" s="43"/>
      <c r="B407" s="43"/>
      <c r="C407" s="43"/>
      <c r="D407" s="43"/>
      <c r="E407" s="43"/>
      <c r="F407" s="43"/>
      <c r="G407" s="43"/>
      <c r="H407" s="43"/>
      <c r="I407" s="43"/>
      <c r="J407" s="45"/>
      <c r="K407" s="44"/>
      <c r="L407" s="46"/>
      <c r="M407" s="45"/>
      <c r="N407" s="45"/>
      <c r="O407" s="45"/>
      <c r="P407" s="45"/>
      <c r="Q407" s="43"/>
    </row>
    <row r="408" spans="1:17" ht="11.25" customHeight="1" x14ac:dyDescent="0.2">
      <c r="A408" s="43"/>
      <c r="B408" s="43"/>
      <c r="C408" s="43"/>
      <c r="D408" s="43"/>
      <c r="E408" s="43"/>
      <c r="F408" s="43"/>
      <c r="G408" s="43"/>
      <c r="H408" s="43"/>
      <c r="I408" s="43"/>
      <c r="J408" s="45"/>
      <c r="K408" s="44"/>
      <c r="L408" s="46"/>
      <c r="M408" s="45"/>
      <c r="N408" s="45"/>
      <c r="O408" s="45"/>
      <c r="P408" s="45"/>
      <c r="Q408" s="43"/>
    </row>
    <row r="409" spans="1:17" ht="11.25" customHeight="1" x14ac:dyDescent="0.2">
      <c r="A409" s="43"/>
      <c r="B409" s="43"/>
      <c r="C409" s="43"/>
      <c r="D409" s="43"/>
      <c r="E409" s="43"/>
      <c r="F409" s="43"/>
      <c r="G409" s="43"/>
      <c r="H409" s="43"/>
      <c r="I409" s="43"/>
      <c r="J409" s="45"/>
      <c r="K409" s="44"/>
      <c r="L409" s="46"/>
      <c r="M409" s="45"/>
      <c r="N409" s="45"/>
      <c r="O409" s="45"/>
      <c r="P409" s="45"/>
      <c r="Q409" s="43"/>
    </row>
    <row r="410" spans="1:17" ht="11.25" customHeight="1" x14ac:dyDescent="0.2">
      <c r="A410" s="43"/>
      <c r="B410" s="43"/>
      <c r="C410" s="43"/>
      <c r="D410" s="43"/>
      <c r="E410" s="43"/>
      <c r="F410" s="43"/>
      <c r="G410" s="43"/>
      <c r="H410" s="43"/>
      <c r="I410" s="43"/>
      <c r="J410" s="45"/>
      <c r="K410" s="44"/>
      <c r="L410" s="46"/>
      <c r="M410" s="45"/>
      <c r="N410" s="45"/>
      <c r="O410" s="45"/>
      <c r="P410" s="45"/>
      <c r="Q410" s="43"/>
    </row>
    <row r="411" spans="1:17" ht="11.25" customHeight="1" x14ac:dyDescent="0.2">
      <c r="A411" s="43"/>
      <c r="B411" s="43"/>
      <c r="C411" s="43"/>
      <c r="D411" s="43"/>
      <c r="E411" s="43"/>
      <c r="F411" s="43"/>
      <c r="G411" s="43"/>
      <c r="H411" s="43"/>
      <c r="I411" s="43"/>
      <c r="J411" s="45"/>
      <c r="K411" s="44"/>
      <c r="L411" s="46"/>
      <c r="M411" s="45"/>
      <c r="N411" s="45"/>
      <c r="O411" s="45"/>
      <c r="P411" s="45"/>
      <c r="Q411" s="43"/>
    </row>
    <row r="412" spans="1:17" ht="11.25" customHeight="1" x14ac:dyDescent="0.2">
      <c r="A412" s="43"/>
      <c r="B412" s="43"/>
      <c r="C412" s="43"/>
      <c r="D412" s="43"/>
      <c r="E412" s="43"/>
      <c r="F412" s="43"/>
      <c r="G412" s="43"/>
      <c r="H412" s="43"/>
      <c r="I412" s="43"/>
      <c r="J412" s="45"/>
      <c r="K412" s="44"/>
      <c r="L412" s="46"/>
      <c r="M412" s="45"/>
      <c r="N412" s="45"/>
      <c r="O412" s="45"/>
      <c r="P412" s="45"/>
      <c r="Q412" s="43"/>
    </row>
    <row r="413" spans="1:17" ht="11.25" customHeight="1" x14ac:dyDescent="0.2">
      <c r="A413" s="43"/>
      <c r="B413" s="43"/>
      <c r="C413" s="43"/>
      <c r="D413" s="43"/>
      <c r="E413" s="43"/>
      <c r="F413" s="43"/>
      <c r="G413" s="43"/>
      <c r="H413" s="43"/>
      <c r="I413" s="43"/>
      <c r="J413" s="45"/>
      <c r="K413" s="44"/>
      <c r="L413" s="46"/>
      <c r="M413" s="45"/>
      <c r="N413" s="45"/>
      <c r="O413" s="45"/>
      <c r="P413" s="45"/>
      <c r="Q413" s="43"/>
    </row>
    <row r="414" spans="1:17" ht="11.25" customHeight="1" x14ac:dyDescent="0.2">
      <c r="A414" s="43"/>
      <c r="B414" s="43"/>
      <c r="C414" s="43"/>
      <c r="D414" s="43"/>
      <c r="E414" s="43"/>
      <c r="F414" s="43"/>
      <c r="G414" s="43"/>
      <c r="H414" s="43"/>
      <c r="I414" s="43"/>
      <c r="J414" s="45"/>
      <c r="K414" s="44"/>
      <c r="L414" s="46"/>
      <c r="M414" s="45"/>
      <c r="N414" s="45"/>
      <c r="O414" s="45"/>
      <c r="P414" s="45"/>
      <c r="Q414" s="43"/>
    </row>
    <row r="415" spans="1:17" ht="11.25" customHeight="1" x14ac:dyDescent="0.2">
      <c r="A415" s="43"/>
      <c r="B415" s="43"/>
      <c r="C415" s="43"/>
      <c r="D415" s="43"/>
      <c r="E415" s="43"/>
      <c r="F415" s="43"/>
      <c r="G415" s="43"/>
      <c r="H415" s="43"/>
      <c r="I415" s="43"/>
      <c r="J415" s="45"/>
      <c r="K415" s="44"/>
      <c r="L415" s="46"/>
      <c r="M415" s="45"/>
      <c r="N415" s="45"/>
      <c r="O415" s="45"/>
      <c r="P415" s="45"/>
      <c r="Q415" s="43"/>
    </row>
    <row r="416" spans="1:17" ht="11.25" customHeight="1" x14ac:dyDescent="0.2">
      <c r="A416" s="43"/>
      <c r="B416" s="43"/>
      <c r="C416" s="43"/>
      <c r="D416" s="43"/>
      <c r="E416" s="43"/>
      <c r="F416" s="43"/>
      <c r="G416" s="43"/>
      <c r="H416" s="43"/>
      <c r="I416" s="43"/>
      <c r="J416" s="45"/>
      <c r="K416" s="44"/>
      <c r="L416" s="46"/>
      <c r="M416" s="45"/>
      <c r="N416" s="45"/>
      <c r="O416" s="45"/>
      <c r="P416" s="45"/>
      <c r="Q416" s="43"/>
    </row>
    <row r="417" spans="1:17" ht="11.25" customHeight="1" x14ac:dyDescent="0.2">
      <c r="A417" s="43"/>
      <c r="B417" s="43"/>
      <c r="C417" s="43"/>
      <c r="D417" s="43"/>
      <c r="E417" s="43"/>
      <c r="F417" s="43"/>
      <c r="G417" s="43"/>
      <c r="H417" s="43"/>
      <c r="I417" s="43"/>
      <c r="J417" s="45"/>
      <c r="K417" s="44"/>
      <c r="L417" s="46"/>
      <c r="M417" s="45"/>
      <c r="N417" s="45"/>
      <c r="O417" s="45"/>
      <c r="P417" s="45"/>
      <c r="Q417" s="43"/>
    </row>
    <row r="418" spans="1:17" ht="11.25" customHeight="1" x14ac:dyDescent="0.2">
      <c r="A418" s="43"/>
      <c r="B418" s="43"/>
      <c r="C418" s="43"/>
      <c r="D418" s="43"/>
      <c r="E418" s="43"/>
      <c r="F418" s="43"/>
      <c r="G418" s="43"/>
      <c r="H418" s="43"/>
      <c r="I418" s="43"/>
      <c r="J418" s="45"/>
      <c r="K418" s="44"/>
      <c r="L418" s="46"/>
      <c r="M418" s="45"/>
      <c r="N418" s="45"/>
      <c r="O418" s="45"/>
      <c r="P418" s="45"/>
      <c r="Q418" s="43"/>
    </row>
    <row r="419" spans="1:17" ht="11.25" customHeight="1" x14ac:dyDescent="0.2">
      <c r="A419" s="43"/>
      <c r="B419" s="43"/>
      <c r="C419" s="43"/>
      <c r="D419" s="43"/>
      <c r="E419" s="43"/>
      <c r="F419" s="43"/>
      <c r="G419" s="43"/>
      <c r="H419" s="43"/>
      <c r="I419" s="43"/>
      <c r="J419" s="45"/>
      <c r="K419" s="44"/>
      <c r="L419" s="46"/>
      <c r="M419" s="45"/>
      <c r="N419" s="45"/>
      <c r="O419" s="45"/>
      <c r="P419" s="45"/>
      <c r="Q419" s="43"/>
    </row>
    <row r="420" spans="1:17" ht="11.25" customHeight="1" x14ac:dyDescent="0.2">
      <c r="A420" s="43"/>
      <c r="B420" s="43"/>
      <c r="C420" s="43"/>
      <c r="D420" s="43"/>
      <c r="E420" s="43"/>
      <c r="F420" s="43"/>
      <c r="G420" s="43"/>
      <c r="H420" s="43"/>
      <c r="I420" s="43"/>
      <c r="J420" s="45"/>
      <c r="K420" s="44"/>
      <c r="L420" s="46"/>
      <c r="M420" s="45"/>
      <c r="N420" s="45"/>
      <c r="O420" s="45"/>
      <c r="P420" s="45"/>
      <c r="Q420" s="43"/>
    </row>
    <row r="421" spans="1:17" ht="11.25" customHeight="1" x14ac:dyDescent="0.2">
      <c r="A421" s="43"/>
      <c r="B421" s="43"/>
      <c r="C421" s="43"/>
      <c r="D421" s="43"/>
      <c r="E421" s="43"/>
      <c r="F421" s="43"/>
      <c r="G421" s="43"/>
      <c r="H421" s="43"/>
      <c r="I421" s="43"/>
      <c r="J421" s="45"/>
      <c r="K421" s="44"/>
      <c r="L421" s="46"/>
      <c r="M421" s="45"/>
      <c r="N421" s="45"/>
      <c r="O421" s="45"/>
      <c r="P421" s="45"/>
      <c r="Q421" s="43"/>
    </row>
    <row r="422" spans="1:17" ht="11.25" customHeight="1" x14ac:dyDescent="0.2">
      <c r="A422" s="43"/>
      <c r="B422" s="43"/>
      <c r="C422" s="43"/>
      <c r="D422" s="43"/>
      <c r="E422" s="43"/>
      <c r="F422" s="43"/>
      <c r="G422" s="43"/>
      <c r="H422" s="43"/>
      <c r="I422" s="43"/>
      <c r="J422" s="45"/>
      <c r="K422" s="44"/>
      <c r="L422" s="46"/>
      <c r="M422" s="45"/>
      <c r="N422" s="45"/>
      <c r="O422" s="45"/>
      <c r="P422" s="45"/>
      <c r="Q422" s="43"/>
    </row>
    <row r="423" spans="1:17" ht="11.25" customHeight="1" x14ac:dyDescent="0.2">
      <c r="A423" s="43"/>
      <c r="B423" s="43"/>
      <c r="C423" s="43"/>
      <c r="D423" s="43"/>
      <c r="E423" s="43"/>
      <c r="F423" s="43"/>
      <c r="G423" s="43"/>
      <c r="H423" s="43"/>
      <c r="I423" s="43"/>
      <c r="J423" s="45"/>
      <c r="K423" s="44"/>
      <c r="L423" s="46"/>
      <c r="M423" s="45"/>
      <c r="N423" s="45"/>
      <c r="O423" s="45"/>
      <c r="P423" s="45"/>
      <c r="Q423" s="43"/>
    </row>
    <row r="424" spans="1:17" ht="11.25" customHeight="1" x14ac:dyDescent="0.2">
      <c r="A424" s="43"/>
      <c r="B424" s="43"/>
      <c r="C424" s="43"/>
      <c r="D424" s="43"/>
      <c r="E424" s="43"/>
      <c r="F424" s="43"/>
      <c r="G424" s="43"/>
      <c r="H424" s="43"/>
      <c r="I424" s="43"/>
      <c r="J424" s="45"/>
      <c r="K424" s="44"/>
      <c r="L424" s="46"/>
      <c r="M424" s="45"/>
      <c r="N424" s="45"/>
      <c r="O424" s="45"/>
      <c r="P424" s="45"/>
      <c r="Q424" s="43"/>
    </row>
    <row r="425" spans="1:17" ht="11.25" customHeight="1" x14ac:dyDescent="0.2">
      <c r="A425" s="43"/>
      <c r="B425" s="43"/>
      <c r="C425" s="43"/>
      <c r="D425" s="43"/>
      <c r="E425" s="43"/>
      <c r="F425" s="43"/>
      <c r="G425" s="43"/>
      <c r="H425" s="43"/>
      <c r="I425" s="43"/>
      <c r="J425" s="45"/>
      <c r="K425" s="44"/>
      <c r="L425" s="46"/>
      <c r="M425" s="45"/>
      <c r="N425" s="45"/>
      <c r="O425" s="45"/>
      <c r="P425" s="45"/>
      <c r="Q425" s="43"/>
    </row>
    <row r="426" spans="1:17" ht="11.25" customHeight="1" x14ac:dyDescent="0.2">
      <c r="A426" s="43"/>
      <c r="B426" s="43"/>
      <c r="C426" s="43"/>
      <c r="D426" s="43"/>
      <c r="E426" s="43"/>
      <c r="F426" s="43"/>
      <c r="G426" s="43"/>
      <c r="H426" s="43"/>
      <c r="I426" s="43"/>
      <c r="J426" s="45"/>
      <c r="K426" s="44"/>
      <c r="L426" s="46"/>
      <c r="M426" s="45"/>
      <c r="N426" s="45"/>
      <c r="O426" s="45"/>
      <c r="P426" s="45"/>
      <c r="Q426" s="43"/>
    </row>
    <row r="427" spans="1:17" ht="11.25" customHeight="1" x14ac:dyDescent="0.2">
      <c r="A427" s="43"/>
      <c r="B427" s="43"/>
      <c r="C427" s="43"/>
      <c r="D427" s="43"/>
      <c r="E427" s="43"/>
      <c r="F427" s="43"/>
      <c r="G427" s="43"/>
      <c r="H427" s="43"/>
      <c r="I427" s="43"/>
      <c r="J427" s="45"/>
      <c r="K427" s="44"/>
      <c r="L427" s="46"/>
      <c r="M427" s="45"/>
      <c r="N427" s="45"/>
      <c r="O427" s="45"/>
      <c r="P427" s="45"/>
      <c r="Q427" s="43"/>
    </row>
    <row r="428" spans="1:17" ht="11.25" customHeight="1" x14ac:dyDescent="0.2">
      <c r="A428" s="43"/>
      <c r="B428" s="43"/>
      <c r="C428" s="43"/>
      <c r="D428" s="43"/>
      <c r="E428" s="43"/>
      <c r="F428" s="43"/>
      <c r="G428" s="43"/>
      <c r="H428" s="43"/>
      <c r="I428" s="43"/>
      <c r="J428" s="45"/>
      <c r="K428" s="44"/>
      <c r="L428" s="46"/>
      <c r="M428" s="45"/>
      <c r="N428" s="45"/>
      <c r="O428" s="45"/>
      <c r="P428" s="45"/>
      <c r="Q428" s="43"/>
    </row>
    <row r="429" spans="1:17" ht="11.25" customHeight="1" x14ac:dyDescent="0.2">
      <c r="A429" s="43"/>
      <c r="B429" s="43"/>
      <c r="C429" s="43"/>
      <c r="D429" s="43"/>
      <c r="E429" s="43"/>
      <c r="F429" s="43"/>
      <c r="G429" s="43"/>
      <c r="H429" s="43"/>
      <c r="I429" s="43"/>
      <c r="J429" s="45"/>
      <c r="K429" s="44"/>
      <c r="L429" s="46"/>
      <c r="M429" s="45"/>
      <c r="N429" s="45"/>
      <c r="O429" s="45"/>
      <c r="P429" s="45"/>
      <c r="Q429" s="43"/>
    </row>
    <row r="430" spans="1:17" ht="11.25" customHeight="1" x14ac:dyDescent="0.2">
      <c r="A430" s="43"/>
      <c r="B430" s="43"/>
      <c r="C430" s="43"/>
      <c r="D430" s="43"/>
      <c r="E430" s="43"/>
      <c r="F430" s="43"/>
      <c r="G430" s="43"/>
      <c r="H430" s="43"/>
      <c r="I430" s="43"/>
      <c r="J430" s="45"/>
      <c r="K430" s="44"/>
      <c r="L430" s="46"/>
      <c r="M430" s="45"/>
      <c r="N430" s="45"/>
      <c r="O430" s="45"/>
      <c r="P430" s="45"/>
      <c r="Q430" s="43"/>
    </row>
    <row r="431" spans="1:17" ht="11.25" customHeight="1" x14ac:dyDescent="0.2">
      <c r="A431" s="43"/>
      <c r="B431" s="43"/>
      <c r="C431" s="43"/>
      <c r="D431" s="43"/>
      <c r="E431" s="43"/>
      <c r="F431" s="43"/>
      <c r="G431" s="43"/>
      <c r="H431" s="43"/>
      <c r="I431" s="43"/>
      <c r="J431" s="45"/>
      <c r="K431" s="44"/>
      <c r="L431" s="46"/>
      <c r="M431" s="45"/>
      <c r="N431" s="45"/>
      <c r="O431" s="45"/>
      <c r="P431" s="45"/>
      <c r="Q431" s="43"/>
    </row>
    <row r="432" spans="1:17" ht="11.25" customHeight="1" x14ac:dyDescent="0.2">
      <c r="A432" s="43"/>
      <c r="B432" s="43"/>
      <c r="C432" s="43"/>
      <c r="D432" s="43"/>
      <c r="E432" s="43"/>
      <c r="F432" s="43"/>
      <c r="G432" s="43"/>
      <c r="H432" s="43"/>
      <c r="I432" s="43"/>
      <c r="J432" s="45"/>
      <c r="K432" s="44"/>
      <c r="L432" s="46"/>
      <c r="M432" s="45"/>
      <c r="N432" s="45"/>
      <c r="O432" s="45"/>
      <c r="P432" s="45"/>
      <c r="Q432" s="43"/>
    </row>
    <row r="433" spans="1:17" ht="11.25" customHeight="1" x14ac:dyDescent="0.2">
      <c r="A433" s="43"/>
      <c r="B433" s="43"/>
      <c r="C433" s="43"/>
      <c r="D433" s="43"/>
      <c r="E433" s="43"/>
      <c r="F433" s="43"/>
      <c r="G433" s="43"/>
      <c r="H433" s="43"/>
      <c r="I433" s="43"/>
      <c r="J433" s="45"/>
      <c r="K433" s="44"/>
      <c r="L433" s="46"/>
      <c r="M433" s="45"/>
      <c r="N433" s="45"/>
      <c r="O433" s="45"/>
      <c r="P433" s="45"/>
      <c r="Q433" s="43"/>
    </row>
    <row r="434" spans="1:17" ht="11.25" customHeight="1" x14ac:dyDescent="0.2">
      <c r="A434" s="43"/>
      <c r="B434" s="43"/>
      <c r="C434" s="43"/>
      <c r="D434" s="43"/>
      <c r="E434" s="43"/>
      <c r="F434" s="43"/>
      <c r="G434" s="43"/>
      <c r="H434" s="43"/>
      <c r="I434" s="43"/>
      <c r="J434" s="45"/>
      <c r="K434" s="44"/>
      <c r="L434" s="46"/>
      <c r="M434" s="45"/>
      <c r="N434" s="45"/>
      <c r="O434" s="45"/>
      <c r="P434" s="45"/>
      <c r="Q434" s="43"/>
    </row>
    <row r="435" spans="1:17" ht="11.25" customHeight="1" x14ac:dyDescent="0.2">
      <c r="A435" s="43"/>
      <c r="B435" s="43"/>
      <c r="C435" s="43"/>
      <c r="D435" s="43"/>
      <c r="E435" s="43"/>
      <c r="F435" s="43"/>
      <c r="G435" s="43"/>
      <c r="H435" s="43"/>
      <c r="I435" s="43"/>
      <c r="J435" s="45"/>
      <c r="K435" s="44"/>
      <c r="L435" s="46"/>
      <c r="M435" s="45"/>
      <c r="N435" s="45"/>
      <c r="O435" s="45"/>
      <c r="P435" s="45"/>
      <c r="Q435" s="43"/>
    </row>
    <row r="436" spans="1:17" ht="11.25" customHeight="1" x14ac:dyDescent="0.2">
      <c r="A436" s="43"/>
      <c r="B436" s="43"/>
      <c r="C436" s="43"/>
      <c r="D436" s="43"/>
      <c r="E436" s="43"/>
      <c r="F436" s="43"/>
      <c r="G436" s="43"/>
      <c r="H436" s="43"/>
      <c r="I436" s="43"/>
      <c r="J436" s="45"/>
      <c r="K436" s="44"/>
      <c r="L436" s="46"/>
      <c r="M436" s="45"/>
      <c r="N436" s="45"/>
      <c r="O436" s="45"/>
      <c r="P436" s="45"/>
      <c r="Q436" s="43"/>
    </row>
    <row r="437" spans="1:17" ht="11.25" customHeight="1" x14ac:dyDescent="0.2">
      <c r="A437" s="43"/>
      <c r="B437" s="43"/>
      <c r="C437" s="43"/>
      <c r="D437" s="43"/>
      <c r="E437" s="43"/>
      <c r="F437" s="43"/>
      <c r="G437" s="43"/>
      <c r="H437" s="43"/>
      <c r="I437" s="43"/>
      <c r="J437" s="45"/>
      <c r="K437" s="44"/>
      <c r="L437" s="46"/>
      <c r="M437" s="45"/>
      <c r="N437" s="45"/>
      <c r="O437" s="45"/>
      <c r="P437" s="45"/>
      <c r="Q437" s="43"/>
    </row>
    <row r="438" spans="1:17" ht="11.25" customHeight="1" x14ac:dyDescent="0.2">
      <c r="A438" s="43"/>
      <c r="B438" s="43"/>
      <c r="C438" s="43"/>
      <c r="D438" s="43"/>
      <c r="E438" s="43"/>
      <c r="F438" s="43"/>
      <c r="G438" s="43"/>
      <c r="H438" s="43"/>
      <c r="I438" s="43"/>
      <c r="J438" s="45"/>
      <c r="K438" s="44"/>
      <c r="L438" s="46"/>
      <c r="M438" s="45"/>
      <c r="N438" s="45"/>
      <c r="O438" s="45"/>
      <c r="P438" s="45"/>
      <c r="Q438" s="43"/>
    </row>
    <row r="439" spans="1:17" ht="11.25" customHeight="1" x14ac:dyDescent="0.2">
      <c r="A439" s="43"/>
      <c r="B439" s="43"/>
      <c r="C439" s="43"/>
      <c r="D439" s="43"/>
      <c r="E439" s="43"/>
      <c r="F439" s="43"/>
      <c r="G439" s="43"/>
      <c r="H439" s="43"/>
      <c r="I439" s="43"/>
      <c r="J439" s="45"/>
      <c r="K439" s="44"/>
      <c r="L439" s="46"/>
      <c r="M439" s="45"/>
      <c r="N439" s="45"/>
      <c r="O439" s="45"/>
      <c r="P439" s="45"/>
      <c r="Q439" s="43"/>
    </row>
    <row r="440" spans="1:17" ht="11.25" customHeight="1" x14ac:dyDescent="0.2">
      <c r="A440" s="43"/>
      <c r="B440" s="43"/>
      <c r="C440" s="43"/>
      <c r="D440" s="43"/>
      <c r="E440" s="43"/>
      <c r="F440" s="43"/>
      <c r="G440" s="43"/>
      <c r="H440" s="43"/>
      <c r="I440" s="43"/>
      <c r="J440" s="45"/>
      <c r="K440" s="44"/>
      <c r="L440" s="46"/>
      <c r="M440" s="45"/>
      <c r="N440" s="45"/>
      <c r="O440" s="45"/>
      <c r="P440" s="45"/>
      <c r="Q440" s="43"/>
    </row>
    <row r="441" spans="1:17" ht="11.25" customHeight="1" x14ac:dyDescent="0.2">
      <c r="A441" s="43"/>
      <c r="B441" s="43"/>
      <c r="C441" s="43"/>
      <c r="D441" s="43"/>
      <c r="E441" s="43"/>
      <c r="F441" s="43"/>
      <c r="G441" s="43"/>
      <c r="H441" s="43"/>
      <c r="I441" s="43"/>
      <c r="J441" s="45"/>
      <c r="K441" s="44"/>
      <c r="L441" s="46"/>
      <c r="M441" s="45"/>
      <c r="N441" s="45"/>
      <c r="O441" s="45"/>
      <c r="P441" s="45"/>
      <c r="Q441" s="43"/>
    </row>
    <row r="442" spans="1:17" ht="11.25" customHeight="1" x14ac:dyDescent="0.2">
      <c r="A442" s="43"/>
      <c r="B442" s="43"/>
      <c r="C442" s="43"/>
      <c r="D442" s="43"/>
      <c r="E442" s="43"/>
      <c r="F442" s="43"/>
      <c r="G442" s="43"/>
      <c r="H442" s="43"/>
      <c r="I442" s="43"/>
      <c r="J442" s="45"/>
      <c r="K442" s="44"/>
      <c r="L442" s="46"/>
      <c r="M442" s="45"/>
      <c r="N442" s="45"/>
      <c r="O442" s="45"/>
      <c r="P442" s="45"/>
      <c r="Q442" s="43"/>
    </row>
    <row r="443" spans="1:17" ht="11.25" customHeight="1" x14ac:dyDescent="0.2">
      <c r="A443" s="43"/>
      <c r="B443" s="43"/>
      <c r="C443" s="43"/>
      <c r="D443" s="43"/>
      <c r="E443" s="43"/>
      <c r="F443" s="43"/>
      <c r="G443" s="43"/>
      <c r="H443" s="43"/>
      <c r="I443" s="43"/>
      <c r="J443" s="45"/>
      <c r="K443" s="44"/>
      <c r="L443" s="46"/>
      <c r="M443" s="45"/>
      <c r="N443" s="45"/>
      <c r="O443" s="45"/>
      <c r="P443" s="45"/>
      <c r="Q443" s="43"/>
    </row>
    <row r="444" spans="1:17" ht="11.25" customHeight="1" x14ac:dyDescent="0.2">
      <c r="A444" s="43"/>
      <c r="B444" s="43"/>
      <c r="C444" s="43"/>
      <c r="D444" s="43"/>
      <c r="E444" s="43"/>
      <c r="F444" s="43"/>
      <c r="G444" s="43"/>
      <c r="H444" s="43"/>
      <c r="I444" s="43"/>
      <c r="J444" s="45"/>
      <c r="K444" s="44"/>
      <c r="L444" s="46"/>
      <c r="M444" s="45"/>
      <c r="N444" s="45"/>
      <c r="O444" s="45"/>
      <c r="P444" s="45"/>
      <c r="Q444" s="43"/>
    </row>
    <row r="445" spans="1:17" ht="11.25" customHeight="1" x14ac:dyDescent="0.2">
      <c r="A445" s="43"/>
      <c r="B445" s="43"/>
      <c r="C445" s="43"/>
      <c r="D445" s="43"/>
      <c r="E445" s="43"/>
      <c r="F445" s="43"/>
      <c r="G445" s="43"/>
      <c r="H445" s="43"/>
      <c r="I445" s="43"/>
      <c r="J445" s="45"/>
      <c r="K445" s="44"/>
      <c r="L445" s="46"/>
      <c r="M445" s="45"/>
      <c r="N445" s="45"/>
      <c r="O445" s="45"/>
      <c r="P445" s="45"/>
      <c r="Q445" s="43"/>
    </row>
    <row r="446" spans="1:17" ht="11.25" customHeight="1" x14ac:dyDescent="0.2">
      <c r="A446" s="43"/>
      <c r="B446" s="43"/>
      <c r="C446" s="43"/>
      <c r="D446" s="43"/>
      <c r="E446" s="43"/>
      <c r="F446" s="43"/>
      <c r="G446" s="43"/>
      <c r="H446" s="43"/>
      <c r="I446" s="43"/>
      <c r="J446" s="45"/>
      <c r="K446" s="44"/>
      <c r="L446" s="46"/>
      <c r="M446" s="45"/>
      <c r="N446" s="45"/>
      <c r="O446" s="45"/>
      <c r="P446" s="45"/>
      <c r="Q446" s="43"/>
    </row>
    <row r="447" spans="1:17" ht="11.25" customHeight="1" x14ac:dyDescent="0.2">
      <c r="A447" s="43"/>
      <c r="B447" s="43"/>
      <c r="C447" s="43"/>
      <c r="D447" s="43"/>
      <c r="E447" s="43"/>
      <c r="F447" s="43"/>
      <c r="G447" s="43"/>
      <c r="H447" s="43"/>
      <c r="I447" s="43"/>
      <c r="J447" s="45"/>
      <c r="K447" s="44"/>
      <c r="L447" s="46"/>
      <c r="M447" s="45"/>
      <c r="N447" s="45"/>
      <c r="O447" s="45"/>
      <c r="P447" s="45"/>
      <c r="Q447" s="43"/>
    </row>
    <row r="448" spans="1:17" ht="11.25" customHeight="1" x14ac:dyDescent="0.2">
      <c r="A448" s="43"/>
      <c r="B448" s="43"/>
      <c r="C448" s="43"/>
      <c r="D448" s="43"/>
      <c r="E448" s="43"/>
      <c r="F448" s="43"/>
      <c r="G448" s="43"/>
      <c r="H448" s="43"/>
      <c r="I448" s="43"/>
      <c r="J448" s="45"/>
      <c r="K448" s="44"/>
      <c r="L448" s="46"/>
      <c r="M448" s="45"/>
      <c r="N448" s="45"/>
      <c r="O448" s="45"/>
      <c r="P448" s="45"/>
      <c r="Q448" s="43"/>
    </row>
    <row r="449" spans="1:17" ht="11.25" customHeight="1" x14ac:dyDescent="0.2">
      <c r="A449" s="43"/>
      <c r="B449" s="43"/>
      <c r="C449" s="43"/>
      <c r="D449" s="43"/>
      <c r="E449" s="43"/>
      <c r="F449" s="43"/>
      <c r="G449" s="43"/>
      <c r="H449" s="43"/>
      <c r="I449" s="43"/>
      <c r="J449" s="45"/>
      <c r="K449" s="44"/>
      <c r="L449" s="46"/>
      <c r="M449" s="45"/>
      <c r="N449" s="45"/>
      <c r="O449" s="45"/>
      <c r="P449" s="45"/>
      <c r="Q449" s="43"/>
    </row>
    <row r="450" spans="1:17" ht="11.25" customHeight="1" x14ac:dyDescent="0.2">
      <c r="A450" s="43"/>
      <c r="B450" s="43"/>
      <c r="C450" s="43"/>
      <c r="D450" s="43"/>
      <c r="E450" s="43"/>
      <c r="F450" s="43"/>
      <c r="G450" s="43"/>
      <c r="H450" s="43"/>
      <c r="I450" s="43"/>
      <c r="J450" s="45"/>
      <c r="K450" s="44"/>
      <c r="L450" s="46"/>
      <c r="M450" s="45"/>
      <c r="N450" s="45"/>
      <c r="O450" s="45"/>
      <c r="P450" s="45"/>
      <c r="Q450" s="43"/>
    </row>
    <row r="451" spans="1:17" x14ac:dyDescent="0.2">
      <c r="A451" s="43"/>
      <c r="B451" s="43"/>
      <c r="C451" s="43"/>
      <c r="D451" s="43"/>
      <c r="E451" s="43"/>
      <c r="F451" s="43"/>
      <c r="G451" s="43"/>
      <c r="H451" s="43"/>
      <c r="I451" s="43"/>
      <c r="J451" s="45"/>
      <c r="K451" s="44"/>
      <c r="L451" s="46"/>
      <c r="M451" s="45"/>
      <c r="N451" s="45"/>
      <c r="O451" s="45"/>
      <c r="P451" s="45"/>
      <c r="Q451" s="43"/>
    </row>
    <row r="455" spans="1:17" x14ac:dyDescent="0.2">
      <c r="E455" s="47" t="s">
        <v>50</v>
      </c>
      <c r="G455" s="47" t="s">
        <v>51</v>
      </c>
    </row>
    <row r="456" spans="1:17" x14ac:dyDescent="0.2">
      <c r="E456" s="47" t="s">
        <v>52</v>
      </c>
      <c r="G456" s="47" t="s">
        <v>49</v>
      </c>
    </row>
    <row r="457" spans="1:17" x14ac:dyDescent="0.2">
      <c r="E457" s="47" t="s">
        <v>232</v>
      </c>
      <c r="G457" s="47" t="s">
        <v>48</v>
      </c>
    </row>
    <row r="458" spans="1:17" x14ac:dyDescent="0.2">
      <c r="E458" s="47" t="s">
        <v>53</v>
      </c>
      <c r="G458" s="47" t="s">
        <v>54</v>
      </c>
    </row>
    <row r="459" spans="1:17" x14ac:dyDescent="0.2">
      <c r="E459" s="47" t="s">
        <v>47</v>
      </c>
      <c r="G459" s="47" t="s">
        <v>55</v>
      </c>
    </row>
    <row r="460" spans="1:17" x14ac:dyDescent="0.2">
      <c r="E460" s="47" t="s">
        <v>56</v>
      </c>
      <c r="G460" s="47" t="s">
        <v>57</v>
      </c>
    </row>
    <row r="461" spans="1:17" x14ac:dyDescent="0.2">
      <c r="E461" s="47" t="s">
        <v>11</v>
      </c>
      <c r="G461" s="47" t="s">
        <v>175</v>
      </c>
    </row>
    <row r="462" spans="1:17" x14ac:dyDescent="0.2">
      <c r="G462" s="47" t="s">
        <v>58</v>
      </c>
    </row>
    <row r="463" spans="1:17" x14ac:dyDescent="0.2">
      <c r="G463" s="47" t="s">
        <v>11</v>
      </c>
    </row>
  </sheetData>
  <sheetProtection selectLockedCells="1" selectUnlockedCells="1"/>
  <mergeCells count="275">
    <mergeCell ref="A43:A45"/>
    <mergeCell ref="B43:B45"/>
    <mergeCell ref="C43:C45"/>
    <mergeCell ref="D43:D45"/>
    <mergeCell ref="E43:E45"/>
    <mergeCell ref="F43:F45"/>
    <mergeCell ref="G43:G45"/>
    <mergeCell ref="H43:H45"/>
    <mergeCell ref="I43:I45"/>
    <mergeCell ref="A37:A39"/>
    <mergeCell ref="B37:B39"/>
    <mergeCell ref="C37:C39"/>
    <mergeCell ref="D37:D39"/>
    <mergeCell ref="E37:E39"/>
    <mergeCell ref="F37:F39"/>
    <mergeCell ref="G37:G39"/>
    <mergeCell ref="H37:H39"/>
    <mergeCell ref="H40:H42"/>
    <mergeCell ref="A40:A42"/>
    <mergeCell ref="B40:B42"/>
    <mergeCell ref="C40:C42"/>
    <mergeCell ref="D40:D42"/>
    <mergeCell ref="E40:E42"/>
    <mergeCell ref="F40:F42"/>
    <mergeCell ref="G40:G42"/>
    <mergeCell ref="A34:A36"/>
    <mergeCell ref="B34:B36"/>
    <mergeCell ref="C34:C36"/>
    <mergeCell ref="D34:D36"/>
    <mergeCell ref="E34:E36"/>
    <mergeCell ref="F34:F36"/>
    <mergeCell ref="G34:G36"/>
    <mergeCell ref="H34:H36"/>
    <mergeCell ref="A31:A33"/>
    <mergeCell ref="B31:B33"/>
    <mergeCell ref="C31:C33"/>
    <mergeCell ref="D31:D33"/>
    <mergeCell ref="E31:E33"/>
    <mergeCell ref="F31:F33"/>
    <mergeCell ref="G31:G33"/>
    <mergeCell ref="Q64:Q66"/>
    <mergeCell ref="L28:L30"/>
    <mergeCell ref="Q28:Q30"/>
    <mergeCell ref="K28:K30"/>
    <mergeCell ref="J28:J30"/>
    <mergeCell ref="H25:H27"/>
    <mergeCell ref="L34:L36"/>
    <mergeCell ref="A28:A30"/>
    <mergeCell ref="B28:B30"/>
    <mergeCell ref="C28:C30"/>
    <mergeCell ref="D28:D30"/>
    <mergeCell ref="E28:E30"/>
    <mergeCell ref="F28:F30"/>
    <mergeCell ref="A25:A27"/>
    <mergeCell ref="B25:B27"/>
    <mergeCell ref="C25:C27"/>
    <mergeCell ref="D25:D27"/>
    <mergeCell ref="E25:E27"/>
    <mergeCell ref="F25:F27"/>
    <mergeCell ref="Q34:Q36"/>
    <mergeCell ref="J34:J36"/>
    <mergeCell ref="I34:I36"/>
    <mergeCell ref="H31:H33"/>
    <mergeCell ref="I31:I33"/>
    <mergeCell ref="L73:L77"/>
    <mergeCell ref="Q73:Q77"/>
    <mergeCell ref="H67:H69"/>
    <mergeCell ref="I67:I69"/>
    <mergeCell ref="Q70:Q72"/>
    <mergeCell ref="Q67:Q69"/>
    <mergeCell ref="G73:G77"/>
    <mergeCell ref="H73:H77"/>
    <mergeCell ref="I73:I77"/>
    <mergeCell ref="H70:H72"/>
    <mergeCell ref="I70:I72"/>
    <mergeCell ref="K70:K72"/>
    <mergeCell ref="J70:J72"/>
    <mergeCell ref="L70:L72"/>
    <mergeCell ref="L67:L69"/>
    <mergeCell ref="G70:G72"/>
    <mergeCell ref="F15:F18"/>
    <mergeCell ref="G15:G18"/>
    <mergeCell ref="H15:H18"/>
    <mergeCell ref="I15:I18"/>
    <mergeCell ref="A15:A18"/>
    <mergeCell ref="B15:B18"/>
    <mergeCell ref="C15:C18"/>
    <mergeCell ref="D15:D18"/>
    <mergeCell ref="E15:E18"/>
    <mergeCell ref="A19:A21"/>
    <mergeCell ref="B19:B21"/>
    <mergeCell ref="C19:C21"/>
    <mergeCell ref="D19:D21"/>
    <mergeCell ref="E19:E21"/>
    <mergeCell ref="F19:F21"/>
    <mergeCell ref="G19:G21"/>
    <mergeCell ref="G25:G27"/>
    <mergeCell ref="H22:H24"/>
    <mergeCell ref="F22:F24"/>
    <mergeCell ref="L64:L66"/>
    <mergeCell ref="J61:J63"/>
    <mergeCell ref="L61:L63"/>
    <mergeCell ref="K58:K60"/>
    <mergeCell ref="K61:K63"/>
    <mergeCell ref="K64:K66"/>
    <mergeCell ref="J64:J66"/>
    <mergeCell ref="G22:G24"/>
    <mergeCell ref="G28:G30"/>
    <mergeCell ref="H28:H30"/>
    <mergeCell ref="I28:I30"/>
    <mergeCell ref="I22:I24"/>
    <mergeCell ref="L43:L45"/>
    <mergeCell ref="I46:I48"/>
    <mergeCell ref="L22:L24"/>
    <mergeCell ref="J55:J57"/>
    <mergeCell ref="I37:I39"/>
    <mergeCell ref="K40:K42"/>
    <mergeCell ref="J40:J42"/>
    <mergeCell ref="K37:K39"/>
    <mergeCell ref="J37:J39"/>
    <mergeCell ref="I40:I42"/>
    <mergeCell ref="K43:K45"/>
    <mergeCell ref="J43:J45"/>
    <mergeCell ref="A73:A77"/>
    <mergeCell ref="B73:B77"/>
    <mergeCell ref="C73:C77"/>
    <mergeCell ref="D73:D77"/>
    <mergeCell ref="E73:E77"/>
    <mergeCell ref="F73:F77"/>
    <mergeCell ref="K73:K77"/>
    <mergeCell ref="J73:J77"/>
    <mergeCell ref="A67:A69"/>
    <mergeCell ref="B67:B69"/>
    <mergeCell ref="C67:C69"/>
    <mergeCell ref="D67:D69"/>
    <mergeCell ref="E67:E69"/>
    <mergeCell ref="D70:D72"/>
    <mergeCell ref="E70:E72"/>
    <mergeCell ref="F70:F72"/>
    <mergeCell ref="F67:F69"/>
    <mergeCell ref="G67:G69"/>
    <mergeCell ref="J67:J69"/>
    <mergeCell ref="K67:K69"/>
    <mergeCell ref="A70:A72"/>
    <mergeCell ref="B70:B72"/>
    <mergeCell ref="C70:C72"/>
    <mergeCell ref="A64:A66"/>
    <mergeCell ref="B64:B66"/>
    <mergeCell ref="C64:C66"/>
    <mergeCell ref="D64:D66"/>
    <mergeCell ref="E64:E66"/>
    <mergeCell ref="F64:F66"/>
    <mergeCell ref="G64:G66"/>
    <mergeCell ref="H64:H66"/>
    <mergeCell ref="I64:I66"/>
    <mergeCell ref="A55:A57"/>
    <mergeCell ref="B55:B57"/>
    <mergeCell ref="C55:C57"/>
    <mergeCell ref="D55:D57"/>
    <mergeCell ref="E55:E57"/>
    <mergeCell ref="L58:L60"/>
    <mergeCell ref="Q58:Q60"/>
    <mergeCell ref="A61:A63"/>
    <mergeCell ref="B61:B63"/>
    <mergeCell ref="C61:C63"/>
    <mergeCell ref="D61:D63"/>
    <mergeCell ref="E61:E63"/>
    <mergeCell ref="F61:F63"/>
    <mergeCell ref="G61:G63"/>
    <mergeCell ref="F58:F60"/>
    <mergeCell ref="A58:A60"/>
    <mergeCell ref="B58:B60"/>
    <mergeCell ref="C58:C60"/>
    <mergeCell ref="D58:D60"/>
    <mergeCell ref="E58:E60"/>
    <mergeCell ref="J58:J60"/>
    <mergeCell ref="G58:G60"/>
    <mergeCell ref="H58:H60"/>
    <mergeCell ref="I58:I60"/>
    <mergeCell ref="Q61:Q63"/>
    <mergeCell ref="H61:H63"/>
    <mergeCell ref="I61:I63"/>
    <mergeCell ref="Q52:Q54"/>
    <mergeCell ref="A52:A54"/>
    <mergeCell ref="B52:B54"/>
    <mergeCell ref="C52:C54"/>
    <mergeCell ref="K49:K51"/>
    <mergeCell ref="D52:D54"/>
    <mergeCell ref="E52:E54"/>
    <mergeCell ref="F52:F54"/>
    <mergeCell ref="G52:G54"/>
    <mergeCell ref="F49:F51"/>
    <mergeCell ref="K52:K54"/>
    <mergeCell ref="J52:J54"/>
    <mergeCell ref="J49:J51"/>
    <mergeCell ref="L49:L51"/>
    <mergeCell ref="H49:H51"/>
    <mergeCell ref="I49:I51"/>
    <mergeCell ref="A49:A51"/>
    <mergeCell ref="B49:B51"/>
    <mergeCell ref="C49:C51"/>
    <mergeCell ref="D49:D51"/>
    <mergeCell ref="E49:E51"/>
    <mergeCell ref="Q22:Q24"/>
    <mergeCell ref="Q15:Q18"/>
    <mergeCell ref="Q25:Q27"/>
    <mergeCell ref="Q31:Q33"/>
    <mergeCell ref="Q9:Q11"/>
    <mergeCell ref="Q12:Q14"/>
    <mergeCell ref="Q55:Q57"/>
    <mergeCell ref="L52:L54"/>
    <mergeCell ref="K55:K57"/>
    <mergeCell ref="L55:L57"/>
    <mergeCell ref="Q37:Q39"/>
    <mergeCell ref="L40:L42"/>
    <mergeCell ref="L37:L39"/>
    <mergeCell ref="Q43:Q45"/>
    <mergeCell ref="Q40:Q42"/>
    <mergeCell ref="Q46:Q48"/>
    <mergeCell ref="Q49:Q51"/>
    <mergeCell ref="Q19:Q21"/>
    <mergeCell ref="K22:K24"/>
    <mergeCell ref="K31:K33"/>
    <mergeCell ref="L25:L27"/>
    <mergeCell ref="L31:L33"/>
    <mergeCell ref="K34:K36"/>
    <mergeCell ref="K25:K27"/>
    <mergeCell ref="F55:F57"/>
    <mergeCell ref="G55:G57"/>
    <mergeCell ref="K15:K18"/>
    <mergeCell ref="J15:J18"/>
    <mergeCell ref="L15:L18"/>
    <mergeCell ref="J19:J21"/>
    <mergeCell ref="M7:P7"/>
    <mergeCell ref="J46:J48"/>
    <mergeCell ref="L46:L48"/>
    <mergeCell ref="I9:I14"/>
    <mergeCell ref="K9:K14"/>
    <mergeCell ref="J9:J14"/>
    <mergeCell ref="L9:L14"/>
    <mergeCell ref="I19:I21"/>
    <mergeCell ref="K19:K21"/>
    <mergeCell ref="J25:J27"/>
    <mergeCell ref="L19:L21"/>
    <mergeCell ref="J22:J24"/>
    <mergeCell ref="J31:J33"/>
    <mergeCell ref="H55:H57"/>
    <mergeCell ref="I55:I57"/>
    <mergeCell ref="H52:H54"/>
    <mergeCell ref="I52:I54"/>
    <mergeCell ref="I25:I27"/>
    <mergeCell ref="A46:A48"/>
    <mergeCell ref="B46:B48"/>
    <mergeCell ref="C46:C48"/>
    <mergeCell ref="D46:D48"/>
    <mergeCell ref="E46:E48"/>
    <mergeCell ref="G49:G51"/>
    <mergeCell ref="K46:K48"/>
    <mergeCell ref="A9:A14"/>
    <mergeCell ref="B9:B14"/>
    <mergeCell ref="C9:C14"/>
    <mergeCell ref="D9:D14"/>
    <mergeCell ref="E9:E14"/>
    <mergeCell ref="F9:F14"/>
    <mergeCell ref="G9:G14"/>
    <mergeCell ref="H9:H14"/>
    <mergeCell ref="F46:F48"/>
    <mergeCell ref="G46:G48"/>
    <mergeCell ref="H46:H48"/>
    <mergeCell ref="H19:H21"/>
    <mergeCell ref="A22:A24"/>
    <mergeCell ref="B22:B24"/>
    <mergeCell ref="C22:C24"/>
    <mergeCell ref="D22:D24"/>
    <mergeCell ref="E22:E24"/>
  </mergeCells>
  <dataValidations count="7">
    <dataValidation type="list" allowBlank="1" showErrorMessage="1" sqref="G9:G77">
      <formula1>$G$455:$G$463</formula1>
    </dataValidation>
    <dataValidation type="list" allowBlank="1" showErrorMessage="1" sqref="N9:N13 N15:N17 N19:N20 N22:N23 N25:N26 N28:N29 N34:N35 N31:N32 N37:N38 N40:N41 N43:N44 N46:N47 N49:N50 N52:N53 N55:N56 N58:N59 N61:N62 N64:N65 N67:N68 N70:N71 N73:N76">
      <formula1>"Planifié,Réalisé"</formula1>
    </dataValidation>
    <dataValidation type="list" allowBlank="1" showErrorMessage="1" sqref="B15:B77 B9">
      <formula1>"régie,cogestion"</formula1>
    </dataValidation>
    <dataValidation type="list" allowBlank="1" showErrorMessage="1" sqref="B65538:B65987 IW65539:IW65988 SS65539:SS65988 ACO65539:ACO65988 AMK65539:AMK65988 AWG65539:AWG65988 BGC65539:BGC65988 BPY65539:BPY65988 BZU65539:BZU65988 CJQ65539:CJQ65988 CTM65539:CTM65988 DDI65539:DDI65988 DNE65539:DNE65988 DXA65539:DXA65988 EGW65539:EGW65988 EQS65539:EQS65988 FAO65539:FAO65988 FKK65539:FKK65988 FUG65539:FUG65988 GEC65539:GEC65988 GNY65539:GNY65988 GXU65539:GXU65988 HHQ65539:HHQ65988 HRM65539:HRM65988 IBI65539:IBI65988 ILE65539:ILE65988 IVA65539:IVA65988 JEW65539:JEW65988 JOS65539:JOS65988 JYO65539:JYO65988 KIK65539:KIK65988 KSG65539:KSG65988 LCC65539:LCC65988 LLY65539:LLY65988 LVU65539:LVU65988 MFQ65539:MFQ65988 MPM65539:MPM65988 MZI65539:MZI65988 NJE65539:NJE65988 NTA65539:NTA65988 OCW65539:OCW65988 OMS65539:OMS65988 OWO65539:OWO65988 PGK65539:PGK65988 PQG65539:PQG65988 QAC65539:QAC65988 QJY65539:QJY65988 QTU65539:QTU65988 RDQ65539:RDQ65988 RNM65539:RNM65988 RXI65539:RXI65988 SHE65539:SHE65988 SRA65539:SRA65988 TAW65539:TAW65988 TKS65539:TKS65988 TUO65539:TUO65988 UEK65539:UEK65988 UOG65539:UOG65988 UYC65539:UYC65988 VHY65539:VHY65988 VRU65539:VRU65988 WBQ65539:WBQ65988 WLM65539:WLM65988 WVI65539:WVI65988 B131074:B131523 IW131075:IW131524 SS131075:SS131524 ACO131075:ACO131524 AMK131075:AMK131524 AWG131075:AWG131524 BGC131075:BGC131524 BPY131075:BPY131524 BZU131075:BZU131524 CJQ131075:CJQ131524 CTM131075:CTM131524 DDI131075:DDI131524 DNE131075:DNE131524 DXA131075:DXA131524 EGW131075:EGW131524 EQS131075:EQS131524 FAO131075:FAO131524 FKK131075:FKK131524 FUG131075:FUG131524 GEC131075:GEC131524 GNY131075:GNY131524 GXU131075:GXU131524 HHQ131075:HHQ131524 HRM131075:HRM131524 IBI131075:IBI131524 ILE131075:ILE131524 IVA131075:IVA131524 JEW131075:JEW131524 JOS131075:JOS131524 JYO131075:JYO131524 KIK131075:KIK131524 KSG131075:KSG131524 LCC131075:LCC131524 LLY131075:LLY131524 LVU131075:LVU131524 MFQ131075:MFQ131524 MPM131075:MPM131524 MZI131075:MZI131524 NJE131075:NJE131524 NTA131075:NTA131524 OCW131075:OCW131524 OMS131075:OMS131524 OWO131075:OWO131524 PGK131075:PGK131524 PQG131075:PQG131524 QAC131075:QAC131524 QJY131075:QJY131524 QTU131075:QTU131524 RDQ131075:RDQ131524 RNM131075:RNM131524 RXI131075:RXI131524 SHE131075:SHE131524 SRA131075:SRA131524 TAW131075:TAW131524 TKS131075:TKS131524 TUO131075:TUO131524 UEK131075:UEK131524 UOG131075:UOG131524 UYC131075:UYC131524 VHY131075:VHY131524 VRU131075:VRU131524 WBQ131075:WBQ131524 WLM131075:WLM131524 WVI131075:WVI131524 B196610:B197059 IW196611:IW197060 SS196611:SS197060 ACO196611:ACO197060 AMK196611:AMK197060 AWG196611:AWG197060 BGC196611:BGC197060 BPY196611:BPY197060 BZU196611:BZU197060 CJQ196611:CJQ197060 CTM196611:CTM197060 DDI196611:DDI197060 DNE196611:DNE197060 DXA196611:DXA197060 EGW196611:EGW197060 EQS196611:EQS197060 FAO196611:FAO197060 FKK196611:FKK197060 FUG196611:FUG197060 GEC196611:GEC197060 GNY196611:GNY197060 GXU196611:GXU197060 HHQ196611:HHQ197060 HRM196611:HRM197060 IBI196611:IBI197060 ILE196611:ILE197060 IVA196611:IVA197060 JEW196611:JEW197060 JOS196611:JOS197060 JYO196611:JYO197060 KIK196611:KIK197060 KSG196611:KSG197060 LCC196611:LCC197060 LLY196611:LLY197060 LVU196611:LVU197060 MFQ196611:MFQ197060 MPM196611:MPM197060 MZI196611:MZI197060 NJE196611:NJE197060 NTA196611:NTA197060 OCW196611:OCW197060 OMS196611:OMS197060 OWO196611:OWO197060 PGK196611:PGK197060 PQG196611:PQG197060 QAC196611:QAC197060 QJY196611:QJY197060 QTU196611:QTU197060 RDQ196611:RDQ197060 RNM196611:RNM197060 RXI196611:RXI197060 SHE196611:SHE197060 SRA196611:SRA197060 TAW196611:TAW197060 TKS196611:TKS197060 TUO196611:TUO197060 UEK196611:UEK197060 UOG196611:UOG197060 UYC196611:UYC197060 VHY196611:VHY197060 VRU196611:VRU197060 WBQ196611:WBQ197060 WLM196611:WLM197060 WVI196611:WVI197060 B262146:B262595 IW262147:IW262596 SS262147:SS262596 ACO262147:ACO262596 AMK262147:AMK262596 AWG262147:AWG262596 BGC262147:BGC262596 BPY262147:BPY262596 BZU262147:BZU262596 CJQ262147:CJQ262596 CTM262147:CTM262596 DDI262147:DDI262596 DNE262147:DNE262596 DXA262147:DXA262596 EGW262147:EGW262596 EQS262147:EQS262596 FAO262147:FAO262596 FKK262147:FKK262596 FUG262147:FUG262596 GEC262147:GEC262596 GNY262147:GNY262596 GXU262147:GXU262596 HHQ262147:HHQ262596 HRM262147:HRM262596 IBI262147:IBI262596 ILE262147:ILE262596 IVA262147:IVA262596 JEW262147:JEW262596 JOS262147:JOS262596 JYO262147:JYO262596 KIK262147:KIK262596 KSG262147:KSG262596 LCC262147:LCC262596 LLY262147:LLY262596 LVU262147:LVU262596 MFQ262147:MFQ262596 MPM262147:MPM262596 MZI262147:MZI262596 NJE262147:NJE262596 NTA262147:NTA262596 OCW262147:OCW262596 OMS262147:OMS262596 OWO262147:OWO262596 PGK262147:PGK262596 PQG262147:PQG262596 QAC262147:QAC262596 QJY262147:QJY262596 QTU262147:QTU262596 RDQ262147:RDQ262596 RNM262147:RNM262596 RXI262147:RXI262596 SHE262147:SHE262596 SRA262147:SRA262596 TAW262147:TAW262596 TKS262147:TKS262596 TUO262147:TUO262596 UEK262147:UEK262596 UOG262147:UOG262596 UYC262147:UYC262596 VHY262147:VHY262596 VRU262147:VRU262596 WBQ262147:WBQ262596 WLM262147:WLM262596 WVI262147:WVI262596 B327682:B328131 IW327683:IW328132 SS327683:SS328132 ACO327683:ACO328132 AMK327683:AMK328132 AWG327683:AWG328132 BGC327683:BGC328132 BPY327683:BPY328132 BZU327683:BZU328132 CJQ327683:CJQ328132 CTM327683:CTM328132 DDI327683:DDI328132 DNE327683:DNE328132 DXA327683:DXA328132 EGW327683:EGW328132 EQS327683:EQS328132 FAO327683:FAO328132 FKK327683:FKK328132 FUG327683:FUG328132 GEC327683:GEC328132 GNY327683:GNY328132 GXU327683:GXU328132 HHQ327683:HHQ328132 HRM327683:HRM328132 IBI327683:IBI328132 ILE327683:ILE328132 IVA327683:IVA328132 JEW327683:JEW328132 JOS327683:JOS328132 JYO327683:JYO328132 KIK327683:KIK328132 KSG327683:KSG328132 LCC327683:LCC328132 LLY327683:LLY328132 LVU327683:LVU328132 MFQ327683:MFQ328132 MPM327683:MPM328132 MZI327683:MZI328132 NJE327683:NJE328132 NTA327683:NTA328132 OCW327683:OCW328132 OMS327683:OMS328132 OWO327683:OWO328132 PGK327683:PGK328132 PQG327683:PQG328132 QAC327683:QAC328132 QJY327683:QJY328132 QTU327683:QTU328132 RDQ327683:RDQ328132 RNM327683:RNM328132 RXI327683:RXI328132 SHE327683:SHE328132 SRA327683:SRA328132 TAW327683:TAW328132 TKS327683:TKS328132 TUO327683:TUO328132 UEK327683:UEK328132 UOG327683:UOG328132 UYC327683:UYC328132 VHY327683:VHY328132 VRU327683:VRU328132 WBQ327683:WBQ328132 WLM327683:WLM328132 WVI327683:WVI328132 B393218:B393667 IW393219:IW393668 SS393219:SS393668 ACO393219:ACO393668 AMK393219:AMK393668 AWG393219:AWG393668 BGC393219:BGC393668 BPY393219:BPY393668 BZU393219:BZU393668 CJQ393219:CJQ393668 CTM393219:CTM393668 DDI393219:DDI393668 DNE393219:DNE393668 DXA393219:DXA393668 EGW393219:EGW393668 EQS393219:EQS393668 FAO393219:FAO393668 FKK393219:FKK393668 FUG393219:FUG393668 GEC393219:GEC393668 GNY393219:GNY393668 GXU393219:GXU393668 HHQ393219:HHQ393668 HRM393219:HRM393668 IBI393219:IBI393668 ILE393219:ILE393668 IVA393219:IVA393668 JEW393219:JEW393668 JOS393219:JOS393668 JYO393219:JYO393668 KIK393219:KIK393668 KSG393219:KSG393668 LCC393219:LCC393668 LLY393219:LLY393668 LVU393219:LVU393668 MFQ393219:MFQ393668 MPM393219:MPM393668 MZI393219:MZI393668 NJE393219:NJE393668 NTA393219:NTA393668 OCW393219:OCW393668 OMS393219:OMS393668 OWO393219:OWO393668 PGK393219:PGK393668 PQG393219:PQG393668 QAC393219:QAC393668 QJY393219:QJY393668 QTU393219:QTU393668 RDQ393219:RDQ393668 RNM393219:RNM393668 RXI393219:RXI393668 SHE393219:SHE393668 SRA393219:SRA393668 TAW393219:TAW393668 TKS393219:TKS393668 TUO393219:TUO393668 UEK393219:UEK393668 UOG393219:UOG393668 UYC393219:UYC393668 VHY393219:VHY393668 VRU393219:VRU393668 WBQ393219:WBQ393668 WLM393219:WLM393668 WVI393219:WVI393668 B458754:B459203 IW458755:IW459204 SS458755:SS459204 ACO458755:ACO459204 AMK458755:AMK459204 AWG458755:AWG459204 BGC458755:BGC459204 BPY458755:BPY459204 BZU458755:BZU459204 CJQ458755:CJQ459204 CTM458755:CTM459204 DDI458755:DDI459204 DNE458755:DNE459204 DXA458755:DXA459204 EGW458755:EGW459204 EQS458755:EQS459204 FAO458755:FAO459204 FKK458755:FKK459204 FUG458755:FUG459204 GEC458755:GEC459204 GNY458755:GNY459204 GXU458755:GXU459204 HHQ458755:HHQ459204 HRM458755:HRM459204 IBI458755:IBI459204 ILE458755:ILE459204 IVA458755:IVA459204 JEW458755:JEW459204 JOS458755:JOS459204 JYO458755:JYO459204 KIK458755:KIK459204 KSG458755:KSG459204 LCC458755:LCC459204 LLY458755:LLY459204 LVU458755:LVU459204 MFQ458755:MFQ459204 MPM458755:MPM459204 MZI458755:MZI459204 NJE458755:NJE459204 NTA458755:NTA459204 OCW458755:OCW459204 OMS458755:OMS459204 OWO458755:OWO459204 PGK458755:PGK459204 PQG458755:PQG459204 QAC458755:QAC459204 QJY458755:QJY459204 QTU458755:QTU459204 RDQ458755:RDQ459204 RNM458755:RNM459204 RXI458755:RXI459204 SHE458755:SHE459204 SRA458755:SRA459204 TAW458755:TAW459204 TKS458755:TKS459204 TUO458755:TUO459204 UEK458755:UEK459204 UOG458755:UOG459204 UYC458755:UYC459204 VHY458755:VHY459204 VRU458755:VRU459204 WBQ458755:WBQ459204 WLM458755:WLM459204 WVI458755:WVI459204 B524290:B524739 IW524291:IW524740 SS524291:SS524740 ACO524291:ACO524740 AMK524291:AMK524740 AWG524291:AWG524740 BGC524291:BGC524740 BPY524291:BPY524740 BZU524291:BZU524740 CJQ524291:CJQ524740 CTM524291:CTM524740 DDI524291:DDI524740 DNE524291:DNE524740 DXA524291:DXA524740 EGW524291:EGW524740 EQS524291:EQS524740 FAO524291:FAO524740 FKK524291:FKK524740 FUG524291:FUG524740 GEC524291:GEC524740 GNY524291:GNY524740 GXU524291:GXU524740 HHQ524291:HHQ524740 HRM524291:HRM524740 IBI524291:IBI524740 ILE524291:ILE524740 IVA524291:IVA524740 JEW524291:JEW524740 JOS524291:JOS524740 JYO524291:JYO524740 KIK524291:KIK524740 KSG524291:KSG524740 LCC524291:LCC524740 LLY524291:LLY524740 LVU524291:LVU524740 MFQ524291:MFQ524740 MPM524291:MPM524740 MZI524291:MZI524740 NJE524291:NJE524740 NTA524291:NTA524740 OCW524291:OCW524740 OMS524291:OMS524740 OWO524291:OWO524740 PGK524291:PGK524740 PQG524291:PQG524740 QAC524291:QAC524740 QJY524291:QJY524740 QTU524291:QTU524740 RDQ524291:RDQ524740 RNM524291:RNM524740 RXI524291:RXI524740 SHE524291:SHE524740 SRA524291:SRA524740 TAW524291:TAW524740 TKS524291:TKS524740 TUO524291:TUO524740 UEK524291:UEK524740 UOG524291:UOG524740 UYC524291:UYC524740 VHY524291:VHY524740 VRU524291:VRU524740 WBQ524291:WBQ524740 WLM524291:WLM524740 WVI524291:WVI524740 B589826:B590275 IW589827:IW590276 SS589827:SS590276 ACO589827:ACO590276 AMK589827:AMK590276 AWG589827:AWG590276 BGC589827:BGC590276 BPY589827:BPY590276 BZU589827:BZU590276 CJQ589827:CJQ590276 CTM589827:CTM590276 DDI589827:DDI590276 DNE589827:DNE590276 DXA589827:DXA590276 EGW589827:EGW590276 EQS589827:EQS590276 FAO589827:FAO590276 FKK589827:FKK590276 FUG589827:FUG590276 GEC589827:GEC590276 GNY589827:GNY590276 GXU589827:GXU590276 HHQ589827:HHQ590276 HRM589827:HRM590276 IBI589827:IBI590276 ILE589827:ILE590276 IVA589827:IVA590276 JEW589827:JEW590276 JOS589827:JOS590276 JYO589827:JYO590276 KIK589827:KIK590276 KSG589827:KSG590276 LCC589827:LCC590276 LLY589827:LLY590276 LVU589827:LVU590276 MFQ589827:MFQ590276 MPM589827:MPM590276 MZI589827:MZI590276 NJE589827:NJE590276 NTA589827:NTA590276 OCW589827:OCW590276 OMS589827:OMS590276 OWO589827:OWO590276 PGK589827:PGK590276 PQG589827:PQG590276 QAC589827:QAC590276 QJY589827:QJY590276 QTU589827:QTU590276 RDQ589827:RDQ590276 RNM589827:RNM590276 RXI589827:RXI590276 SHE589827:SHE590276 SRA589827:SRA590276 TAW589827:TAW590276 TKS589827:TKS590276 TUO589827:TUO590276 UEK589827:UEK590276 UOG589827:UOG590276 UYC589827:UYC590276 VHY589827:VHY590276 VRU589827:VRU590276 WBQ589827:WBQ590276 WLM589827:WLM590276 WVI589827:WVI590276 B655362:B655811 IW655363:IW655812 SS655363:SS655812 ACO655363:ACO655812 AMK655363:AMK655812 AWG655363:AWG655812 BGC655363:BGC655812 BPY655363:BPY655812 BZU655363:BZU655812 CJQ655363:CJQ655812 CTM655363:CTM655812 DDI655363:DDI655812 DNE655363:DNE655812 DXA655363:DXA655812 EGW655363:EGW655812 EQS655363:EQS655812 FAO655363:FAO655812 FKK655363:FKK655812 FUG655363:FUG655812 GEC655363:GEC655812 GNY655363:GNY655812 GXU655363:GXU655812 HHQ655363:HHQ655812 HRM655363:HRM655812 IBI655363:IBI655812 ILE655363:ILE655812 IVA655363:IVA655812 JEW655363:JEW655812 JOS655363:JOS655812 JYO655363:JYO655812 KIK655363:KIK655812 KSG655363:KSG655812 LCC655363:LCC655812 LLY655363:LLY655812 LVU655363:LVU655812 MFQ655363:MFQ655812 MPM655363:MPM655812 MZI655363:MZI655812 NJE655363:NJE655812 NTA655363:NTA655812 OCW655363:OCW655812 OMS655363:OMS655812 OWO655363:OWO655812 PGK655363:PGK655812 PQG655363:PQG655812 QAC655363:QAC655812 QJY655363:QJY655812 QTU655363:QTU655812 RDQ655363:RDQ655812 RNM655363:RNM655812 RXI655363:RXI655812 SHE655363:SHE655812 SRA655363:SRA655812 TAW655363:TAW655812 TKS655363:TKS655812 TUO655363:TUO655812 UEK655363:UEK655812 UOG655363:UOG655812 UYC655363:UYC655812 VHY655363:VHY655812 VRU655363:VRU655812 WBQ655363:WBQ655812 WLM655363:WLM655812 WVI655363:WVI655812 B720898:B721347 IW720899:IW721348 SS720899:SS721348 ACO720899:ACO721348 AMK720899:AMK721348 AWG720899:AWG721348 BGC720899:BGC721348 BPY720899:BPY721348 BZU720899:BZU721348 CJQ720899:CJQ721348 CTM720899:CTM721348 DDI720899:DDI721348 DNE720899:DNE721348 DXA720899:DXA721348 EGW720899:EGW721348 EQS720899:EQS721348 FAO720899:FAO721348 FKK720899:FKK721348 FUG720899:FUG721348 GEC720899:GEC721348 GNY720899:GNY721348 GXU720899:GXU721348 HHQ720899:HHQ721348 HRM720899:HRM721348 IBI720899:IBI721348 ILE720899:ILE721348 IVA720899:IVA721348 JEW720899:JEW721348 JOS720899:JOS721348 JYO720899:JYO721348 KIK720899:KIK721348 KSG720899:KSG721348 LCC720899:LCC721348 LLY720899:LLY721348 LVU720899:LVU721348 MFQ720899:MFQ721348 MPM720899:MPM721348 MZI720899:MZI721348 NJE720899:NJE721348 NTA720899:NTA721348 OCW720899:OCW721348 OMS720899:OMS721348 OWO720899:OWO721348 PGK720899:PGK721348 PQG720899:PQG721348 QAC720899:QAC721348 QJY720899:QJY721348 QTU720899:QTU721348 RDQ720899:RDQ721348 RNM720899:RNM721348 RXI720899:RXI721348 SHE720899:SHE721348 SRA720899:SRA721348 TAW720899:TAW721348 TKS720899:TKS721348 TUO720899:TUO721348 UEK720899:UEK721348 UOG720899:UOG721348 UYC720899:UYC721348 VHY720899:VHY721348 VRU720899:VRU721348 WBQ720899:WBQ721348 WLM720899:WLM721348 WVI720899:WVI721348 B786434:B786883 IW786435:IW786884 SS786435:SS786884 ACO786435:ACO786884 AMK786435:AMK786884 AWG786435:AWG786884 BGC786435:BGC786884 BPY786435:BPY786884 BZU786435:BZU786884 CJQ786435:CJQ786884 CTM786435:CTM786884 DDI786435:DDI786884 DNE786435:DNE786884 DXA786435:DXA786884 EGW786435:EGW786884 EQS786435:EQS786884 FAO786435:FAO786884 FKK786435:FKK786884 FUG786435:FUG786884 GEC786435:GEC786884 GNY786435:GNY786884 GXU786435:GXU786884 HHQ786435:HHQ786884 HRM786435:HRM786884 IBI786435:IBI786884 ILE786435:ILE786884 IVA786435:IVA786884 JEW786435:JEW786884 JOS786435:JOS786884 JYO786435:JYO786884 KIK786435:KIK786884 KSG786435:KSG786884 LCC786435:LCC786884 LLY786435:LLY786884 LVU786435:LVU786884 MFQ786435:MFQ786884 MPM786435:MPM786884 MZI786435:MZI786884 NJE786435:NJE786884 NTA786435:NTA786884 OCW786435:OCW786884 OMS786435:OMS786884 OWO786435:OWO786884 PGK786435:PGK786884 PQG786435:PQG786884 QAC786435:QAC786884 QJY786435:QJY786884 QTU786435:QTU786884 RDQ786435:RDQ786884 RNM786435:RNM786884 RXI786435:RXI786884 SHE786435:SHE786884 SRA786435:SRA786884 TAW786435:TAW786884 TKS786435:TKS786884 TUO786435:TUO786884 UEK786435:UEK786884 UOG786435:UOG786884 UYC786435:UYC786884 VHY786435:VHY786884 VRU786435:VRU786884 WBQ786435:WBQ786884 WLM786435:WLM786884 WVI786435:WVI786884 B851970:B852419 IW851971:IW852420 SS851971:SS852420 ACO851971:ACO852420 AMK851971:AMK852420 AWG851971:AWG852420 BGC851971:BGC852420 BPY851971:BPY852420 BZU851971:BZU852420 CJQ851971:CJQ852420 CTM851971:CTM852420 DDI851971:DDI852420 DNE851971:DNE852420 DXA851971:DXA852420 EGW851971:EGW852420 EQS851971:EQS852420 FAO851971:FAO852420 FKK851971:FKK852420 FUG851971:FUG852420 GEC851971:GEC852420 GNY851971:GNY852420 GXU851971:GXU852420 HHQ851971:HHQ852420 HRM851971:HRM852420 IBI851971:IBI852420 ILE851971:ILE852420 IVA851971:IVA852420 JEW851971:JEW852420 JOS851971:JOS852420 JYO851971:JYO852420 KIK851971:KIK852420 KSG851971:KSG852420 LCC851971:LCC852420 LLY851971:LLY852420 LVU851971:LVU852420 MFQ851971:MFQ852420 MPM851971:MPM852420 MZI851971:MZI852420 NJE851971:NJE852420 NTA851971:NTA852420 OCW851971:OCW852420 OMS851971:OMS852420 OWO851971:OWO852420 PGK851971:PGK852420 PQG851971:PQG852420 QAC851971:QAC852420 QJY851971:QJY852420 QTU851971:QTU852420 RDQ851971:RDQ852420 RNM851971:RNM852420 RXI851971:RXI852420 SHE851971:SHE852420 SRA851971:SRA852420 TAW851971:TAW852420 TKS851971:TKS852420 TUO851971:TUO852420 UEK851971:UEK852420 UOG851971:UOG852420 UYC851971:UYC852420 VHY851971:VHY852420 VRU851971:VRU852420 WBQ851971:WBQ852420 WLM851971:WLM852420 WVI851971:WVI852420 B917506:B917955 IW917507:IW917956 SS917507:SS917956 ACO917507:ACO917956 AMK917507:AMK917956 AWG917507:AWG917956 BGC917507:BGC917956 BPY917507:BPY917956 BZU917507:BZU917956 CJQ917507:CJQ917956 CTM917507:CTM917956 DDI917507:DDI917956 DNE917507:DNE917956 DXA917507:DXA917956 EGW917507:EGW917956 EQS917507:EQS917956 FAO917507:FAO917956 FKK917507:FKK917956 FUG917507:FUG917956 GEC917507:GEC917956 GNY917507:GNY917956 GXU917507:GXU917956 HHQ917507:HHQ917956 HRM917507:HRM917956 IBI917507:IBI917956 ILE917507:ILE917956 IVA917507:IVA917956 JEW917507:JEW917956 JOS917507:JOS917956 JYO917507:JYO917956 KIK917507:KIK917956 KSG917507:KSG917956 LCC917507:LCC917956 LLY917507:LLY917956 LVU917507:LVU917956 MFQ917507:MFQ917956 MPM917507:MPM917956 MZI917507:MZI917956 NJE917507:NJE917956 NTA917507:NTA917956 OCW917507:OCW917956 OMS917507:OMS917956 OWO917507:OWO917956 PGK917507:PGK917956 PQG917507:PQG917956 QAC917507:QAC917956 QJY917507:QJY917956 QTU917507:QTU917956 RDQ917507:RDQ917956 RNM917507:RNM917956 RXI917507:RXI917956 SHE917507:SHE917956 SRA917507:SRA917956 TAW917507:TAW917956 TKS917507:TKS917956 TUO917507:TUO917956 UEK917507:UEK917956 UOG917507:UOG917956 UYC917507:UYC917956 VHY917507:VHY917956 VRU917507:VRU917956 WBQ917507:WBQ917956 WLM917507:WLM917956 WVI917507:WVI917956 B983042:B983491 IW983043:IW983492 SS983043:SS983492 ACO983043:ACO983492 AMK983043:AMK983492 AWG983043:AWG983492 BGC983043:BGC983492 BPY983043:BPY983492 BZU983043:BZU983492 CJQ983043:CJQ983492 CTM983043:CTM983492 DDI983043:DDI983492 DNE983043:DNE983492 DXA983043:DXA983492 EGW983043:EGW983492 EQS983043:EQS983492 FAO983043:FAO983492 FKK983043:FKK983492 FUG983043:FUG983492 GEC983043:GEC983492 GNY983043:GNY983492 GXU983043:GXU983492 HHQ983043:HHQ983492 HRM983043:HRM983492 IBI983043:IBI983492 ILE983043:ILE983492 IVA983043:IVA983492 JEW983043:JEW983492 JOS983043:JOS983492 JYO983043:JYO983492 KIK983043:KIK983492 KSG983043:KSG983492 LCC983043:LCC983492 LLY983043:LLY983492 LVU983043:LVU983492 MFQ983043:MFQ983492 MPM983043:MPM983492 MZI983043:MZI983492 NJE983043:NJE983492 NTA983043:NTA983492 OCW983043:OCW983492 OMS983043:OMS983492 OWO983043:OWO983492 PGK983043:PGK983492 PQG983043:PQG983492 QAC983043:QAC983492 QJY983043:QJY983492 QTU983043:QTU983492 RDQ983043:RDQ983492 RNM983043:RNM983492 RXI983043:RXI983492 SHE983043:SHE983492 SRA983043:SRA983492 TAW983043:TAW983492 TKS983043:TKS983492 TUO983043:TUO983492 UEK983043:UEK983492 UOG983043:UOG983492 UYC983043:UYC983492 VHY983043:VHY983492 VRU983043:VRU983492 WBQ983043:WBQ983492 WLM983043:WLM983492 WVI983043:WVI983492 WVI9:WVI452 IW9:IW452 SS9:SS452 ACO9:ACO452 AMK9:AMK452 AWG9:AWG452 BGC9:BGC452 BPY9:BPY452 BZU9:BZU452 CJQ9:CJQ452 CTM9:CTM452 DDI9:DDI452 DNE9:DNE452 DXA9:DXA452 EGW9:EGW452 EQS9:EQS452 FAO9:FAO452 FKK9:FKK452 FUG9:FUG452 GEC9:GEC452 GNY9:GNY452 GXU9:GXU452 HHQ9:HHQ452 HRM9:HRM452 IBI9:IBI452 ILE9:ILE452 IVA9:IVA452 JEW9:JEW452 JOS9:JOS452 JYO9:JYO452 KIK9:KIK452 KSG9:KSG452 LCC9:LCC452 LLY9:LLY452 LVU9:LVU452 MFQ9:MFQ452 MPM9:MPM452 MZI9:MZI452 NJE9:NJE452 NTA9:NTA452 OCW9:OCW452 OMS9:OMS452 OWO9:OWO452 PGK9:PGK452 PQG9:PQG452 QAC9:QAC452 QJY9:QJY452 QTU9:QTU452 RDQ9:RDQ452 RNM9:RNM452 RXI9:RXI452 SHE9:SHE452 SRA9:SRA452 TAW9:TAW452 TKS9:TKS452 TUO9:TUO452 UEK9:UEK452 UOG9:UOG452 UYC9:UYC452 VHY9:VHY452 VRU9:VRU452 WBQ9:WBQ452 WLM9:WLM452 B78:B451">
      <formula1>"State-managed,Co-management"</formula1>
      <formula2>0</formula2>
    </dataValidation>
    <dataValidation type="list" allowBlank="1" showErrorMessage="1" sqref="E65538:E65987 IZ65539:IZ65988 SV65539:SV65988 ACR65539:ACR65988 AMN65539:AMN65988 AWJ65539:AWJ65988 BGF65539:BGF65988 BQB65539:BQB65988 BZX65539:BZX65988 CJT65539:CJT65988 CTP65539:CTP65988 DDL65539:DDL65988 DNH65539:DNH65988 DXD65539:DXD65988 EGZ65539:EGZ65988 EQV65539:EQV65988 FAR65539:FAR65988 FKN65539:FKN65988 FUJ65539:FUJ65988 GEF65539:GEF65988 GOB65539:GOB65988 GXX65539:GXX65988 HHT65539:HHT65988 HRP65539:HRP65988 IBL65539:IBL65988 ILH65539:ILH65988 IVD65539:IVD65988 JEZ65539:JEZ65988 JOV65539:JOV65988 JYR65539:JYR65988 KIN65539:KIN65988 KSJ65539:KSJ65988 LCF65539:LCF65988 LMB65539:LMB65988 LVX65539:LVX65988 MFT65539:MFT65988 MPP65539:MPP65988 MZL65539:MZL65988 NJH65539:NJH65988 NTD65539:NTD65988 OCZ65539:OCZ65988 OMV65539:OMV65988 OWR65539:OWR65988 PGN65539:PGN65988 PQJ65539:PQJ65988 QAF65539:QAF65988 QKB65539:QKB65988 QTX65539:QTX65988 RDT65539:RDT65988 RNP65539:RNP65988 RXL65539:RXL65988 SHH65539:SHH65988 SRD65539:SRD65988 TAZ65539:TAZ65988 TKV65539:TKV65988 TUR65539:TUR65988 UEN65539:UEN65988 UOJ65539:UOJ65988 UYF65539:UYF65988 VIB65539:VIB65988 VRX65539:VRX65988 WBT65539:WBT65988 WLP65539:WLP65988 WVL65539:WVL65988 E131074:E131523 IZ131075:IZ131524 SV131075:SV131524 ACR131075:ACR131524 AMN131075:AMN131524 AWJ131075:AWJ131524 BGF131075:BGF131524 BQB131075:BQB131524 BZX131075:BZX131524 CJT131075:CJT131524 CTP131075:CTP131524 DDL131075:DDL131524 DNH131075:DNH131524 DXD131075:DXD131524 EGZ131075:EGZ131524 EQV131075:EQV131524 FAR131075:FAR131524 FKN131075:FKN131524 FUJ131075:FUJ131524 GEF131075:GEF131524 GOB131075:GOB131524 GXX131075:GXX131524 HHT131075:HHT131524 HRP131075:HRP131524 IBL131075:IBL131524 ILH131075:ILH131524 IVD131075:IVD131524 JEZ131075:JEZ131524 JOV131075:JOV131524 JYR131075:JYR131524 KIN131075:KIN131524 KSJ131075:KSJ131524 LCF131075:LCF131524 LMB131075:LMB131524 LVX131075:LVX131524 MFT131075:MFT131524 MPP131075:MPP131524 MZL131075:MZL131524 NJH131075:NJH131524 NTD131075:NTD131524 OCZ131075:OCZ131524 OMV131075:OMV131524 OWR131075:OWR131524 PGN131075:PGN131524 PQJ131075:PQJ131524 QAF131075:QAF131524 QKB131075:QKB131524 QTX131075:QTX131524 RDT131075:RDT131524 RNP131075:RNP131524 RXL131075:RXL131524 SHH131075:SHH131524 SRD131075:SRD131524 TAZ131075:TAZ131524 TKV131075:TKV131524 TUR131075:TUR131524 UEN131075:UEN131524 UOJ131075:UOJ131524 UYF131075:UYF131524 VIB131075:VIB131524 VRX131075:VRX131524 WBT131075:WBT131524 WLP131075:WLP131524 WVL131075:WVL131524 E196610:E197059 IZ196611:IZ197060 SV196611:SV197060 ACR196611:ACR197060 AMN196611:AMN197060 AWJ196611:AWJ197060 BGF196611:BGF197060 BQB196611:BQB197060 BZX196611:BZX197060 CJT196611:CJT197060 CTP196611:CTP197060 DDL196611:DDL197060 DNH196611:DNH197060 DXD196611:DXD197060 EGZ196611:EGZ197060 EQV196611:EQV197060 FAR196611:FAR197060 FKN196611:FKN197060 FUJ196611:FUJ197060 GEF196611:GEF197060 GOB196611:GOB197060 GXX196611:GXX197060 HHT196611:HHT197060 HRP196611:HRP197060 IBL196611:IBL197060 ILH196611:ILH197060 IVD196611:IVD197060 JEZ196611:JEZ197060 JOV196611:JOV197060 JYR196611:JYR197060 KIN196611:KIN197060 KSJ196611:KSJ197060 LCF196611:LCF197060 LMB196611:LMB197060 LVX196611:LVX197060 MFT196611:MFT197060 MPP196611:MPP197060 MZL196611:MZL197060 NJH196611:NJH197060 NTD196611:NTD197060 OCZ196611:OCZ197060 OMV196611:OMV197060 OWR196611:OWR197060 PGN196611:PGN197060 PQJ196611:PQJ197060 QAF196611:QAF197060 QKB196611:QKB197060 QTX196611:QTX197060 RDT196611:RDT197060 RNP196611:RNP197060 RXL196611:RXL197060 SHH196611:SHH197060 SRD196611:SRD197060 TAZ196611:TAZ197060 TKV196611:TKV197060 TUR196611:TUR197060 UEN196611:UEN197060 UOJ196611:UOJ197060 UYF196611:UYF197060 VIB196611:VIB197060 VRX196611:VRX197060 WBT196611:WBT197060 WLP196611:WLP197060 WVL196611:WVL197060 E262146:E262595 IZ262147:IZ262596 SV262147:SV262596 ACR262147:ACR262596 AMN262147:AMN262596 AWJ262147:AWJ262596 BGF262147:BGF262596 BQB262147:BQB262596 BZX262147:BZX262596 CJT262147:CJT262596 CTP262147:CTP262596 DDL262147:DDL262596 DNH262147:DNH262596 DXD262147:DXD262596 EGZ262147:EGZ262596 EQV262147:EQV262596 FAR262147:FAR262596 FKN262147:FKN262596 FUJ262147:FUJ262596 GEF262147:GEF262596 GOB262147:GOB262596 GXX262147:GXX262596 HHT262147:HHT262596 HRP262147:HRP262596 IBL262147:IBL262596 ILH262147:ILH262596 IVD262147:IVD262596 JEZ262147:JEZ262596 JOV262147:JOV262596 JYR262147:JYR262596 KIN262147:KIN262596 KSJ262147:KSJ262596 LCF262147:LCF262596 LMB262147:LMB262596 LVX262147:LVX262596 MFT262147:MFT262596 MPP262147:MPP262596 MZL262147:MZL262596 NJH262147:NJH262596 NTD262147:NTD262596 OCZ262147:OCZ262596 OMV262147:OMV262596 OWR262147:OWR262596 PGN262147:PGN262596 PQJ262147:PQJ262596 QAF262147:QAF262596 QKB262147:QKB262596 QTX262147:QTX262596 RDT262147:RDT262596 RNP262147:RNP262596 RXL262147:RXL262596 SHH262147:SHH262596 SRD262147:SRD262596 TAZ262147:TAZ262596 TKV262147:TKV262596 TUR262147:TUR262596 UEN262147:UEN262596 UOJ262147:UOJ262596 UYF262147:UYF262596 VIB262147:VIB262596 VRX262147:VRX262596 WBT262147:WBT262596 WLP262147:WLP262596 WVL262147:WVL262596 E327682:E328131 IZ327683:IZ328132 SV327683:SV328132 ACR327683:ACR328132 AMN327683:AMN328132 AWJ327683:AWJ328132 BGF327683:BGF328132 BQB327683:BQB328132 BZX327683:BZX328132 CJT327683:CJT328132 CTP327683:CTP328132 DDL327683:DDL328132 DNH327683:DNH328132 DXD327683:DXD328132 EGZ327683:EGZ328132 EQV327683:EQV328132 FAR327683:FAR328132 FKN327683:FKN328132 FUJ327683:FUJ328132 GEF327683:GEF328132 GOB327683:GOB328132 GXX327683:GXX328132 HHT327683:HHT328132 HRP327683:HRP328132 IBL327683:IBL328132 ILH327683:ILH328132 IVD327683:IVD328132 JEZ327683:JEZ328132 JOV327683:JOV328132 JYR327683:JYR328132 KIN327683:KIN328132 KSJ327683:KSJ328132 LCF327683:LCF328132 LMB327683:LMB328132 LVX327683:LVX328132 MFT327683:MFT328132 MPP327683:MPP328132 MZL327683:MZL328132 NJH327683:NJH328132 NTD327683:NTD328132 OCZ327683:OCZ328132 OMV327683:OMV328132 OWR327683:OWR328132 PGN327683:PGN328132 PQJ327683:PQJ328132 QAF327683:QAF328132 QKB327683:QKB328132 QTX327683:QTX328132 RDT327683:RDT328132 RNP327683:RNP328132 RXL327683:RXL328132 SHH327683:SHH328132 SRD327683:SRD328132 TAZ327683:TAZ328132 TKV327683:TKV328132 TUR327683:TUR328132 UEN327683:UEN328132 UOJ327683:UOJ328132 UYF327683:UYF328132 VIB327683:VIB328132 VRX327683:VRX328132 WBT327683:WBT328132 WLP327683:WLP328132 WVL327683:WVL328132 E393218:E393667 IZ393219:IZ393668 SV393219:SV393668 ACR393219:ACR393668 AMN393219:AMN393668 AWJ393219:AWJ393668 BGF393219:BGF393668 BQB393219:BQB393668 BZX393219:BZX393668 CJT393219:CJT393668 CTP393219:CTP393668 DDL393219:DDL393668 DNH393219:DNH393668 DXD393219:DXD393668 EGZ393219:EGZ393668 EQV393219:EQV393668 FAR393219:FAR393668 FKN393219:FKN393668 FUJ393219:FUJ393668 GEF393219:GEF393668 GOB393219:GOB393668 GXX393219:GXX393668 HHT393219:HHT393668 HRP393219:HRP393668 IBL393219:IBL393668 ILH393219:ILH393668 IVD393219:IVD393668 JEZ393219:JEZ393668 JOV393219:JOV393668 JYR393219:JYR393668 KIN393219:KIN393668 KSJ393219:KSJ393668 LCF393219:LCF393668 LMB393219:LMB393668 LVX393219:LVX393668 MFT393219:MFT393668 MPP393219:MPP393668 MZL393219:MZL393668 NJH393219:NJH393668 NTD393219:NTD393668 OCZ393219:OCZ393668 OMV393219:OMV393668 OWR393219:OWR393668 PGN393219:PGN393668 PQJ393219:PQJ393668 QAF393219:QAF393668 QKB393219:QKB393668 QTX393219:QTX393668 RDT393219:RDT393668 RNP393219:RNP393668 RXL393219:RXL393668 SHH393219:SHH393668 SRD393219:SRD393668 TAZ393219:TAZ393668 TKV393219:TKV393668 TUR393219:TUR393668 UEN393219:UEN393668 UOJ393219:UOJ393668 UYF393219:UYF393668 VIB393219:VIB393668 VRX393219:VRX393668 WBT393219:WBT393668 WLP393219:WLP393668 WVL393219:WVL393668 E458754:E459203 IZ458755:IZ459204 SV458755:SV459204 ACR458755:ACR459204 AMN458755:AMN459204 AWJ458755:AWJ459204 BGF458755:BGF459204 BQB458755:BQB459204 BZX458755:BZX459204 CJT458755:CJT459204 CTP458755:CTP459204 DDL458755:DDL459204 DNH458755:DNH459204 DXD458755:DXD459204 EGZ458755:EGZ459204 EQV458755:EQV459204 FAR458755:FAR459204 FKN458755:FKN459204 FUJ458755:FUJ459204 GEF458755:GEF459204 GOB458755:GOB459204 GXX458755:GXX459204 HHT458755:HHT459204 HRP458755:HRP459204 IBL458755:IBL459204 ILH458755:ILH459204 IVD458755:IVD459204 JEZ458755:JEZ459204 JOV458755:JOV459204 JYR458755:JYR459204 KIN458755:KIN459204 KSJ458755:KSJ459204 LCF458755:LCF459204 LMB458755:LMB459204 LVX458755:LVX459204 MFT458755:MFT459204 MPP458755:MPP459204 MZL458755:MZL459204 NJH458755:NJH459204 NTD458755:NTD459204 OCZ458755:OCZ459204 OMV458755:OMV459204 OWR458755:OWR459204 PGN458755:PGN459204 PQJ458755:PQJ459204 QAF458755:QAF459204 QKB458755:QKB459204 QTX458755:QTX459204 RDT458755:RDT459204 RNP458755:RNP459204 RXL458755:RXL459204 SHH458755:SHH459204 SRD458755:SRD459204 TAZ458755:TAZ459204 TKV458755:TKV459204 TUR458755:TUR459204 UEN458755:UEN459204 UOJ458755:UOJ459204 UYF458755:UYF459204 VIB458755:VIB459204 VRX458755:VRX459204 WBT458755:WBT459204 WLP458755:WLP459204 WVL458755:WVL459204 E524290:E524739 IZ524291:IZ524740 SV524291:SV524740 ACR524291:ACR524740 AMN524291:AMN524740 AWJ524291:AWJ524740 BGF524291:BGF524740 BQB524291:BQB524740 BZX524291:BZX524740 CJT524291:CJT524740 CTP524291:CTP524740 DDL524291:DDL524740 DNH524291:DNH524740 DXD524291:DXD524740 EGZ524291:EGZ524740 EQV524291:EQV524740 FAR524291:FAR524740 FKN524291:FKN524740 FUJ524291:FUJ524740 GEF524291:GEF524740 GOB524291:GOB524740 GXX524291:GXX524740 HHT524291:HHT524740 HRP524291:HRP524740 IBL524291:IBL524740 ILH524291:ILH524740 IVD524291:IVD524740 JEZ524291:JEZ524740 JOV524291:JOV524740 JYR524291:JYR524740 KIN524291:KIN524740 KSJ524291:KSJ524740 LCF524291:LCF524740 LMB524291:LMB524740 LVX524291:LVX524740 MFT524291:MFT524740 MPP524291:MPP524740 MZL524291:MZL524740 NJH524291:NJH524740 NTD524291:NTD524740 OCZ524291:OCZ524740 OMV524291:OMV524740 OWR524291:OWR524740 PGN524291:PGN524740 PQJ524291:PQJ524740 QAF524291:QAF524740 QKB524291:QKB524740 QTX524291:QTX524740 RDT524291:RDT524740 RNP524291:RNP524740 RXL524291:RXL524740 SHH524291:SHH524740 SRD524291:SRD524740 TAZ524291:TAZ524740 TKV524291:TKV524740 TUR524291:TUR524740 UEN524291:UEN524740 UOJ524291:UOJ524740 UYF524291:UYF524740 VIB524291:VIB524740 VRX524291:VRX524740 WBT524291:WBT524740 WLP524291:WLP524740 WVL524291:WVL524740 E589826:E590275 IZ589827:IZ590276 SV589827:SV590276 ACR589827:ACR590276 AMN589827:AMN590276 AWJ589827:AWJ590276 BGF589827:BGF590276 BQB589827:BQB590276 BZX589827:BZX590276 CJT589827:CJT590276 CTP589827:CTP590276 DDL589827:DDL590276 DNH589827:DNH590276 DXD589827:DXD590276 EGZ589827:EGZ590276 EQV589827:EQV590276 FAR589827:FAR590276 FKN589827:FKN590276 FUJ589827:FUJ590276 GEF589827:GEF590276 GOB589827:GOB590276 GXX589827:GXX590276 HHT589827:HHT590276 HRP589827:HRP590276 IBL589827:IBL590276 ILH589827:ILH590276 IVD589827:IVD590276 JEZ589827:JEZ590276 JOV589827:JOV590276 JYR589827:JYR590276 KIN589827:KIN590276 KSJ589827:KSJ590276 LCF589827:LCF590276 LMB589827:LMB590276 LVX589827:LVX590276 MFT589827:MFT590276 MPP589827:MPP590276 MZL589827:MZL590276 NJH589827:NJH590276 NTD589827:NTD590276 OCZ589827:OCZ590276 OMV589827:OMV590276 OWR589827:OWR590276 PGN589827:PGN590276 PQJ589827:PQJ590276 QAF589827:QAF590276 QKB589827:QKB590276 QTX589827:QTX590276 RDT589827:RDT590276 RNP589827:RNP590276 RXL589827:RXL590276 SHH589827:SHH590276 SRD589827:SRD590276 TAZ589827:TAZ590276 TKV589827:TKV590276 TUR589827:TUR590276 UEN589827:UEN590276 UOJ589827:UOJ590276 UYF589827:UYF590276 VIB589827:VIB590276 VRX589827:VRX590276 WBT589827:WBT590276 WLP589827:WLP590276 WVL589827:WVL590276 E655362:E655811 IZ655363:IZ655812 SV655363:SV655812 ACR655363:ACR655812 AMN655363:AMN655812 AWJ655363:AWJ655812 BGF655363:BGF655812 BQB655363:BQB655812 BZX655363:BZX655812 CJT655363:CJT655812 CTP655363:CTP655812 DDL655363:DDL655812 DNH655363:DNH655812 DXD655363:DXD655812 EGZ655363:EGZ655812 EQV655363:EQV655812 FAR655363:FAR655812 FKN655363:FKN655812 FUJ655363:FUJ655812 GEF655363:GEF655812 GOB655363:GOB655812 GXX655363:GXX655812 HHT655363:HHT655812 HRP655363:HRP655812 IBL655363:IBL655812 ILH655363:ILH655812 IVD655363:IVD655812 JEZ655363:JEZ655812 JOV655363:JOV655812 JYR655363:JYR655812 KIN655363:KIN655812 KSJ655363:KSJ655812 LCF655363:LCF655812 LMB655363:LMB655812 LVX655363:LVX655812 MFT655363:MFT655812 MPP655363:MPP655812 MZL655363:MZL655812 NJH655363:NJH655812 NTD655363:NTD655812 OCZ655363:OCZ655812 OMV655363:OMV655812 OWR655363:OWR655812 PGN655363:PGN655812 PQJ655363:PQJ655812 QAF655363:QAF655812 QKB655363:QKB655812 QTX655363:QTX655812 RDT655363:RDT655812 RNP655363:RNP655812 RXL655363:RXL655812 SHH655363:SHH655812 SRD655363:SRD655812 TAZ655363:TAZ655812 TKV655363:TKV655812 TUR655363:TUR655812 UEN655363:UEN655812 UOJ655363:UOJ655812 UYF655363:UYF655812 VIB655363:VIB655812 VRX655363:VRX655812 WBT655363:WBT655812 WLP655363:WLP655812 WVL655363:WVL655812 E720898:E721347 IZ720899:IZ721348 SV720899:SV721348 ACR720899:ACR721348 AMN720899:AMN721348 AWJ720899:AWJ721348 BGF720899:BGF721348 BQB720899:BQB721348 BZX720899:BZX721348 CJT720899:CJT721348 CTP720899:CTP721348 DDL720899:DDL721348 DNH720899:DNH721348 DXD720899:DXD721348 EGZ720899:EGZ721348 EQV720899:EQV721348 FAR720899:FAR721348 FKN720899:FKN721348 FUJ720899:FUJ721348 GEF720899:GEF721348 GOB720899:GOB721348 GXX720899:GXX721348 HHT720899:HHT721348 HRP720899:HRP721348 IBL720899:IBL721348 ILH720899:ILH721348 IVD720899:IVD721348 JEZ720899:JEZ721348 JOV720899:JOV721348 JYR720899:JYR721348 KIN720899:KIN721348 KSJ720899:KSJ721348 LCF720899:LCF721348 LMB720899:LMB721348 LVX720899:LVX721348 MFT720899:MFT721348 MPP720899:MPP721348 MZL720899:MZL721348 NJH720899:NJH721348 NTD720899:NTD721348 OCZ720899:OCZ721348 OMV720899:OMV721348 OWR720899:OWR721348 PGN720899:PGN721348 PQJ720899:PQJ721348 QAF720899:QAF721348 QKB720899:QKB721348 QTX720899:QTX721348 RDT720899:RDT721348 RNP720899:RNP721348 RXL720899:RXL721348 SHH720899:SHH721348 SRD720899:SRD721348 TAZ720899:TAZ721348 TKV720899:TKV721348 TUR720899:TUR721348 UEN720899:UEN721348 UOJ720899:UOJ721348 UYF720899:UYF721348 VIB720899:VIB721348 VRX720899:VRX721348 WBT720899:WBT721348 WLP720899:WLP721348 WVL720899:WVL721348 E786434:E786883 IZ786435:IZ786884 SV786435:SV786884 ACR786435:ACR786884 AMN786435:AMN786884 AWJ786435:AWJ786884 BGF786435:BGF786884 BQB786435:BQB786884 BZX786435:BZX786884 CJT786435:CJT786884 CTP786435:CTP786884 DDL786435:DDL786884 DNH786435:DNH786884 DXD786435:DXD786884 EGZ786435:EGZ786884 EQV786435:EQV786884 FAR786435:FAR786884 FKN786435:FKN786884 FUJ786435:FUJ786884 GEF786435:GEF786884 GOB786435:GOB786884 GXX786435:GXX786884 HHT786435:HHT786884 HRP786435:HRP786884 IBL786435:IBL786884 ILH786435:ILH786884 IVD786435:IVD786884 JEZ786435:JEZ786884 JOV786435:JOV786884 JYR786435:JYR786884 KIN786435:KIN786884 KSJ786435:KSJ786884 LCF786435:LCF786884 LMB786435:LMB786884 LVX786435:LVX786884 MFT786435:MFT786884 MPP786435:MPP786884 MZL786435:MZL786884 NJH786435:NJH786884 NTD786435:NTD786884 OCZ786435:OCZ786884 OMV786435:OMV786884 OWR786435:OWR786884 PGN786435:PGN786884 PQJ786435:PQJ786884 QAF786435:QAF786884 QKB786435:QKB786884 QTX786435:QTX786884 RDT786435:RDT786884 RNP786435:RNP786884 RXL786435:RXL786884 SHH786435:SHH786884 SRD786435:SRD786884 TAZ786435:TAZ786884 TKV786435:TKV786884 TUR786435:TUR786884 UEN786435:UEN786884 UOJ786435:UOJ786884 UYF786435:UYF786884 VIB786435:VIB786884 VRX786435:VRX786884 WBT786435:WBT786884 WLP786435:WLP786884 WVL786435:WVL786884 E851970:E852419 IZ851971:IZ852420 SV851971:SV852420 ACR851971:ACR852420 AMN851971:AMN852420 AWJ851971:AWJ852420 BGF851971:BGF852420 BQB851971:BQB852420 BZX851971:BZX852420 CJT851971:CJT852420 CTP851971:CTP852420 DDL851971:DDL852420 DNH851971:DNH852420 DXD851971:DXD852420 EGZ851971:EGZ852420 EQV851971:EQV852420 FAR851971:FAR852420 FKN851971:FKN852420 FUJ851971:FUJ852420 GEF851971:GEF852420 GOB851971:GOB852420 GXX851971:GXX852420 HHT851971:HHT852420 HRP851971:HRP852420 IBL851971:IBL852420 ILH851971:ILH852420 IVD851971:IVD852420 JEZ851971:JEZ852420 JOV851971:JOV852420 JYR851971:JYR852420 KIN851971:KIN852420 KSJ851971:KSJ852420 LCF851971:LCF852420 LMB851971:LMB852420 LVX851971:LVX852420 MFT851971:MFT852420 MPP851971:MPP852420 MZL851971:MZL852420 NJH851971:NJH852420 NTD851971:NTD852420 OCZ851971:OCZ852420 OMV851971:OMV852420 OWR851971:OWR852420 PGN851971:PGN852420 PQJ851971:PQJ852420 QAF851971:QAF852420 QKB851971:QKB852420 QTX851971:QTX852420 RDT851971:RDT852420 RNP851971:RNP852420 RXL851971:RXL852420 SHH851971:SHH852420 SRD851971:SRD852420 TAZ851971:TAZ852420 TKV851971:TKV852420 TUR851971:TUR852420 UEN851971:UEN852420 UOJ851971:UOJ852420 UYF851971:UYF852420 VIB851971:VIB852420 VRX851971:VRX852420 WBT851971:WBT852420 WLP851971:WLP852420 WVL851971:WVL852420 E917506:E917955 IZ917507:IZ917956 SV917507:SV917956 ACR917507:ACR917956 AMN917507:AMN917956 AWJ917507:AWJ917956 BGF917507:BGF917956 BQB917507:BQB917956 BZX917507:BZX917956 CJT917507:CJT917956 CTP917507:CTP917956 DDL917507:DDL917956 DNH917507:DNH917956 DXD917507:DXD917956 EGZ917507:EGZ917956 EQV917507:EQV917956 FAR917507:FAR917956 FKN917507:FKN917956 FUJ917507:FUJ917956 GEF917507:GEF917956 GOB917507:GOB917956 GXX917507:GXX917956 HHT917507:HHT917956 HRP917507:HRP917956 IBL917507:IBL917956 ILH917507:ILH917956 IVD917507:IVD917956 JEZ917507:JEZ917956 JOV917507:JOV917956 JYR917507:JYR917956 KIN917507:KIN917956 KSJ917507:KSJ917956 LCF917507:LCF917956 LMB917507:LMB917956 LVX917507:LVX917956 MFT917507:MFT917956 MPP917507:MPP917956 MZL917507:MZL917956 NJH917507:NJH917956 NTD917507:NTD917956 OCZ917507:OCZ917956 OMV917507:OMV917956 OWR917507:OWR917956 PGN917507:PGN917956 PQJ917507:PQJ917956 QAF917507:QAF917956 QKB917507:QKB917956 QTX917507:QTX917956 RDT917507:RDT917956 RNP917507:RNP917956 RXL917507:RXL917956 SHH917507:SHH917956 SRD917507:SRD917956 TAZ917507:TAZ917956 TKV917507:TKV917956 TUR917507:TUR917956 UEN917507:UEN917956 UOJ917507:UOJ917956 UYF917507:UYF917956 VIB917507:VIB917956 VRX917507:VRX917956 WBT917507:WBT917956 WLP917507:WLP917956 WVL917507:WVL917956 E983042:E983491 IZ983043:IZ983492 SV983043:SV983492 ACR983043:ACR983492 AMN983043:AMN983492 AWJ983043:AWJ983492 BGF983043:BGF983492 BQB983043:BQB983492 BZX983043:BZX983492 CJT983043:CJT983492 CTP983043:CTP983492 DDL983043:DDL983492 DNH983043:DNH983492 DXD983043:DXD983492 EGZ983043:EGZ983492 EQV983043:EQV983492 FAR983043:FAR983492 FKN983043:FKN983492 FUJ983043:FUJ983492 GEF983043:GEF983492 GOB983043:GOB983492 GXX983043:GXX983492 HHT983043:HHT983492 HRP983043:HRP983492 IBL983043:IBL983492 ILH983043:ILH983492 IVD983043:IVD983492 JEZ983043:JEZ983492 JOV983043:JOV983492 JYR983043:JYR983492 KIN983043:KIN983492 KSJ983043:KSJ983492 LCF983043:LCF983492 LMB983043:LMB983492 LVX983043:LVX983492 MFT983043:MFT983492 MPP983043:MPP983492 MZL983043:MZL983492 NJH983043:NJH983492 NTD983043:NTD983492 OCZ983043:OCZ983492 OMV983043:OMV983492 OWR983043:OWR983492 PGN983043:PGN983492 PQJ983043:PQJ983492 QAF983043:QAF983492 QKB983043:QKB983492 QTX983043:QTX983492 RDT983043:RDT983492 RNP983043:RNP983492 RXL983043:RXL983492 SHH983043:SHH983492 SRD983043:SRD983492 TAZ983043:TAZ983492 TKV983043:TKV983492 TUR983043:TUR983492 UEN983043:UEN983492 UOJ983043:UOJ983492 UYF983043:UYF983492 VIB983043:VIB983492 VRX983043:VRX983492 WBT983043:WBT983492 WLP983043:WLP983492 WVL983043:WVL983492 IZ9:IZ452 SV9:SV452 ACR9:ACR452 AMN9:AMN452 AWJ9:AWJ452 BGF9:BGF452 BQB9:BQB452 BZX9:BZX452 CJT9:CJT452 CTP9:CTP452 DDL9:DDL452 DNH9:DNH452 DXD9:DXD452 EGZ9:EGZ452 EQV9:EQV452 FAR9:FAR452 FKN9:FKN452 FUJ9:FUJ452 GEF9:GEF452 GOB9:GOB452 GXX9:GXX452 HHT9:HHT452 HRP9:HRP452 IBL9:IBL452 ILH9:ILH452 IVD9:IVD452 JEZ9:JEZ452 JOV9:JOV452 JYR9:JYR452 KIN9:KIN452 KSJ9:KSJ452 LCF9:LCF452 LMB9:LMB452 LVX9:LVX452 MFT9:MFT452 MPP9:MPP452 MZL9:MZL452 NJH9:NJH452 NTD9:NTD452 OCZ9:OCZ452 OMV9:OMV452 OWR9:OWR452 PGN9:PGN452 PQJ9:PQJ452 QAF9:QAF452 QKB9:QKB452 QTX9:QTX452 RDT9:RDT452 RNP9:RNP452 RXL9:RXL452 SHH9:SHH452 SRD9:SRD452 TAZ9:TAZ452 TKV9:TKV452 TUR9:TUR452 UEN9:UEN452 UOJ9:UOJ452 UYF9:UYF452 VIB9:VIB452 VRX9:VRX452 WBT9:WBT452 WLP9:WLP452 WVL9:WVL452 E15:E451 E9">
      <formula1>$E$455:$E$461</formula1>
      <formula2>0</formula2>
    </dataValidation>
    <dataValidation type="list" allowBlank="1" showErrorMessage="1" sqref="G65539:G65988 G131075:G131524 G196611:G197060 G262147:G262596 G327683:G328132 G393219:G393668 G458755:G459204 G524291:G524740 G589827:G590276 G655363:G655812 G720899:G721348 G786435:G786884 G851971:G852420 G917507:G917956 G983043:G983492 G78:G451 WVN9:WVN452 WLR9:WLR452 WBV9:WBV452 VRZ9:VRZ452 VID9:VID452 UYH9:UYH452 UOL9:UOL452 UEP9:UEP452 TUT9:TUT452 TKX9:TKX452 TBB9:TBB452 SRF9:SRF452 SHJ9:SHJ452 RXN9:RXN452 RNR9:RNR452 RDV9:RDV452 QTZ9:QTZ452 QKD9:QKD452 QAH9:QAH452 PQL9:PQL452 PGP9:PGP452 OWT9:OWT452 OMX9:OMX452 ODB9:ODB452 NTF9:NTF452 NJJ9:NJJ452 MZN9:MZN452 MPR9:MPR452 MFV9:MFV452 LVZ9:LVZ452 LMD9:LMD452 LCH9:LCH452 KSL9:KSL452 KIP9:KIP452 JYT9:JYT452 JOX9:JOX452 JFB9:JFB452 IVF9:IVF452 ILJ9:ILJ452 IBN9:IBN452 HRR9:HRR452 HHV9:HHV452 GXZ9:GXZ452 GOD9:GOD452 GEH9:GEH452 FUL9:FUL452 FKP9:FKP452 FAT9:FAT452 EQX9:EQX452 EHB9:EHB452 DXF9:DXF452 DNJ9:DNJ452 DDN9:DDN452 CTR9:CTR452 CJV9:CJV452 BZZ9:BZZ452 BQD9:BQD452 BGH9:BGH452 AWL9:AWL452 AMP9:AMP452 ACT9:ACT452 SX9:SX452 JB9:JB452 WVN983043:WVN983492 WLR983043:WLR983492 WBV983043:WBV983492 VRZ983043:VRZ983492 VID983043:VID983492 UYH983043:UYH983492 UOL983043:UOL983492 UEP983043:UEP983492 TUT983043:TUT983492 TKX983043:TKX983492 TBB983043:TBB983492 SRF983043:SRF983492 SHJ983043:SHJ983492 RXN983043:RXN983492 RNR983043:RNR983492 RDV983043:RDV983492 QTZ983043:QTZ983492 QKD983043:QKD983492 QAH983043:QAH983492 PQL983043:PQL983492 PGP983043:PGP983492 OWT983043:OWT983492 OMX983043:OMX983492 ODB983043:ODB983492 NTF983043:NTF983492 NJJ983043:NJJ983492 MZN983043:MZN983492 MPR983043:MPR983492 MFV983043:MFV983492 LVZ983043:LVZ983492 LMD983043:LMD983492 LCH983043:LCH983492 KSL983043:KSL983492 KIP983043:KIP983492 JYT983043:JYT983492 JOX983043:JOX983492 JFB983043:JFB983492 IVF983043:IVF983492 ILJ983043:ILJ983492 IBN983043:IBN983492 HRR983043:HRR983492 HHV983043:HHV983492 GXZ983043:GXZ983492 GOD983043:GOD983492 GEH983043:GEH983492 FUL983043:FUL983492 FKP983043:FKP983492 FAT983043:FAT983492 EQX983043:EQX983492 EHB983043:EHB983492 DXF983043:DXF983492 DNJ983043:DNJ983492 DDN983043:DDN983492 CTR983043:CTR983492 CJV983043:CJV983492 BZZ983043:BZZ983492 BQD983043:BQD983492 BGH983043:BGH983492 AWL983043:AWL983492 AMP983043:AMP983492 ACT983043:ACT983492 SX983043:SX983492 JB983043:JB983492 WVN917507:WVN917956 WLR917507:WLR917956 WBV917507:WBV917956 VRZ917507:VRZ917956 VID917507:VID917956 UYH917507:UYH917956 UOL917507:UOL917956 UEP917507:UEP917956 TUT917507:TUT917956 TKX917507:TKX917956 TBB917507:TBB917956 SRF917507:SRF917956 SHJ917507:SHJ917956 RXN917507:RXN917956 RNR917507:RNR917956 RDV917507:RDV917956 QTZ917507:QTZ917956 QKD917507:QKD917956 QAH917507:QAH917956 PQL917507:PQL917956 PGP917507:PGP917956 OWT917507:OWT917956 OMX917507:OMX917956 ODB917507:ODB917956 NTF917507:NTF917956 NJJ917507:NJJ917956 MZN917507:MZN917956 MPR917507:MPR917956 MFV917507:MFV917956 LVZ917507:LVZ917956 LMD917507:LMD917956 LCH917507:LCH917956 KSL917507:KSL917956 KIP917507:KIP917956 JYT917507:JYT917956 JOX917507:JOX917956 JFB917507:JFB917956 IVF917507:IVF917956 ILJ917507:ILJ917956 IBN917507:IBN917956 HRR917507:HRR917956 HHV917507:HHV917956 GXZ917507:GXZ917956 GOD917507:GOD917956 GEH917507:GEH917956 FUL917507:FUL917956 FKP917507:FKP917956 FAT917507:FAT917956 EQX917507:EQX917956 EHB917507:EHB917956 DXF917507:DXF917956 DNJ917507:DNJ917956 DDN917507:DDN917956 CTR917507:CTR917956 CJV917507:CJV917956 BZZ917507:BZZ917956 BQD917507:BQD917956 BGH917507:BGH917956 AWL917507:AWL917956 AMP917507:AMP917956 ACT917507:ACT917956 SX917507:SX917956 JB917507:JB917956 WVN851971:WVN852420 WLR851971:WLR852420 WBV851971:WBV852420 VRZ851971:VRZ852420 VID851971:VID852420 UYH851971:UYH852420 UOL851971:UOL852420 UEP851971:UEP852420 TUT851971:TUT852420 TKX851971:TKX852420 TBB851971:TBB852420 SRF851971:SRF852420 SHJ851971:SHJ852420 RXN851971:RXN852420 RNR851971:RNR852420 RDV851971:RDV852420 QTZ851971:QTZ852420 QKD851971:QKD852420 QAH851971:QAH852420 PQL851971:PQL852420 PGP851971:PGP852420 OWT851971:OWT852420 OMX851971:OMX852420 ODB851971:ODB852420 NTF851971:NTF852420 NJJ851971:NJJ852420 MZN851971:MZN852420 MPR851971:MPR852420 MFV851971:MFV852420 LVZ851971:LVZ852420 LMD851971:LMD852420 LCH851971:LCH852420 KSL851971:KSL852420 KIP851971:KIP852420 JYT851971:JYT852420 JOX851971:JOX852420 JFB851971:JFB852420 IVF851971:IVF852420 ILJ851971:ILJ852420 IBN851971:IBN852420 HRR851971:HRR852420 HHV851971:HHV852420 GXZ851971:GXZ852420 GOD851971:GOD852420 GEH851971:GEH852420 FUL851971:FUL852420 FKP851971:FKP852420 FAT851971:FAT852420 EQX851971:EQX852420 EHB851971:EHB852420 DXF851971:DXF852420 DNJ851971:DNJ852420 DDN851971:DDN852420 CTR851971:CTR852420 CJV851971:CJV852420 BZZ851971:BZZ852420 BQD851971:BQD852420 BGH851971:BGH852420 AWL851971:AWL852420 AMP851971:AMP852420 ACT851971:ACT852420 SX851971:SX852420 JB851971:JB852420 WVN786435:WVN786884 WLR786435:WLR786884 WBV786435:WBV786884 VRZ786435:VRZ786884 VID786435:VID786884 UYH786435:UYH786884 UOL786435:UOL786884 UEP786435:UEP786884 TUT786435:TUT786884 TKX786435:TKX786884 TBB786435:TBB786884 SRF786435:SRF786884 SHJ786435:SHJ786884 RXN786435:RXN786884 RNR786435:RNR786884 RDV786435:RDV786884 QTZ786435:QTZ786884 QKD786435:QKD786884 QAH786435:QAH786884 PQL786435:PQL786884 PGP786435:PGP786884 OWT786435:OWT786884 OMX786435:OMX786884 ODB786435:ODB786884 NTF786435:NTF786884 NJJ786435:NJJ786884 MZN786435:MZN786884 MPR786435:MPR786884 MFV786435:MFV786884 LVZ786435:LVZ786884 LMD786435:LMD786884 LCH786435:LCH786884 KSL786435:KSL786884 KIP786435:KIP786884 JYT786435:JYT786884 JOX786435:JOX786884 JFB786435:JFB786884 IVF786435:IVF786884 ILJ786435:ILJ786884 IBN786435:IBN786884 HRR786435:HRR786884 HHV786435:HHV786884 GXZ786435:GXZ786884 GOD786435:GOD786884 GEH786435:GEH786884 FUL786435:FUL786884 FKP786435:FKP786884 FAT786435:FAT786884 EQX786435:EQX786884 EHB786435:EHB786884 DXF786435:DXF786884 DNJ786435:DNJ786884 DDN786435:DDN786884 CTR786435:CTR786884 CJV786435:CJV786884 BZZ786435:BZZ786884 BQD786435:BQD786884 BGH786435:BGH786884 AWL786435:AWL786884 AMP786435:AMP786884 ACT786435:ACT786884 SX786435:SX786884 JB786435:JB786884 WVN720899:WVN721348 WLR720899:WLR721348 WBV720899:WBV721348 VRZ720899:VRZ721348 VID720899:VID721348 UYH720899:UYH721348 UOL720899:UOL721348 UEP720899:UEP721348 TUT720899:TUT721348 TKX720899:TKX721348 TBB720899:TBB721348 SRF720899:SRF721348 SHJ720899:SHJ721348 RXN720899:RXN721348 RNR720899:RNR721348 RDV720899:RDV721348 QTZ720899:QTZ721348 QKD720899:QKD721348 QAH720899:QAH721348 PQL720899:PQL721348 PGP720899:PGP721348 OWT720899:OWT721348 OMX720899:OMX721348 ODB720899:ODB721348 NTF720899:NTF721348 NJJ720899:NJJ721348 MZN720899:MZN721348 MPR720899:MPR721348 MFV720899:MFV721348 LVZ720899:LVZ721348 LMD720899:LMD721348 LCH720899:LCH721348 KSL720899:KSL721348 KIP720899:KIP721348 JYT720899:JYT721348 JOX720899:JOX721348 JFB720899:JFB721348 IVF720899:IVF721348 ILJ720899:ILJ721348 IBN720899:IBN721348 HRR720899:HRR721348 HHV720899:HHV721348 GXZ720899:GXZ721348 GOD720899:GOD721348 GEH720899:GEH721348 FUL720899:FUL721348 FKP720899:FKP721348 FAT720899:FAT721348 EQX720899:EQX721348 EHB720899:EHB721348 DXF720899:DXF721348 DNJ720899:DNJ721348 DDN720899:DDN721348 CTR720899:CTR721348 CJV720899:CJV721348 BZZ720899:BZZ721348 BQD720899:BQD721348 BGH720899:BGH721348 AWL720899:AWL721348 AMP720899:AMP721348 ACT720899:ACT721348 SX720899:SX721348 JB720899:JB721348 WVN655363:WVN655812 WLR655363:WLR655812 WBV655363:WBV655812 VRZ655363:VRZ655812 VID655363:VID655812 UYH655363:UYH655812 UOL655363:UOL655812 UEP655363:UEP655812 TUT655363:TUT655812 TKX655363:TKX655812 TBB655363:TBB655812 SRF655363:SRF655812 SHJ655363:SHJ655812 RXN655363:RXN655812 RNR655363:RNR655812 RDV655363:RDV655812 QTZ655363:QTZ655812 QKD655363:QKD655812 QAH655363:QAH655812 PQL655363:PQL655812 PGP655363:PGP655812 OWT655363:OWT655812 OMX655363:OMX655812 ODB655363:ODB655812 NTF655363:NTF655812 NJJ655363:NJJ655812 MZN655363:MZN655812 MPR655363:MPR655812 MFV655363:MFV655812 LVZ655363:LVZ655812 LMD655363:LMD655812 LCH655363:LCH655812 KSL655363:KSL655812 KIP655363:KIP655812 JYT655363:JYT655812 JOX655363:JOX655812 JFB655363:JFB655812 IVF655363:IVF655812 ILJ655363:ILJ655812 IBN655363:IBN655812 HRR655363:HRR655812 HHV655363:HHV655812 GXZ655363:GXZ655812 GOD655363:GOD655812 GEH655363:GEH655812 FUL655363:FUL655812 FKP655363:FKP655812 FAT655363:FAT655812 EQX655363:EQX655812 EHB655363:EHB655812 DXF655363:DXF655812 DNJ655363:DNJ655812 DDN655363:DDN655812 CTR655363:CTR655812 CJV655363:CJV655812 BZZ655363:BZZ655812 BQD655363:BQD655812 BGH655363:BGH655812 AWL655363:AWL655812 AMP655363:AMP655812 ACT655363:ACT655812 SX655363:SX655812 JB655363:JB655812 WVN589827:WVN590276 WLR589827:WLR590276 WBV589827:WBV590276 VRZ589827:VRZ590276 VID589827:VID590276 UYH589827:UYH590276 UOL589827:UOL590276 UEP589827:UEP590276 TUT589827:TUT590276 TKX589827:TKX590276 TBB589827:TBB590276 SRF589827:SRF590276 SHJ589827:SHJ590276 RXN589827:RXN590276 RNR589827:RNR590276 RDV589827:RDV590276 QTZ589827:QTZ590276 QKD589827:QKD590276 QAH589827:QAH590276 PQL589827:PQL590276 PGP589827:PGP590276 OWT589827:OWT590276 OMX589827:OMX590276 ODB589827:ODB590276 NTF589827:NTF590276 NJJ589827:NJJ590276 MZN589827:MZN590276 MPR589827:MPR590276 MFV589827:MFV590276 LVZ589827:LVZ590276 LMD589827:LMD590276 LCH589827:LCH590276 KSL589827:KSL590276 KIP589827:KIP590276 JYT589827:JYT590276 JOX589827:JOX590276 JFB589827:JFB590276 IVF589827:IVF590276 ILJ589827:ILJ590276 IBN589827:IBN590276 HRR589827:HRR590276 HHV589827:HHV590276 GXZ589827:GXZ590276 GOD589827:GOD590276 GEH589827:GEH590276 FUL589827:FUL590276 FKP589827:FKP590276 FAT589827:FAT590276 EQX589827:EQX590276 EHB589827:EHB590276 DXF589827:DXF590276 DNJ589827:DNJ590276 DDN589827:DDN590276 CTR589827:CTR590276 CJV589827:CJV590276 BZZ589827:BZZ590276 BQD589827:BQD590276 BGH589827:BGH590276 AWL589827:AWL590276 AMP589827:AMP590276 ACT589827:ACT590276 SX589827:SX590276 JB589827:JB590276 WVN524291:WVN524740 WLR524291:WLR524740 WBV524291:WBV524740 VRZ524291:VRZ524740 VID524291:VID524740 UYH524291:UYH524740 UOL524291:UOL524740 UEP524291:UEP524740 TUT524291:TUT524740 TKX524291:TKX524740 TBB524291:TBB524740 SRF524291:SRF524740 SHJ524291:SHJ524740 RXN524291:RXN524740 RNR524291:RNR524740 RDV524291:RDV524740 QTZ524291:QTZ524740 QKD524291:QKD524740 QAH524291:QAH524740 PQL524291:PQL524740 PGP524291:PGP524740 OWT524291:OWT524740 OMX524291:OMX524740 ODB524291:ODB524740 NTF524291:NTF524740 NJJ524291:NJJ524740 MZN524291:MZN524740 MPR524291:MPR524740 MFV524291:MFV524740 LVZ524291:LVZ524740 LMD524291:LMD524740 LCH524291:LCH524740 KSL524291:KSL524740 KIP524291:KIP524740 JYT524291:JYT524740 JOX524291:JOX524740 JFB524291:JFB524740 IVF524291:IVF524740 ILJ524291:ILJ524740 IBN524291:IBN524740 HRR524291:HRR524740 HHV524291:HHV524740 GXZ524291:GXZ524740 GOD524291:GOD524740 GEH524291:GEH524740 FUL524291:FUL524740 FKP524291:FKP524740 FAT524291:FAT524740 EQX524291:EQX524740 EHB524291:EHB524740 DXF524291:DXF524740 DNJ524291:DNJ524740 DDN524291:DDN524740 CTR524291:CTR524740 CJV524291:CJV524740 BZZ524291:BZZ524740 BQD524291:BQD524740 BGH524291:BGH524740 AWL524291:AWL524740 AMP524291:AMP524740 ACT524291:ACT524740 SX524291:SX524740 JB524291:JB524740 WVN458755:WVN459204 WLR458755:WLR459204 WBV458755:WBV459204 VRZ458755:VRZ459204 VID458755:VID459204 UYH458755:UYH459204 UOL458755:UOL459204 UEP458755:UEP459204 TUT458755:TUT459204 TKX458755:TKX459204 TBB458755:TBB459204 SRF458755:SRF459204 SHJ458755:SHJ459204 RXN458755:RXN459204 RNR458755:RNR459204 RDV458755:RDV459204 QTZ458755:QTZ459204 QKD458755:QKD459204 QAH458755:QAH459204 PQL458755:PQL459204 PGP458755:PGP459204 OWT458755:OWT459204 OMX458755:OMX459204 ODB458755:ODB459204 NTF458755:NTF459204 NJJ458755:NJJ459204 MZN458755:MZN459204 MPR458755:MPR459204 MFV458755:MFV459204 LVZ458755:LVZ459204 LMD458755:LMD459204 LCH458755:LCH459204 KSL458755:KSL459204 KIP458755:KIP459204 JYT458755:JYT459204 JOX458755:JOX459204 JFB458755:JFB459204 IVF458755:IVF459204 ILJ458755:ILJ459204 IBN458755:IBN459204 HRR458755:HRR459204 HHV458755:HHV459204 GXZ458755:GXZ459204 GOD458755:GOD459204 GEH458755:GEH459204 FUL458755:FUL459204 FKP458755:FKP459204 FAT458755:FAT459204 EQX458755:EQX459204 EHB458755:EHB459204 DXF458755:DXF459204 DNJ458755:DNJ459204 DDN458755:DDN459204 CTR458755:CTR459204 CJV458755:CJV459204 BZZ458755:BZZ459204 BQD458755:BQD459204 BGH458755:BGH459204 AWL458755:AWL459204 AMP458755:AMP459204 ACT458755:ACT459204 SX458755:SX459204 JB458755:JB459204 WVN393219:WVN393668 WLR393219:WLR393668 WBV393219:WBV393668 VRZ393219:VRZ393668 VID393219:VID393668 UYH393219:UYH393668 UOL393219:UOL393668 UEP393219:UEP393668 TUT393219:TUT393668 TKX393219:TKX393668 TBB393219:TBB393668 SRF393219:SRF393668 SHJ393219:SHJ393668 RXN393219:RXN393668 RNR393219:RNR393668 RDV393219:RDV393668 QTZ393219:QTZ393668 QKD393219:QKD393668 QAH393219:QAH393668 PQL393219:PQL393668 PGP393219:PGP393668 OWT393219:OWT393668 OMX393219:OMX393668 ODB393219:ODB393668 NTF393219:NTF393668 NJJ393219:NJJ393668 MZN393219:MZN393668 MPR393219:MPR393668 MFV393219:MFV393668 LVZ393219:LVZ393668 LMD393219:LMD393668 LCH393219:LCH393668 KSL393219:KSL393668 KIP393219:KIP393668 JYT393219:JYT393668 JOX393219:JOX393668 JFB393219:JFB393668 IVF393219:IVF393668 ILJ393219:ILJ393668 IBN393219:IBN393668 HRR393219:HRR393668 HHV393219:HHV393668 GXZ393219:GXZ393668 GOD393219:GOD393668 GEH393219:GEH393668 FUL393219:FUL393668 FKP393219:FKP393668 FAT393219:FAT393668 EQX393219:EQX393668 EHB393219:EHB393668 DXF393219:DXF393668 DNJ393219:DNJ393668 DDN393219:DDN393668 CTR393219:CTR393668 CJV393219:CJV393668 BZZ393219:BZZ393668 BQD393219:BQD393668 BGH393219:BGH393668 AWL393219:AWL393668 AMP393219:AMP393668 ACT393219:ACT393668 SX393219:SX393668 JB393219:JB393668 WVN327683:WVN328132 WLR327683:WLR328132 WBV327683:WBV328132 VRZ327683:VRZ328132 VID327683:VID328132 UYH327683:UYH328132 UOL327683:UOL328132 UEP327683:UEP328132 TUT327683:TUT328132 TKX327683:TKX328132 TBB327683:TBB328132 SRF327683:SRF328132 SHJ327683:SHJ328132 RXN327683:RXN328132 RNR327683:RNR328132 RDV327683:RDV328132 QTZ327683:QTZ328132 QKD327683:QKD328132 QAH327683:QAH328132 PQL327683:PQL328132 PGP327683:PGP328132 OWT327683:OWT328132 OMX327683:OMX328132 ODB327683:ODB328132 NTF327683:NTF328132 NJJ327683:NJJ328132 MZN327683:MZN328132 MPR327683:MPR328132 MFV327683:MFV328132 LVZ327683:LVZ328132 LMD327683:LMD328132 LCH327683:LCH328132 KSL327683:KSL328132 KIP327683:KIP328132 JYT327683:JYT328132 JOX327683:JOX328132 JFB327683:JFB328132 IVF327683:IVF328132 ILJ327683:ILJ328132 IBN327683:IBN328132 HRR327683:HRR328132 HHV327683:HHV328132 GXZ327683:GXZ328132 GOD327683:GOD328132 GEH327683:GEH328132 FUL327683:FUL328132 FKP327683:FKP328132 FAT327683:FAT328132 EQX327683:EQX328132 EHB327683:EHB328132 DXF327683:DXF328132 DNJ327683:DNJ328132 DDN327683:DDN328132 CTR327683:CTR328132 CJV327683:CJV328132 BZZ327683:BZZ328132 BQD327683:BQD328132 BGH327683:BGH328132 AWL327683:AWL328132 AMP327683:AMP328132 ACT327683:ACT328132 SX327683:SX328132 JB327683:JB328132 WVN262147:WVN262596 WLR262147:WLR262596 WBV262147:WBV262596 VRZ262147:VRZ262596 VID262147:VID262596 UYH262147:UYH262596 UOL262147:UOL262596 UEP262147:UEP262596 TUT262147:TUT262596 TKX262147:TKX262596 TBB262147:TBB262596 SRF262147:SRF262596 SHJ262147:SHJ262596 RXN262147:RXN262596 RNR262147:RNR262596 RDV262147:RDV262596 QTZ262147:QTZ262596 QKD262147:QKD262596 QAH262147:QAH262596 PQL262147:PQL262596 PGP262147:PGP262596 OWT262147:OWT262596 OMX262147:OMX262596 ODB262147:ODB262596 NTF262147:NTF262596 NJJ262147:NJJ262596 MZN262147:MZN262596 MPR262147:MPR262596 MFV262147:MFV262596 LVZ262147:LVZ262596 LMD262147:LMD262596 LCH262147:LCH262596 KSL262147:KSL262596 KIP262147:KIP262596 JYT262147:JYT262596 JOX262147:JOX262596 JFB262147:JFB262596 IVF262147:IVF262596 ILJ262147:ILJ262596 IBN262147:IBN262596 HRR262147:HRR262596 HHV262147:HHV262596 GXZ262147:GXZ262596 GOD262147:GOD262596 GEH262147:GEH262596 FUL262147:FUL262596 FKP262147:FKP262596 FAT262147:FAT262596 EQX262147:EQX262596 EHB262147:EHB262596 DXF262147:DXF262596 DNJ262147:DNJ262596 DDN262147:DDN262596 CTR262147:CTR262596 CJV262147:CJV262596 BZZ262147:BZZ262596 BQD262147:BQD262596 BGH262147:BGH262596 AWL262147:AWL262596 AMP262147:AMP262596 ACT262147:ACT262596 SX262147:SX262596 JB262147:JB262596 WVN196611:WVN197060 WLR196611:WLR197060 WBV196611:WBV197060 VRZ196611:VRZ197060 VID196611:VID197060 UYH196611:UYH197060 UOL196611:UOL197060 UEP196611:UEP197060 TUT196611:TUT197060 TKX196611:TKX197060 TBB196611:TBB197060 SRF196611:SRF197060 SHJ196611:SHJ197060 RXN196611:RXN197060 RNR196611:RNR197060 RDV196611:RDV197060 QTZ196611:QTZ197060 QKD196611:QKD197060 QAH196611:QAH197060 PQL196611:PQL197060 PGP196611:PGP197060 OWT196611:OWT197060 OMX196611:OMX197060 ODB196611:ODB197060 NTF196611:NTF197060 NJJ196611:NJJ197060 MZN196611:MZN197060 MPR196611:MPR197060 MFV196611:MFV197060 LVZ196611:LVZ197060 LMD196611:LMD197060 LCH196611:LCH197060 KSL196611:KSL197060 KIP196611:KIP197060 JYT196611:JYT197060 JOX196611:JOX197060 JFB196611:JFB197060 IVF196611:IVF197060 ILJ196611:ILJ197060 IBN196611:IBN197060 HRR196611:HRR197060 HHV196611:HHV197060 GXZ196611:GXZ197060 GOD196611:GOD197060 GEH196611:GEH197060 FUL196611:FUL197060 FKP196611:FKP197060 FAT196611:FAT197060 EQX196611:EQX197060 EHB196611:EHB197060 DXF196611:DXF197060 DNJ196611:DNJ197060 DDN196611:DDN197060 CTR196611:CTR197060 CJV196611:CJV197060 BZZ196611:BZZ197060 BQD196611:BQD197060 BGH196611:BGH197060 AWL196611:AWL197060 AMP196611:AMP197060 ACT196611:ACT197060 SX196611:SX197060 JB196611:JB197060 WVN131075:WVN131524 WLR131075:WLR131524 WBV131075:WBV131524 VRZ131075:VRZ131524 VID131075:VID131524 UYH131075:UYH131524 UOL131075:UOL131524 UEP131075:UEP131524 TUT131075:TUT131524 TKX131075:TKX131524 TBB131075:TBB131524 SRF131075:SRF131524 SHJ131075:SHJ131524 RXN131075:RXN131524 RNR131075:RNR131524 RDV131075:RDV131524 QTZ131075:QTZ131524 QKD131075:QKD131524 QAH131075:QAH131524 PQL131075:PQL131524 PGP131075:PGP131524 OWT131075:OWT131524 OMX131075:OMX131524 ODB131075:ODB131524 NTF131075:NTF131524 NJJ131075:NJJ131524 MZN131075:MZN131524 MPR131075:MPR131524 MFV131075:MFV131524 LVZ131075:LVZ131524 LMD131075:LMD131524 LCH131075:LCH131524 KSL131075:KSL131524 KIP131075:KIP131524 JYT131075:JYT131524 JOX131075:JOX131524 JFB131075:JFB131524 IVF131075:IVF131524 ILJ131075:ILJ131524 IBN131075:IBN131524 HRR131075:HRR131524 HHV131075:HHV131524 GXZ131075:GXZ131524 GOD131075:GOD131524 GEH131075:GEH131524 FUL131075:FUL131524 FKP131075:FKP131524 FAT131075:FAT131524 EQX131075:EQX131524 EHB131075:EHB131524 DXF131075:DXF131524 DNJ131075:DNJ131524 DDN131075:DDN131524 CTR131075:CTR131524 CJV131075:CJV131524 BZZ131075:BZZ131524 BQD131075:BQD131524 BGH131075:BGH131524 AWL131075:AWL131524 AMP131075:AMP131524 ACT131075:ACT131524 SX131075:SX131524 JB131075:JB131524 WVN65539:WVN65988 WLR65539:WLR65988 WBV65539:WBV65988 VRZ65539:VRZ65988 VID65539:VID65988 UYH65539:UYH65988 UOL65539:UOL65988 UEP65539:UEP65988 TUT65539:TUT65988 TKX65539:TKX65988 TBB65539:TBB65988 SRF65539:SRF65988 SHJ65539:SHJ65988 RXN65539:RXN65988 RNR65539:RNR65988 RDV65539:RDV65988 QTZ65539:QTZ65988 QKD65539:QKD65988 QAH65539:QAH65988 PQL65539:PQL65988 PGP65539:PGP65988 OWT65539:OWT65988 OMX65539:OMX65988 ODB65539:ODB65988 NTF65539:NTF65988 NJJ65539:NJJ65988 MZN65539:MZN65988 MPR65539:MPR65988 MFV65539:MFV65988 LVZ65539:LVZ65988 LMD65539:LMD65988 LCH65539:LCH65988 KSL65539:KSL65988 KIP65539:KIP65988 JYT65539:JYT65988 JOX65539:JOX65988 JFB65539:JFB65988 IVF65539:IVF65988 ILJ65539:ILJ65988 IBN65539:IBN65988 HRR65539:HRR65988 HHV65539:HHV65988 GXZ65539:GXZ65988 GOD65539:GOD65988 GEH65539:GEH65988 FUL65539:FUL65988 FKP65539:FKP65988 FAT65539:FAT65988 EQX65539:EQX65988 EHB65539:EHB65988 DXF65539:DXF65988 DNJ65539:DNJ65988 DDN65539:DDN65988 CTR65539:CTR65988 CJV65539:CJV65988 BZZ65539:BZZ65988 BQD65539:BQD65988 BGH65539:BGH65988 AWL65539:AWL65988 AMP65539:AMP65988 ACT65539:ACT65988 SX65539:SX65988 JB65539:JB65988">
      <formula1>$G$455:$G$463</formula1>
      <formula2>0</formula2>
    </dataValidation>
    <dataValidation type="list" allowBlank="1" showErrorMessage="1" sqref="L65538:L65987 JH65539:JH65988 TD65539:TD65988 ACZ65539:ACZ65988 AMV65539:AMV65988 AWR65539:AWR65988 BGN65539:BGN65988 BQJ65539:BQJ65988 CAF65539:CAF65988 CKB65539:CKB65988 CTX65539:CTX65988 DDT65539:DDT65988 DNP65539:DNP65988 DXL65539:DXL65988 EHH65539:EHH65988 ERD65539:ERD65988 FAZ65539:FAZ65988 FKV65539:FKV65988 FUR65539:FUR65988 GEN65539:GEN65988 GOJ65539:GOJ65988 GYF65539:GYF65988 HIB65539:HIB65988 HRX65539:HRX65988 IBT65539:IBT65988 ILP65539:ILP65988 IVL65539:IVL65988 JFH65539:JFH65988 JPD65539:JPD65988 JYZ65539:JYZ65988 KIV65539:KIV65988 KSR65539:KSR65988 LCN65539:LCN65988 LMJ65539:LMJ65988 LWF65539:LWF65988 MGB65539:MGB65988 MPX65539:MPX65988 MZT65539:MZT65988 NJP65539:NJP65988 NTL65539:NTL65988 ODH65539:ODH65988 OND65539:OND65988 OWZ65539:OWZ65988 PGV65539:PGV65988 PQR65539:PQR65988 QAN65539:QAN65988 QKJ65539:QKJ65988 QUF65539:QUF65988 REB65539:REB65988 RNX65539:RNX65988 RXT65539:RXT65988 SHP65539:SHP65988 SRL65539:SRL65988 TBH65539:TBH65988 TLD65539:TLD65988 TUZ65539:TUZ65988 UEV65539:UEV65988 UOR65539:UOR65988 UYN65539:UYN65988 VIJ65539:VIJ65988 VSF65539:VSF65988 WCB65539:WCB65988 WLX65539:WLX65988 WVT65539:WVT65988 L131074:L131523 JH131075:JH131524 TD131075:TD131524 ACZ131075:ACZ131524 AMV131075:AMV131524 AWR131075:AWR131524 BGN131075:BGN131524 BQJ131075:BQJ131524 CAF131075:CAF131524 CKB131075:CKB131524 CTX131075:CTX131524 DDT131075:DDT131524 DNP131075:DNP131524 DXL131075:DXL131524 EHH131075:EHH131524 ERD131075:ERD131524 FAZ131075:FAZ131524 FKV131075:FKV131524 FUR131075:FUR131524 GEN131075:GEN131524 GOJ131075:GOJ131524 GYF131075:GYF131524 HIB131075:HIB131524 HRX131075:HRX131524 IBT131075:IBT131524 ILP131075:ILP131524 IVL131075:IVL131524 JFH131075:JFH131524 JPD131075:JPD131524 JYZ131075:JYZ131524 KIV131075:KIV131524 KSR131075:KSR131524 LCN131075:LCN131524 LMJ131075:LMJ131524 LWF131075:LWF131524 MGB131075:MGB131524 MPX131075:MPX131524 MZT131075:MZT131524 NJP131075:NJP131524 NTL131075:NTL131524 ODH131075:ODH131524 OND131075:OND131524 OWZ131075:OWZ131524 PGV131075:PGV131524 PQR131075:PQR131524 QAN131075:QAN131524 QKJ131075:QKJ131524 QUF131075:QUF131524 REB131075:REB131524 RNX131075:RNX131524 RXT131075:RXT131524 SHP131075:SHP131524 SRL131075:SRL131524 TBH131075:TBH131524 TLD131075:TLD131524 TUZ131075:TUZ131524 UEV131075:UEV131524 UOR131075:UOR131524 UYN131075:UYN131524 VIJ131075:VIJ131524 VSF131075:VSF131524 WCB131075:WCB131524 WLX131075:WLX131524 WVT131075:WVT131524 L196610:L197059 JH196611:JH197060 TD196611:TD197060 ACZ196611:ACZ197060 AMV196611:AMV197060 AWR196611:AWR197060 BGN196611:BGN197060 BQJ196611:BQJ197060 CAF196611:CAF197060 CKB196611:CKB197060 CTX196611:CTX197060 DDT196611:DDT197060 DNP196611:DNP197060 DXL196611:DXL197060 EHH196611:EHH197060 ERD196611:ERD197060 FAZ196611:FAZ197060 FKV196611:FKV197060 FUR196611:FUR197060 GEN196611:GEN197060 GOJ196611:GOJ197060 GYF196611:GYF197060 HIB196611:HIB197060 HRX196611:HRX197060 IBT196611:IBT197060 ILP196611:ILP197060 IVL196611:IVL197060 JFH196611:JFH197060 JPD196611:JPD197060 JYZ196611:JYZ197060 KIV196611:KIV197060 KSR196611:KSR197060 LCN196611:LCN197060 LMJ196611:LMJ197060 LWF196611:LWF197060 MGB196611:MGB197060 MPX196611:MPX197060 MZT196611:MZT197060 NJP196611:NJP197060 NTL196611:NTL197060 ODH196611:ODH197060 OND196611:OND197060 OWZ196611:OWZ197060 PGV196611:PGV197060 PQR196611:PQR197060 QAN196611:QAN197060 QKJ196611:QKJ197060 QUF196611:QUF197060 REB196611:REB197060 RNX196611:RNX197060 RXT196611:RXT197060 SHP196611:SHP197060 SRL196611:SRL197060 TBH196611:TBH197060 TLD196611:TLD197060 TUZ196611:TUZ197060 UEV196611:UEV197060 UOR196611:UOR197060 UYN196611:UYN197060 VIJ196611:VIJ197060 VSF196611:VSF197060 WCB196611:WCB197060 WLX196611:WLX197060 WVT196611:WVT197060 L262146:L262595 JH262147:JH262596 TD262147:TD262596 ACZ262147:ACZ262596 AMV262147:AMV262596 AWR262147:AWR262596 BGN262147:BGN262596 BQJ262147:BQJ262596 CAF262147:CAF262596 CKB262147:CKB262596 CTX262147:CTX262596 DDT262147:DDT262596 DNP262147:DNP262596 DXL262147:DXL262596 EHH262147:EHH262596 ERD262147:ERD262596 FAZ262147:FAZ262596 FKV262147:FKV262596 FUR262147:FUR262596 GEN262147:GEN262596 GOJ262147:GOJ262596 GYF262147:GYF262596 HIB262147:HIB262596 HRX262147:HRX262596 IBT262147:IBT262596 ILP262147:ILP262596 IVL262147:IVL262596 JFH262147:JFH262596 JPD262147:JPD262596 JYZ262147:JYZ262596 KIV262147:KIV262596 KSR262147:KSR262596 LCN262147:LCN262596 LMJ262147:LMJ262596 LWF262147:LWF262596 MGB262147:MGB262596 MPX262147:MPX262596 MZT262147:MZT262596 NJP262147:NJP262596 NTL262147:NTL262596 ODH262147:ODH262596 OND262147:OND262596 OWZ262147:OWZ262596 PGV262147:PGV262596 PQR262147:PQR262596 QAN262147:QAN262596 QKJ262147:QKJ262596 QUF262147:QUF262596 REB262147:REB262596 RNX262147:RNX262596 RXT262147:RXT262596 SHP262147:SHP262596 SRL262147:SRL262596 TBH262147:TBH262596 TLD262147:TLD262596 TUZ262147:TUZ262596 UEV262147:UEV262596 UOR262147:UOR262596 UYN262147:UYN262596 VIJ262147:VIJ262596 VSF262147:VSF262596 WCB262147:WCB262596 WLX262147:WLX262596 WVT262147:WVT262596 L327682:L328131 JH327683:JH328132 TD327683:TD328132 ACZ327683:ACZ328132 AMV327683:AMV328132 AWR327683:AWR328132 BGN327683:BGN328132 BQJ327683:BQJ328132 CAF327683:CAF328132 CKB327683:CKB328132 CTX327683:CTX328132 DDT327683:DDT328132 DNP327683:DNP328132 DXL327683:DXL328132 EHH327683:EHH328132 ERD327683:ERD328132 FAZ327683:FAZ328132 FKV327683:FKV328132 FUR327683:FUR328132 GEN327683:GEN328132 GOJ327683:GOJ328132 GYF327683:GYF328132 HIB327683:HIB328132 HRX327683:HRX328132 IBT327683:IBT328132 ILP327683:ILP328132 IVL327683:IVL328132 JFH327683:JFH328132 JPD327683:JPD328132 JYZ327683:JYZ328132 KIV327683:KIV328132 KSR327683:KSR328132 LCN327683:LCN328132 LMJ327683:LMJ328132 LWF327683:LWF328132 MGB327683:MGB328132 MPX327683:MPX328132 MZT327683:MZT328132 NJP327683:NJP328132 NTL327683:NTL328132 ODH327683:ODH328132 OND327683:OND328132 OWZ327683:OWZ328132 PGV327683:PGV328132 PQR327683:PQR328132 QAN327683:QAN328132 QKJ327683:QKJ328132 QUF327683:QUF328132 REB327683:REB328132 RNX327683:RNX328132 RXT327683:RXT328132 SHP327683:SHP328132 SRL327683:SRL328132 TBH327683:TBH328132 TLD327683:TLD328132 TUZ327683:TUZ328132 UEV327683:UEV328132 UOR327683:UOR328132 UYN327683:UYN328132 VIJ327683:VIJ328132 VSF327683:VSF328132 WCB327683:WCB328132 WLX327683:WLX328132 WVT327683:WVT328132 L393218:L393667 JH393219:JH393668 TD393219:TD393668 ACZ393219:ACZ393668 AMV393219:AMV393668 AWR393219:AWR393668 BGN393219:BGN393668 BQJ393219:BQJ393668 CAF393219:CAF393668 CKB393219:CKB393668 CTX393219:CTX393668 DDT393219:DDT393668 DNP393219:DNP393668 DXL393219:DXL393668 EHH393219:EHH393668 ERD393219:ERD393668 FAZ393219:FAZ393668 FKV393219:FKV393668 FUR393219:FUR393668 GEN393219:GEN393668 GOJ393219:GOJ393668 GYF393219:GYF393668 HIB393219:HIB393668 HRX393219:HRX393668 IBT393219:IBT393668 ILP393219:ILP393668 IVL393219:IVL393668 JFH393219:JFH393668 JPD393219:JPD393668 JYZ393219:JYZ393668 KIV393219:KIV393668 KSR393219:KSR393668 LCN393219:LCN393668 LMJ393219:LMJ393668 LWF393219:LWF393668 MGB393219:MGB393668 MPX393219:MPX393668 MZT393219:MZT393668 NJP393219:NJP393668 NTL393219:NTL393668 ODH393219:ODH393668 OND393219:OND393668 OWZ393219:OWZ393668 PGV393219:PGV393668 PQR393219:PQR393668 QAN393219:QAN393668 QKJ393219:QKJ393668 QUF393219:QUF393668 REB393219:REB393668 RNX393219:RNX393668 RXT393219:RXT393668 SHP393219:SHP393668 SRL393219:SRL393668 TBH393219:TBH393668 TLD393219:TLD393668 TUZ393219:TUZ393668 UEV393219:UEV393668 UOR393219:UOR393668 UYN393219:UYN393668 VIJ393219:VIJ393668 VSF393219:VSF393668 WCB393219:WCB393668 WLX393219:WLX393668 WVT393219:WVT393668 L458754:L459203 JH458755:JH459204 TD458755:TD459204 ACZ458755:ACZ459204 AMV458755:AMV459204 AWR458755:AWR459204 BGN458755:BGN459204 BQJ458755:BQJ459204 CAF458755:CAF459204 CKB458755:CKB459204 CTX458755:CTX459204 DDT458755:DDT459204 DNP458755:DNP459204 DXL458755:DXL459204 EHH458755:EHH459204 ERD458755:ERD459204 FAZ458755:FAZ459204 FKV458755:FKV459204 FUR458755:FUR459204 GEN458755:GEN459204 GOJ458755:GOJ459204 GYF458755:GYF459204 HIB458755:HIB459204 HRX458755:HRX459204 IBT458755:IBT459204 ILP458755:ILP459204 IVL458755:IVL459204 JFH458755:JFH459204 JPD458755:JPD459204 JYZ458755:JYZ459204 KIV458755:KIV459204 KSR458755:KSR459204 LCN458755:LCN459204 LMJ458755:LMJ459204 LWF458755:LWF459204 MGB458755:MGB459204 MPX458755:MPX459204 MZT458755:MZT459204 NJP458755:NJP459204 NTL458755:NTL459204 ODH458755:ODH459204 OND458755:OND459204 OWZ458755:OWZ459204 PGV458755:PGV459204 PQR458755:PQR459204 QAN458755:QAN459204 QKJ458755:QKJ459204 QUF458755:QUF459204 REB458755:REB459204 RNX458755:RNX459204 RXT458755:RXT459204 SHP458755:SHP459204 SRL458755:SRL459204 TBH458755:TBH459204 TLD458755:TLD459204 TUZ458755:TUZ459204 UEV458755:UEV459204 UOR458755:UOR459204 UYN458755:UYN459204 VIJ458755:VIJ459204 VSF458755:VSF459204 WCB458755:WCB459204 WLX458755:WLX459204 WVT458755:WVT459204 L524290:L524739 JH524291:JH524740 TD524291:TD524740 ACZ524291:ACZ524740 AMV524291:AMV524740 AWR524291:AWR524740 BGN524291:BGN524740 BQJ524291:BQJ524740 CAF524291:CAF524740 CKB524291:CKB524740 CTX524291:CTX524740 DDT524291:DDT524740 DNP524291:DNP524740 DXL524291:DXL524740 EHH524291:EHH524740 ERD524291:ERD524740 FAZ524291:FAZ524740 FKV524291:FKV524740 FUR524291:FUR524740 GEN524291:GEN524740 GOJ524291:GOJ524740 GYF524291:GYF524740 HIB524291:HIB524740 HRX524291:HRX524740 IBT524291:IBT524740 ILP524291:ILP524740 IVL524291:IVL524740 JFH524291:JFH524740 JPD524291:JPD524740 JYZ524291:JYZ524740 KIV524291:KIV524740 KSR524291:KSR524740 LCN524291:LCN524740 LMJ524291:LMJ524740 LWF524291:LWF524740 MGB524291:MGB524740 MPX524291:MPX524740 MZT524291:MZT524740 NJP524291:NJP524740 NTL524291:NTL524740 ODH524291:ODH524740 OND524291:OND524740 OWZ524291:OWZ524740 PGV524291:PGV524740 PQR524291:PQR524740 QAN524291:QAN524740 QKJ524291:QKJ524740 QUF524291:QUF524740 REB524291:REB524740 RNX524291:RNX524740 RXT524291:RXT524740 SHP524291:SHP524740 SRL524291:SRL524740 TBH524291:TBH524740 TLD524291:TLD524740 TUZ524291:TUZ524740 UEV524291:UEV524740 UOR524291:UOR524740 UYN524291:UYN524740 VIJ524291:VIJ524740 VSF524291:VSF524740 WCB524291:WCB524740 WLX524291:WLX524740 WVT524291:WVT524740 L589826:L590275 JH589827:JH590276 TD589827:TD590276 ACZ589827:ACZ590276 AMV589827:AMV590276 AWR589827:AWR590276 BGN589827:BGN590276 BQJ589827:BQJ590276 CAF589827:CAF590276 CKB589827:CKB590276 CTX589827:CTX590276 DDT589827:DDT590276 DNP589827:DNP590276 DXL589827:DXL590276 EHH589827:EHH590276 ERD589827:ERD590276 FAZ589827:FAZ590276 FKV589827:FKV590276 FUR589827:FUR590276 GEN589827:GEN590276 GOJ589827:GOJ590276 GYF589827:GYF590276 HIB589827:HIB590276 HRX589827:HRX590276 IBT589827:IBT590276 ILP589827:ILP590276 IVL589827:IVL590276 JFH589827:JFH590276 JPD589827:JPD590276 JYZ589827:JYZ590276 KIV589827:KIV590276 KSR589827:KSR590276 LCN589827:LCN590276 LMJ589827:LMJ590276 LWF589827:LWF590276 MGB589827:MGB590276 MPX589827:MPX590276 MZT589827:MZT590276 NJP589827:NJP590276 NTL589827:NTL590276 ODH589827:ODH590276 OND589827:OND590276 OWZ589827:OWZ590276 PGV589827:PGV590276 PQR589827:PQR590276 QAN589827:QAN590276 QKJ589827:QKJ590276 QUF589827:QUF590276 REB589827:REB590276 RNX589827:RNX590276 RXT589827:RXT590276 SHP589827:SHP590276 SRL589827:SRL590276 TBH589827:TBH590276 TLD589827:TLD590276 TUZ589827:TUZ590276 UEV589827:UEV590276 UOR589827:UOR590276 UYN589827:UYN590276 VIJ589827:VIJ590276 VSF589827:VSF590276 WCB589827:WCB590276 WLX589827:WLX590276 WVT589827:WVT590276 L655362:L655811 JH655363:JH655812 TD655363:TD655812 ACZ655363:ACZ655812 AMV655363:AMV655812 AWR655363:AWR655812 BGN655363:BGN655812 BQJ655363:BQJ655812 CAF655363:CAF655812 CKB655363:CKB655812 CTX655363:CTX655812 DDT655363:DDT655812 DNP655363:DNP655812 DXL655363:DXL655812 EHH655363:EHH655812 ERD655363:ERD655812 FAZ655363:FAZ655812 FKV655363:FKV655812 FUR655363:FUR655812 GEN655363:GEN655812 GOJ655363:GOJ655812 GYF655363:GYF655812 HIB655363:HIB655812 HRX655363:HRX655812 IBT655363:IBT655812 ILP655363:ILP655812 IVL655363:IVL655812 JFH655363:JFH655812 JPD655363:JPD655812 JYZ655363:JYZ655812 KIV655363:KIV655812 KSR655363:KSR655812 LCN655363:LCN655812 LMJ655363:LMJ655812 LWF655363:LWF655812 MGB655363:MGB655812 MPX655363:MPX655812 MZT655363:MZT655812 NJP655363:NJP655812 NTL655363:NTL655812 ODH655363:ODH655812 OND655363:OND655812 OWZ655363:OWZ655812 PGV655363:PGV655812 PQR655363:PQR655812 QAN655363:QAN655812 QKJ655363:QKJ655812 QUF655363:QUF655812 REB655363:REB655812 RNX655363:RNX655812 RXT655363:RXT655812 SHP655363:SHP655812 SRL655363:SRL655812 TBH655363:TBH655812 TLD655363:TLD655812 TUZ655363:TUZ655812 UEV655363:UEV655812 UOR655363:UOR655812 UYN655363:UYN655812 VIJ655363:VIJ655812 VSF655363:VSF655812 WCB655363:WCB655812 WLX655363:WLX655812 WVT655363:WVT655812 L720898:L721347 JH720899:JH721348 TD720899:TD721348 ACZ720899:ACZ721348 AMV720899:AMV721348 AWR720899:AWR721348 BGN720899:BGN721348 BQJ720899:BQJ721348 CAF720899:CAF721348 CKB720899:CKB721348 CTX720899:CTX721348 DDT720899:DDT721348 DNP720899:DNP721348 DXL720899:DXL721348 EHH720899:EHH721348 ERD720899:ERD721348 FAZ720899:FAZ721348 FKV720899:FKV721348 FUR720899:FUR721348 GEN720899:GEN721348 GOJ720899:GOJ721348 GYF720899:GYF721348 HIB720899:HIB721348 HRX720899:HRX721348 IBT720899:IBT721348 ILP720899:ILP721348 IVL720899:IVL721348 JFH720899:JFH721348 JPD720899:JPD721348 JYZ720899:JYZ721348 KIV720899:KIV721348 KSR720899:KSR721348 LCN720899:LCN721348 LMJ720899:LMJ721348 LWF720899:LWF721348 MGB720899:MGB721348 MPX720899:MPX721348 MZT720899:MZT721348 NJP720899:NJP721348 NTL720899:NTL721348 ODH720899:ODH721348 OND720899:OND721348 OWZ720899:OWZ721348 PGV720899:PGV721348 PQR720899:PQR721348 QAN720899:QAN721348 QKJ720899:QKJ721348 QUF720899:QUF721348 REB720899:REB721348 RNX720899:RNX721348 RXT720899:RXT721348 SHP720899:SHP721348 SRL720899:SRL721348 TBH720899:TBH721348 TLD720899:TLD721348 TUZ720899:TUZ721348 UEV720899:UEV721348 UOR720899:UOR721348 UYN720899:UYN721348 VIJ720899:VIJ721348 VSF720899:VSF721348 WCB720899:WCB721348 WLX720899:WLX721348 WVT720899:WVT721348 L786434:L786883 JH786435:JH786884 TD786435:TD786884 ACZ786435:ACZ786884 AMV786435:AMV786884 AWR786435:AWR786884 BGN786435:BGN786884 BQJ786435:BQJ786884 CAF786435:CAF786884 CKB786435:CKB786884 CTX786435:CTX786884 DDT786435:DDT786884 DNP786435:DNP786884 DXL786435:DXL786884 EHH786435:EHH786884 ERD786435:ERD786884 FAZ786435:FAZ786884 FKV786435:FKV786884 FUR786435:FUR786884 GEN786435:GEN786884 GOJ786435:GOJ786884 GYF786435:GYF786884 HIB786435:HIB786884 HRX786435:HRX786884 IBT786435:IBT786884 ILP786435:ILP786884 IVL786435:IVL786884 JFH786435:JFH786884 JPD786435:JPD786884 JYZ786435:JYZ786884 KIV786435:KIV786884 KSR786435:KSR786884 LCN786435:LCN786884 LMJ786435:LMJ786884 LWF786435:LWF786884 MGB786435:MGB786884 MPX786435:MPX786884 MZT786435:MZT786884 NJP786435:NJP786884 NTL786435:NTL786884 ODH786435:ODH786884 OND786435:OND786884 OWZ786435:OWZ786884 PGV786435:PGV786884 PQR786435:PQR786884 QAN786435:QAN786884 QKJ786435:QKJ786884 QUF786435:QUF786884 REB786435:REB786884 RNX786435:RNX786884 RXT786435:RXT786884 SHP786435:SHP786884 SRL786435:SRL786884 TBH786435:TBH786884 TLD786435:TLD786884 TUZ786435:TUZ786884 UEV786435:UEV786884 UOR786435:UOR786884 UYN786435:UYN786884 VIJ786435:VIJ786884 VSF786435:VSF786884 WCB786435:WCB786884 WLX786435:WLX786884 WVT786435:WVT786884 L851970:L852419 JH851971:JH852420 TD851971:TD852420 ACZ851971:ACZ852420 AMV851971:AMV852420 AWR851971:AWR852420 BGN851971:BGN852420 BQJ851971:BQJ852420 CAF851971:CAF852420 CKB851971:CKB852420 CTX851971:CTX852420 DDT851971:DDT852420 DNP851971:DNP852420 DXL851971:DXL852420 EHH851971:EHH852420 ERD851971:ERD852420 FAZ851971:FAZ852420 FKV851971:FKV852420 FUR851971:FUR852420 GEN851971:GEN852420 GOJ851971:GOJ852420 GYF851971:GYF852420 HIB851971:HIB852420 HRX851971:HRX852420 IBT851971:IBT852420 ILP851971:ILP852420 IVL851971:IVL852420 JFH851971:JFH852420 JPD851971:JPD852420 JYZ851971:JYZ852420 KIV851971:KIV852420 KSR851971:KSR852420 LCN851971:LCN852420 LMJ851971:LMJ852420 LWF851971:LWF852420 MGB851971:MGB852420 MPX851971:MPX852420 MZT851971:MZT852420 NJP851971:NJP852420 NTL851971:NTL852420 ODH851971:ODH852420 OND851971:OND852420 OWZ851971:OWZ852420 PGV851971:PGV852420 PQR851971:PQR852420 QAN851971:QAN852420 QKJ851971:QKJ852420 QUF851971:QUF852420 REB851971:REB852420 RNX851971:RNX852420 RXT851971:RXT852420 SHP851971:SHP852420 SRL851971:SRL852420 TBH851971:TBH852420 TLD851971:TLD852420 TUZ851971:TUZ852420 UEV851971:UEV852420 UOR851971:UOR852420 UYN851971:UYN852420 VIJ851971:VIJ852420 VSF851971:VSF852420 WCB851971:WCB852420 WLX851971:WLX852420 WVT851971:WVT852420 L917506:L917955 JH917507:JH917956 TD917507:TD917956 ACZ917507:ACZ917956 AMV917507:AMV917956 AWR917507:AWR917956 BGN917507:BGN917956 BQJ917507:BQJ917956 CAF917507:CAF917956 CKB917507:CKB917956 CTX917507:CTX917956 DDT917507:DDT917956 DNP917507:DNP917956 DXL917507:DXL917956 EHH917507:EHH917956 ERD917507:ERD917956 FAZ917507:FAZ917956 FKV917507:FKV917956 FUR917507:FUR917956 GEN917507:GEN917956 GOJ917507:GOJ917956 GYF917507:GYF917956 HIB917507:HIB917956 HRX917507:HRX917956 IBT917507:IBT917956 ILP917507:ILP917956 IVL917507:IVL917956 JFH917507:JFH917956 JPD917507:JPD917956 JYZ917507:JYZ917956 KIV917507:KIV917956 KSR917507:KSR917956 LCN917507:LCN917956 LMJ917507:LMJ917956 LWF917507:LWF917956 MGB917507:MGB917956 MPX917507:MPX917956 MZT917507:MZT917956 NJP917507:NJP917956 NTL917507:NTL917956 ODH917507:ODH917956 OND917507:OND917956 OWZ917507:OWZ917956 PGV917507:PGV917956 PQR917507:PQR917956 QAN917507:QAN917956 QKJ917507:QKJ917956 QUF917507:QUF917956 REB917507:REB917956 RNX917507:RNX917956 RXT917507:RXT917956 SHP917507:SHP917956 SRL917507:SRL917956 TBH917507:TBH917956 TLD917507:TLD917956 TUZ917507:TUZ917956 UEV917507:UEV917956 UOR917507:UOR917956 UYN917507:UYN917956 VIJ917507:VIJ917956 VSF917507:VSF917956 WCB917507:WCB917956 WLX917507:WLX917956 WVT917507:WVT917956 L983042:L983491 JH983043:JH983492 TD983043:TD983492 ACZ983043:ACZ983492 AMV983043:AMV983492 AWR983043:AWR983492 BGN983043:BGN983492 BQJ983043:BQJ983492 CAF983043:CAF983492 CKB983043:CKB983492 CTX983043:CTX983492 DDT983043:DDT983492 DNP983043:DNP983492 DXL983043:DXL983492 EHH983043:EHH983492 ERD983043:ERD983492 FAZ983043:FAZ983492 FKV983043:FKV983492 FUR983043:FUR983492 GEN983043:GEN983492 GOJ983043:GOJ983492 GYF983043:GYF983492 HIB983043:HIB983492 HRX983043:HRX983492 IBT983043:IBT983492 ILP983043:ILP983492 IVL983043:IVL983492 JFH983043:JFH983492 JPD983043:JPD983492 JYZ983043:JYZ983492 KIV983043:KIV983492 KSR983043:KSR983492 LCN983043:LCN983492 LMJ983043:LMJ983492 LWF983043:LWF983492 MGB983043:MGB983492 MPX983043:MPX983492 MZT983043:MZT983492 NJP983043:NJP983492 NTL983043:NTL983492 ODH983043:ODH983492 OND983043:OND983492 OWZ983043:OWZ983492 PGV983043:PGV983492 PQR983043:PQR983492 QAN983043:QAN983492 QKJ983043:QKJ983492 QUF983043:QUF983492 REB983043:REB983492 RNX983043:RNX983492 RXT983043:RXT983492 SHP983043:SHP983492 SRL983043:SRL983492 TBH983043:TBH983492 TLD983043:TLD983492 TUZ983043:TUZ983492 UEV983043:UEV983492 UOR983043:UOR983492 UYN983043:UYN983492 VIJ983043:VIJ983492 VSF983043:VSF983492 WCB983043:WCB983492 WLX983043:WLX983492 WVT983043:WVT983492 JH9:JH452 TD9:TD452 ACZ9:ACZ452 AMV9:AMV452 AWR9:AWR452 BGN9:BGN452 BQJ9:BQJ452 CAF9:CAF452 CKB9:CKB452 CTX9:CTX452 DDT9:DDT452 DNP9:DNP452 DXL9:DXL452 EHH9:EHH452 ERD9:ERD452 FAZ9:FAZ452 FKV9:FKV452 FUR9:FUR452 GEN9:GEN452 GOJ9:GOJ452 GYF9:GYF452 HIB9:HIB452 HRX9:HRX452 IBT9:IBT452 ILP9:ILP452 IVL9:IVL452 JFH9:JFH452 JPD9:JPD452 JYZ9:JYZ452 KIV9:KIV452 KSR9:KSR452 LCN9:LCN452 LMJ9:LMJ452 LWF9:LWF452 MGB9:MGB452 MPX9:MPX452 MZT9:MZT452 NJP9:NJP452 NTL9:NTL452 ODH9:ODH452 OND9:OND452 OWZ9:OWZ452 PGV9:PGV452 PQR9:PQR452 QAN9:QAN452 QKJ9:QKJ452 QUF9:QUF452 REB9:REB452 RNX9:RNX452 RXT9:RXT452 SHP9:SHP452 SRL9:SRL452 TBH9:TBH452 TLD9:TLD452 TUZ9:TUZ452 UEV9:UEV452 UOR9:UOR452 UYN9:UYN452 VIJ9:VIJ452 VSF9:VSF452 WCB9:WCB452 WLX9:WLX452 WVT9:WVT452 L9 L15:L451">
      <formula1>"Programmé,En négociation,En cours,Clôturé"</formula1>
      <formula2>0</formula2>
    </dataValidation>
  </dataValidations>
  <pageMargins left="0.74803149606299213" right="0.74803149606299213" top="0.98425196850393704" bottom="0.98425196850393704" header="0.51181102362204722" footer="0.51181102362204722"/>
  <pageSetup paperSize="8" scale="72" firstPageNumber="0" fitToHeight="0" orientation="landscape" r:id="rId1"/>
  <headerFooter alignWithMargins="0">
    <oddHeader xml:space="preserve">&amp;C&amp;"Arial,Bold"&amp;18&amp;K03+000Planification et Suivi Accords d'Exécution et de Financement&amp;"Arial,Regular"&amp;10&amp;K000000
</oddHeader>
  </headerFooter>
  <extLst>
    <ext xmlns:x14="http://schemas.microsoft.com/office/spreadsheetml/2009/9/main" uri="{CCE6A557-97BC-4b89-ADB6-D9C93CAAB3DF}">
      <x14:dataValidations xmlns:xm="http://schemas.microsoft.com/office/excel/2006/main" count="1">
        <x14:dataValidation type="list" allowBlank="1" showErrorMessage="1">
          <x14:formula1>
            <xm:f>"Planned,Processed"</xm:f>
          </x14:formula1>
          <x14:formula2>
            <xm:f>0</xm:f>
          </x14:formula2>
          <xm:sqref>WVV44:WVV45 JJ9:JJ14 TF9:TF14 ADB9:ADB14 AMX9:AMX14 AWT9:AWT14 BGP9:BGP14 BQL9:BQL14 CAH9:CAH14 CKD9:CKD14 CTZ9:CTZ14 DDV9:DDV14 DNR9:DNR14 DXN9:DXN14 EHJ9:EHJ14 ERF9:ERF14 FBB9:FBB14 FKX9:FKX14 FUT9:FUT14 GEP9:GEP14 GOL9:GOL14 GYH9:GYH14 HID9:HID14 HRZ9:HRZ14 IBV9:IBV14 ILR9:ILR14 IVN9:IVN14 JFJ9:JFJ14 JPF9:JPF14 JZB9:JZB14 KIX9:KIX14 KST9:KST14 LCP9:LCP14 LML9:LML14 LWH9:LWH14 MGD9:MGD14 MPZ9:MPZ14 MZV9:MZV14 NJR9:NJR14 NTN9:NTN14 ODJ9:ODJ14 ONF9:ONF14 OXB9:OXB14 PGX9:PGX14 PQT9:PQT14 QAP9:QAP14 QKL9:QKL14 QUH9:QUH14 RED9:RED14 RNZ9:RNZ14 RXV9:RXV14 SHR9:SHR14 SRN9:SRN14 TBJ9:TBJ14 TLF9:TLF14 TVB9:TVB14 UEX9:UEX14 UOT9:UOT14 UYP9:UYP14 VIL9:VIL14 VSH9:VSH14 WCD9:WCD14 WLZ9:WLZ14 WVV9:WVV14 N65538:N65543 JJ65539:JJ65544 TF65539:TF65544 ADB65539:ADB65544 AMX65539:AMX65544 AWT65539:AWT65544 BGP65539:BGP65544 BQL65539:BQL65544 CAH65539:CAH65544 CKD65539:CKD65544 CTZ65539:CTZ65544 DDV65539:DDV65544 DNR65539:DNR65544 DXN65539:DXN65544 EHJ65539:EHJ65544 ERF65539:ERF65544 FBB65539:FBB65544 FKX65539:FKX65544 FUT65539:FUT65544 GEP65539:GEP65544 GOL65539:GOL65544 GYH65539:GYH65544 HID65539:HID65544 HRZ65539:HRZ65544 IBV65539:IBV65544 ILR65539:ILR65544 IVN65539:IVN65544 JFJ65539:JFJ65544 JPF65539:JPF65544 JZB65539:JZB65544 KIX65539:KIX65544 KST65539:KST65544 LCP65539:LCP65544 LML65539:LML65544 LWH65539:LWH65544 MGD65539:MGD65544 MPZ65539:MPZ65544 MZV65539:MZV65544 NJR65539:NJR65544 NTN65539:NTN65544 ODJ65539:ODJ65544 ONF65539:ONF65544 OXB65539:OXB65544 PGX65539:PGX65544 PQT65539:PQT65544 QAP65539:QAP65544 QKL65539:QKL65544 QUH65539:QUH65544 RED65539:RED65544 RNZ65539:RNZ65544 RXV65539:RXV65544 SHR65539:SHR65544 SRN65539:SRN65544 TBJ65539:TBJ65544 TLF65539:TLF65544 TVB65539:TVB65544 UEX65539:UEX65544 UOT65539:UOT65544 UYP65539:UYP65544 VIL65539:VIL65544 VSH65539:VSH65544 WCD65539:WCD65544 WLZ65539:WLZ65544 WVV65539:WVV65544 N131074:N131079 JJ131075:JJ131080 TF131075:TF131080 ADB131075:ADB131080 AMX131075:AMX131080 AWT131075:AWT131080 BGP131075:BGP131080 BQL131075:BQL131080 CAH131075:CAH131080 CKD131075:CKD131080 CTZ131075:CTZ131080 DDV131075:DDV131080 DNR131075:DNR131080 DXN131075:DXN131080 EHJ131075:EHJ131080 ERF131075:ERF131080 FBB131075:FBB131080 FKX131075:FKX131080 FUT131075:FUT131080 GEP131075:GEP131080 GOL131075:GOL131080 GYH131075:GYH131080 HID131075:HID131080 HRZ131075:HRZ131080 IBV131075:IBV131080 ILR131075:ILR131080 IVN131075:IVN131080 JFJ131075:JFJ131080 JPF131075:JPF131080 JZB131075:JZB131080 KIX131075:KIX131080 KST131075:KST131080 LCP131075:LCP131080 LML131075:LML131080 LWH131075:LWH131080 MGD131075:MGD131080 MPZ131075:MPZ131080 MZV131075:MZV131080 NJR131075:NJR131080 NTN131075:NTN131080 ODJ131075:ODJ131080 ONF131075:ONF131080 OXB131075:OXB131080 PGX131075:PGX131080 PQT131075:PQT131080 QAP131075:QAP131080 QKL131075:QKL131080 QUH131075:QUH131080 RED131075:RED131080 RNZ131075:RNZ131080 RXV131075:RXV131080 SHR131075:SHR131080 SRN131075:SRN131080 TBJ131075:TBJ131080 TLF131075:TLF131080 TVB131075:TVB131080 UEX131075:UEX131080 UOT131075:UOT131080 UYP131075:UYP131080 VIL131075:VIL131080 VSH131075:VSH131080 WCD131075:WCD131080 WLZ131075:WLZ131080 WVV131075:WVV131080 N196610:N196615 JJ196611:JJ196616 TF196611:TF196616 ADB196611:ADB196616 AMX196611:AMX196616 AWT196611:AWT196616 BGP196611:BGP196616 BQL196611:BQL196616 CAH196611:CAH196616 CKD196611:CKD196616 CTZ196611:CTZ196616 DDV196611:DDV196616 DNR196611:DNR196616 DXN196611:DXN196616 EHJ196611:EHJ196616 ERF196611:ERF196616 FBB196611:FBB196616 FKX196611:FKX196616 FUT196611:FUT196616 GEP196611:GEP196616 GOL196611:GOL196616 GYH196611:GYH196616 HID196611:HID196616 HRZ196611:HRZ196616 IBV196611:IBV196616 ILR196611:ILR196616 IVN196611:IVN196616 JFJ196611:JFJ196616 JPF196611:JPF196616 JZB196611:JZB196616 KIX196611:KIX196616 KST196611:KST196616 LCP196611:LCP196616 LML196611:LML196616 LWH196611:LWH196616 MGD196611:MGD196616 MPZ196611:MPZ196616 MZV196611:MZV196616 NJR196611:NJR196616 NTN196611:NTN196616 ODJ196611:ODJ196616 ONF196611:ONF196616 OXB196611:OXB196616 PGX196611:PGX196616 PQT196611:PQT196616 QAP196611:QAP196616 QKL196611:QKL196616 QUH196611:QUH196616 RED196611:RED196616 RNZ196611:RNZ196616 RXV196611:RXV196616 SHR196611:SHR196616 SRN196611:SRN196616 TBJ196611:TBJ196616 TLF196611:TLF196616 TVB196611:TVB196616 UEX196611:UEX196616 UOT196611:UOT196616 UYP196611:UYP196616 VIL196611:VIL196616 VSH196611:VSH196616 WCD196611:WCD196616 WLZ196611:WLZ196616 WVV196611:WVV196616 N262146:N262151 JJ262147:JJ262152 TF262147:TF262152 ADB262147:ADB262152 AMX262147:AMX262152 AWT262147:AWT262152 BGP262147:BGP262152 BQL262147:BQL262152 CAH262147:CAH262152 CKD262147:CKD262152 CTZ262147:CTZ262152 DDV262147:DDV262152 DNR262147:DNR262152 DXN262147:DXN262152 EHJ262147:EHJ262152 ERF262147:ERF262152 FBB262147:FBB262152 FKX262147:FKX262152 FUT262147:FUT262152 GEP262147:GEP262152 GOL262147:GOL262152 GYH262147:GYH262152 HID262147:HID262152 HRZ262147:HRZ262152 IBV262147:IBV262152 ILR262147:ILR262152 IVN262147:IVN262152 JFJ262147:JFJ262152 JPF262147:JPF262152 JZB262147:JZB262152 KIX262147:KIX262152 KST262147:KST262152 LCP262147:LCP262152 LML262147:LML262152 LWH262147:LWH262152 MGD262147:MGD262152 MPZ262147:MPZ262152 MZV262147:MZV262152 NJR262147:NJR262152 NTN262147:NTN262152 ODJ262147:ODJ262152 ONF262147:ONF262152 OXB262147:OXB262152 PGX262147:PGX262152 PQT262147:PQT262152 QAP262147:QAP262152 QKL262147:QKL262152 QUH262147:QUH262152 RED262147:RED262152 RNZ262147:RNZ262152 RXV262147:RXV262152 SHR262147:SHR262152 SRN262147:SRN262152 TBJ262147:TBJ262152 TLF262147:TLF262152 TVB262147:TVB262152 UEX262147:UEX262152 UOT262147:UOT262152 UYP262147:UYP262152 VIL262147:VIL262152 VSH262147:VSH262152 WCD262147:WCD262152 WLZ262147:WLZ262152 WVV262147:WVV262152 N327682:N327687 JJ327683:JJ327688 TF327683:TF327688 ADB327683:ADB327688 AMX327683:AMX327688 AWT327683:AWT327688 BGP327683:BGP327688 BQL327683:BQL327688 CAH327683:CAH327688 CKD327683:CKD327688 CTZ327683:CTZ327688 DDV327683:DDV327688 DNR327683:DNR327688 DXN327683:DXN327688 EHJ327683:EHJ327688 ERF327683:ERF327688 FBB327683:FBB327688 FKX327683:FKX327688 FUT327683:FUT327688 GEP327683:GEP327688 GOL327683:GOL327688 GYH327683:GYH327688 HID327683:HID327688 HRZ327683:HRZ327688 IBV327683:IBV327688 ILR327683:ILR327688 IVN327683:IVN327688 JFJ327683:JFJ327688 JPF327683:JPF327688 JZB327683:JZB327688 KIX327683:KIX327688 KST327683:KST327688 LCP327683:LCP327688 LML327683:LML327688 LWH327683:LWH327688 MGD327683:MGD327688 MPZ327683:MPZ327688 MZV327683:MZV327688 NJR327683:NJR327688 NTN327683:NTN327688 ODJ327683:ODJ327688 ONF327683:ONF327688 OXB327683:OXB327688 PGX327683:PGX327688 PQT327683:PQT327688 QAP327683:QAP327688 QKL327683:QKL327688 QUH327683:QUH327688 RED327683:RED327688 RNZ327683:RNZ327688 RXV327683:RXV327688 SHR327683:SHR327688 SRN327683:SRN327688 TBJ327683:TBJ327688 TLF327683:TLF327688 TVB327683:TVB327688 UEX327683:UEX327688 UOT327683:UOT327688 UYP327683:UYP327688 VIL327683:VIL327688 VSH327683:VSH327688 WCD327683:WCD327688 WLZ327683:WLZ327688 WVV327683:WVV327688 N393218:N393223 JJ393219:JJ393224 TF393219:TF393224 ADB393219:ADB393224 AMX393219:AMX393224 AWT393219:AWT393224 BGP393219:BGP393224 BQL393219:BQL393224 CAH393219:CAH393224 CKD393219:CKD393224 CTZ393219:CTZ393224 DDV393219:DDV393224 DNR393219:DNR393224 DXN393219:DXN393224 EHJ393219:EHJ393224 ERF393219:ERF393224 FBB393219:FBB393224 FKX393219:FKX393224 FUT393219:FUT393224 GEP393219:GEP393224 GOL393219:GOL393224 GYH393219:GYH393224 HID393219:HID393224 HRZ393219:HRZ393224 IBV393219:IBV393224 ILR393219:ILR393224 IVN393219:IVN393224 JFJ393219:JFJ393224 JPF393219:JPF393224 JZB393219:JZB393224 KIX393219:KIX393224 KST393219:KST393224 LCP393219:LCP393224 LML393219:LML393224 LWH393219:LWH393224 MGD393219:MGD393224 MPZ393219:MPZ393224 MZV393219:MZV393224 NJR393219:NJR393224 NTN393219:NTN393224 ODJ393219:ODJ393224 ONF393219:ONF393224 OXB393219:OXB393224 PGX393219:PGX393224 PQT393219:PQT393224 QAP393219:QAP393224 QKL393219:QKL393224 QUH393219:QUH393224 RED393219:RED393224 RNZ393219:RNZ393224 RXV393219:RXV393224 SHR393219:SHR393224 SRN393219:SRN393224 TBJ393219:TBJ393224 TLF393219:TLF393224 TVB393219:TVB393224 UEX393219:UEX393224 UOT393219:UOT393224 UYP393219:UYP393224 VIL393219:VIL393224 VSH393219:VSH393224 WCD393219:WCD393224 WLZ393219:WLZ393224 WVV393219:WVV393224 N458754:N458759 JJ458755:JJ458760 TF458755:TF458760 ADB458755:ADB458760 AMX458755:AMX458760 AWT458755:AWT458760 BGP458755:BGP458760 BQL458755:BQL458760 CAH458755:CAH458760 CKD458755:CKD458760 CTZ458755:CTZ458760 DDV458755:DDV458760 DNR458755:DNR458760 DXN458755:DXN458760 EHJ458755:EHJ458760 ERF458755:ERF458760 FBB458755:FBB458760 FKX458755:FKX458760 FUT458755:FUT458760 GEP458755:GEP458760 GOL458755:GOL458760 GYH458755:GYH458760 HID458755:HID458760 HRZ458755:HRZ458760 IBV458755:IBV458760 ILR458755:ILR458760 IVN458755:IVN458760 JFJ458755:JFJ458760 JPF458755:JPF458760 JZB458755:JZB458760 KIX458755:KIX458760 KST458755:KST458760 LCP458755:LCP458760 LML458755:LML458760 LWH458755:LWH458760 MGD458755:MGD458760 MPZ458755:MPZ458760 MZV458755:MZV458760 NJR458755:NJR458760 NTN458755:NTN458760 ODJ458755:ODJ458760 ONF458755:ONF458760 OXB458755:OXB458760 PGX458755:PGX458760 PQT458755:PQT458760 QAP458755:QAP458760 QKL458755:QKL458760 QUH458755:QUH458760 RED458755:RED458760 RNZ458755:RNZ458760 RXV458755:RXV458760 SHR458755:SHR458760 SRN458755:SRN458760 TBJ458755:TBJ458760 TLF458755:TLF458760 TVB458755:TVB458760 UEX458755:UEX458760 UOT458755:UOT458760 UYP458755:UYP458760 VIL458755:VIL458760 VSH458755:VSH458760 WCD458755:WCD458760 WLZ458755:WLZ458760 WVV458755:WVV458760 N524290:N524295 JJ524291:JJ524296 TF524291:TF524296 ADB524291:ADB524296 AMX524291:AMX524296 AWT524291:AWT524296 BGP524291:BGP524296 BQL524291:BQL524296 CAH524291:CAH524296 CKD524291:CKD524296 CTZ524291:CTZ524296 DDV524291:DDV524296 DNR524291:DNR524296 DXN524291:DXN524296 EHJ524291:EHJ524296 ERF524291:ERF524296 FBB524291:FBB524296 FKX524291:FKX524296 FUT524291:FUT524296 GEP524291:GEP524296 GOL524291:GOL524296 GYH524291:GYH524296 HID524291:HID524296 HRZ524291:HRZ524296 IBV524291:IBV524296 ILR524291:ILR524296 IVN524291:IVN524296 JFJ524291:JFJ524296 JPF524291:JPF524296 JZB524291:JZB524296 KIX524291:KIX524296 KST524291:KST524296 LCP524291:LCP524296 LML524291:LML524296 LWH524291:LWH524296 MGD524291:MGD524296 MPZ524291:MPZ524296 MZV524291:MZV524296 NJR524291:NJR524296 NTN524291:NTN524296 ODJ524291:ODJ524296 ONF524291:ONF524296 OXB524291:OXB524296 PGX524291:PGX524296 PQT524291:PQT524296 QAP524291:QAP524296 QKL524291:QKL524296 QUH524291:QUH524296 RED524291:RED524296 RNZ524291:RNZ524296 RXV524291:RXV524296 SHR524291:SHR524296 SRN524291:SRN524296 TBJ524291:TBJ524296 TLF524291:TLF524296 TVB524291:TVB524296 UEX524291:UEX524296 UOT524291:UOT524296 UYP524291:UYP524296 VIL524291:VIL524296 VSH524291:VSH524296 WCD524291:WCD524296 WLZ524291:WLZ524296 WVV524291:WVV524296 N589826:N589831 JJ589827:JJ589832 TF589827:TF589832 ADB589827:ADB589832 AMX589827:AMX589832 AWT589827:AWT589832 BGP589827:BGP589832 BQL589827:BQL589832 CAH589827:CAH589832 CKD589827:CKD589832 CTZ589827:CTZ589832 DDV589827:DDV589832 DNR589827:DNR589832 DXN589827:DXN589832 EHJ589827:EHJ589832 ERF589827:ERF589832 FBB589827:FBB589832 FKX589827:FKX589832 FUT589827:FUT589832 GEP589827:GEP589832 GOL589827:GOL589832 GYH589827:GYH589832 HID589827:HID589832 HRZ589827:HRZ589832 IBV589827:IBV589832 ILR589827:ILR589832 IVN589827:IVN589832 JFJ589827:JFJ589832 JPF589827:JPF589832 JZB589827:JZB589832 KIX589827:KIX589832 KST589827:KST589832 LCP589827:LCP589832 LML589827:LML589832 LWH589827:LWH589832 MGD589827:MGD589832 MPZ589827:MPZ589832 MZV589827:MZV589832 NJR589827:NJR589832 NTN589827:NTN589832 ODJ589827:ODJ589832 ONF589827:ONF589832 OXB589827:OXB589832 PGX589827:PGX589832 PQT589827:PQT589832 QAP589827:QAP589832 QKL589827:QKL589832 QUH589827:QUH589832 RED589827:RED589832 RNZ589827:RNZ589832 RXV589827:RXV589832 SHR589827:SHR589832 SRN589827:SRN589832 TBJ589827:TBJ589832 TLF589827:TLF589832 TVB589827:TVB589832 UEX589827:UEX589832 UOT589827:UOT589832 UYP589827:UYP589832 VIL589827:VIL589832 VSH589827:VSH589832 WCD589827:WCD589832 WLZ589827:WLZ589832 WVV589827:WVV589832 N655362:N655367 JJ655363:JJ655368 TF655363:TF655368 ADB655363:ADB655368 AMX655363:AMX655368 AWT655363:AWT655368 BGP655363:BGP655368 BQL655363:BQL655368 CAH655363:CAH655368 CKD655363:CKD655368 CTZ655363:CTZ655368 DDV655363:DDV655368 DNR655363:DNR655368 DXN655363:DXN655368 EHJ655363:EHJ655368 ERF655363:ERF655368 FBB655363:FBB655368 FKX655363:FKX655368 FUT655363:FUT655368 GEP655363:GEP655368 GOL655363:GOL655368 GYH655363:GYH655368 HID655363:HID655368 HRZ655363:HRZ655368 IBV655363:IBV655368 ILR655363:ILR655368 IVN655363:IVN655368 JFJ655363:JFJ655368 JPF655363:JPF655368 JZB655363:JZB655368 KIX655363:KIX655368 KST655363:KST655368 LCP655363:LCP655368 LML655363:LML655368 LWH655363:LWH655368 MGD655363:MGD655368 MPZ655363:MPZ655368 MZV655363:MZV655368 NJR655363:NJR655368 NTN655363:NTN655368 ODJ655363:ODJ655368 ONF655363:ONF655368 OXB655363:OXB655368 PGX655363:PGX655368 PQT655363:PQT655368 QAP655363:QAP655368 QKL655363:QKL655368 QUH655363:QUH655368 RED655363:RED655368 RNZ655363:RNZ655368 RXV655363:RXV655368 SHR655363:SHR655368 SRN655363:SRN655368 TBJ655363:TBJ655368 TLF655363:TLF655368 TVB655363:TVB655368 UEX655363:UEX655368 UOT655363:UOT655368 UYP655363:UYP655368 VIL655363:VIL655368 VSH655363:VSH655368 WCD655363:WCD655368 WLZ655363:WLZ655368 WVV655363:WVV655368 N720898:N720903 JJ720899:JJ720904 TF720899:TF720904 ADB720899:ADB720904 AMX720899:AMX720904 AWT720899:AWT720904 BGP720899:BGP720904 BQL720899:BQL720904 CAH720899:CAH720904 CKD720899:CKD720904 CTZ720899:CTZ720904 DDV720899:DDV720904 DNR720899:DNR720904 DXN720899:DXN720904 EHJ720899:EHJ720904 ERF720899:ERF720904 FBB720899:FBB720904 FKX720899:FKX720904 FUT720899:FUT720904 GEP720899:GEP720904 GOL720899:GOL720904 GYH720899:GYH720904 HID720899:HID720904 HRZ720899:HRZ720904 IBV720899:IBV720904 ILR720899:ILR720904 IVN720899:IVN720904 JFJ720899:JFJ720904 JPF720899:JPF720904 JZB720899:JZB720904 KIX720899:KIX720904 KST720899:KST720904 LCP720899:LCP720904 LML720899:LML720904 LWH720899:LWH720904 MGD720899:MGD720904 MPZ720899:MPZ720904 MZV720899:MZV720904 NJR720899:NJR720904 NTN720899:NTN720904 ODJ720899:ODJ720904 ONF720899:ONF720904 OXB720899:OXB720904 PGX720899:PGX720904 PQT720899:PQT720904 QAP720899:QAP720904 QKL720899:QKL720904 QUH720899:QUH720904 RED720899:RED720904 RNZ720899:RNZ720904 RXV720899:RXV720904 SHR720899:SHR720904 SRN720899:SRN720904 TBJ720899:TBJ720904 TLF720899:TLF720904 TVB720899:TVB720904 UEX720899:UEX720904 UOT720899:UOT720904 UYP720899:UYP720904 VIL720899:VIL720904 VSH720899:VSH720904 WCD720899:WCD720904 WLZ720899:WLZ720904 WVV720899:WVV720904 N786434:N786439 JJ786435:JJ786440 TF786435:TF786440 ADB786435:ADB786440 AMX786435:AMX786440 AWT786435:AWT786440 BGP786435:BGP786440 BQL786435:BQL786440 CAH786435:CAH786440 CKD786435:CKD786440 CTZ786435:CTZ786440 DDV786435:DDV786440 DNR786435:DNR786440 DXN786435:DXN786440 EHJ786435:EHJ786440 ERF786435:ERF786440 FBB786435:FBB786440 FKX786435:FKX786440 FUT786435:FUT786440 GEP786435:GEP786440 GOL786435:GOL786440 GYH786435:GYH786440 HID786435:HID786440 HRZ786435:HRZ786440 IBV786435:IBV786440 ILR786435:ILR786440 IVN786435:IVN786440 JFJ786435:JFJ786440 JPF786435:JPF786440 JZB786435:JZB786440 KIX786435:KIX786440 KST786435:KST786440 LCP786435:LCP786440 LML786435:LML786440 LWH786435:LWH786440 MGD786435:MGD786440 MPZ786435:MPZ786440 MZV786435:MZV786440 NJR786435:NJR786440 NTN786435:NTN786440 ODJ786435:ODJ786440 ONF786435:ONF786440 OXB786435:OXB786440 PGX786435:PGX786440 PQT786435:PQT786440 QAP786435:QAP786440 QKL786435:QKL786440 QUH786435:QUH786440 RED786435:RED786440 RNZ786435:RNZ786440 RXV786435:RXV786440 SHR786435:SHR786440 SRN786435:SRN786440 TBJ786435:TBJ786440 TLF786435:TLF786440 TVB786435:TVB786440 UEX786435:UEX786440 UOT786435:UOT786440 UYP786435:UYP786440 VIL786435:VIL786440 VSH786435:VSH786440 WCD786435:WCD786440 WLZ786435:WLZ786440 WVV786435:WVV786440 N851970:N851975 JJ851971:JJ851976 TF851971:TF851976 ADB851971:ADB851976 AMX851971:AMX851976 AWT851971:AWT851976 BGP851971:BGP851976 BQL851971:BQL851976 CAH851971:CAH851976 CKD851971:CKD851976 CTZ851971:CTZ851976 DDV851971:DDV851976 DNR851971:DNR851976 DXN851971:DXN851976 EHJ851971:EHJ851976 ERF851971:ERF851976 FBB851971:FBB851976 FKX851971:FKX851976 FUT851971:FUT851976 GEP851971:GEP851976 GOL851971:GOL851976 GYH851971:GYH851976 HID851971:HID851976 HRZ851971:HRZ851976 IBV851971:IBV851976 ILR851971:ILR851976 IVN851971:IVN851976 JFJ851971:JFJ851976 JPF851971:JPF851976 JZB851971:JZB851976 KIX851971:KIX851976 KST851971:KST851976 LCP851971:LCP851976 LML851971:LML851976 LWH851971:LWH851976 MGD851971:MGD851976 MPZ851971:MPZ851976 MZV851971:MZV851976 NJR851971:NJR851976 NTN851971:NTN851976 ODJ851971:ODJ851976 ONF851971:ONF851976 OXB851971:OXB851976 PGX851971:PGX851976 PQT851971:PQT851976 QAP851971:QAP851976 QKL851971:QKL851976 QUH851971:QUH851976 RED851971:RED851976 RNZ851971:RNZ851976 RXV851971:RXV851976 SHR851971:SHR851976 SRN851971:SRN851976 TBJ851971:TBJ851976 TLF851971:TLF851976 TVB851971:TVB851976 UEX851971:UEX851976 UOT851971:UOT851976 UYP851971:UYP851976 VIL851971:VIL851976 VSH851971:VSH851976 WCD851971:WCD851976 WLZ851971:WLZ851976 WVV851971:WVV851976 N917506:N917511 JJ917507:JJ917512 TF917507:TF917512 ADB917507:ADB917512 AMX917507:AMX917512 AWT917507:AWT917512 BGP917507:BGP917512 BQL917507:BQL917512 CAH917507:CAH917512 CKD917507:CKD917512 CTZ917507:CTZ917512 DDV917507:DDV917512 DNR917507:DNR917512 DXN917507:DXN917512 EHJ917507:EHJ917512 ERF917507:ERF917512 FBB917507:FBB917512 FKX917507:FKX917512 FUT917507:FUT917512 GEP917507:GEP917512 GOL917507:GOL917512 GYH917507:GYH917512 HID917507:HID917512 HRZ917507:HRZ917512 IBV917507:IBV917512 ILR917507:ILR917512 IVN917507:IVN917512 JFJ917507:JFJ917512 JPF917507:JPF917512 JZB917507:JZB917512 KIX917507:KIX917512 KST917507:KST917512 LCP917507:LCP917512 LML917507:LML917512 LWH917507:LWH917512 MGD917507:MGD917512 MPZ917507:MPZ917512 MZV917507:MZV917512 NJR917507:NJR917512 NTN917507:NTN917512 ODJ917507:ODJ917512 ONF917507:ONF917512 OXB917507:OXB917512 PGX917507:PGX917512 PQT917507:PQT917512 QAP917507:QAP917512 QKL917507:QKL917512 QUH917507:QUH917512 RED917507:RED917512 RNZ917507:RNZ917512 RXV917507:RXV917512 SHR917507:SHR917512 SRN917507:SRN917512 TBJ917507:TBJ917512 TLF917507:TLF917512 TVB917507:TVB917512 UEX917507:UEX917512 UOT917507:UOT917512 UYP917507:UYP917512 VIL917507:VIL917512 VSH917507:VSH917512 WCD917507:WCD917512 WLZ917507:WLZ917512 WVV917507:WVV917512 N983042:N983047 JJ983043:JJ983048 TF983043:TF983048 ADB983043:ADB983048 AMX983043:AMX983048 AWT983043:AWT983048 BGP983043:BGP983048 BQL983043:BQL983048 CAH983043:CAH983048 CKD983043:CKD983048 CTZ983043:CTZ983048 DDV983043:DDV983048 DNR983043:DNR983048 DXN983043:DXN983048 EHJ983043:EHJ983048 ERF983043:ERF983048 FBB983043:FBB983048 FKX983043:FKX983048 FUT983043:FUT983048 GEP983043:GEP983048 GOL983043:GOL983048 GYH983043:GYH983048 HID983043:HID983048 HRZ983043:HRZ983048 IBV983043:IBV983048 ILR983043:ILR983048 IVN983043:IVN983048 JFJ983043:JFJ983048 JPF983043:JPF983048 JZB983043:JZB983048 KIX983043:KIX983048 KST983043:KST983048 LCP983043:LCP983048 LML983043:LML983048 LWH983043:LWH983048 MGD983043:MGD983048 MPZ983043:MPZ983048 MZV983043:MZV983048 NJR983043:NJR983048 NTN983043:NTN983048 ODJ983043:ODJ983048 ONF983043:ONF983048 OXB983043:OXB983048 PGX983043:PGX983048 PQT983043:PQT983048 QAP983043:QAP983048 QKL983043:QKL983048 QUH983043:QUH983048 RED983043:RED983048 RNZ983043:RNZ983048 RXV983043:RXV983048 SHR983043:SHR983048 SRN983043:SRN983048 TBJ983043:TBJ983048 TLF983043:TLF983048 TVB983043:TVB983048 UEX983043:UEX983048 UOT983043:UOT983048 UYP983043:UYP983048 VIL983043:VIL983048 VSH983043:VSH983048 WCD983043:WCD983048 WLZ983043:WLZ983048 WVV983043:WVV983048 N65545:N65549 JJ65546:JJ65550 TF65546:TF65550 ADB65546:ADB65550 AMX65546:AMX65550 AWT65546:AWT65550 BGP65546:BGP65550 BQL65546:BQL65550 CAH65546:CAH65550 CKD65546:CKD65550 CTZ65546:CTZ65550 DDV65546:DDV65550 DNR65546:DNR65550 DXN65546:DXN65550 EHJ65546:EHJ65550 ERF65546:ERF65550 FBB65546:FBB65550 FKX65546:FKX65550 FUT65546:FUT65550 GEP65546:GEP65550 GOL65546:GOL65550 GYH65546:GYH65550 HID65546:HID65550 HRZ65546:HRZ65550 IBV65546:IBV65550 ILR65546:ILR65550 IVN65546:IVN65550 JFJ65546:JFJ65550 JPF65546:JPF65550 JZB65546:JZB65550 KIX65546:KIX65550 KST65546:KST65550 LCP65546:LCP65550 LML65546:LML65550 LWH65546:LWH65550 MGD65546:MGD65550 MPZ65546:MPZ65550 MZV65546:MZV65550 NJR65546:NJR65550 NTN65546:NTN65550 ODJ65546:ODJ65550 ONF65546:ONF65550 OXB65546:OXB65550 PGX65546:PGX65550 PQT65546:PQT65550 QAP65546:QAP65550 QKL65546:QKL65550 QUH65546:QUH65550 RED65546:RED65550 RNZ65546:RNZ65550 RXV65546:RXV65550 SHR65546:SHR65550 SRN65546:SRN65550 TBJ65546:TBJ65550 TLF65546:TLF65550 TVB65546:TVB65550 UEX65546:UEX65550 UOT65546:UOT65550 UYP65546:UYP65550 VIL65546:VIL65550 VSH65546:VSH65550 WCD65546:WCD65550 WLZ65546:WLZ65550 WVV65546:WVV65550 N131081:N131085 JJ131082:JJ131086 TF131082:TF131086 ADB131082:ADB131086 AMX131082:AMX131086 AWT131082:AWT131086 BGP131082:BGP131086 BQL131082:BQL131086 CAH131082:CAH131086 CKD131082:CKD131086 CTZ131082:CTZ131086 DDV131082:DDV131086 DNR131082:DNR131086 DXN131082:DXN131086 EHJ131082:EHJ131086 ERF131082:ERF131086 FBB131082:FBB131086 FKX131082:FKX131086 FUT131082:FUT131086 GEP131082:GEP131086 GOL131082:GOL131086 GYH131082:GYH131086 HID131082:HID131086 HRZ131082:HRZ131086 IBV131082:IBV131086 ILR131082:ILR131086 IVN131082:IVN131086 JFJ131082:JFJ131086 JPF131082:JPF131086 JZB131082:JZB131086 KIX131082:KIX131086 KST131082:KST131086 LCP131082:LCP131086 LML131082:LML131086 LWH131082:LWH131086 MGD131082:MGD131086 MPZ131082:MPZ131086 MZV131082:MZV131086 NJR131082:NJR131086 NTN131082:NTN131086 ODJ131082:ODJ131086 ONF131082:ONF131086 OXB131082:OXB131086 PGX131082:PGX131086 PQT131082:PQT131086 QAP131082:QAP131086 QKL131082:QKL131086 QUH131082:QUH131086 RED131082:RED131086 RNZ131082:RNZ131086 RXV131082:RXV131086 SHR131082:SHR131086 SRN131082:SRN131086 TBJ131082:TBJ131086 TLF131082:TLF131086 TVB131082:TVB131086 UEX131082:UEX131086 UOT131082:UOT131086 UYP131082:UYP131086 VIL131082:VIL131086 VSH131082:VSH131086 WCD131082:WCD131086 WLZ131082:WLZ131086 WVV131082:WVV131086 N196617:N196621 JJ196618:JJ196622 TF196618:TF196622 ADB196618:ADB196622 AMX196618:AMX196622 AWT196618:AWT196622 BGP196618:BGP196622 BQL196618:BQL196622 CAH196618:CAH196622 CKD196618:CKD196622 CTZ196618:CTZ196622 DDV196618:DDV196622 DNR196618:DNR196622 DXN196618:DXN196622 EHJ196618:EHJ196622 ERF196618:ERF196622 FBB196618:FBB196622 FKX196618:FKX196622 FUT196618:FUT196622 GEP196618:GEP196622 GOL196618:GOL196622 GYH196618:GYH196622 HID196618:HID196622 HRZ196618:HRZ196622 IBV196618:IBV196622 ILR196618:ILR196622 IVN196618:IVN196622 JFJ196618:JFJ196622 JPF196618:JPF196622 JZB196618:JZB196622 KIX196618:KIX196622 KST196618:KST196622 LCP196618:LCP196622 LML196618:LML196622 LWH196618:LWH196622 MGD196618:MGD196622 MPZ196618:MPZ196622 MZV196618:MZV196622 NJR196618:NJR196622 NTN196618:NTN196622 ODJ196618:ODJ196622 ONF196618:ONF196622 OXB196618:OXB196622 PGX196618:PGX196622 PQT196618:PQT196622 QAP196618:QAP196622 QKL196618:QKL196622 QUH196618:QUH196622 RED196618:RED196622 RNZ196618:RNZ196622 RXV196618:RXV196622 SHR196618:SHR196622 SRN196618:SRN196622 TBJ196618:TBJ196622 TLF196618:TLF196622 TVB196618:TVB196622 UEX196618:UEX196622 UOT196618:UOT196622 UYP196618:UYP196622 VIL196618:VIL196622 VSH196618:VSH196622 WCD196618:WCD196622 WLZ196618:WLZ196622 WVV196618:WVV196622 N262153:N262157 JJ262154:JJ262158 TF262154:TF262158 ADB262154:ADB262158 AMX262154:AMX262158 AWT262154:AWT262158 BGP262154:BGP262158 BQL262154:BQL262158 CAH262154:CAH262158 CKD262154:CKD262158 CTZ262154:CTZ262158 DDV262154:DDV262158 DNR262154:DNR262158 DXN262154:DXN262158 EHJ262154:EHJ262158 ERF262154:ERF262158 FBB262154:FBB262158 FKX262154:FKX262158 FUT262154:FUT262158 GEP262154:GEP262158 GOL262154:GOL262158 GYH262154:GYH262158 HID262154:HID262158 HRZ262154:HRZ262158 IBV262154:IBV262158 ILR262154:ILR262158 IVN262154:IVN262158 JFJ262154:JFJ262158 JPF262154:JPF262158 JZB262154:JZB262158 KIX262154:KIX262158 KST262154:KST262158 LCP262154:LCP262158 LML262154:LML262158 LWH262154:LWH262158 MGD262154:MGD262158 MPZ262154:MPZ262158 MZV262154:MZV262158 NJR262154:NJR262158 NTN262154:NTN262158 ODJ262154:ODJ262158 ONF262154:ONF262158 OXB262154:OXB262158 PGX262154:PGX262158 PQT262154:PQT262158 QAP262154:QAP262158 QKL262154:QKL262158 QUH262154:QUH262158 RED262154:RED262158 RNZ262154:RNZ262158 RXV262154:RXV262158 SHR262154:SHR262158 SRN262154:SRN262158 TBJ262154:TBJ262158 TLF262154:TLF262158 TVB262154:TVB262158 UEX262154:UEX262158 UOT262154:UOT262158 UYP262154:UYP262158 VIL262154:VIL262158 VSH262154:VSH262158 WCD262154:WCD262158 WLZ262154:WLZ262158 WVV262154:WVV262158 N327689:N327693 JJ327690:JJ327694 TF327690:TF327694 ADB327690:ADB327694 AMX327690:AMX327694 AWT327690:AWT327694 BGP327690:BGP327694 BQL327690:BQL327694 CAH327690:CAH327694 CKD327690:CKD327694 CTZ327690:CTZ327694 DDV327690:DDV327694 DNR327690:DNR327694 DXN327690:DXN327694 EHJ327690:EHJ327694 ERF327690:ERF327694 FBB327690:FBB327694 FKX327690:FKX327694 FUT327690:FUT327694 GEP327690:GEP327694 GOL327690:GOL327694 GYH327690:GYH327694 HID327690:HID327694 HRZ327690:HRZ327694 IBV327690:IBV327694 ILR327690:ILR327694 IVN327690:IVN327694 JFJ327690:JFJ327694 JPF327690:JPF327694 JZB327690:JZB327694 KIX327690:KIX327694 KST327690:KST327694 LCP327690:LCP327694 LML327690:LML327694 LWH327690:LWH327694 MGD327690:MGD327694 MPZ327690:MPZ327694 MZV327690:MZV327694 NJR327690:NJR327694 NTN327690:NTN327694 ODJ327690:ODJ327694 ONF327690:ONF327694 OXB327690:OXB327694 PGX327690:PGX327694 PQT327690:PQT327694 QAP327690:QAP327694 QKL327690:QKL327694 QUH327690:QUH327694 RED327690:RED327694 RNZ327690:RNZ327694 RXV327690:RXV327694 SHR327690:SHR327694 SRN327690:SRN327694 TBJ327690:TBJ327694 TLF327690:TLF327694 TVB327690:TVB327694 UEX327690:UEX327694 UOT327690:UOT327694 UYP327690:UYP327694 VIL327690:VIL327694 VSH327690:VSH327694 WCD327690:WCD327694 WLZ327690:WLZ327694 WVV327690:WVV327694 N393225:N393229 JJ393226:JJ393230 TF393226:TF393230 ADB393226:ADB393230 AMX393226:AMX393230 AWT393226:AWT393230 BGP393226:BGP393230 BQL393226:BQL393230 CAH393226:CAH393230 CKD393226:CKD393230 CTZ393226:CTZ393230 DDV393226:DDV393230 DNR393226:DNR393230 DXN393226:DXN393230 EHJ393226:EHJ393230 ERF393226:ERF393230 FBB393226:FBB393230 FKX393226:FKX393230 FUT393226:FUT393230 GEP393226:GEP393230 GOL393226:GOL393230 GYH393226:GYH393230 HID393226:HID393230 HRZ393226:HRZ393230 IBV393226:IBV393230 ILR393226:ILR393230 IVN393226:IVN393230 JFJ393226:JFJ393230 JPF393226:JPF393230 JZB393226:JZB393230 KIX393226:KIX393230 KST393226:KST393230 LCP393226:LCP393230 LML393226:LML393230 LWH393226:LWH393230 MGD393226:MGD393230 MPZ393226:MPZ393230 MZV393226:MZV393230 NJR393226:NJR393230 NTN393226:NTN393230 ODJ393226:ODJ393230 ONF393226:ONF393230 OXB393226:OXB393230 PGX393226:PGX393230 PQT393226:PQT393230 QAP393226:QAP393230 QKL393226:QKL393230 QUH393226:QUH393230 RED393226:RED393230 RNZ393226:RNZ393230 RXV393226:RXV393230 SHR393226:SHR393230 SRN393226:SRN393230 TBJ393226:TBJ393230 TLF393226:TLF393230 TVB393226:TVB393230 UEX393226:UEX393230 UOT393226:UOT393230 UYP393226:UYP393230 VIL393226:VIL393230 VSH393226:VSH393230 WCD393226:WCD393230 WLZ393226:WLZ393230 WVV393226:WVV393230 N458761:N458765 JJ458762:JJ458766 TF458762:TF458766 ADB458762:ADB458766 AMX458762:AMX458766 AWT458762:AWT458766 BGP458762:BGP458766 BQL458762:BQL458766 CAH458762:CAH458766 CKD458762:CKD458766 CTZ458762:CTZ458766 DDV458762:DDV458766 DNR458762:DNR458766 DXN458762:DXN458766 EHJ458762:EHJ458766 ERF458762:ERF458766 FBB458762:FBB458766 FKX458762:FKX458766 FUT458762:FUT458766 GEP458762:GEP458766 GOL458762:GOL458766 GYH458762:GYH458766 HID458762:HID458766 HRZ458762:HRZ458766 IBV458762:IBV458766 ILR458762:ILR458766 IVN458762:IVN458766 JFJ458762:JFJ458766 JPF458762:JPF458766 JZB458762:JZB458766 KIX458762:KIX458766 KST458762:KST458766 LCP458762:LCP458766 LML458762:LML458766 LWH458762:LWH458766 MGD458762:MGD458766 MPZ458762:MPZ458766 MZV458762:MZV458766 NJR458762:NJR458766 NTN458762:NTN458766 ODJ458762:ODJ458766 ONF458762:ONF458766 OXB458762:OXB458766 PGX458762:PGX458766 PQT458762:PQT458766 QAP458762:QAP458766 QKL458762:QKL458766 QUH458762:QUH458766 RED458762:RED458766 RNZ458762:RNZ458766 RXV458762:RXV458766 SHR458762:SHR458766 SRN458762:SRN458766 TBJ458762:TBJ458766 TLF458762:TLF458766 TVB458762:TVB458766 UEX458762:UEX458766 UOT458762:UOT458766 UYP458762:UYP458766 VIL458762:VIL458766 VSH458762:VSH458766 WCD458762:WCD458766 WLZ458762:WLZ458766 WVV458762:WVV458766 N524297:N524301 JJ524298:JJ524302 TF524298:TF524302 ADB524298:ADB524302 AMX524298:AMX524302 AWT524298:AWT524302 BGP524298:BGP524302 BQL524298:BQL524302 CAH524298:CAH524302 CKD524298:CKD524302 CTZ524298:CTZ524302 DDV524298:DDV524302 DNR524298:DNR524302 DXN524298:DXN524302 EHJ524298:EHJ524302 ERF524298:ERF524302 FBB524298:FBB524302 FKX524298:FKX524302 FUT524298:FUT524302 GEP524298:GEP524302 GOL524298:GOL524302 GYH524298:GYH524302 HID524298:HID524302 HRZ524298:HRZ524302 IBV524298:IBV524302 ILR524298:ILR524302 IVN524298:IVN524302 JFJ524298:JFJ524302 JPF524298:JPF524302 JZB524298:JZB524302 KIX524298:KIX524302 KST524298:KST524302 LCP524298:LCP524302 LML524298:LML524302 LWH524298:LWH524302 MGD524298:MGD524302 MPZ524298:MPZ524302 MZV524298:MZV524302 NJR524298:NJR524302 NTN524298:NTN524302 ODJ524298:ODJ524302 ONF524298:ONF524302 OXB524298:OXB524302 PGX524298:PGX524302 PQT524298:PQT524302 QAP524298:QAP524302 QKL524298:QKL524302 QUH524298:QUH524302 RED524298:RED524302 RNZ524298:RNZ524302 RXV524298:RXV524302 SHR524298:SHR524302 SRN524298:SRN524302 TBJ524298:TBJ524302 TLF524298:TLF524302 TVB524298:TVB524302 UEX524298:UEX524302 UOT524298:UOT524302 UYP524298:UYP524302 VIL524298:VIL524302 VSH524298:VSH524302 WCD524298:WCD524302 WLZ524298:WLZ524302 WVV524298:WVV524302 N589833:N589837 JJ589834:JJ589838 TF589834:TF589838 ADB589834:ADB589838 AMX589834:AMX589838 AWT589834:AWT589838 BGP589834:BGP589838 BQL589834:BQL589838 CAH589834:CAH589838 CKD589834:CKD589838 CTZ589834:CTZ589838 DDV589834:DDV589838 DNR589834:DNR589838 DXN589834:DXN589838 EHJ589834:EHJ589838 ERF589834:ERF589838 FBB589834:FBB589838 FKX589834:FKX589838 FUT589834:FUT589838 GEP589834:GEP589838 GOL589834:GOL589838 GYH589834:GYH589838 HID589834:HID589838 HRZ589834:HRZ589838 IBV589834:IBV589838 ILR589834:ILR589838 IVN589834:IVN589838 JFJ589834:JFJ589838 JPF589834:JPF589838 JZB589834:JZB589838 KIX589834:KIX589838 KST589834:KST589838 LCP589834:LCP589838 LML589834:LML589838 LWH589834:LWH589838 MGD589834:MGD589838 MPZ589834:MPZ589838 MZV589834:MZV589838 NJR589834:NJR589838 NTN589834:NTN589838 ODJ589834:ODJ589838 ONF589834:ONF589838 OXB589834:OXB589838 PGX589834:PGX589838 PQT589834:PQT589838 QAP589834:QAP589838 QKL589834:QKL589838 QUH589834:QUH589838 RED589834:RED589838 RNZ589834:RNZ589838 RXV589834:RXV589838 SHR589834:SHR589838 SRN589834:SRN589838 TBJ589834:TBJ589838 TLF589834:TLF589838 TVB589834:TVB589838 UEX589834:UEX589838 UOT589834:UOT589838 UYP589834:UYP589838 VIL589834:VIL589838 VSH589834:VSH589838 WCD589834:WCD589838 WLZ589834:WLZ589838 WVV589834:WVV589838 N655369:N655373 JJ655370:JJ655374 TF655370:TF655374 ADB655370:ADB655374 AMX655370:AMX655374 AWT655370:AWT655374 BGP655370:BGP655374 BQL655370:BQL655374 CAH655370:CAH655374 CKD655370:CKD655374 CTZ655370:CTZ655374 DDV655370:DDV655374 DNR655370:DNR655374 DXN655370:DXN655374 EHJ655370:EHJ655374 ERF655370:ERF655374 FBB655370:FBB655374 FKX655370:FKX655374 FUT655370:FUT655374 GEP655370:GEP655374 GOL655370:GOL655374 GYH655370:GYH655374 HID655370:HID655374 HRZ655370:HRZ655374 IBV655370:IBV655374 ILR655370:ILR655374 IVN655370:IVN655374 JFJ655370:JFJ655374 JPF655370:JPF655374 JZB655370:JZB655374 KIX655370:KIX655374 KST655370:KST655374 LCP655370:LCP655374 LML655370:LML655374 LWH655370:LWH655374 MGD655370:MGD655374 MPZ655370:MPZ655374 MZV655370:MZV655374 NJR655370:NJR655374 NTN655370:NTN655374 ODJ655370:ODJ655374 ONF655370:ONF655374 OXB655370:OXB655374 PGX655370:PGX655374 PQT655370:PQT655374 QAP655370:QAP655374 QKL655370:QKL655374 QUH655370:QUH655374 RED655370:RED655374 RNZ655370:RNZ655374 RXV655370:RXV655374 SHR655370:SHR655374 SRN655370:SRN655374 TBJ655370:TBJ655374 TLF655370:TLF655374 TVB655370:TVB655374 UEX655370:UEX655374 UOT655370:UOT655374 UYP655370:UYP655374 VIL655370:VIL655374 VSH655370:VSH655374 WCD655370:WCD655374 WLZ655370:WLZ655374 WVV655370:WVV655374 N720905:N720909 JJ720906:JJ720910 TF720906:TF720910 ADB720906:ADB720910 AMX720906:AMX720910 AWT720906:AWT720910 BGP720906:BGP720910 BQL720906:BQL720910 CAH720906:CAH720910 CKD720906:CKD720910 CTZ720906:CTZ720910 DDV720906:DDV720910 DNR720906:DNR720910 DXN720906:DXN720910 EHJ720906:EHJ720910 ERF720906:ERF720910 FBB720906:FBB720910 FKX720906:FKX720910 FUT720906:FUT720910 GEP720906:GEP720910 GOL720906:GOL720910 GYH720906:GYH720910 HID720906:HID720910 HRZ720906:HRZ720910 IBV720906:IBV720910 ILR720906:ILR720910 IVN720906:IVN720910 JFJ720906:JFJ720910 JPF720906:JPF720910 JZB720906:JZB720910 KIX720906:KIX720910 KST720906:KST720910 LCP720906:LCP720910 LML720906:LML720910 LWH720906:LWH720910 MGD720906:MGD720910 MPZ720906:MPZ720910 MZV720906:MZV720910 NJR720906:NJR720910 NTN720906:NTN720910 ODJ720906:ODJ720910 ONF720906:ONF720910 OXB720906:OXB720910 PGX720906:PGX720910 PQT720906:PQT720910 QAP720906:QAP720910 QKL720906:QKL720910 QUH720906:QUH720910 RED720906:RED720910 RNZ720906:RNZ720910 RXV720906:RXV720910 SHR720906:SHR720910 SRN720906:SRN720910 TBJ720906:TBJ720910 TLF720906:TLF720910 TVB720906:TVB720910 UEX720906:UEX720910 UOT720906:UOT720910 UYP720906:UYP720910 VIL720906:VIL720910 VSH720906:VSH720910 WCD720906:WCD720910 WLZ720906:WLZ720910 WVV720906:WVV720910 N786441:N786445 JJ786442:JJ786446 TF786442:TF786446 ADB786442:ADB786446 AMX786442:AMX786446 AWT786442:AWT786446 BGP786442:BGP786446 BQL786442:BQL786446 CAH786442:CAH786446 CKD786442:CKD786446 CTZ786442:CTZ786446 DDV786442:DDV786446 DNR786442:DNR786446 DXN786442:DXN786446 EHJ786442:EHJ786446 ERF786442:ERF786446 FBB786442:FBB786446 FKX786442:FKX786446 FUT786442:FUT786446 GEP786442:GEP786446 GOL786442:GOL786446 GYH786442:GYH786446 HID786442:HID786446 HRZ786442:HRZ786446 IBV786442:IBV786446 ILR786442:ILR786446 IVN786442:IVN786446 JFJ786442:JFJ786446 JPF786442:JPF786446 JZB786442:JZB786446 KIX786442:KIX786446 KST786442:KST786446 LCP786442:LCP786446 LML786442:LML786446 LWH786442:LWH786446 MGD786442:MGD786446 MPZ786442:MPZ786446 MZV786442:MZV786446 NJR786442:NJR786446 NTN786442:NTN786446 ODJ786442:ODJ786446 ONF786442:ONF786446 OXB786442:OXB786446 PGX786442:PGX786446 PQT786442:PQT786446 QAP786442:QAP786446 QKL786442:QKL786446 QUH786442:QUH786446 RED786442:RED786446 RNZ786442:RNZ786446 RXV786442:RXV786446 SHR786442:SHR786446 SRN786442:SRN786446 TBJ786442:TBJ786446 TLF786442:TLF786446 TVB786442:TVB786446 UEX786442:UEX786446 UOT786442:UOT786446 UYP786442:UYP786446 VIL786442:VIL786446 VSH786442:VSH786446 WCD786442:WCD786446 WLZ786442:WLZ786446 WVV786442:WVV786446 N851977:N851981 JJ851978:JJ851982 TF851978:TF851982 ADB851978:ADB851982 AMX851978:AMX851982 AWT851978:AWT851982 BGP851978:BGP851982 BQL851978:BQL851982 CAH851978:CAH851982 CKD851978:CKD851982 CTZ851978:CTZ851982 DDV851978:DDV851982 DNR851978:DNR851982 DXN851978:DXN851982 EHJ851978:EHJ851982 ERF851978:ERF851982 FBB851978:FBB851982 FKX851978:FKX851982 FUT851978:FUT851982 GEP851978:GEP851982 GOL851978:GOL851982 GYH851978:GYH851982 HID851978:HID851982 HRZ851978:HRZ851982 IBV851978:IBV851982 ILR851978:ILR851982 IVN851978:IVN851982 JFJ851978:JFJ851982 JPF851978:JPF851982 JZB851978:JZB851982 KIX851978:KIX851982 KST851978:KST851982 LCP851978:LCP851982 LML851978:LML851982 LWH851978:LWH851982 MGD851978:MGD851982 MPZ851978:MPZ851982 MZV851978:MZV851982 NJR851978:NJR851982 NTN851978:NTN851982 ODJ851978:ODJ851982 ONF851978:ONF851982 OXB851978:OXB851982 PGX851978:PGX851982 PQT851978:PQT851982 QAP851978:QAP851982 QKL851978:QKL851982 QUH851978:QUH851982 RED851978:RED851982 RNZ851978:RNZ851982 RXV851978:RXV851982 SHR851978:SHR851982 SRN851978:SRN851982 TBJ851978:TBJ851982 TLF851978:TLF851982 TVB851978:TVB851982 UEX851978:UEX851982 UOT851978:UOT851982 UYP851978:UYP851982 VIL851978:VIL851982 VSH851978:VSH851982 WCD851978:WCD851982 WLZ851978:WLZ851982 WVV851978:WVV851982 N917513:N917517 JJ917514:JJ917518 TF917514:TF917518 ADB917514:ADB917518 AMX917514:AMX917518 AWT917514:AWT917518 BGP917514:BGP917518 BQL917514:BQL917518 CAH917514:CAH917518 CKD917514:CKD917518 CTZ917514:CTZ917518 DDV917514:DDV917518 DNR917514:DNR917518 DXN917514:DXN917518 EHJ917514:EHJ917518 ERF917514:ERF917518 FBB917514:FBB917518 FKX917514:FKX917518 FUT917514:FUT917518 GEP917514:GEP917518 GOL917514:GOL917518 GYH917514:GYH917518 HID917514:HID917518 HRZ917514:HRZ917518 IBV917514:IBV917518 ILR917514:ILR917518 IVN917514:IVN917518 JFJ917514:JFJ917518 JPF917514:JPF917518 JZB917514:JZB917518 KIX917514:KIX917518 KST917514:KST917518 LCP917514:LCP917518 LML917514:LML917518 LWH917514:LWH917518 MGD917514:MGD917518 MPZ917514:MPZ917518 MZV917514:MZV917518 NJR917514:NJR917518 NTN917514:NTN917518 ODJ917514:ODJ917518 ONF917514:ONF917518 OXB917514:OXB917518 PGX917514:PGX917518 PQT917514:PQT917518 QAP917514:QAP917518 QKL917514:QKL917518 QUH917514:QUH917518 RED917514:RED917518 RNZ917514:RNZ917518 RXV917514:RXV917518 SHR917514:SHR917518 SRN917514:SRN917518 TBJ917514:TBJ917518 TLF917514:TLF917518 TVB917514:TVB917518 UEX917514:UEX917518 UOT917514:UOT917518 UYP917514:UYP917518 VIL917514:VIL917518 VSH917514:VSH917518 WCD917514:WCD917518 WLZ917514:WLZ917518 WVV917514:WVV917518 N983049:N983053 JJ983050:JJ983054 TF983050:TF983054 ADB983050:ADB983054 AMX983050:AMX983054 AWT983050:AWT983054 BGP983050:BGP983054 BQL983050:BQL983054 CAH983050:CAH983054 CKD983050:CKD983054 CTZ983050:CTZ983054 DDV983050:DDV983054 DNR983050:DNR983054 DXN983050:DXN983054 EHJ983050:EHJ983054 ERF983050:ERF983054 FBB983050:FBB983054 FKX983050:FKX983054 FUT983050:FUT983054 GEP983050:GEP983054 GOL983050:GOL983054 GYH983050:GYH983054 HID983050:HID983054 HRZ983050:HRZ983054 IBV983050:IBV983054 ILR983050:ILR983054 IVN983050:IVN983054 JFJ983050:JFJ983054 JPF983050:JPF983054 JZB983050:JZB983054 KIX983050:KIX983054 KST983050:KST983054 LCP983050:LCP983054 LML983050:LML983054 LWH983050:LWH983054 MGD983050:MGD983054 MPZ983050:MPZ983054 MZV983050:MZV983054 NJR983050:NJR983054 NTN983050:NTN983054 ODJ983050:ODJ983054 ONF983050:ONF983054 OXB983050:OXB983054 PGX983050:PGX983054 PQT983050:PQT983054 QAP983050:QAP983054 QKL983050:QKL983054 QUH983050:QUH983054 RED983050:RED983054 RNZ983050:RNZ983054 RXV983050:RXV983054 SHR983050:SHR983054 SRN983050:SRN983054 TBJ983050:TBJ983054 TLF983050:TLF983054 TVB983050:TVB983054 UEX983050:UEX983054 UOT983050:UOT983054 UYP983050:UYP983054 VIL983050:VIL983054 VSH983050:VSH983054 WCD983050:WCD983054 WLZ983050:WLZ983054 WVV983050:WVV983054 N65551 JJ65552 TF65552 ADB65552 AMX65552 AWT65552 BGP65552 BQL65552 CAH65552 CKD65552 CTZ65552 DDV65552 DNR65552 DXN65552 EHJ65552 ERF65552 FBB65552 FKX65552 FUT65552 GEP65552 GOL65552 GYH65552 HID65552 HRZ65552 IBV65552 ILR65552 IVN65552 JFJ65552 JPF65552 JZB65552 KIX65552 KST65552 LCP65552 LML65552 LWH65552 MGD65552 MPZ65552 MZV65552 NJR65552 NTN65552 ODJ65552 ONF65552 OXB65552 PGX65552 PQT65552 QAP65552 QKL65552 QUH65552 RED65552 RNZ65552 RXV65552 SHR65552 SRN65552 TBJ65552 TLF65552 TVB65552 UEX65552 UOT65552 UYP65552 VIL65552 VSH65552 WCD65552 WLZ65552 WVV65552 N131087 JJ131088 TF131088 ADB131088 AMX131088 AWT131088 BGP131088 BQL131088 CAH131088 CKD131088 CTZ131088 DDV131088 DNR131088 DXN131088 EHJ131088 ERF131088 FBB131088 FKX131088 FUT131088 GEP131088 GOL131088 GYH131088 HID131088 HRZ131088 IBV131088 ILR131088 IVN131088 JFJ131088 JPF131088 JZB131088 KIX131088 KST131088 LCP131088 LML131088 LWH131088 MGD131088 MPZ131088 MZV131088 NJR131088 NTN131088 ODJ131088 ONF131088 OXB131088 PGX131088 PQT131088 QAP131088 QKL131088 QUH131088 RED131088 RNZ131088 RXV131088 SHR131088 SRN131088 TBJ131088 TLF131088 TVB131088 UEX131088 UOT131088 UYP131088 VIL131088 VSH131088 WCD131088 WLZ131088 WVV131088 N196623 JJ196624 TF196624 ADB196624 AMX196624 AWT196624 BGP196624 BQL196624 CAH196624 CKD196624 CTZ196624 DDV196624 DNR196624 DXN196624 EHJ196624 ERF196624 FBB196624 FKX196624 FUT196624 GEP196624 GOL196624 GYH196624 HID196624 HRZ196624 IBV196624 ILR196624 IVN196624 JFJ196624 JPF196624 JZB196624 KIX196624 KST196624 LCP196624 LML196624 LWH196624 MGD196624 MPZ196624 MZV196624 NJR196624 NTN196624 ODJ196624 ONF196624 OXB196624 PGX196624 PQT196624 QAP196624 QKL196624 QUH196624 RED196624 RNZ196624 RXV196624 SHR196624 SRN196624 TBJ196624 TLF196624 TVB196624 UEX196624 UOT196624 UYP196624 VIL196624 VSH196624 WCD196624 WLZ196624 WVV196624 N262159 JJ262160 TF262160 ADB262160 AMX262160 AWT262160 BGP262160 BQL262160 CAH262160 CKD262160 CTZ262160 DDV262160 DNR262160 DXN262160 EHJ262160 ERF262160 FBB262160 FKX262160 FUT262160 GEP262160 GOL262160 GYH262160 HID262160 HRZ262160 IBV262160 ILR262160 IVN262160 JFJ262160 JPF262160 JZB262160 KIX262160 KST262160 LCP262160 LML262160 LWH262160 MGD262160 MPZ262160 MZV262160 NJR262160 NTN262160 ODJ262160 ONF262160 OXB262160 PGX262160 PQT262160 QAP262160 QKL262160 QUH262160 RED262160 RNZ262160 RXV262160 SHR262160 SRN262160 TBJ262160 TLF262160 TVB262160 UEX262160 UOT262160 UYP262160 VIL262160 VSH262160 WCD262160 WLZ262160 WVV262160 N327695 JJ327696 TF327696 ADB327696 AMX327696 AWT327696 BGP327696 BQL327696 CAH327696 CKD327696 CTZ327696 DDV327696 DNR327696 DXN327696 EHJ327696 ERF327696 FBB327696 FKX327696 FUT327696 GEP327696 GOL327696 GYH327696 HID327696 HRZ327696 IBV327696 ILR327696 IVN327696 JFJ327696 JPF327696 JZB327696 KIX327696 KST327696 LCP327696 LML327696 LWH327696 MGD327696 MPZ327696 MZV327696 NJR327696 NTN327696 ODJ327696 ONF327696 OXB327696 PGX327696 PQT327696 QAP327696 QKL327696 QUH327696 RED327696 RNZ327696 RXV327696 SHR327696 SRN327696 TBJ327696 TLF327696 TVB327696 UEX327696 UOT327696 UYP327696 VIL327696 VSH327696 WCD327696 WLZ327696 WVV327696 N393231 JJ393232 TF393232 ADB393232 AMX393232 AWT393232 BGP393232 BQL393232 CAH393232 CKD393232 CTZ393232 DDV393232 DNR393232 DXN393232 EHJ393232 ERF393232 FBB393232 FKX393232 FUT393232 GEP393232 GOL393232 GYH393232 HID393232 HRZ393232 IBV393232 ILR393232 IVN393232 JFJ393232 JPF393232 JZB393232 KIX393232 KST393232 LCP393232 LML393232 LWH393232 MGD393232 MPZ393232 MZV393232 NJR393232 NTN393232 ODJ393232 ONF393232 OXB393232 PGX393232 PQT393232 QAP393232 QKL393232 QUH393232 RED393232 RNZ393232 RXV393232 SHR393232 SRN393232 TBJ393232 TLF393232 TVB393232 UEX393232 UOT393232 UYP393232 VIL393232 VSH393232 WCD393232 WLZ393232 WVV393232 N458767 JJ458768 TF458768 ADB458768 AMX458768 AWT458768 BGP458768 BQL458768 CAH458768 CKD458768 CTZ458768 DDV458768 DNR458768 DXN458768 EHJ458768 ERF458768 FBB458768 FKX458768 FUT458768 GEP458768 GOL458768 GYH458768 HID458768 HRZ458768 IBV458768 ILR458768 IVN458768 JFJ458768 JPF458768 JZB458768 KIX458768 KST458768 LCP458768 LML458768 LWH458768 MGD458768 MPZ458768 MZV458768 NJR458768 NTN458768 ODJ458768 ONF458768 OXB458768 PGX458768 PQT458768 QAP458768 QKL458768 QUH458768 RED458768 RNZ458768 RXV458768 SHR458768 SRN458768 TBJ458768 TLF458768 TVB458768 UEX458768 UOT458768 UYP458768 VIL458768 VSH458768 WCD458768 WLZ458768 WVV458768 N524303 JJ524304 TF524304 ADB524304 AMX524304 AWT524304 BGP524304 BQL524304 CAH524304 CKD524304 CTZ524304 DDV524304 DNR524304 DXN524304 EHJ524304 ERF524304 FBB524304 FKX524304 FUT524304 GEP524304 GOL524304 GYH524304 HID524304 HRZ524304 IBV524304 ILR524304 IVN524304 JFJ524304 JPF524304 JZB524304 KIX524304 KST524304 LCP524304 LML524304 LWH524304 MGD524304 MPZ524304 MZV524304 NJR524304 NTN524304 ODJ524304 ONF524304 OXB524304 PGX524304 PQT524304 QAP524304 QKL524304 QUH524304 RED524304 RNZ524304 RXV524304 SHR524304 SRN524304 TBJ524304 TLF524304 TVB524304 UEX524304 UOT524304 UYP524304 VIL524304 VSH524304 WCD524304 WLZ524304 WVV524304 N589839 JJ589840 TF589840 ADB589840 AMX589840 AWT589840 BGP589840 BQL589840 CAH589840 CKD589840 CTZ589840 DDV589840 DNR589840 DXN589840 EHJ589840 ERF589840 FBB589840 FKX589840 FUT589840 GEP589840 GOL589840 GYH589840 HID589840 HRZ589840 IBV589840 ILR589840 IVN589840 JFJ589840 JPF589840 JZB589840 KIX589840 KST589840 LCP589840 LML589840 LWH589840 MGD589840 MPZ589840 MZV589840 NJR589840 NTN589840 ODJ589840 ONF589840 OXB589840 PGX589840 PQT589840 QAP589840 QKL589840 QUH589840 RED589840 RNZ589840 RXV589840 SHR589840 SRN589840 TBJ589840 TLF589840 TVB589840 UEX589840 UOT589840 UYP589840 VIL589840 VSH589840 WCD589840 WLZ589840 WVV589840 N655375 JJ655376 TF655376 ADB655376 AMX655376 AWT655376 BGP655376 BQL655376 CAH655376 CKD655376 CTZ655376 DDV655376 DNR655376 DXN655376 EHJ655376 ERF655376 FBB655376 FKX655376 FUT655376 GEP655376 GOL655376 GYH655376 HID655376 HRZ655376 IBV655376 ILR655376 IVN655376 JFJ655376 JPF655376 JZB655376 KIX655376 KST655376 LCP655376 LML655376 LWH655376 MGD655376 MPZ655376 MZV655376 NJR655376 NTN655376 ODJ655376 ONF655376 OXB655376 PGX655376 PQT655376 QAP655376 QKL655376 QUH655376 RED655376 RNZ655376 RXV655376 SHR655376 SRN655376 TBJ655376 TLF655376 TVB655376 UEX655376 UOT655376 UYP655376 VIL655376 VSH655376 WCD655376 WLZ655376 WVV655376 N720911 JJ720912 TF720912 ADB720912 AMX720912 AWT720912 BGP720912 BQL720912 CAH720912 CKD720912 CTZ720912 DDV720912 DNR720912 DXN720912 EHJ720912 ERF720912 FBB720912 FKX720912 FUT720912 GEP720912 GOL720912 GYH720912 HID720912 HRZ720912 IBV720912 ILR720912 IVN720912 JFJ720912 JPF720912 JZB720912 KIX720912 KST720912 LCP720912 LML720912 LWH720912 MGD720912 MPZ720912 MZV720912 NJR720912 NTN720912 ODJ720912 ONF720912 OXB720912 PGX720912 PQT720912 QAP720912 QKL720912 QUH720912 RED720912 RNZ720912 RXV720912 SHR720912 SRN720912 TBJ720912 TLF720912 TVB720912 UEX720912 UOT720912 UYP720912 VIL720912 VSH720912 WCD720912 WLZ720912 WVV720912 N786447 JJ786448 TF786448 ADB786448 AMX786448 AWT786448 BGP786448 BQL786448 CAH786448 CKD786448 CTZ786448 DDV786448 DNR786448 DXN786448 EHJ786448 ERF786448 FBB786448 FKX786448 FUT786448 GEP786448 GOL786448 GYH786448 HID786448 HRZ786448 IBV786448 ILR786448 IVN786448 JFJ786448 JPF786448 JZB786448 KIX786448 KST786448 LCP786448 LML786448 LWH786448 MGD786448 MPZ786448 MZV786448 NJR786448 NTN786448 ODJ786448 ONF786448 OXB786448 PGX786448 PQT786448 QAP786448 QKL786448 QUH786448 RED786448 RNZ786448 RXV786448 SHR786448 SRN786448 TBJ786448 TLF786448 TVB786448 UEX786448 UOT786448 UYP786448 VIL786448 VSH786448 WCD786448 WLZ786448 WVV786448 N851983 JJ851984 TF851984 ADB851984 AMX851984 AWT851984 BGP851984 BQL851984 CAH851984 CKD851984 CTZ851984 DDV851984 DNR851984 DXN851984 EHJ851984 ERF851984 FBB851984 FKX851984 FUT851984 GEP851984 GOL851984 GYH851984 HID851984 HRZ851984 IBV851984 ILR851984 IVN851984 JFJ851984 JPF851984 JZB851984 KIX851984 KST851984 LCP851984 LML851984 LWH851984 MGD851984 MPZ851984 MZV851984 NJR851984 NTN851984 ODJ851984 ONF851984 OXB851984 PGX851984 PQT851984 QAP851984 QKL851984 QUH851984 RED851984 RNZ851984 RXV851984 SHR851984 SRN851984 TBJ851984 TLF851984 TVB851984 UEX851984 UOT851984 UYP851984 VIL851984 VSH851984 WCD851984 WLZ851984 WVV851984 N917519 JJ917520 TF917520 ADB917520 AMX917520 AWT917520 BGP917520 BQL917520 CAH917520 CKD917520 CTZ917520 DDV917520 DNR917520 DXN917520 EHJ917520 ERF917520 FBB917520 FKX917520 FUT917520 GEP917520 GOL917520 GYH917520 HID917520 HRZ917520 IBV917520 ILR917520 IVN917520 JFJ917520 JPF917520 JZB917520 KIX917520 KST917520 LCP917520 LML917520 LWH917520 MGD917520 MPZ917520 MZV917520 NJR917520 NTN917520 ODJ917520 ONF917520 OXB917520 PGX917520 PQT917520 QAP917520 QKL917520 QUH917520 RED917520 RNZ917520 RXV917520 SHR917520 SRN917520 TBJ917520 TLF917520 TVB917520 UEX917520 UOT917520 UYP917520 VIL917520 VSH917520 WCD917520 WLZ917520 WVV917520 N983055 JJ983056 TF983056 ADB983056 AMX983056 AWT983056 BGP983056 BQL983056 CAH983056 CKD983056 CTZ983056 DDV983056 DNR983056 DXN983056 EHJ983056 ERF983056 FBB983056 FKX983056 FUT983056 GEP983056 GOL983056 GYH983056 HID983056 HRZ983056 IBV983056 ILR983056 IVN983056 JFJ983056 JPF983056 JZB983056 KIX983056 KST983056 LCP983056 LML983056 LWH983056 MGD983056 MPZ983056 MZV983056 NJR983056 NTN983056 ODJ983056 ONF983056 OXB983056 PGX983056 PQT983056 QAP983056 QKL983056 QUH983056 RED983056 RNZ983056 RXV983056 SHR983056 SRN983056 TBJ983056 TLF983056 TVB983056 UEX983056 UOT983056 UYP983056 VIL983056 VSH983056 WCD983056 WLZ983056 WVV983056 N65553:N65557 JJ65554:JJ65558 TF65554:TF65558 ADB65554:ADB65558 AMX65554:AMX65558 AWT65554:AWT65558 BGP65554:BGP65558 BQL65554:BQL65558 CAH65554:CAH65558 CKD65554:CKD65558 CTZ65554:CTZ65558 DDV65554:DDV65558 DNR65554:DNR65558 DXN65554:DXN65558 EHJ65554:EHJ65558 ERF65554:ERF65558 FBB65554:FBB65558 FKX65554:FKX65558 FUT65554:FUT65558 GEP65554:GEP65558 GOL65554:GOL65558 GYH65554:GYH65558 HID65554:HID65558 HRZ65554:HRZ65558 IBV65554:IBV65558 ILR65554:ILR65558 IVN65554:IVN65558 JFJ65554:JFJ65558 JPF65554:JPF65558 JZB65554:JZB65558 KIX65554:KIX65558 KST65554:KST65558 LCP65554:LCP65558 LML65554:LML65558 LWH65554:LWH65558 MGD65554:MGD65558 MPZ65554:MPZ65558 MZV65554:MZV65558 NJR65554:NJR65558 NTN65554:NTN65558 ODJ65554:ODJ65558 ONF65554:ONF65558 OXB65554:OXB65558 PGX65554:PGX65558 PQT65554:PQT65558 QAP65554:QAP65558 QKL65554:QKL65558 QUH65554:QUH65558 RED65554:RED65558 RNZ65554:RNZ65558 RXV65554:RXV65558 SHR65554:SHR65558 SRN65554:SRN65558 TBJ65554:TBJ65558 TLF65554:TLF65558 TVB65554:TVB65558 UEX65554:UEX65558 UOT65554:UOT65558 UYP65554:UYP65558 VIL65554:VIL65558 VSH65554:VSH65558 WCD65554:WCD65558 WLZ65554:WLZ65558 WVV65554:WVV65558 N131089:N131093 JJ131090:JJ131094 TF131090:TF131094 ADB131090:ADB131094 AMX131090:AMX131094 AWT131090:AWT131094 BGP131090:BGP131094 BQL131090:BQL131094 CAH131090:CAH131094 CKD131090:CKD131094 CTZ131090:CTZ131094 DDV131090:DDV131094 DNR131090:DNR131094 DXN131090:DXN131094 EHJ131090:EHJ131094 ERF131090:ERF131094 FBB131090:FBB131094 FKX131090:FKX131094 FUT131090:FUT131094 GEP131090:GEP131094 GOL131090:GOL131094 GYH131090:GYH131094 HID131090:HID131094 HRZ131090:HRZ131094 IBV131090:IBV131094 ILR131090:ILR131094 IVN131090:IVN131094 JFJ131090:JFJ131094 JPF131090:JPF131094 JZB131090:JZB131094 KIX131090:KIX131094 KST131090:KST131094 LCP131090:LCP131094 LML131090:LML131094 LWH131090:LWH131094 MGD131090:MGD131094 MPZ131090:MPZ131094 MZV131090:MZV131094 NJR131090:NJR131094 NTN131090:NTN131094 ODJ131090:ODJ131094 ONF131090:ONF131094 OXB131090:OXB131094 PGX131090:PGX131094 PQT131090:PQT131094 QAP131090:QAP131094 QKL131090:QKL131094 QUH131090:QUH131094 RED131090:RED131094 RNZ131090:RNZ131094 RXV131090:RXV131094 SHR131090:SHR131094 SRN131090:SRN131094 TBJ131090:TBJ131094 TLF131090:TLF131094 TVB131090:TVB131094 UEX131090:UEX131094 UOT131090:UOT131094 UYP131090:UYP131094 VIL131090:VIL131094 VSH131090:VSH131094 WCD131090:WCD131094 WLZ131090:WLZ131094 WVV131090:WVV131094 N196625:N196629 JJ196626:JJ196630 TF196626:TF196630 ADB196626:ADB196630 AMX196626:AMX196630 AWT196626:AWT196630 BGP196626:BGP196630 BQL196626:BQL196630 CAH196626:CAH196630 CKD196626:CKD196630 CTZ196626:CTZ196630 DDV196626:DDV196630 DNR196626:DNR196630 DXN196626:DXN196630 EHJ196626:EHJ196630 ERF196626:ERF196630 FBB196626:FBB196630 FKX196626:FKX196630 FUT196626:FUT196630 GEP196626:GEP196630 GOL196626:GOL196630 GYH196626:GYH196630 HID196626:HID196630 HRZ196626:HRZ196630 IBV196626:IBV196630 ILR196626:ILR196630 IVN196626:IVN196630 JFJ196626:JFJ196630 JPF196626:JPF196630 JZB196626:JZB196630 KIX196626:KIX196630 KST196626:KST196630 LCP196626:LCP196630 LML196626:LML196630 LWH196626:LWH196630 MGD196626:MGD196630 MPZ196626:MPZ196630 MZV196626:MZV196630 NJR196626:NJR196630 NTN196626:NTN196630 ODJ196626:ODJ196630 ONF196626:ONF196630 OXB196626:OXB196630 PGX196626:PGX196630 PQT196626:PQT196630 QAP196626:QAP196630 QKL196626:QKL196630 QUH196626:QUH196630 RED196626:RED196630 RNZ196626:RNZ196630 RXV196626:RXV196630 SHR196626:SHR196630 SRN196626:SRN196630 TBJ196626:TBJ196630 TLF196626:TLF196630 TVB196626:TVB196630 UEX196626:UEX196630 UOT196626:UOT196630 UYP196626:UYP196630 VIL196626:VIL196630 VSH196626:VSH196630 WCD196626:WCD196630 WLZ196626:WLZ196630 WVV196626:WVV196630 N262161:N262165 JJ262162:JJ262166 TF262162:TF262166 ADB262162:ADB262166 AMX262162:AMX262166 AWT262162:AWT262166 BGP262162:BGP262166 BQL262162:BQL262166 CAH262162:CAH262166 CKD262162:CKD262166 CTZ262162:CTZ262166 DDV262162:DDV262166 DNR262162:DNR262166 DXN262162:DXN262166 EHJ262162:EHJ262166 ERF262162:ERF262166 FBB262162:FBB262166 FKX262162:FKX262166 FUT262162:FUT262166 GEP262162:GEP262166 GOL262162:GOL262166 GYH262162:GYH262166 HID262162:HID262166 HRZ262162:HRZ262166 IBV262162:IBV262166 ILR262162:ILR262166 IVN262162:IVN262166 JFJ262162:JFJ262166 JPF262162:JPF262166 JZB262162:JZB262166 KIX262162:KIX262166 KST262162:KST262166 LCP262162:LCP262166 LML262162:LML262166 LWH262162:LWH262166 MGD262162:MGD262166 MPZ262162:MPZ262166 MZV262162:MZV262166 NJR262162:NJR262166 NTN262162:NTN262166 ODJ262162:ODJ262166 ONF262162:ONF262166 OXB262162:OXB262166 PGX262162:PGX262166 PQT262162:PQT262166 QAP262162:QAP262166 QKL262162:QKL262166 QUH262162:QUH262166 RED262162:RED262166 RNZ262162:RNZ262166 RXV262162:RXV262166 SHR262162:SHR262166 SRN262162:SRN262166 TBJ262162:TBJ262166 TLF262162:TLF262166 TVB262162:TVB262166 UEX262162:UEX262166 UOT262162:UOT262166 UYP262162:UYP262166 VIL262162:VIL262166 VSH262162:VSH262166 WCD262162:WCD262166 WLZ262162:WLZ262166 WVV262162:WVV262166 N327697:N327701 JJ327698:JJ327702 TF327698:TF327702 ADB327698:ADB327702 AMX327698:AMX327702 AWT327698:AWT327702 BGP327698:BGP327702 BQL327698:BQL327702 CAH327698:CAH327702 CKD327698:CKD327702 CTZ327698:CTZ327702 DDV327698:DDV327702 DNR327698:DNR327702 DXN327698:DXN327702 EHJ327698:EHJ327702 ERF327698:ERF327702 FBB327698:FBB327702 FKX327698:FKX327702 FUT327698:FUT327702 GEP327698:GEP327702 GOL327698:GOL327702 GYH327698:GYH327702 HID327698:HID327702 HRZ327698:HRZ327702 IBV327698:IBV327702 ILR327698:ILR327702 IVN327698:IVN327702 JFJ327698:JFJ327702 JPF327698:JPF327702 JZB327698:JZB327702 KIX327698:KIX327702 KST327698:KST327702 LCP327698:LCP327702 LML327698:LML327702 LWH327698:LWH327702 MGD327698:MGD327702 MPZ327698:MPZ327702 MZV327698:MZV327702 NJR327698:NJR327702 NTN327698:NTN327702 ODJ327698:ODJ327702 ONF327698:ONF327702 OXB327698:OXB327702 PGX327698:PGX327702 PQT327698:PQT327702 QAP327698:QAP327702 QKL327698:QKL327702 QUH327698:QUH327702 RED327698:RED327702 RNZ327698:RNZ327702 RXV327698:RXV327702 SHR327698:SHR327702 SRN327698:SRN327702 TBJ327698:TBJ327702 TLF327698:TLF327702 TVB327698:TVB327702 UEX327698:UEX327702 UOT327698:UOT327702 UYP327698:UYP327702 VIL327698:VIL327702 VSH327698:VSH327702 WCD327698:WCD327702 WLZ327698:WLZ327702 WVV327698:WVV327702 N393233:N393237 JJ393234:JJ393238 TF393234:TF393238 ADB393234:ADB393238 AMX393234:AMX393238 AWT393234:AWT393238 BGP393234:BGP393238 BQL393234:BQL393238 CAH393234:CAH393238 CKD393234:CKD393238 CTZ393234:CTZ393238 DDV393234:DDV393238 DNR393234:DNR393238 DXN393234:DXN393238 EHJ393234:EHJ393238 ERF393234:ERF393238 FBB393234:FBB393238 FKX393234:FKX393238 FUT393234:FUT393238 GEP393234:GEP393238 GOL393234:GOL393238 GYH393234:GYH393238 HID393234:HID393238 HRZ393234:HRZ393238 IBV393234:IBV393238 ILR393234:ILR393238 IVN393234:IVN393238 JFJ393234:JFJ393238 JPF393234:JPF393238 JZB393234:JZB393238 KIX393234:KIX393238 KST393234:KST393238 LCP393234:LCP393238 LML393234:LML393238 LWH393234:LWH393238 MGD393234:MGD393238 MPZ393234:MPZ393238 MZV393234:MZV393238 NJR393234:NJR393238 NTN393234:NTN393238 ODJ393234:ODJ393238 ONF393234:ONF393238 OXB393234:OXB393238 PGX393234:PGX393238 PQT393234:PQT393238 QAP393234:QAP393238 QKL393234:QKL393238 QUH393234:QUH393238 RED393234:RED393238 RNZ393234:RNZ393238 RXV393234:RXV393238 SHR393234:SHR393238 SRN393234:SRN393238 TBJ393234:TBJ393238 TLF393234:TLF393238 TVB393234:TVB393238 UEX393234:UEX393238 UOT393234:UOT393238 UYP393234:UYP393238 VIL393234:VIL393238 VSH393234:VSH393238 WCD393234:WCD393238 WLZ393234:WLZ393238 WVV393234:WVV393238 N458769:N458773 JJ458770:JJ458774 TF458770:TF458774 ADB458770:ADB458774 AMX458770:AMX458774 AWT458770:AWT458774 BGP458770:BGP458774 BQL458770:BQL458774 CAH458770:CAH458774 CKD458770:CKD458774 CTZ458770:CTZ458774 DDV458770:DDV458774 DNR458770:DNR458774 DXN458770:DXN458774 EHJ458770:EHJ458774 ERF458770:ERF458774 FBB458770:FBB458774 FKX458770:FKX458774 FUT458770:FUT458774 GEP458770:GEP458774 GOL458770:GOL458774 GYH458770:GYH458774 HID458770:HID458774 HRZ458770:HRZ458774 IBV458770:IBV458774 ILR458770:ILR458774 IVN458770:IVN458774 JFJ458770:JFJ458774 JPF458770:JPF458774 JZB458770:JZB458774 KIX458770:KIX458774 KST458770:KST458774 LCP458770:LCP458774 LML458770:LML458774 LWH458770:LWH458774 MGD458770:MGD458774 MPZ458770:MPZ458774 MZV458770:MZV458774 NJR458770:NJR458774 NTN458770:NTN458774 ODJ458770:ODJ458774 ONF458770:ONF458774 OXB458770:OXB458774 PGX458770:PGX458774 PQT458770:PQT458774 QAP458770:QAP458774 QKL458770:QKL458774 QUH458770:QUH458774 RED458770:RED458774 RNZ458770:RNZ458774 RXV458770:RXV458774 SHR458770:SHR458774 SRN458770:SRN458774 TBJ458770:TBJ458774 TLF458770:TLF458774 TVB458770:TVB458774 UEX458770:UEX458774 UOT458770:UOT458774 UYP458770:UYP458774 VIL458770:VIL458774 VSH458770:VSH458774 WCD458770:WCD458774 WLZ458770:WLZ458774 WVV458770:WVV458774 N524305:N524309 JJ524306:JJ524310 TF524306:TF524310 ADB524306:ADB524310 AMX524306:AMX524310 AWT524306:AWT524310 BGP524306:BGP524310 BQL524306:BQL524310 CAH524306:CAH524310 CKD524306:CKD524310 CTZ524306:CTZ524310 DDV524306:DDV524310 DNR524306:DNR524310 DXN524306:DXN524310 EHJ524306:EHJ524310 ERF524306:ERF524310 FBB524306:FBB524310 FKX524306:FKX524310 FUT524306:FUT524310 GEP524306:GEP524310 GOL524306:GOL524310 GYH524306:GYH524310 HID524306:HID524310 HRZ524306:HRZ524310 IBV524306:IBV524310 ILR524306:ILR524310 IVN524306:IVN524310 JFJ524306:JFJ524310 JPF524306:JPF524310 JZB524306:JZB524310 KIX524306:KIX524310 KST524306:KST524310 LCP524306:LCP524310 LML524306:LML524310 LWH524306:LWH524310 MGD524306:MGD524310 MPZ524306:MPZ524310 MZV524306:MZV524310 NJR524306:NJR524310 NTN524306:NTN524310 ODJ524306:ODJ524310 ONF524306:ONF524310 OXB524306:OXB524310 PGX524306:PGX524310 PQT524306:PQT524310 QAP524306:QAP524310 QKL524306:QKL524310 QUH524306:QUH524310 RED524306:RED524310 RNZ524306:RNZ524310 RXV524306:RXV524310 SHR524306:SHR524310 SRN524306:SRN524310 TBJ524306:TBJ524310 TLF524306:TLF524310 TVB524306:TVB524310 UEX524306:UEX524310 UOT524306:UOT524310 UYP524306:UYP524310 VIL524306:VIL524310 VSH524306:VSH524310 WCD524306:WCD524310 WLZ524306:WLZ524310 WVV524306:WVV524310 N589841:N589845 JJ589842:JJ589846 TF589842:TF589846 ADB589842:ADB589846 AMX589842:AMX589846 AWT589842:AWT589846 BGP589842:BGP589846 BQL589842:BQL589846 CAH589842:CAH589846 CKD589842:CKD589846 CTZ589842:CTZ589846 DDV589842:DDV589846 DNR589842:DNR589846 DXN589842:DXN589846 EHJ589842:EHJ589846 ERF589842:ERF589846 FBB589842:FBB589846 FKX589842:FKX589846 FUT589842:FUT589846 GEP589842:GEP589846 GOL589842:GOL589846 GYH589842:GYH589846 HID589842:HID589846 HRZ589842:HRZ589846 IBV589842:IBV589846 ILR589842:ILR589846 IVN589842:IVN589846 JFJ589842:JFJ589846 JPF589842:JPF589846 JZB589842:JZB589846 KIX589842:KIX589846 KST589842:KST589846 LCP589842:LCP589846 LML589842:LML589846 LWH589842:LWH589846 MGD589842:MGD589846 MPZ589842:MPZ589846 MZV589842:MZV589846 NJR589842:NJR589846 NTN589842:NTN589846 ODJ589842:ODJ589846 ONF589842:ONF589846 OXB589842:OXB589846 PGX589842:PGX589846 PQT589842:PQT589846 QAP589842:QAP589846 QKL589842:QKL589846 QUH589842:QUH589846 RED589842:RED589846 RNZ589842:RNZ589846 RXV589842:RXV589846 SHR589842:SHR589846 SRN589842:SRN589846 TBJ589842:TBJ589846 TLF589842:TLF589846 TVB589842:TVB589846 UEX589842:UEX589846 UOT589842:UOT589846 UYP589842:UYP589846 VIL589842:VIL589846 VSH589842:VSH589846 WCD589842:WCD589846 WLZ589842:WLZ589846 WVV589842:WVV589846 N655377:N655381 JJ655378:JJ655382 TF655378:TF655382 ADB655378:ADB655382 AMX655378:AMX655382 AWT655378:AWT655382 BGP655378:BGP655382 BQL655378:BQL655382 CAH655378:CAH655382 CKD655378:CKD655382 CTZ655378:CTZ655382 DDV655378:DDV655382 DNR655378:DNR655382 DXN655378:DXN655382 EHJ655378:EHJ655382 ERF655378:ERF655382 FBB655378:FBB655382 FKX655378:FKX655382 FUT655378:FUT655382 GEP655378:GEP655382 GOL655378:GOL655382 GYH655378:GYH655382 HID655378:HID655382 HRZ655378:HRZ655382 IBV655378:IBV655382 ILR655378:ILR655382 IVN655378:IVN655382 JFJ655378:JFJ655382 JPF655378:JPF655382 JZB655378:JZB655382 KIX655378:KIX655382 KST655378:KST655382 LCP655378:LCP655382 LML655378:LML655382 LWH655378:LWH655382 MGD655378:MGD655382 MPZ655378:MPZ655382 MZV655378:MZV655382 NJR655378:NJR655382 NTN655378:NTN655382 ODJ655378:ODJ655382 ONF655378:ONF655382 OXB655378:OXB655382 PGX655378:PGX655382 PQT655378:PQT655382 QAP655378:QAP655382 QKL655378:QKL655382 QUH655378:QUH655382 RED655378:RED655382 RNZ655378:RNZ655382 RXV655378:RXV655382 SHR655378:SHR655382 SRN655378:SRN655382 TBJ655378:TBJ655382 TLF655378:TLF655382 TVB655378:TVB655382 UEX655378:UEX655382 UOT655378:UOT655382 UYP655378:UYP655382 VIL655378:VIL655382 VSH655378:VSH655382 WCD655378:WCD655382 WLZ655378:WLZ655382 WVV655378:WVV655382 N720913:N720917 JJ720914:JJ720918 TF720914:TF720918 ADB720914:ADB720918 AMX720914:AMX720918 AWT720914:AWT720918 BGP720914:BGP720918 BQL720914:BQL720918 CAH720914:CAH720918 CKD720914:CKD720918 CTZ720914:CTZ720918 DDV720914:DDV720918 DNR720914:DNR720918 DXN720914:DXN720918 EHJ720914:EHJ720918 ERF720914:ERF720918 FBB720914:FBB720918 FKX720914:FKX720918 FUT720914:FUT720918 GEP720914:GEP720918 GOL720914:GOL720918 GYH720914:GYH720918 HID720914:HID720918 HRZ720914:HRZ720918 IBV720914:IBV720918 ILR720914:ILR720918 IVN720914:IVN720918 JFJ720914:JFJ720918 JPF720914:JPF720918 JZB720914:JZB720918 KIX720914:KIX720918 KST720914:KST720918 LCP720914:LCP720918 LML720914:LML720918 LWH720914:LWH720918 MGD720914:MGD720918 MPZ720914:MPZ720918 MZV720914:MZV720918 NJR720914:NJR720918 NTN720914:NTN720918 ODJ720914:ODJ720918 ONF720914:ONF720918 OXB720914:OXB720918 PGX720914:PGX720918 PQT720914:PQT720918 QAP720914:QAP720918 QKL720914:QKL720918 QUH720914:QUH720918 RED720914:RED720918 RNZ720914:RNZ720918 RXV720914:RXV720918 SHR720914:SHR720918 SRN720914:SRN720918 TBJ720914:TBJ720918 TLF720914:TLF720918 TVB720914:TVB720918 UEX720914:UEX720918 UOT720914:UOT720918 UYP720914:UYP720918 VIL720914:VIL720918 VSH720914:VSH720918 WCD720914:WCD720918 WLZ720914:WLZ720918 WVV720914:WVV720918 N786449:N786453 JJ786450:JJ786454 TF786450:TF786454 ADB786450:ADB786454 AMX786450:AMX786454 AWT786450:AWT786454 BGP786450:BGP786454 BQL786450:BQL786454 CAH786450:CAH786454 CKD786450:CKD786454 CTZ786450:CTZ786454 DDV786450:DDV786454 DNR786450:DNR786454 DXN786450:DXN786454 EHJ786450:EHJ786454 ERF786450:ERF786454 FBB786450:FBB786454 FKX786450:FKX786454 FUT786450:FUT786454 GEP786450:GEP786454 GOL786450:GOL786454 GYH786450:GYH786454 HID786450:HID786454 HRZ786450:HRZ786454 IBV786450:IBV786454 ILR786450:ILR786454 IVN786450:IVN786454 JFJ786450:JFJ786454 JPF786450:JPF786454 JZB786450:JZB786454 KIX786450:KIX786454 KST786450:KST786454 LCP786450:LCP786454 LML786450:LML786454 LWH786450:LWH786454 MGD786450:MGD786454 MPZ786450:MPZ786454 MZV786450:MZV786454 NJR786450:NJR786454 NTN786450:NTN786454 ODJ786450:ODJ786454 ONF786450:ONF786454 OXB786450:OXB786454 PGX786450:PGX786454 PQT786450:PQT786454 QAP786450:QAP786454 QKL786450:QKL786454 QUH786450:QUH786454 RED786450:RED786454 RNZ786450:RNZ786454 RXV786450:RXV786454 SHR786450:SHR786454 SRN786450:SRN786454 TBJ786450:TBJ786454 TLF786450:TLF786454 TVB786450:TVB786454 UEX786450:UEX786454 UOT786450:UOT786454 UYP786450:UYP786454 VIL786450:VIL786454 VSH786450:VSH786454 WCD786450:WCD786454 WLZ786450:WLZ786454 WVV786450:WVV786454 N851985:N851989 JJ851986:JJ851990 TF851986:TF851990 ADB851986:ADB851990 AMX851986:AMX851990 AWT851986:AWT851990 BGP851986:BGP851990 BQL851986:BQL851990 CAH851986:CAH851990 CKD851986:CKD851990 CTZ851986:CTZ851990 DDV851986:DDV851990 DNR851986:DNR851990 DXN851986:DXN851990 EHJ851986:EHJ851990 ERF851986:ERF851990 FBB851986:FBB851990 FKX851986:FKX851990 FUT851986:FUT851990 GEP851986:GEP851990 GOL851986:GOL851990 GYH851986:GYH851990 HID851986:HID851990 HRZ851986:HRZ851990 IBV851986:IBV851990 ILR851986:ILR851990 IVN851986:IVN851990 JFJ851986:JFJ851990 JPF851986:JPF851990 JZB851986:JZB851990 KIX851986:KIX851990 KST851986:KST851990 LCP851986:LCP851990 LML851986:LML851990 LWH851986:LWH851990 MGD851986:MGD851990 MPZ851986:MPZ851990 MZV851986:MZV851990 NJR851986:NJR851990 NTN851986:NTN851990 ODJ851986:ODJ851990 ONF851986:ONF851990 OXB851986:OXB851990 PGX851986:PGX851990 PQT851986:PQT851990 QAP851986:QAP851990 QKL851986:QKL851990 QUH851986:QUH851990 RED851986:RED851990 RNZ851986:RNZ851990 RXV851986:RXV851990 SHR851986:SHR851990 SRN851986:SRN851990 TBJ851986:TBJ851990 TLF851986:TLF851990 TVB851986:TVB851990 UEX851986:UEX851990 UOT851986:UOT851990 UYP851986:UYP851990 VIL851986:VIL851990 VSH851986:VSH851990 WCD851986:WCD851990 WLZ851986:WLZ851990 WVV851986:WVV851990 N917521:N917525 JJ917522:JJ917526 TF917522:TF917526 ADB917522:ADB917526 AMX917522:AMX917526 AWT917522:AWT917526 BGP917522:BGP917526 BQL917522:BQL917526 CAH917522:CAH917526 CKD917522:CKD917526 CTZ917522:CTZ917526 DDV917522:DDV917526 DNR917522:DNR917526 DXN917522:DXN917526 EHJ917522:EHJ917526 ERF917522:ERF917526 FBB917522:FBB917526 FKX917522:FKX917526 FUT917522:FUT917526 GEP917522:GEP917526 GOL917522:GOL917526 GYH917522:GYH917526 HID917522:HID917526 HRZ917522:HRZ917526 IBV917522:IBV917526 ILR917522:ILR917526 IVN917522:IVN917526 JFJ917522:JFJ917526 JPF917522:JPF917526 JZB917522:JZB917526 KIX917522:KIX917526 KST917522:KST917526 LCP917522:LCP917526 LML917522:LML917526 LWH917522:LWH917526 MGD917522:MGD917526 MPZ917522:MPZ917526 MZV917522:MZV917526 NJR917522:NJR917526 NTN917522:NTN917526 ODJ917522:ODJ917526 ONF917522:ONF917526 OXB917522:OXB917526 PGX917522:PGX917526 PQT917522:PQT917526 QAP917522:QAP917526 QKL917522:QKL917526 QUH917522:QUH917526 RED917522:RED917526 RNZ917522:RNZ917526 RXV917522:RXV917526 SHR917522:SHR917526 SRN917522:SRN917526 TBJ917522:TBJ917526 TLF917522:TLF917526 TVB917522:TVB917526 UEX917522:UEX917526 UOT917522:UOT917526 UYP917522:UYP917526 VIL917522:VIL917526 VSH917522:VSH917526 WCD917522:WCD917526 WLZ917522:WLZ917526 WVV917522:WVV917526 N983057:N983061 JJ983058:JJ983062 TF983058:TF983062 ADB983058:ADB983062 AMX983058:AMX983062 AWT983058:AWT983062 BGP983058:BGP983062 BQL983058:BQL983062 CAH983058:CAH983062 CKD983058:CKD983062 CTZ983058:CTZ983062 DDV983058:DDV983062 DNR983058:DNR983062 DXN983058:DXN983062 EHJ983058:EHJ983062 ERF983058:ERF983062 FBB983058:FBB983062 FKX983058:FKX983062 FUT983058:FUT983062 GEP983058:GEP983062 GOL983058:GOL983062 GYH983058:GYH983062 HID983058:HID983062 HRZ983058:HRZ983062 IBV983058:IBV983062 ILR983058:ILR983062 IVN983058:IVN983062 JFJ983058:JFJ983062 JPF983058:JPF983062 JZB983058:JZB983062 KIX983058:KIX983062 KST983058:KST983062 LCP983058:LCP983062 LML983058:LML983062 LWH983058:LWH983062 MGD983058:MGD983062 MPZ983058:MPZ983062 MZV983058:MZV983062 NJR983058:NJR983062 NTN983058:NTN983062 ODJ983058:ODJ983062 ONF983058:ONF983062 OXB983058:OXB983062 PGX983058:PGX983062 PQT983058:PQT983062 QAP983058:QAP983062 QKL983058:QKL983062 QUH983058:QUH983062 RED983058:RED983062 RNZ983058:RNZ983062 RXV983058:RXV983062 SHR983058:SHR983062 SRN983058:SRN983062 TBJ983058:TBJ983062 TLF983058:TLF983062 TVB983058:TVB983062 UEX983058:UEX983062 UOT983058:UOT983062 UYP983058:UYP983062 VIL983058:VIL983062 VSH983058:VSH983062 WCD983058:WCD983062 WLZ983058:WLZ983062 WVV983058:WVV983062 N65559:N65563 JJ65560:JJ65564 TF65560:TF65564 ADB65560:ADB65564 AMX65560:AMX65564 AWT65560:AWT65564 BGP65560:BGP65564 BQL65560:BQL65564 CAH65560:CAH65564 CKD65560:CKD65564 CTZ65560:CTZ65564 DDV65560:DDV65564 DNR65560:DNR65564 DXN65560:DXN65564 EHJ65560:EHJ65564 ERF65560:ERF65564 FBB65560:FBB65564 FKX65560:FKX65564 FUT65560:FUT65564 GEP65560:GEP65564 GOL65560:GOL65564 GYH65560:GYH65564 HID65560:HID65564 HRZ65560:HRZ65564 IBV65560:IBV65564 ILR65560:ILR65564 IVN65560:IVN65564 JFJ65560:JFJ65564 JPF65560:JPF65564 JZB65560:JZB65564 KIX65560:KIX65564 KST65560:KST65564 LCP65560:LCP65564 LML65560:LML65564 LWH65560:LWH65564 MGD65560:MGD65564 MPZ65560:MPZ65564 MZV65560:MZV65564 NJR65560:NJR65564 NTN65560:NTN65564 ODJ65560:ODJ65564 ONF65560:ONF65564 OXB65560:OXB65564 PGX65560:PGX65564 PQT65560:PQT65564 QAP65560:QAP65564 QKL65560:QKL65564 QUH65560:QUH65564 RED65560:RED65564 RNZ65560:RNZ65564 RXV65560:RXV65564 SHR65560:SHR65564 SRN65560:SRN65564 TBJ65560:TBJ65564 TLF65560:TLF65564 TVB65560:TVB65564 UEX65560:UEX65564 UOT65560:UOT65564 UYP65560:UYP65564 VIL65560:VIL65564 VSH65560:VSH65564 WCD65560:WCD65564 WLZ65560:WLZ65564 WVV65560:WVV65564 N131095:N131099 JJ131096:JJ131100 TF131096:TF131100 ADB131096:ADB131100 AMX131096:AMX131100 AWT131096:AWT131100 BGP131096:BGP131100 BQL131096:BQL131100 CAH131096:CAH131100 CKD131096:CKD131100 CTZ131096:CTZ131100 DDV131096:DDV131100 DNR131096:DNR131100 DXN131096:DXN131100 EHJ131096:EHJ131100 ERF131096:ERF131100 FBB131096:FBB131100 FKX131096:FKX131100 FUT131096:FUT131100 GEP131096:GEP131100 GOL131096:GOL131100 GYH131096:GYH131100 HID131096:HID131100 HRZ131096:HRZ131100 IBV131096:IBV131100 ILR131096:ILR131100 IVN131096:IVN131100 JFJ131096:JFJ131100 JPF131096:JPF131100 JZB131096:JZB131100 KIX131096:KIX131100 KST131096:KST131100 LCP131096:LCP131100 LML131096:LML131100 LWH131096:LWH131100 MGD131096:MGD131100 MPZ131096:MPZ131100 MZV131096:MZV131100 NJR131096:NJR131100 NTN131096:NTN131100 ODJ131096:ODJ131100 ONF131096:ONF131100 OXB131096:OXB131100 PGX131096:PGX131100 PQT131096:PQT131100 QAP131096:QAP131100 QKL131096:QKL131100 QUH131096:QUH131100 RED131096:RED131100 RNZ131096:RNZ131100 RXV131096:RXV131100 SHR131096:SHR131100 SRN131096:SRN131100 TBJ131096:TBJ131100 TLF131096:TLF131100 TVB131096:TVB131100 UEX131096:UEX131100 UOT131096:UOT131100 UYP131096:UYP131100 VIL131096:VIL131100 VSH131096:VSH131100 WCD131096:WCD131100 WLZ131096:WLZ131100 WVV131096:WVV131100 N196631:N196635 JJ196632:JJ196636 TF196632:TF196636 ADB196632:ADB196636 AMX196632:AMX196636 AWT196632:AWT196636 BGP196632:BGP196636 BQL196632:BQL196636 CAH196632:CAH196636 CKD196632:CKD196636 CTZ196632:CTZ196636 DDV196632:DDV196636 DNR196632:DNR196636 DXN196632:DXN196636 EHJ196632:EHJ196636 ERF196632:ERF196636 FBB196632:FBB196636 FKX196632:FKX196636 FUT196632:FUT196636 GEP196632:GEP196636 GOL196632:GOL196636 GYH196632:GYH196636 HID196632:HID196636 HRZ196632:HRZ196636 IBV196632:IBV196636 ILR196632:ILR196636 IVN196632:IVN196636 JFJ196632:JFJ196636 JPF196632:JPF196636 JZB196632:JZB196636 KIX196632:KIX196636 KST196632:KST196636 LCP196632:LCP196636 LML196632:LML196636 LWH196632:LWH196636 MGD196632:MGD196636 MPZ196632:MPZ196636 MZV196632:MZV196636 NJR196632:NJR196636 NTN196632:NTN196636 ODJ196632:ODJ196636 ONF196632:ONF196636 OXB196632:OXB196636 PGX196632:PGX196636 PQT196632:PQT196636 QAP196632:QAP196636 QKL196632:QKL196636 QUH196632:QUH196636 RED196632:RED196636 RNZ196632:RNZ196636 RXV196632:RXV196636 SHR196632:SHR196636 SRN196632:SRN196636 TBJ196632:TBJ196636 TLF196632:TLF196636 TVB196632:TVB196636 UEX196632:UEX196636 UOT196632:UOT196636 UYP196632:UYP196636 VIL196632:VIL196636 VSH196632:VSH196636 WCD196632:WCD196636 WLZ196632:WLZ196636 WVV196632:WVV196636 N262167:N262171 JJ262168:JJ262172 TF262168:TF262172 ADB262168:ADB262172 AMX262168:AMX262172 AWT262168:AWT262172 BGP262168:BGP262172 BQL262168:BQL262172 CAH262168:CAH262172 CKD262168:CKD262172 CTZ262168:CTZ262172 DDV262168:DDV262172 DNR262168:DNR262172 DXN262168:DXN262172 EHJ262168:EHJ262172 ERF262168:ERF262172 FBB262168:FBB262172 FKX262168:FKX262172 FUT262168:FUT262172 GEP262168:GEP262172 GOL262168:GOL262172 GYH262168:GYH262172 HID262168:HID262172 HRZ262168:HRZ262172 IBV262168:IBV262172 ILR262168:ILR262172 IVN262168:IVN262172 JFJ262168:JFJ262172 JPF262168:JPF262172 JZB262168:JZB262172 KIX262168:KIX262172 KST262168:KST262172 LCP262168:LCP262172 LML262168:LML262172 LWH262168:LWH262172 MGD262168:MGD262172 MPZ262168:MPZ262172 MZV262168:MZV262172 NJR262168:NJR262172 NTN262168:NTN262172 ODJ262168:ODJ262172 ONF262168:ONF262172 OXB262168:OXB262172 PGX262168:PGX262172 PQT262168:PQT262172 QAP262168:QAP262172 QKL262168:QKL262172 QUH262168:QUH262172 RED262168:RED262172 RNZ262168:RNZ262172 RXV262168:RXV262172 SHR262168:SHR262172 SRN262168:SRN262172 TBJ262168:TBJ262172 TLF262168:TLF262172 TVB262168:TVB262172 UEX262168:UEX262172 UOT262168:UOT262172 UYP262168:UYP262172 VIL262168:VIL262172 VSH262168:VSH262172 WCD262168:WCD262172 WLZ262168:WLZ262172 WVV262168:WVV262172 N327703:N327707 JJ327704:JJ327708 TF327704:TF327708 ADB327704:ADB327708 AMX327704:AMX327708 AWT327704:AWT327708 BGP327704:BGP327708 BQL327704:BQL327708 CAH327704:CAH327708 CKD327704:CKD327708 CTZ327704:CTZ327708 DDV327704:DDV327708 DNR327704:DNR327708 DXN327704:DXN327708 EHJ327704:EHJ327708 ERF327704:ERF327708 FBB327704:FBB327708 FKX327704:FKX327708 FUT327704:FUT327708 GEP327704:GEP327708 GOL327704:GOL327708 GYH327704:GYH327708 HID327704:HID327708 HRZ327704:HRZ327708 IBV327704:IBV327708 ILR327704:ILR327708 IVN327704:IVN327708 JFJ327704:JFJ327708 JPF327704:JPF327708 JZB327704:JZB327708 KIX327704:KIX327708 KST327704:KST327708 LCP327704:LCP327708 LML327704:LML327708 LWH327704:LWH327708 MGD327704:MGD327708 MPZ327704:MPZ327708 MZV327704:MZV327708 NJR327704:NJR327708 NTN327704:NTN327708 ODJ327704:ODJ327708 ONF327704:ONF327708 OXB327704:OXB327708 PGX327704:PGX327708 PQT327704:PQT327708 QAP327704:QAP327708 QKL327704:QKL327708 QUH327704:QUH327708 RED327704:RED327708 RNZ327704:RNZ327708 RXV327704:RXV327708 SHR327704:SHR327708 SRN327704:SRN327708 TBJ327704:TBJ327708 TLF327704:TLF327708 TVB327704:TVB327708 UEX327704:UEX327708 UOT327704:UOT327708 UYP327704:UYP327708 VIL327704:VIL327708 VSH327704:VSH327708 WCD327704:WCD327708 WLZ327704:WLZ327708 WVV327704:WVV327708 N393239:N393243 JJ393240:JJ393244 TF393240:TF393244 ADB393240:ADB393244 AMX393240:AMX393244 AWT393240:AWT393244 BGP393240:BGP393244 BQL393240:BQL393244 CAH393240:CAH393244 CKD393240:CKD393244 CTZ393240:CTZ393244 DDV393240:DDV393244 DNR393240:DNR393244 DXN393240:DXN393244 EHJ393240:EHJ393244 ERF393240:ERF393244 FBB393240:FBB393244 FKX393240:FKX393244 FUT393240:FUT393244 GEP393240:GEP393244 GOL393240:GOL393244 GYH393240:GYH393244 HID393240:HID393244 HRZ393240:HRZ393244 IBV393240:IBV393244 ILR393240:ILR393244 IVN393240:IVN393244 JFJ393240:JFJ393244 JPF393240:JPF393244 JZB393240:JZB393244 KIX393240:KIX393244 KST393240:KST393244 LCP393240:LCP393244 LML393240:LML393244 LWH393240:LWH393244 MGD393240:MGD393244 MPZ393240:MPZ393244 MZV393240:MZV393244 NJR393240:NJR393244 NTN393240:NTN393244 ODJ393240:ODJ393244 ONF393240:ONF393244 OXB393240:OXB393244 PGX393240:PGX393244 PQT393240:PQT393244 QAP393240:QAP393244 QKL393240:QKL393244 QUH393240:QUH393244 RED393240:RED393244 RNZ393240:RNZ393244 RXV393240:RXV393244 SHR393240:SHR393244 SRN393240:SRN393244 TBJ393240:TBJ393244 TLF393240:TLF393244 TVB393240:TVB393244 UEX393240:UEX393244 UOT393240:UOT393244 UYP393240:UYP393244 VIL393240:VIL393244 VSH393240:VSH393244 WCD393240:WCD393244 WLZ393240:WLZ393244 WVV393240:WVV393244 N458775:N458779 JJ458776:JJ458780 TF458776:TF458780 ADB458776:ADB458780 AMX458776:AMX458780 AWT458776:AWT458780 BGP458776:BGP458780 BQL458776:BQL458780 CAH458776:CAH458780 CKD458776:CKD458780 CTZ458776:CTZ458780 DDV458776:DDV458780 DNR458776:DNR458780 DXN458776:DXN458780 EHJ458776:EHJ458780 ERF458776:ERF458780 FBB458776:FBB458780 FKX458776:FKX458780 FUT458776:FUT458780 GEP458776:GEP458780 GOL458776:GOL458780 GYH458776:GYH458780 HID458776:HID458780 HRZ458776:HRZ458780 IBV458776:IBV458780 ILR458776:ILR458780 IVN458776:IVN458780 JFJ458776:JFJ458780 JPF458776:JPF458780 JZB458776:JZB458780 KIX458776:KIX458780 KST458776:KST458780 LCP458776:LCP458780 LML458776:LML458780 LWH458776:LWH458780 MGD458776:MGD458780 MPZ458776:MPZ458780 MZV458776:MZV458780 NJR458776:NJR458780 NTN458776:NTN458780 ODJ458776:ODJ458780 ONF458776:ONF458780 OXB458776:OXB458780 PGX458776:PGX458780 PQT458776:PQT458780 QAP458776:QAP458780 QKL458776:QKL458780 QUH458776:QUH458780 RED458776:RED458780 RNZ458776:RNZ458780 RXV458776:RXV458780 SHR458776:SHR458780 SRN458776:SRN458780 TBJ458776:TBJ458780 TLF458776:TLF458780 TVB458776:TVB458780 UEX458776:UEX458780 UOT458776:UOT458780 UYP458776:UYP458780 VIL458776:VIL458780 VSH458776:VSH458780 WCD458776:WCD458780 WLZ458776:WLZ458780 WVV458776:WVV458780 N524311:N524315 JJ524312:JJ524316 TF524312:TF524316 ADB524312:ADB524316 AMX524312:AMX524316 AWT524312:AWT524316 BGP524312:BGP524316 BQL524312:BQL524316 CAH524312:CAH524316 CKD524312:CKD524316 CTZ524312:CTZ524316 DDV524312:DDV524316 DNR524312:DNR524316 DXN524312:DXN524316 EHJ524312:EHJ524316 ERF524312:ERF524316 FBB524312:FBB524316 FKX524312:FKX524316 FUT524312:FUT524316 GEP524312:GEP524316 GOL524312:GOL524316 GYH524312:GYH524316 HID524312:HID524316 HRZ524312:HRZ524316 IBV524312:IBV524316 ILR524312:ILR524316 IVN524312:IVN524316 JFJ524312:JFJ524316 JPF524312:JPF524316 JZB524312:JZB524316 KIX524312:KIX524316 KST524312:KST524316 LCP524312:LCP524316 LML524312:LML524316 LWH524312:LWH524316 MGD524312:MGD524316 MPZ524312:MPZ524316 MZV524312:MZV524316 NJR524312:NJR524316 NTN524312:NTN524316 ODJ524312:ODJ524316 ONF524312:ONF524316 OXB524312:OXB524316 PGX524312:PGX524316 PQT524312:PQT524316 QAP524312:QAP524316 QKL524312:QKL524316 QUH524312:QUH524316 RED524312:RED524316 RNZ524312:RNZ524316 RXV524312:RXV524316 SHR524312:SHR524316 SRN524312:SRN524316 TBJ524312:TBJ524316 TLF524312:TLF524316 TVB524312:TVB524316 UEX524312:UEX524316 UOT524312:UOT524316 UYP524312:UYP524316 VIL524312:VIL524316 VSH524312:VSH524316 WCD524312:WCD524316 WLZ524312:WLZ524316 WVV524312:WVV524316 N589847:N589851 JJ589848:JJ589852 TF589848:TF589852 ADB589848:ADB589852 AMX589848:AMX589852 AWT589848:AWT589852 BGP589848:BGP589852 BQL589848:BQL589852 CAH589848:CAH589852 CKD589848:CKD589852 CTZ589848:CTZ589852 DDV589848:DDV589852 DNR589848:DNR589852 DXN589848:DXN589852 EHJ589848:EHJ589852 ERF589848:ERF589852 FBB589848:FBB589852 FKX589848:FKX589852 FUT589848:FUT589852 GEP589848:GEP589852 GOL589848:GOL589852 GYH589848:GYH589852 HID589848:HID589852 HRZ589848:HRZ589852 IBV589848:IBV589852 ILR589848:ILR589852 IVN589848:IVN589852 JFJ589848:JFJ589852 JPF589848:JPF589852 JZB589848:JZB589852 KIX589848:KIX589852 KST589848:KST589852 LCP589848:LCP589852 LML589848:LML589852 LWH589848:LWH589852 MGD589848:MGD589852 MPZ589848:MPZ589852 MZV589848:MZV589852 NJR589848:NJR589852 NTN589848:NTN589852 ODJ589848:ODJ589852 ONF589848:ONF589852 OXB589848:OXB589852 PGX589848:PGX589852 PQT589848:PQT589852 QAP589848:QAP589852 QKL589848:QKL589852 QUH589848:QUH589852 RED589848:RED589852 RNZ589848:RNZ589852 RXV589848:RXV589852 SHR589848:SHR589852 SRN589848:SRN589852 TBJ589848:TBJ589852 TLF589848:TLF589852 TVB589848:TVB589852 UEX589848:UEX589852 UOT589848:UOT589852 UYP589848:UYP589852 VIL589848:VIL589852 VSH589848:VSH589852 WCD589848:WCD589852 WLZ589848:WLZ589852 WVV589848:WVV589852 N655383:N655387 JJ655384:JJ655388 TF655384:TF655388 ADB655384:ADB655388 AMX655384:AMX655388 AWT655384:AWT655388 BGP655384:BGP655388 BQL655384:BQL655388 CAH655384:CAH655388 CKD655384:CKD655388 CTZ655384:CTZ655388 DDV655384:DDV655388 DNR655384:DNR655388 DXN655384:DXN655388 EHJ655384:EHJ655388 ERF655384:ERF655388 FBB655384:FBB655388 FKX655384:FKX655388 FUT655384:FUT655388 GEP655384:GEP655388 GOL655384:GOL655388 GYH655384:GYH655388 HID655384:HID655388 HRZ655384:HRZ655388 IBV655384:IBV655388 ILR655384:ILR655388 IVN655384:IVN655388 JFJ655384:JFJ655388 JPF655384:JPF655388 JZB655384:JZB655388 KIX655384:KIX655388 KST655384:KST655388 LCP655384:LCP655388 LML655384:LML655388 LWH655384:LWH655388 MGD655384:MGD655388 MPZ655384:MPZ655388 MZV655384:MZV655388 NJR655384:NJR655388 NTN655384:NTN655388 ODJ655384:ODJ655388 ONF655384:ONF655388 OXB655384:OXB655388 PGX655384:PGX655388 PQT655384:PQT655388 QAP655384:QAP655388 QKL655384:QKL655388 QUH655384:QUH655388 RED655384:RED655388 RNZ655384:RNZ655388 RXV655384:RXV655388 SHR655384:SHR655388 SRN655384:SRN655388 TBJ655384:TBJ655388 TLF655384:TLF655388 TVB655384:TVB655388 UEX655384:UEX655388 UOT655384:UOT655388 UYP655384:UYP655388 VIL655384:VIL655388 VSH655384:VSH655388 WCD655384:WCD655388 WLZ655384:WLZ655388 WVV655384:WVV655388 N720919:N720923 JJ720920:JJ720924 TF720920:TF720924 ADB720920:ADB720924 AMX720920:AMX720924 AWT720920:AWT720924 BGP720920:BGP720924 BQL720920:BQL720924 CAH720920:CAH720924 CKD720920:CKD720924 CTZ720920:CTZ720924 DDV720920:DDV720924 DNR720920:DNR720924 DXN720920:DXN720924 EHJ720920:EHJ720924 ERF720920:ERF720924 FBB720920:FBB720924 FKX720920:FKX720924 FUT720920:FUT720924 GEP720920:GEP720924 GOL720920:GOL720924 GYH720920:GYH720924 HID720920:HID720924 HRZ720920:HRZ720924 IBV720920:IBV720924 ILR720920:ILR720924 IVN720920:IVN720924 JFJ720920:JFJ720924 JPF720920:JPF720924 JZB720920:JZB720924 KIX720920:KIX720924 KST720920:KST720924 LCP720920:LCP720924 LML720920:LML720924 LWH720920:LWH720924 MGD720920:MGD720924 MPZ720920:MPZ720924 MZV720920:MZV720924 NJR720920:NJR720924 NTN720920:NTN720924 ODJ720920:ODJ720924 ONF720920:ONF720924 OXB720920:OXB720924 PGX720920:PGX720924 PQT720920:PQT720924 QAP720920:QAP720924 QKL720920:QKL720924 QUH720920:QUH720924 RED720920:RED720924 RNZ720920:RNZ720924 RXV720920:RXV720924 SHR720920:SHR720924 SRN720920:SRN720924 TBJ720920:TBJ720924 TLF720920:TLF720924 TVB720920:TVB720924 UEX720920:UEX720924 UOT720920:UOT720924 UYP720920:UYP720924 VIL720920:VIL720924 VSH720920:VSH720924 WCD720920:WCD720924 WLZ720920:WLZ720924 WVV720920:WVV720924 N786455:N786459 JJ786456:JJ786460 TF786456:TF786460 ADB786456:ADB786460 AMX786456:AMX786460 AWT786456:AWT786460 BGP786456:BGP786460 BQL786456:BQL786460 CAH786456:CAH786460 CKD786456:CKD786460 CTZ786456:CTZ786460 DDV786456:DDV786460 DNR786456:DNR786460 DXN786456:DXN786460 EHJ786456:EHJ786460 ERF786456:ERF786460 FBB786456:FBB786460 FKX786456:FKX786460 FUT786456:FUT786460 GEP786456:GEP786460 GOL786456:GOL786460 GYH786456:GYH786460 HID786456:HID786460 HRZ786456:HRZ786460 IBV786456:IBV786460 ILR786456:ILR786460 IVN786456:IVN786460 JFJ786456:JFJ786460 JPF786456:JPF786460 JZB786456:JZB786460 KIX786456:KIX786460 KST786456:KST786460 LCP786456:LCP786460 LML786456:LML786460 LWH786456:LWH786460 MGD786456:MGD786460 MPZ786456:MPZ786460 MZV786456:MZV786460 NJR786456:NJR786460 NTN786456:NTN786460 ODJ786456:ODJ786460 ONF786456:ONF786460 OXB786456:OXB786460 PGX786456:PGX786460 PQT786456:PQT786460 QAP786456:QAP786460 QKL786456:QKL786460 QUH786456:QUH786460 RED786456:RED786460 RNZ786456:RNZ786460 RXV786456:RXV786460 SHR786456:SHR786460 SRN786456:SRN786460 TBJ786456:TBJ786460 TLF786456:TLF786460 TVB786456:TVB786460 UEX786456:UEX786460 UOT786456:UOT786460 UYP786456:UYP786460 VIL786456:VIL786460 VSH786456:VSH786460 WCD786456:WCD786460 WLZ786456:WLZ786460 WVV786456:WVV786460 N851991:N851995 JJ851992:JJ851996 TF851992:TF851996 ADB851992:ADB851996 AMX851992:AMX851996 AWT851992:AWT851996 BGP851992:BGP851996 BQL851992:BQL851996 CAH851992:CAH851996 CKD851992:CKD851996 CTZ851992:CTZ851996 DDV851992:DDV851996 DNR851992:DNR851996 DXN851992:DXN851996 EHJ851992:EHJ851996 ERF851992:ERF851996 FBB851992:FBB851996 FKX851992:FKX851996 FUT851992:FUT851996 GEP851992:GEP851996 GOL851992:GOL851996 GYH851992:GYH851996 HID851992:HID851996 HRZ851992:HRZ851996 IBV851992:IBV851996 ILR851992:ILR851996 IVN851992:IVN851996 JFJ851992:JFJ851996 JPF851992:JPF851996 JZB851992:JZB851996 KIX851992:KIX851996 KST851992:KST851996 LCP851992:LCP851996 LML851992:LML851996 LWH851992:LWH851996 MGD851992:MGD851996 MPZ851992:MPZ851996 MZV851992:MZV851996 NJR851992:NJR851996 NTN851992:NTN851996 ODJ851992:ODJ851996 ONF851992:ONF851996 OXB851992:OXB851996 PGX851992:PGX851996 PQT851992:PQT851996 QAP851992:QAP851996 QKL851992:QKL851996 QUH851992:QUH851996 RED851992:RED851996 RNZ851992:RNZ851996 RXV851992:RXV851996 SHR851992:SHR851996 SRN851992:SRN851996 TBJ851992:TBJ851996 TLF851992:TLF851996 TVB851992:TVB851996 UEX851992:UEX851996 UOT851992:UOT851996 UYP851992:UYP851996 VIL851992:VIL851996 VSH851992:VSH851996 WCD851992:WCD851996 WLZ851992:WLZ851996 WVV851992:WVV851996 N917527:N917531 JJ917528:JJ917532 TF917528:TF917532 ADB917528:ADB917532 AMX917528:AMX917532 AWT917528:AWT917532 BGP917528:BGP917532 BQL917528:BQL917532 CAH917528:CAH917532 CKD917528:CKD917532 CTZ917528:CTZ917532 DDV917528:DDV917532 DNR917528:DNR917532 DXN917528:DXN917532 EHJ917528:EHJ917532 ERF917528:ERF917532 FBB917528:FBB917532 FKX917528:FKX917532 FUT917528:FUT917532 GEP917528:GEP917532 GOL917528:GOL917532 GYH917528:GYH917532 HID917528:HID917532 HRZ917528:HRZ917532 IBV917528:IBV917532 ILR917528:ILR917532 IVN917528:IVN917532 JFJ917528:JFJ917532 JPF917528:JPF917532 JZB917528:JZB917532 KIX917528:KIX917532 KST917528:KST917532 LCP917528:LCP917532 LML917528:LML917532 LWH917528:LWH917532 MGD917528:MGD917532 MPZ917528:MPZ917532 MZV917528:MZV917532 NJR917528:NJR917532 NTN917528:NTN917532 ODJ917528:ODJ917532 ONF917528:ONF917532 OXB917528:OXB917532 PGX917528:PGX917532 PQT917528:PQT917532 QAP917528:QAP917532 QKL917528:QKL917532 QUH917528:QUH917532 RED917528:RED917532 RNZ917528:RNZ917532 RXV917528:RXV917532 SHR917528:SHR917532 SRN917528:SRN917532 TBJ917528:TBJ917532 TLF917528:TLF917532 TVB917528:TVB917532 UEX917528:UEX917532 UOT917528:UOT917532 UYP917528:UYP917532 VIL917528:VIL917532 VSH917528:VSH917532 WCD917528:WCD917532 WLZ917528:WLZ917532 WVV917528:WVV917532 N983063:N983067 JJ983064:JJ983068 TF983064:TF983068 ADB983064:ADB983068 AMX983064:AMX983068 AWT983064:AWT983068 BGP983064:BGP983068 BQL983064:BQL983068 CAH983064:CAH983068 CKD983064:CKD983068 CTZ983064:CTZ983068 DDV983064:DDV983068 DNR983064:DNR983068 DXN983064:DXN983068 EHJ983064:EHJ983068 ERF983064:ERF983068 FBB983064:FBB983068 FKX983064:FKX983068 FUT983064:FUT983068 GEP983064:GEP983068 GOL983064:GOL983068 GYH983064:GYH983068 HID983064:HID983068 HRZ983064:HRZ983068 IBV983064:IBV983068 ILR983064:ILR983068 IVN983064:IVN983068 JFJ983064:JFJ983068 JPF983064:JPF983068 JZB983064:JZB983068 KIX983064:KIX983068 KST983064:KST983068 LCP983064:LCP983068 LML983064:LML983068 LWH983064:LWH983068 MGD983064:MGD983068 MPZ983064:MPZ983068 MZV983064:MZV983068 NJR983064:NJR983068 NTN983064:NTN983068 ODJ983064:ODJ983068 ONF983064:ONF983068 OXB983064:OXB983068 PGX983064:PGX983068 PQT983064:PQT983068 QAP983064:QAP983068 QKL983064:QKL983068 QUH983064:QUH983068 RED983064:RED983068 RNZ983064:RNZ983068 RXV983064:RXV983068 SHR983064:SHR983068 SRN983064:SRN983068 TBJ983064:TBJ983068 TLF983064:TLF983068 TVB983064:TVB983068 UEX983064:UEX983068 UOT983064:UOT983068 UYP983064:UYP983068 VIL983064:VIL983068 VSH983064:VSH983068 WCD983064:WCD983068 WLZ983064:WLZ983068 WVV983064:WVV983068 N65565:N65567 JJ65566:JJ65568 TF65566:TF65568 ADB65566:ADB65568 AMX65566:AMX65568 AWT65566:AWT65568 BGP65566:BGP65568 BQL65566:BQL65568 CAH65566:CAH65568 CKD65566:CKD65568 CTZ65566:CTZ65568 DDV65566:DDV65568 DNR65566:DNR65568 DXN65566:DXN65568 EHJ65566:EHJ65568 ERF65566:ERF65568 FBB65566:FBB65568 FKX65566:FKX65568 FUT65566:FUT65568 GEP65566:GEP65568 GOL65566:GOL65568 GYH65566:GYH65568 HID65566:HID65568 HRZ65566:HRZ65568 IBV65566:IBV65568 ILR65566:ILR65568 IVN65566:IVN65568 JFJ65566:JFJ65568 JPF65566:JPF65568 JZB65566:JZB65568 KIX65566:KIX65568 KST65566:KST65568 LCP65566:LCP65568 LML65566:LML65568 LWH65566:LWH65568 MGD65566:MGD65568 MPZ65566:MPZ65568 MZV65566:MZV65568 NJR65566:NJR65568 NTN65566:NTN65568 ODJ65566:ODJ65568 ONF65566:ONF65568 OXB65566:OXB65568 PGX65566:PGX65568 PQT65566:PQT65568 QAP65566:QAP65568 QKL65566:QKL65568 QUH65566:QUH65568 RED65566:RED65568 RNZ65566:RNZ65568 RXV65566:RXV65568 SHR65566:SHR65568 SRN65566:SRN65568 TBJ65566:TBJ65568 TLF65566:TLF65568 TVB65566:TVB65568 UEX65566:UEX65568 UOT65566:UOT65568 UYP65566:UYP65568 VIL65566:VIL65568 VSH65566:VSH65568 WCD65566:WCD65568 WLZ65566:WLZ65568 WVV65566:WVV65568 N131101:N131103 JJ131102:JJ131104 TF131102:TF131104 ADB131102:ADB131104 AMX131102:AMX131104 AWT131102:AWT131104 BGP131102:BGP131104 BQL131102:BQL131104 CAH131102:CAH131104 CKD131102:CKD131104 CTZ131102:CTZ131104 DDV131102:DDV131104 DNR131102:DNR131104 DXN131102:DXN131104 EHJ131102:EHJ131104 ERF131102:ERF131104 FBB131102:FBB131104 FKX131102:FKX131104 FUT131102:FUT131104 GEP131102:GEP131104 GOL131102:GOL131104 GYH131102:GYH131104 HID131102:HID131104 HRZ131102:HRZ131104 IBV131102:IBV131104 ILR131102:ILR131104 IVN131102:IVN131104 JFJ131102:JFJ131104 JPF131102:JPF131104 JZB131102:JZB131104 KIX131102:KIX131104 KST131102:KST131104 LCP131102:LCP131104 LML131102:LML131104 LWH131102:LWH131104 MGD131102:MGD131104 MPZ131102:MPZ131104 MZV131102:MZV131104 NJR131102:NJR131104 NTN131102:NTN131104 ODJ131102:ODJ131104 ONF131102:ONF131104 OXB131102:OXB131104 PGX131102:PGX131104 PQT131102:PQT131104 QAP131102:QAP131104 QKL131102:QKL131104 QUH131102:QUH131104 RED131102:RED131104 RNZ131102:RNZ131104 RXV131102:RXV131104 SHR131102:SHR131104 SRN131102:SRN131104 TBJ131102:TBJ131104 TLF131102:TLF131104 TVB131102:TVB131104 UEX131102:UEX131104 UOT131102:UOT131104 UYP131102:UYP131104 VIL131102:VIL131104 VSH131102:VSH131104 WCD131102:WCD131104 WLZ131102:WLZ131104 WVV131102:WVV131104 N196637:N196639 JJ196638:JJ196640 TF196638:TF196640 ADB196638:ADB196640 AMX196638:AMX196640 AWT196638:AWT196640 BGP196638:BGP196640 BQL196638:BQL196640 CAH196638:CAH196640 CKD196638:CKD196640 CTZ196638:CTZ196640 DDV196638:DDV196640 DNR196638:DNR196640 DXN196638:DXN196640 EHJ196638:EHJ196640 ERF196638:ERF196640 FBB196638:FBB196640 FKX196638:FKX196640 FUT196638:FUT196640 GEP196638:GEP196640 GOL196638:GOL196640 GYH196638:GYH196640 HID196638:HID196640 HRZ196638:HRZ196640 IBV196638:IBV196640 ILR196638:ILR196640 IVN196638:IVN196640 JFJ196638:JFJ196640 JPF196638:JPF196640 JZB196638:JZB196640 KIX196638:KIX196640 KST196638:KST196640 LCP196638:LCP196640 LML196638:LML196640 LWH196638:LWH196640 MGD196638:MGD196640 MPZ196638:MPZ196640 MZV196638:MZV196640 NJR196638:NJR196640 NTN196638:NTN196640 ODJ196638:ODJ196640 ONF196638:ONF196640 OXB196638:OXB196640 PGX196638:PGX196640 PQT196638:PQT196640 QAP196638:QAP196640 QKL196638:QKL196640 QUH196638:QUH196640 RED196638:RED196640 RNZ196638:RNZ196640 RXV196638:RXV196640 SHR196638:SHR196640 SRN196638:SRN196640 TBJ196638:TBJ196640 TLF196638:TLF196640 TVB196638:TVB196640 UEX196638:UEX196640 UOT196638:UOT196640 UYP196638:UYP196640 VIL196638:VIL196640 VSH196638:VSH196640 WCD196638:WCD196640 WLZ196638:WLZ196640 WVV196638:WVV196640 N262173:N262175 JJ262174:JJ262176 TF262174:TF262176 ADB262174:ADB262176 AMX262174:AMX262176 AWT262174:AWT262176 BGP262174:BGP262176 BQL262174:BQL262176 CAH262174:CAH262176 CKD262174:CKD262176 CTZ262174:CTZ262176 DDV262174:DDV262176 DNR262174:DNR262176 DXN262174:DXN262176 EHJ262174:EHJ262176 ERF262174:ERF262176 FBB262174:FBB262176 FKX262174:FKX262176 FUT262174:FUT262176 GEP262174:GEP262176 GOL262174:GOL262176 GYH262174:GYH262176 HID262174:HID262176 HRZ262174:HRZ262176 IBV262174:IBV262176 ILR262174:ILR262176 IVN262174:IVN262176 JFJ262174:JFJ262176 JPF262174:JPF262176 JZB262174:JZB262176 KIX262174:KIX262176 KST262174:KST262176 LCP262174:LCP262176 LML262174:LML262176 LWH262174:LWH262176 MGD262174:MGD262176 MPZ262174:MPZ262176 MZV262174:MZV262176 NJR262174:NJR262176 NTN262174:NTN262176 ODJ262174:ODJ262176 ONF262174:ONF262176 OXB262174:OXB262176 PGX262174:PGX262176 PQT262174:PQT262176 QAP262174:QAP262176 QKL262174:QKL262176 QUH262174:QUH262176 RED262174:RED262176 RNZ262174:RNZ262176 RXV262174:RXV262176 SHR262174:SHR262176 SRN262174:SRN262176 TBJ262174:TBJ262176 TLF262174:TLF262176 TVB262174:TVB262176 UEX262174:UEX262176 UOT262174:UOT262176 UYP262174:UYP262176 VIL262174:VIL262176 VSH262174:VSH262176 WCD262174:WCD262176 WLZ262174:WLZ262176 WVV262174:WVV262176 N327709:N327711 JJ327710:JJ327712 TF327710:TF327712 ADB327710:ADB327712 AMX327710:AMX327712 AWT327710:AWT327712 BGP327710:BGP327712 BQL327710:BQL327712 CAH327710:CAH327712 CKD327710:CKD327712 CTZ327710:CTZ327712 DDV327710:DDV327712 DNR327710:DNR327712 DXN327710:DXN327712 EHJ327710:EHJ327712 ERF327710:ERF327712 FBB327710:FBB327712 FKX327710:FKX327712 FUT327710:FUT327712 GEP327710:GEP327712 GOL327710:GOL327712 GYH327710:GYH327712 HID327710:HID327712 HRZ327710:HRZ327712 IBV327710:IBV327712 ILR327710:ILR327712 IVN327710:IVN327712 JFJ327710:JFJ327712 JPF327710:JPF327712 JZB327710:JZB327712 KIX327710:KIX327712 KST327710:KST327712 LCP327710:LCP327712 LML327710:LML327712 LWH327710:LWH327712 MGD327710:MGD327712 MPZ327710:MPZ327712 MZV327710:MZV327712 NJR327710:NJR327712 NTN327710:NTN327712 ODJ327710:ODJ327712 ONF327710:ONF327712 OXB327710:OXB327712 PGX327710:PGX327712 PQT327710:PQT327712 QAP327710:QAP327712 QKL327710:QKL327712 QUH327710:QUH327712 RED327710:RED327712 RNZ327710:RNZ327712 RXV327710:RXV327712 SHR327710:SHR327712 SRN327710:SRN327712 TBJ327710:TBJ327712 TLF327710:TLF327712 TVB327710:TVB327712 UEX327710:UEX327712 UOT327710:UOT327712 UYP327710:UYP327712 VIL327710:VIL327712 VSH327710:VSH327712 WCD327710:WCD327712 WLZ327710:WLZ327712 WVV327710:WVV327712 N393245:N393247 JJ393246:JJ393248 TF393246:TF393248 ADB393246:ADB393248 AMX393246:AMX393248 AWT393246:AWT393248 BGP393246:BGP393248 BQL393246:BQL393248 CAH393246:CAH393248 CKD393246:CKD393248 CTZ393246:CTZ393248 DDV393246:DDV393248 DNR393246:DNR393248 DXN393246:DXN393248 EHJ393246:EHJ393248 ERF393246:ERF393248 FBB393246:FBB393248 FKX393246:FKX393248 FUT393246:FUT393248 GEP393246:GEP393248 GOL393246:GOL393248 GYH393246:GYH393248 HID393246:HID393248 HRZ393246:HRZ393248 IBV393246:IBV393248 ILR393246:ILR393248 IVN393246:IVN393248 JFJ393246:JFJ393248 JPF393246:JPF393248 JZB393246:JZB393248 KIX393246:KIX393248 KST393246:KST393248 LCP393246:LCP393248 LML393246:LML393248 LWH393246:LWH393248 MGD393246:MGD393248 MPZ393246:MPZ393248 MZV393246:MZV393248 NJR393246:NJR393248 NTN393246:NTN393248 ODJ393246:ODJ393248 ONF393246:ONF393248 OXB393246:OXB393248 PGX393246:PGX393248 PQT393246:PQT393248 QAP393246:QAP393248 QKL393246:QKL393248 QUH393246:QUH393248 RED393246:RED393248 RNZ393246:RNZ393248 RXV393246:RXV393248 SHR393246:SHR393248 SRN393246:SRN393248 TBJ393246:TBJ393248 TLF393246:TLF393248 TVB393246:TVB393248 UEX393246:UEX393248 UOT393246:UOT393248 UYP393246:UYP393248 VIL393246:VIL393248 VSH393246:VSH393248 WCD393246:WCD393248 WLZ393246:WLZ393248 WVV393246:WVV393248 N458781:N458783 JJ458782:JJ458784 TF458782:TF458784 ADB458782:ADB458784 AMX458782:AMX458784 AWT458782:AWT458784 BGP458782:BGP458784 BQL458782:BQL458784 CAH458782:CAH458784 CKD458782:CKD458784 CTZ458782:CTZ458784 DDV458782:DDV458784 DNR458782:DNR458784 DXN458782:DXN458784 EHJ458782:EHJ458784 ERF458782:ERF458784 FBB458782:FBB458784 FKX458782:FKX458784 FUT458782:FUT458784 GEP458782:GEP458784 GOL458782:GOL458784 GYH458782:GYH458784 HID458782:HID458784 HRZ458782:HRZ458784 IBV458782:IBV458784 ILR458782:ILR458784 IVN458782:IVN458784 JFJ458782:JFJ458784 JPF458782:JPF458784 JZB458782:JZB458784 KIX458782:KIX458784 KST458782:KST458784 LCP458782:LCP458784 LML458782:LML458784 LWH458782:LWH458784 MGD458782:MGD458784 MPZ458782:MPZ458784 MZV458782:MZV458784 NJR458782:NJR458784 NTN458782:NTN458784 ODJ458782:ODJ458784 ONF458782:ONF458784 OXB458782:OXB458784 PGX458782:PGX458784 PQT458782:PQT458784 QAP458782:QAP458784 QKL458782:QKL458784 QUH458782:QUH458784 RED458782:RED458784 RNZ458782:RNZ458784 RXV458782:RXV458784 SHR458782:SHR458784 SRN458782:SRN458784 TBJ458782:TBJ458784 TLF458782:TLF458784 TVB458782:TVB458784 UEX458782:UEX458784 UOT458782:UOT458784 UYP458782:UYP458784 VIL458782:VIL458784 VSH458782:VSH458784 WCD458782:WCD458784 WLZ458782:WLZ458784 WVV458782:WVV458784 N524317:N524319 JJ524318:JJ524320 TF524318:TF524320 ADB524318:ADB524320 AMX524318:AMX524320 AWT524318:AWT524320 BGP524318:BGP524320 BQL524318:BQL524320 CAH524318:CAH524320 CKD524318:CKD524320 CTZ524318:CTZ524320 DDV524318:DDV524320 DNR524318:DNR524320 DXN524318:DXN524320 EHJ524318:EHJ524320 ERF524318:ERF524320 FBB524318:FBB524320 FKX524318:FKX524320 FUT524318:FUT524320 GEP524318:GEP524320 GOL524318:GOL524320 GYH524318:GYH524320 HID524318:HID524320 HRZ524318:HRZ524320 IBV524318:IBV524320 ILR524318:ILR524320 IVN524318:IVN524320 JFJ524318:JFJ524320 JPF524318:JPF524320 JZB524318:JZB524320 KIX524318:KIX524320 KST524318:KST524320 LCP524318:LCP524320 LML524318:LML524320 LWH524318:LWH524320 MGD524318:MGD524320 MPZ524318:MPZ524320 MZV524318:MZV524320 NJR524318:NJR524320 NTN524318:NTN524320 ODJ524318:ODJ524320 ONF524318:ONF524320 OXB524318:OXB524320 PGX524318:PGX524320 PQT524318:PQT524320 QAP524318:QAP524320 QKL524318:QKL524320 QUH524318:QUH524320 RED524318:RED524320 RNZ524318:RNZ524320 RXV524318:RXV524320 SHR524318:SHR524320 SRN524318:SRN524320 TBJ524318:TBJ524320 TLF524318:TLF524320 TVB524318:TVB524320 UEX524318:UEX524320 UOT524318:UOT524320 UYP524318:UYP524320 VIL524318:VIL524320 VSH524318:VSH524320 WCD524318:WCD524320 WLZ524318:WLZ524320 WVV524318:WVV524320 N589853:N589855 JJ589854:JJ589856 TF589854:TF589856 ADB589854:ADB589856 AMX589854:AMX589856 AWT589854:AWT589856 BGP589854:BGP589856 BQL589854:BQL589856 CAH589854:CAH589856 CKD589854:CKD589856 CTZ589854:CTZ589856 DDV589854:DDV589856 DNR589854:DNR589856 DXN589854:DXN589856 EHJ589854:EHJ589856 ERF589854:ERF589856 FBB589854:FBB589856 FKX589854:FKX589856 FUT589854:FUT589856 GEP589854:GEP589856 GOL589854:GOL589856 GYH589854:GYH589856 HID589854:HID589856 HRZ589854:HRZ589856 IBV589854:IBV589856 ILR589854:ILR589856 IVN589854:IVN589856 JFJ589854:JFJ589856 JPF589854:JPF589856 JZB589854:JZB589856 KIX589854:KIX589856 KST589854:KST589856 LCP589854:LCP589856 LML589854:LML589856 LWH589854:LWH589856 MGD589854:MGD589856 MPZ589854:MPZ589856 MZV589854:MZV589856 NJR589854:NJR589856 NTN589854:NTN589856 ODJ589854:ODJ589856 ONF589854:ONF589856 OXB589854:OXB589856 PGX589854:PGX589856 PQT589854:PQT589856 QAP589854:QAP589856 QKL589854:QKL589856 QUH589854:QUH589856 RED589854:RED589856 RNZ589854:RNZ589856 RXV589854:RXV589856 SHR589854:SHR589856 SRN589854:SRN589856 TBJ589854:TBJ589856 TLF589854:TLF589856 TVB589854:TVB589856 UEX589854:UEX589856 UOT589854:UOT589856 UYP589854:UYP589856 VIL589854:VIL589856 VSH589854:VSH589856 WCD589854:WCD589856 WLZ589854:WLZ589856 WVV589854:WVV589856 N655389:N655391 JJ655390:JJ655392 TF655390:TF655392 ADB655390:ADB655392 AMX655390:AMX655392 AWT655390:AWT655392 BGP655390:BGP655392 BQL655390:BQL655392 CAH655390:CAH655392 CKD655390:CKD655392 CTZ655390:CTZ655392 DDV655390:DDV655392 DNR655390:DNR655392 DXN655390:DXN655392 EHJ655390:EHJ655392 ERF655390:ERF655392 FBB655390:FBB655392 FKX655390:FKX655392 FUT655390:FUT655392 GEP655390:GEP655392 GOL655390:GOL655392 GYH655390:GYH655392 HID655390:HID655392 HRZ655390:HRZ655392 IBV655390:IBV655392 ILR655390:ILR655392 IVN655390:IVN655392 JFJ655390:JFJ655392 JPF655390:JPF655392 JZB655390:JZB655392 KIX655390:KIX655392 KST655390:KST655392 LCP655390:LCP655392 LML655390:LML655392 LWH655390:LWH655392 MGD655390:MGD655392 MPZ655390:MPZ655392 MZV655390:MZV655392 NJR655390:NJR655392 NTN655390:NTN655392 ODJ655390:ODJ655392 ONF655390:ONF655392 OXB655390:OXB655392 PGX655390:PGX655392 PQT655390:PQT655392 QAP655390:QAP655392 QKL655390:QKL655392 QUH655390:QUH655392 RED655390:RED655392 RNZ655390:RNZ655392 RXV655390:RXV655392 SHR655390:SHR655392 SRN655390:SRN655392 TBJ655390:TBJ655392 TLF655390:TLF655392 TVB655390:TVB655392 UEX655390:UEX655392 UOT655390:UOT655392 UYP655390:UYP655392 VIL655390:VIL655392 VSH655390:VSH655392 WCD655390:WCD655392 WLZ655390:WLZ655392 WVV655390:WVV655392 N720925:N720927 JJ720926:JJ720928 TF720926:TF720928 ADB720926:ADB720928 AMX720926:AMX720928 AWT720926:AWT720928 BGP720926:BGP720928 BQL720926:BQL720928 CAH720926:CAH720928 CKD720926:CKD720928 CTZ720926:CTZ720928 DDV720926:DDV720928 DNR720926:DNR720928 DXN720926:DXN720928 EHJ720926:EHJ720928 ERF720926:ERF720928 FBB720926:FBB720928 FKX720926:FKX720928 FUT720926:FUT720928 GEP720926:GEP720928 GOL720926:GOL720928 GYH720926:GYH720928 HID720926:HID720928 HRZ720926:HRZ720928 IBV720926:IBV720928 ILR720926:ILR720928 IVN720926:IVN720928 JFJ720926:JFJ720928 JPF720926:JPF720928 JZB720926:JZB720928 KIX720926:KIX720928 KST720926:KST720928 LCP720926:LCP720928 LML720926:LML720928 LWH720926:LWH720928 MGD720926:MGD720928 MPZ720926:MPZ720928 MZV720926:MZV720928 NJR720926:NJR720928 NTN720926:NTN720928 ODJ720926:ODJ720928 ONF720926:ONF720928 OXB720926:OXB720928 PGX720926:PGX720928 PQT720926:PQT720928 QAP720926:QAP720928 QKL720926:QKL720928 QUH720926:QUH720928 RED720926:RED720928 RNZ720926:RNZ720928 RXV720926:RXV720928 SHR720926:SHR720928 SRN720926:SRN720928 TBJ720926:TBJ720928 TLF720926:TLF720928 TVB720926:TVB720928 UEX720926:UEX720928 UOT720926:UOT720928 UYP720926:UYP720928 VIL720926:VIL720928 VSH720926:VSH720928 WCD720926:WCD720928 WLZ720926:WLZ720928 WVV720926:WVV720928 N786461:N786463 JJ786462:JJ786464 TF786462:TF786464 ADB786462:ADB786464 AMX786462:AMX786464 AWT786462:AWT786464 BGP786462:BGP786464 BQL786462:BQL786464 CAH786462:CAH786464 CKD786462:CKD786464 CTZ786462:CTZ786464 DDV786462:DDV786464 DNR786462:DNR786464 DXN786462:DXN786464 EHJ786462:EHJ786464 ERF786462:ERF786464 FBB786462:FBB786464 FKX786462:FKX786464 FUT786462:FUT786464 GEP786462:GEP786464 GOL786462:GOL786464 GYH786462:GYH786464 HID786462:HID786464 HRZ786462:HRZ786464 IBV786462:IBV786464 ILR786462:ILR786464 IVN786462:IVN786464 JFJ786462:JFJ786464 JPF786462:JPF786464 JZB786462:JZB786464 KIX786462:KIX786464 KST786462:KST786464 LCP786462:LCP786464 LML786462:LML786464 LWH786462:LWH786464 MGD786462:MGD786464 MPZ786462:MPZ786464 MZV786462:MZV786464 NJR786462:NJR786464 NTN786462:NTN786464 ODJ786462:ODJ786464 ONF786462:ONF786464 OXB786462:OXB786464 PGX786462:PGX786464 PQT786462:PQT786464 QAP786462:QAP786464 QKL786462:QKL786464 QUH786462:QUH786464 RED786462:RED786464 RNZ786462:RNZ786464 RXV786462:RXV786464 SHR786462:SHR786464 SRN786462:SRN786464 TBJ786462:TBJ786464 TLF786462:TLF786464 TVB786462:TVB786464 UEX786462:UEX786464 UOT786462:UOT786464 UYP786462:UYP786464 VIL786462:VIL786464 VSH786462:VSH786464 WCD786462:WCD786464 WLZ786462:WLZ786464 WVV786462:WVV786464 N851997:N851999 JJ851998:JJ852000 TF851998:TF852000 ADB851998:ADB852000 AMX851998:AMX852000 AWT851998:AWT852000 BGP851998:BGP852000 BQL851998:BQL852000 CAH851998:CAH852000 CKD851998:CKD852000 CTZ851998:CTZ852000 DDV851998:DDV852000 DNR851998:DNR852000 DXN851998:DXN852000 EHJ851998:EHJ852000 ERF851998:ERF852000 FBB851998:FBB852000 FKX851998:FKX852000 FUT851998:FUT852000 GEP851998:GEP852000 GOL851998:GOL852000 GYH851998:GYH852000 HID851998:HID852000 HRZ851998:HRZ852000 IBV851998:IBV852000 ILR851998:ILR852000 IVN851998:IVN852000 JFJ851998:JFJ852000 JPF851998:JPF852000 JZB851998:JZB852000 KIX851998:KIX852000 KST851998:KST852000 LCP851998:LCP852000 LML851998:LML852000 LWH851998:LWH852000 MGD851998:MGD852000 MPZ851998:MPZ852000 MZV851998:MZV852000 NJR851998:NJR852000 NTN851998:NTN852000 ODJ851998:ODJ852000 ONF851998:ONF852000 OXB851998:OXB852000 PGX851998:PGX852000 PQT851998:PQT852000 QAP851998:QAP852000 QKL851998:QKL852000 QUH851998:QUH852000 RED851998:RED852000 RNZ851998:RNZ852000 RXV851998:RXV852000 SHR851998:SHR852000 SRN851998:SRN852000 TBJ851998:TBJ852000 TLF851998:TLF852000 TVB851998:TVB852000 UEX851998:UEX852000 UOT851998:UOT852000 UYP851998:UYP852000 VIL851998:VIL852000 VSH851998:VSH852000 WCD851998:WCD852000 WLZ851998:WLZ852000 WVV851998:WVV852000 N917533:N917535 JJ917534:JJ917536 TF917534:TF917536 ADB917534:ADB917536 AMX917534:AMX917536 AWT917534:AWT917536 BGP917534:BGP917536 BQL917534:BQL917536 CAH917534:CAH917536 CKD917534:CKD917536 CTZ917534:CTZ917536 DDV917534:DDV917536 DNR917534:DNR917536 DXN917534:DXN917536 EHJ917534:EHJ917536 ERF917534:ERF917536 FBB917534:FBB917536 FKX917534:FKX917536 FUT917534:FUT917536 GEP917534:GEP917536 GOL917534:GOL917536 GYH917534:GYH917536 HID917534:HID917536 HRZ917534:HRZ917536 IBV917534:IBV917536 ILR917534:ILR917536 IVN917534:IVN917536 JFJ917534:JFJ917536 JPF917534:JPF917536 JZB917534:JZB917536 KIX917534:KIX917536 KST917534:KST917536 LCP917534:LCP917536 LML917534:LML917536 LWH917534:LWH917536 MGD917534:MGD917536 MPZ917534:MPZ917536 MZV917534:MZV917536 NJR917534:NJR917536 NTN917534:NTN917536 ODJ917534:ODJ917536 ONF917534:ONF917536 OXB917534:OXB917536 PGX917534:PGX917536 PQT917534:PQT917536 QAP917534:QAP917536 QKL917534:QKL917536 QUH917534:QUH917536 RED917534:RED917536 RNZ917534:RNZ917536 RXV917534:RXV917536 SHR917534:SHR917536 SRN917534:SRN917536 TBJ917534:TBJ917536 TLF917534:TLF917536 TVB917534:TVB917536 UEX917534:UEX917536 UOT917534:UOT917536 UYP917534:UYP917536 VIL917534:VIL917536 VSH917534:VSH917536 WCD917534:WCD917536 WLZ917534:WLZ917536 WVV917534:WVV917536 N983069:N983071 JJ983070:JJ983072 TF983070:TF983072 ADB983070:ADB983072 AMX983070:AMX983072 AWT983070:AWT983072 BGP983070:BGP983072 BQL983070:BQL983072 CAH983070:CAH983072 CKD983070:CKD983072 CTZ983070:CTZ983072 DDV983070:DDV983072 DNR983070:DNR983072 DXN983070:DXN983072 EHJ983070:EHJ983072 ERF983070:ERF983072 FBB983070:FBB983072 FKX983070:FKX983072 FUT983070:FUT983072 GEP983070:GEP983072 GOL983070:GOL983072 GYH983070:GYH983072 HID983070:HID983072 HRZ983070:HRZ983072 IBV983070:IBV983072 ILR983070:ILR983072 IVN983070:IVN983072 JFJ983070:JFJ983072 JPF983070:JPF983072 JZB983070:JZB983072 KIX983070:KIX983072 KST983070:KST983072 LCP983070:LCP983072 LML983070:LML983072 LWH983070:LWH983072 MGD983070:MGD983072 MPZ983070:MPZ983072 MZV983070:MZV983072 NJR983070:NJR983072 NTN983070:NTN983072 ODJ983070:ODJ983072 ONF983070:ONF983072 OXB983070:OXB983072 PGX983070:PGX983072 PQT983070:PQT983072 QAP983070:QAP983072 QKL983070:QKL983072 QUH983070:QUH983072 RED983070:RED983072 RNZ983070:RNZ983072 RXV983070:RXV983072 SHR983070:SHR983072 SRN983070:SRN983072 TBJ983070:TBJ983072 TLF983070:TLF983072 TVB983070:TVB983072 UEX983070:UEX983072 UOT983070:UOT983072 UYP983070:UYP983072 VIL983070:VIL983072 VSH983070:VSH983072 WCD983070:WCD983072 WLZ983070:WLZ983072 WVV983070:WVV983072 N65569:N65573 JJ65570:JJ65574 TF65570:TF65574 ADB65570:ADB65574 AMX65570:AMX65574 AWT65570:AWT65574 BGP65570:BGP65574 BQL65570:BQL65574 CAH65570:CAH65574 CKD65570:CKD65574 CTZ65570:CTZ65574 DDV65570:DDV65574 DNR65570:DNR65574 DXN65570:DXN65574 EHJ65570:EHJ65574 ERF65570:ERF65574 FBB65570:FBB65574 FKX65570:FKX65574 FUT65570:FUT65574 GEP65570:GEP65574 GOL65570:GOL65574 GYH65570:GYH65574 HID65570:HID65574 HRZ65570:HRZ65574 IBV65570:IBV65574 ILR65570:ILR65574 IVN65570:IVN65574 JFJ65570:JFJ65574 JPF65570:JPF65574 JZB65570:JZB65574 KIX65570:KIX65574 KST65570:KST65574 LCP65570:LCP65574 LML65570:LML65574 LWH65570:LWH65574 MGD65570:MGD65574 MPZ65570:MPZ65574 MZV65570:MZV65574 NJR65570:NJR65574 NTN65570:NTN65574 ODJ65570:ODJ65574 ONF65570:ONF65574 OXB65570:OXB65574 PGX65570:PGX65574 PQT65570:PQT65574 QAP65570:QAP65574 QKL65570:QKL65574 QUH65570:QUH65574 RED65570:RED65574 RNZ65570:RNZ65574 RXV65570:RXV65574 SHR65570:SHR65574 SRN65570:SRN65574 TBJ65570:TBJ65574 TLF65570:TLF65574 TVB65570:TVB65574 UEX65570:UEX65574 UOT65570:UOT65574 UYP65570:UYP65574 VIL65570:VIL65574 VSH65570:VSH65574 WCD65570:WCD65574 WLZ65570:WLZ65574 WVV65570:WVV65574 N131105:N131109 JJ131106:JJ131110 TF131106:TF131110 ADB131106:ADB131110 AMX131106:AMX131110 AWT131106:AWT131110 BGP131106:BGP131110 BQL131106:BQL131110 CAH131106:CAH131110 CKD131106:CKD131110 CTZ131106:CTZ131110 DDV131106:DDV131110 DNR131106:DNR131110 DXN131106:DXN131110 EHJ131106:EHJ131110 ERF131106:ERF131110 FBB131106:FBB131110 FKX131106:FKX131110 FUT131106:FUT131110 GEP131106:GEP131110 GOL131106:GOL131110 GYH131106:GYH131110 HID131106:HID131110 HRZ131106:HRZ131110 IBV131106:IBV131110 ILR131106:ILR131110 IVN131106:IVN131110 JFJ131106:JFJ131110 JPF131106:JPF131110 JZB131106:JZB131110 KIX131106:KIX131110 KST131106:KST131110 LCP131106:LCP131110 LML131106:LML131110 LWH131106:LWH131110 MGD131106:MGD131110 MPZ131106:MPZ131110 MZV131106:MZV131110 NJR131106:NJR131110 NTN131106:NTN131110 ODJ131106:ODJ131110 ONF131106:ONF131110 OXB131106:OXB131110 PGX131106:PGX131110 PQT131106:PQT131110 QAP131106:QAP131110 QKL131106:QKL131110 QUH131106:QUH131110 RED131106:RED131110 RNZ131106:RNZ131110 RXV131106:RXV131110 SHR131106:SHR131110 SRN131106:SRN131110 TBJ131106:TBJ131110 TLF131106:TLF131110 TVB131106:TVB131110 UEX131106:UEX131110 UOT131106:UOT131110 UYP131106:UYP131110 VIL131106:VIL131110 VSH131106:VSH131110 WCD131106:WCD131110 WLZ131106:WLZ131110 WVV131106:WVV131110 N196641:N196645 JJ196642:JJ196646 TF196642:TF196646 ADB196642:ADB196646 AMX196642:AMX196646 AWT196642:AWT196646 BGP196642:BGP196646 BQL196642:BQL196646 CAH196642:CAH196646 CKD196642:CKD196646 CTZ196642:CTZ196646 DDV196642:DDV196646 DNR196642:DNR196646 DXN196642:DXN196646 EHJ196642:EHJ196646 ERF196642:ERF196646 FBB196642:FBB196646 FKX196642:FKX196646 FUT196642:FUT196646 GEP196642:GEP196646 GOL196642:GOL196646 GYH196642:GYH196646 HID196642:HID196646 HRZ196642:HRZ196646 IBV196642:IBV196646 ILR196642:ILR196646 IVN196642:IVN196646 JFJ196642:JFJ196646 JPF196642:JPF196646 JZB196642:JZB196646 KIX196642:KIX196646 KST196642:KST196646 LCP196642:LCP196646 LML196642:LML196646 LWH196642:LWH196646 MGD196642:MGD196646 MPZ196642:MPZ196646 MZV196642:MZV196646 NJR196642:NJR196646 NTN196642:NTN196646 ODJ196642:ODJ196646 ONF196642:ONF196646 OXB196642:OXB196646 PGX196642:PGX196646 PQT196642:PQT196646 QAP196642:QAP196646 QKL196642:QKL196646 QUH196642:QUH196646 RED196642:RED196646 RNZ196642:RNZ196646 RXV196642:RXV196646 SHR196642:SHR196646 SRN196642:SRN196646 TBJ196642:TBJ196646 TLF196642:TLF196646 TVB196642:TVB196646 UEX196642:UEX196646 UOT196642:UOT196646 UYP196642:UYP196646 VIL196642:VIL196646 VSH196642:VSH196646 WCD196642:WCD196646 WLZ196642:WLZ196646 WVV196642:WVV196646 N262177:N262181 JJ262178:JJ262182 TF262178:TF262182 ADB262178:ADB262182 AMX262178:AMX262182 AWT262178:AWT262182 BGP262178:BGP262182 BQL262178:BQL262182 CAH262178:CAH262182 CKD262178:CKD262182 CTZ262178:CTZ262182 DDV262178:DDV262182 DNR262178:DNR262182 DXN262178:DXN262182 EHJ262178:EHJ262182 ERF262178:ERF262182 FBB262178:FBB262182 FKX262178:FKX262182 FUT262178:FUT262182 GEP262178:GEP262182 GOL262178:GOL262182 GYH262178:GYH262182 HID262178:HID262182 HRZ262178:HRZ262182 IBV262178:IBV262182 ILR262178:ILR262182 IVN262178:IVN262182 JFJ262178:JFJ262182 JPF262178:JPF262182 JZB262178:JZB262182 KIX262178:KIX262182 KST262178:KST262182 LCP262178:LCP262182 LML262178:LML262182 LWH262178:LWH262182 MGD262178:MGD262182 MPZ262178:MPZ262182 MZV262178:MZV262182 NJR262178:NJR262182 NTN262178:NTN262182 ODJ262178:ODJ262182 ONF262178:ONF262182 OXB262178:OXB262182 PGX262178:PGX262182 PQT262178:PQT262182 QAP262178:QAP262182 QKL262178:QKL262182 QUH262178:QUH262182 RED262178:RED262182 RNZ262178:RNZ262182 RXV262178:RXV262182 SHR262178:SHR262182 SRN262178:SRN262182 TBJ262178:TBJ262182 TLF262178:TLF262182 TVB262178:TVB262182 UEX262178:UEX262182 UOT262178:UOT262182 UYP262178:UYP262182 VIL262178:VIL262182 VSH262178:VSH262182 WCD262178:WCD262182 WLZ262178:WLZ262182 WVV262178:WVV262182 N327713:N327717 JJ327714:JJ327718 TF327714:TF327718 ADB327714:ADB327718 AMX327714:AMX327718 AWT327714:AWT327718 BGP327714:BGP327718 BQL327714:BQL327718 CAH327714:CAH327718 CKD327714:CKD327718 CTZ327714:CTZ327718 DDV327714:DDV327718 DNR327714:DNR327718 DXN327714:DXN327718 EHJ327714:EHJ327718 ERF327714:ERF327718 FBB327714:FBB327718 FKX327714:FKX327718 FUT327714:FUT327718 GEP327714:GEP327718 GOL327714:GOL327718 GYH327714:GYH327718 HID327714:HID327718 HRZ327714:HRZ327718 IBV327714:IBV327718 ILR327714:ILR327718 IVN327714:IVN327718 JFJ327714:JFJ327718 JPF327714:JPF327718 JZB327714:JZB327718 KIX327714:KIX327718 KST327714:KST327718 LCP327714:LCP327718 LML327714:LML327718 LWH327714:LWH327718 MGD327714:MGD327718 MPZ327714:MPZ327718 MZV327714:MZV327718 NJR327714:NJR327718 NTN327714:NTN327718 ODJ327714:ODJ327718 ONF327714:ONF327718 OXB327714:OXB327718 PGX327714:PGX327718 PQT327714:PQT327718 QAP327714:QAP327718 QKL327714:QKL327718 QUH327714:QUH327718 RED327714:RED327718 RNZ327714:RNZ327718 RXV327714:RXV327718 SHR327714:SHR327718 SRN327714:SRN327718 TBJ327714:TBJ327718 TLF327714:TLF327718 TVB327714:TVB327718 UEX327714:UEX327718 UOT327714:UOT327718 UYP327714:UYP327718 VIL327714:VIL327718 VSH327714:VSH327718 WCD327714:WCD327718 WLZ327714:WLZ327718 WVV327714:WVV327718 N393249:N393253 JJ393250:JJ393254 TF393250:TF393254 ADB393250:ADB393254 AMX393250:AMX393254 AWT393250:AWT393254 BGP393250:BGP393254 BQL393250:BQL393254 CAH393250:CAH393254 CKD393250:CKD393254 CTZ393250:CTZ393254 DDV393250:DDV393254 DNR393250:DNR393254 DXN393250:DXN393254 EHJ393250:EHJ393254 ERF393250:ERF393254 FBB393250:FBB393254 FKX393250:FKX393254 FUT393250:FUT393254 GEP393250:GEP393254 GOL393250:GOL393254 GYH393250:GYH393254 HID393250:HID393254 HRZ393250:HRZ393254 IBV393250:IBV393254 ILR393250:ILR393254 IVN393250:IVN393254 JFJ393250:JFJ393254 JPF393250:JPF393254 JZB393250:JZB393254 KIX393250:KIX393254 KST393250:KST393254 LCP393250:LCP393254 LML393250:LML393254 LWH393250:LWH393254 MGD393250:MGD393254 MPZ393250:MPZ393254 MZV393250:MZV393254 NJR393250:NJR393254 NTN393250:NTN393254 ODJ393250:ODJ393254 ONF393250:ONF393254 OXB393250:OXB393254 PGX393250:PGX393254 PQT393250:PQT393254 QAP393250:QAP393254 QKL393250:QKL393254 QUH393250:QUH393254 RED393250:RED393254 RNZ393250:RNZ393254 RXV393250:RXV393254 SHR393250:SHR393254 SRN393250:SRN393254 TBJ393250:TBJ393254 TLF393250:TLF393254 TVB393250:TVB393254 UEX393250:UEX393254 UOT393250:UOT393254 UYP393250:UYP393254 VIL393250:VIL393254 VSH393250:VSH393254 WCD393250:WCD393254 WLZ393250:WLZ393254 WVV393250:WVV393254 N458785:N458789 JJ458786:JJ458790 TF458786:TF458790 ADB458786:ADB458790 AMX458786:AMX458790 AWT458786:AWT458790 BGP458786:BGP458790 BQL458786:BQL458790 CAH458786:CAH458790 CKD458786:CKD458790 CTZ458786:CTZ458790 DDV458786:DDV458790 DNR458786:DNR458790 DXN458786:DXN458790 EHJ458786:EHJ458790 ERF458786:ERF458790 FBB458786:FBB458790 FKX458786:FKX458790 FUT458786:FUT458790 GEP458786:GEP458790 GOL458786:GOL458790 GYH458786:GYH458790 HID458786:HID458790 HRZ458786:HRZ458790 IBV458786:IBV458790 ILR458786:ILR458790 IVN458786:IVN458790 JFJ458786:JFJ458790 JPF458786:JPF458790 JZB458786:JZB458790 KIX458786:KIX458790 KST458786:KST458790 LCP458786:LCP458790 LML458786:LML458790 LWH458786:LWH458790 MGD458786:MGD458790 MPZ458786:MPZ458790 MZV458786:MZV458790 NJR458786:NJR458790 NTN458786:NTN458790 ODJ458786:ODJ458790 ONF458786:ONF458790 OXB458786:OXB458790 PGX458786:PGX458790 PQT458786:PQT458790 QAP458786:QAP458790 QKL458786:QKL458790 QUH458786:QUH458790 RED458786:RED458790 RNZ458786:RNZ458790 RXV458786:RXV458790 SHR458786:SHR458790 SRN458786:SRN458790 TBJ458786:TBJ458790 TLF458786:TLF458790 TVB458786:TVB458790 UEX458786:UEX458790 UOT458786:UOT458790 UYP458786:UYP458790 VIL458786:VIL458790 VSH458786:VSH458790 WCD458786:WCD458790 WLZ458786:WLZ458790 WVV458786:WVV458790 N524321:N524325 JJ524322:JJ524326 TF524322:TF524326 ADB524322:ADB524326 AMX524322:AMX524326 AWT524322:AWT524326 BGP524322:BGP524326 BQL524322:BQL524326 CAH524322:CAH524326 CKD524322:CKD524326 CTZ524322:CTZ524326 DDV524322:DDV524326 DNR524322:DNR524326 DXN524322:DXN524326 EHJ524322:EHJ524326 ERF524322:ERF524326 FBB524322:FBB524326 FKX524322:FKX524326 FUT524322:FUT524326 GEP524322:GEP524326 GOL524322:GOL524326 GYH524322:GYH524326 HID524322:HID524326 HRZ524322:HRZ524326 IBV524322:IBV524326 ILR524322:ILR524326 IVN524322:IVN524326 JFJ524322:JFJ524326 JPF524322:JPF524326 JZB524322:JZB524326 KIX524322:KIX524326 KST524322:KST524326 LCP524322:LCP524326 LML524322:LML524326 LWH524322:LWH524326 MGD524322:MGD524326 MPZ524322:MPZ524326 MZV524322:MZV524326 NJR524322:NJR524326 NTN524322:NTN524326 ODJ524322:ODJ524326 ONF524322:ONF524326 OXB524322:OXB524326 PGX524322:PGX524326 PQT524322:PQT524326 QAP524322:QAP524326 QKL524322:QKL524326 QUH524322:QUH524326 RED524322:RED524326 RNZ524322:RNZ524326 RXV524322:RXV524326 SHR524322:SHR524326 SRN524322:SRN524326 TBJ524322:TBJ524326 TLF524322:TLF524326 TVB524322:TVB524326 UEX524322:UEX524326 UOT524322:UOT524326 UYP524322:UYP524326 VIL524322:VIL524326 VSH524322:VSH524326 WCD524322:WCD524326 WLZ524322:WLZ524326 WVV524322:WVV524326 N589857:N589861 JJ589858:JJ589862 TF589858:TF589862 ADB589858:ADB589862 AMX589858:AMX589862 AWT589858:AWT589862 BGP589858:BGP589862 BQL589858:BQL589862 CAH589858:CAH589862 CKD589858:CKD589862 CTZ589858:CTZ589862 DDV589858:DDV589862 DNR589858:DNR589862 DXN589858:DXN589862 EHJ589858:EHJ589862 ERF589858:ERF589862 FBB589858:FBB589862 FKX589858:FKX589862 FUT589858:FUT589862 GEP589858:GEP589862 GOL589858:GOL589862 GYH589858:GYH589862 HID589858:HID589862 HRZ589858:HRZ589862 IBV589858:IBV589862 ILR589858:ILR589862 IVN589858:IVN589862 JFJ589858:JFJ589862 JPF589858:JPF589862 JZB589858:JZB589862 KIX589858:KIX589862 KST589858:KST589862 LCP589858:LCP589862 LML589858:LML589862 LWH589858:LWH589862 MGD589858:MGD589862 MPZ589858:MPZ589862 MZV589858:MZV589862 NJR589858:NJR589862 NTN589858:NTN589862 ODJ589858:ODJ589862 ONF589858:ONF589862 OXB589858:OXB589862 PGX589858:PGX589862 PQT589858:PQT589862 QAP589858:QAP589862 QKL589858:QKL589862 QUH589858:QUH589862 RED589858:RED589862 RNZ589858:RNZ589862 RXV589858:RXV589862 SHR589858:SHR589862 SRN589858:SRN589862 TBJ589858:TBJ589862 TLF589858:TLF589862 TVB589858:TVB589862 UEX589858:UEX589862 UOT589858:UOT589862 UYP589858:UYP589862 VIL589858:VIL589862 VSH589858:VSH589862 WCD589858:WCD589862 WLZ589858:WLZ589862 WVV589858:WVV589862 N655393:N655397 JJ655394:JJ655398 TF655394:TF655398 ADB655394:ADB655398 AMX655394:AMX655398 AWT655394:AWT655398 BGP655394:BGP655398 BQL655394:BQL655398 CAH655394:CAH655398 CKD655394:CKD655398 CTZ655394:CTZ655398 DDV655394:DDV655398 DNR655394:DNR655398 DXN655394:DXN655398 EHJ655394:EHJ655398 ERF655394:ERF655398 FBB655394:FBB655398 FKX655394:FKX655398 FUT655394:FUT655398 GEP655394:GEP655398 GOL655394:GOL655398 GYH655394:GYH655398 HID655394:HID655398 HRZ655394:HRZ655398 IBV655394:IBV655398 ILR655394:ILR655398 IVN655394:IVN655398 JFJ655394:JFJ655398 JPF655394:JPF655398 JZB655394:JZB655398 KIX655394:KIX655398 KST655394:KST655398 LCP655394:LCP655398 LML655394:LML655398 LWH655394:LWH655398 MGD655394:MGD655398 MPZ655394:MPZ655398 MZV655394:MZV655398 NJR655394:NJR655398 NTN655394:NTN655398 ODJ655394:ODJ655398 ONF655394:ONF655398 OXB655394:OXB655398 PGX655394:PGX655398 PQT655394:PQT655398 QAP655394:QAP655398 QKL655394:QKL655398 QUH655394:QUH655398 RED655394:RED655398 RNZ655394:RNZ655398 RXV655394:RXV655398 SHR655394:SHR655398 SRN655394:SRN655398 TBJ655394:TBJ655398 TLF655394:TLF655398 TVB655394:TVB655398 UEX655394:UEX655398 UOT655394:UOT655398 UYP655394:UYP655398 VIL655394:VIL655398 VSH655394:VSH655398 WCD655394:WCD655398 WLZ655394:WLZ655398 WVV655394:WVV655398 N720929:N720933 JJ720930:JJ720934 TF720930:TF720934 ADB720930:ADB720934 AMX720930:AMX720934 AWT720930:AWT720934 BGP720930:BGP720934 BQL720930:BQL720934 CAH720930:CAH720934 CKD720930:CKD720934 CTZ720930:CTZ720934 DDV720930:DDV720934 DNR720930:DNR720934 DXN720930:DXN720934 EHJ720930:EHJ720934 ERF720930:ERF720934 FBB720930:FBB720934 FKX720930:FKX720934 FUT720930:FUT720934 GEP720930:GEP720934 GOL720930:GOL720934 GYH720930:GYH720934 HID720930:HID720934 HRZ720930:HRZ720934 IBV720930:IBV720934 ILR720930:ILR720934 IVN720930:IVN720934 JFJ720930:JFJ720934 JPF720930:JPF720934 JZB720930:JZB720934 KIX720930:KIX720934 KST720930:KST720934 LCP720930:LCP720934 LML720930:LML720934 LWH720930:LWH720934 MGD720930:MGD720934 MPZ720930:MPZ720934 MZV720930:MZV720934 NJR720930:NJR720934 NTN720930:NTN720934 ODJ720930:ODJ720934 ONF720930:ONF720934 OXB720930:OXB720934 PGX720930:PGX720934 PQT720930:PQT720934 QAP720930:QAP720934 QKL720930:QKL720934 QUH720930:QUH720934 RED720930:RED720934 RNZ720930:RNZ720934 RXV720930:RXV720934 SHR720930:SHR720934 SRN720930:SRN720934 TBJ720930:TBJ720934 TLF720930:TLF720934 TVB720930:TVB720934 UEX720930:UEX720934 UOT720930:UOT720934 UYP720930:UYP720934 VIL720930:VIL720934 VSH720930:VSH720934 WCD720930:WCD720934 WLZ720930:WLZ720934 WVV720930:WVV720934 N786465:N786469 JJ786466:JJ786470 TF786466:TF786470 ADB786466:ADB786470 AMX786466:AMX786470 AWT786466:AWT786470 BGP786466:BGP786470 BQL786466:BQL786470 CAH786466:CAH786470 CKD786466:CKD786470 CTZ786466:CTZ786470 DDV786466:DDV786470 DNR786466:DNR786470 DXN786466:DXN786470 EHJ786466:EHJ786470 ERF786466:ERF786470 FBB786466:FBB786470 FKX786466:FKX786470 FUT786466:FUT786470 GEP786466:GEP786470 GOL786466:GOL786470 GYH786466:GYH786470 HID786466:HID786470 HRZ786466:HRZ786470 IBV786466:IBV786470 ILR786466:ILR786470 IVN786466:IVN786470 JFJ786466:JFJ786470 JPF786466:JPF786470 JZB786466:JZB786470 KIX786466:KIX786470 KST786466:KST786470 LCP786466:LCP786470 LML786466:LML786470 LWH786466:LWH786470 MGD786466:MGD786470 MPZ786466:MPZ786470 MZV786466:MZV786470 NJR786466:NJR786470 NTN786466:NTN786470 ODJ786466:ODJ786470 ONF786466:ONF786470 OXB786466:OXB786470 PGX786466:PGX786470 PQT786466:PQT786470 QAP786466:QAP786470 QKL786466:QKL786470 QUH786466:QUH786470 RED786466:RED786470 RNZ786466:RNZ786470 RXV786466:RXV786470 SHR786466:SHR786470 SRN786466:SRN786470 TBJ786466:TBJ786470 TLF786466:TLF786470 TVB786466:TVB786470 UEX786466:UEX786470 UOT786466:UOT786470 UYP786466:UYP786470 VIL786466:VIL786470 VSH786466:VSH786470 WCD786466:WCD786470 WLZ786466:WLZ786470 WVV786466:WVV786470 N852001:N852005 JJ852002:JJ852006 TF852002:TF852006 ADB852002:ADB852006 AMX852002:AMX852006 AWT852002:AWT852006 BGP852002:BGP852006 BQL852002:BQL852006 CAH852002:CAH852006 CKD852002:CKD852006 CTZ852002:CTZ852006 DDV852002:DDV852006 DNR852002:DNR852006 DXN852002:DXN852006 EHJ852002:EHJ852006 ERF852002:ERF852006 FBB852002:FBB852006 FKX852002:FKX852006 FUT852002:FUT852006 GEP852002:GEP852006 GOL852002:GOL852006 GYH852002:GYH852006 HID852002:HID852006 HRZ852002:HRZ852006 IBV852002:IBV852006 ILR852002:ILR852006 IVN852002:IVN852006 JFJ852002:JFJ852006 JPF852002:JPF852006 JZB852002:JZB852006 KIX852002:KIX852006 KST852002:KST852006 LCP852002:LCP852006 LML852002:LML852006 LWH852002:LWH852006 MGD852002:MGD852006 MPZ852002:MPZ852006 MZV852002:MZV852006 NJR852002:NJR852006 NTN852002:NTN852006 ODJ852002:ODJ852006 ONF852002:ONF852006 OXB852002:OXB852006 PGX852002:PGX852006 PQT852002:PQT852006 QAP852002:QAP852006 QKL852002:QKL852006 QUH852002:QUH852006 RED852002:RED852006 RNZ852002:RNZ852006 RXV852002:RXV852006 SHR852002:SHR852006 SRN852002:SRN852006 TBJ852002:TBJ852006 TLF852002:TLF852006 TVB852002:TVB852006 UEX852002:UEX852006 UOT852002:UOT852006 UYP852002:UYP852006 VIL852002:VIL852006 VSH852002:VSH852006 WCD852002:WCD852006 WLZ852002:WLZ852006 WVV852002:WVV852006 N917537:N917541 JJ917538:JJ917542 TF917538:TF917542 ADB917538:ADB917542 AMX917538:AMX917542 AWT917538:AWT917542 BGP917538:BGP917542 BQL917538:BQL917542 CAH917538:CAH917542 CKD917538:CKD917542 CTZ917538:CTZ917542 DDV917538:DDV917542 DNR917538:DNR917542 DXN917538:DXN917542 EHJ917538:EHJ917542 ERF917538:ERF917542 FBB917538:FBB917542 FKX917538:FKX917542 FUT917538:FUT917542 GEP917538:GEP917542 GOL917538:GOL917542 GYH917538:GYH917542 HID917538:HID917542 HRZ917538:HRZ917542 IBV917538:IBV917542 ILR917538:ILR917542 IVN917538:IVN917542 JFJ917538:JFJ917542 JPF917538:JPF917542 JZB917538:JZB917542 KIX917538:KIX917542 KST917538:KST917542 LCP917538:LCP917542 LML917538:LML917542 LWH917538:LWH917542 MGD917538:MGD917542 MPZ917538:MPZ917542 MZV917538:MZV917542 NJR917538:NJR917542 NTN917538:NTN917542 ODJ917538:ODJ917542 ONF917538:ONF917542 OXB917538:OXB917542 PGX917538:PGX917542 PQT917538:PQT917542 QAP917538:QAP917542 QKL917538:QKL917542 QUH917538:QUH917542 RED917538:RED917542 RNZ917538:RNZ917542 RXV917538:RXV917542 SHR917538:SHR917542 SRN917538:SRN917542 TBJ917538:TBJ917542 TLF917538:TLF917542 TVB917538:TVB917542 UEX917538:UEX917542 UOT917538:UOT917542 UYP917538:UYP917542 VIL917538:VIL917542 VSH917538:VSH917542 WCD917538:WCD917542 WLZ917538:WLZ917542 WVV917538:WVV917542 N983073:N983077 JJ983074:JJ983078 TF983074:TF983078 ADB983074:ADB983078 AMX983074:AMX983078 AWT983074:AWT983078 BGP983074:BGP983078 BQL983074:BQL983078 CAH983074:CAH983078 CKD983074:CKD983078 CTZ983074:CTZ983078 DDV983074:DDV983078 DNR983074:DNR983078 DXN983074:DXN983078 EHJ983074:EHJ983078 ERF983074:ERF983078 FBB983074:FBB983078 FKX983074:FKX983078 FUT983074:FUT983078 GEP983074:GEP983078 GOL983074:GOL983078 GYH983074:GYH983078 HID983074:HID983078 HRZ983074:HRZ983078 IBV983074:IBV983078 ILR983074:ILR983078 IVN983074:IVN983078 JFJ983074:JFJ983078 JPF983074:JPF983078 JZB983074:JZB983078 KIX983074:KIX983078 KST983074:KST983078 LCP983074:LCP983078 LML983074:LML983078 LWH983074:LWH983078 MGD983074:MGD983078 MPZ983074:MPZ983078 MZV983074:MZV983078 NJR983074:NJR983078 NTN983074:NTN983078 ODJ983074:ODJ983078 ONF983074:ONF983078 OXB983074:OXB983078 PGX983074:PGX983078 PQT983074:PQT983078 QAP983074:QAP983078 QKL983074:QKL983078 QUH983074:QUH983078 RED983074:RED983078 RNZ983074:RNZ983078 RXV983074:RXV983078 SHR983074:SHR983078 SRN983074:SRN983078 TBJ983074:TBJ983078 TLF983074:TLF983078 TVB983074:TVB983078 UEX983074:UEX983078 UOT983074:UOT983078 UYP983074:UYP983078 VIL983074:VIL983078 VSH983074:VSH983078 WCD983074:WCD983078 WLZ983074:WLZ983078 WVV983074:WVV983078 N65575:N65579 JJ65576:JJ65580 TF65576:TF65580 ADB65576:ADB65580 AMX65576:AMX65580 AWT65576:AWT65580 BGP65576:BGP65580 BQL65576:BQL65580 CAH65576:CAH65580 CKD65576:CKD65580 CTZ65576:CTZ65580 DDV65576:DDV65580 DNR65576:DNR65580 DXN65576:DXN65580 EHJ65576:EHJ65580 ERF65576:ERF65580 FBB65576:FBB65580 FKX65576:FKX65580 FUT65576:FUT65580 GEP65576:GEP65580 GOL65576:GOL65580 GYH65576:GYH65580 HID65576:HID65580 HRZ65576:HRZ65580 IBV65576:IBV65580 ILR65576:ILR65580 IVN65576:IVN65580 JFJ65576:JFJ65580 JPF65576:JPF65580 JZB65576:JZB65580 KIX65576:KIX65580 KST65576:KST65580 LCP65576:LCP65580 LML65576:LML65580 LWH65576:LWH65580 MGD65576:MGD65580 MPZ65576:MPZ65580 MZV65576:MZV65580 NJR65576:NJR65580 NTN65576:NTN65580 ODJ65576:ODJ65580 ONF65576:ONF65580 OXB65576:OXB65580 PGX65576:PGX65580 PQT65576:PQT65580 QAP65576:QAP65580 QKL65576:QKL65580 QUH65576:QUH65580 RED65576:RED65580 RNZ65576:RNZ65580 RXV65576:RXV65580 SHR65576:SHR65580 SRN65576:SRN65580 TBJ65576:TBJ65580 TLF65576:TLF65580 TVB65576:TVB65580 UEX65576:UEX65580 UOT65576:UOT65580 UYP65576:UYP65580 VIL65576:VIL65580 VSH65576:VSH65580 WCD65576:WCD65580 WLZ65576:WLZ65580 WVV65576:WVV65580 N131111:N131115 JJ131112:JJ131116 TF131112:TF131116 ADB131112:ADB131116 AMX131112:AMX131116 AWT131112:AWT131116 BGP131112:BGP131116 BQL131112:BQL131116 CAH131112:CAH131116 CKD131112:CKD131116 CTZ131112:CTZ131116 DDV131112:DDV131116 DNR131112:DNR131116 DXN131112:DXN131116 EHJ131112:EHJ131116 ERF131112:ERF131116 FBB131112:FBB131116 FKX131112:FKX131116 FUT131112:FUT131116 GEP131112:GEP131116 GOL131112:GOL131116 GYH131112:GYH131116 HID131112:HID131116 HRZ131112:HRZ131116 IBV131112:IBV131116 ILR131112:ILR131116 IVN131112:IVN131116 JFJ131112:JFJ131116 JPF131112:JPF131116 JZB131112:JZB131116 KIX131112:KIX131116 KST131112:KST131116 LCP131112:LCP131116 LML131112:LML131116 LWH131112:LWH131116 MGD131112:MGD131116 MPZ131112:MPZ131116 MZV131112:MZV131116 NJR131112:NJR131116 NTN131112:NTN131116 ODJ131112:ODJ131116 ONF131112:ONF131116 OXB131112:OXB131116 PGX131112:PGX131116 PQT131112:PQT131116 QAP131112:QAP131116 QKL131112:QKL131116 QUH131112:QUH131116 RED131112:RED131116 RNZ131112:RNZ131116 RXV131112:RXV131116 SHR131112:SHR131116 SRN131112:SRN131116 TBJ131112:TBJ131116 TLF131112:TLF131116 TVB131112:TVB131116 UEX131112:UEX131116 UOT131112:UOT131116 UYP131112:UYP131116 VIL131112:VIL131116 VSH131112:VSH131116 WCD131112:WCD131116 WLZ131112:WLZ131116 WVV131112:WVV131116 N196647:N196651 JJ196648:JJ196652 TF196648:TF196652 ADB196648:ADB196652 AMX196648:AMX196652 AWT196648:AWT196652 BGP196648:BGP196652 BQL196648:BQL196652 CAH196648:CAH196652 CKD196648:CKD196652 CTZ196648:CTZ196652 DDV196648:DDV196652 DNR196648:DNR196652 DXN196648:DXN196652 EHJ196648:EHJ196652 ERF196648:ERF196652 FBB196648:FBB196652 FKX196648:FKX196652 FUT196648:FUT196652 GEP196648:GEP196652 GOL196648:GOL196652 GYH196648:GYH196652 HID196648:HID196652 HRZ196648:HRZ196652 IBV196648:IBV196652 ILR196648:ILR196652 IVN196648:IVN196652 JFJ196648:JFJ196652 JPF196648:JPF196652 JZB196648:JZB196652 KIX196648:KIX196652 KST196648:KST196652 LCP196648:LCP196652 LML196648:LML196652 LWH196648:LWH196652 MGD196648:MGD196652 MPZ196648:MPZ196652 MZV196648:MZV196652 NJR196648:NJR196652 NTN196648:NTN196652 ODJ196648:ODJ196652 ONF196648:ONF196652 OXB196648:OXB196652 PGX196648:PGX196652 PQT196648:PQT196652 QAP196648:QAP196652 QKL196648:QKL196652 QUH196648:QUH196652 RED196648:RED196652 RNZ196648:RNZ196652 RXV196648:RXV196652 SHR196648:SHR196652 SRN196648:SRN196652 TBJ196648:TBJ196652 TLF196648:TLF196652 TVB196648:TVB196652 UEX196648:UEX196652 UOT196648:UOT196652 UYP196648:UYP196652 VIL196648:VIL196652 VSH196648:VSH196652 WCD196648:WCD196652 WLZ196648:WLZ196652 WVV196648:WVV196652 N262183:N262187 JJ262184:JJ262188 TF262184:TF262188 ADB262184:ADB262188 AMX262184:AMX262188 AWT262184:AWT262188 BGP262184:BGP262188 BQL262184:BQL262188 CAH262184:CAH262188 CKD262184:CKD262188 CTZ262184:CTZ262188 DDV262184:DDV262188 DNR262184:DNR262188 DXN262184:DXN262188 EHJ262184:EHJ262188 ERF262184:ERF262188 FBB262184:FBB262188 FKX262184:FKX262188 FUT262184:FUT262188 GEP262184:GEP262188 GOL262184:GOL262188 GYH262184:GYH262188 HID262184:HID262188 HRZ262184:HRZ262188 IBV262184:IBV262188 ILR262184:ILR262188 IVN262184:IVN262188 JFJ262184:JFJ262188 JPF262184:JPF262188 JZB262184:JZB262188 KIX262184:KIX262188 KST262184:KST262188 LCP262184:LCP262188 LML262184:LML262188 LWH262184:LWH262188 MGD262184:MGD262188 MPZ262184:MPZ262188 MZV262184:MZV262188 NJR262184:NJR262188 NTN262184:NTN262188 ODJ262184:ODJ262188 ONF262184:ONF262188 OXB262184:OXB262188 PGX262184:PGX262188 PQT262184:PQT262188 QAP262184:QAP262188 QKL262184:QKL262188 QUH262184:QUH262188 RED262184:RED262188 RNZ262184:RNZ262188 RXV262184:RXV262188 SHR262184:SHR262188 SRN262184:SRN262188 TBJ262184:TBJ262188 TLF262184:TLF262188 TVB262184:TVB262188 UEX262184:UEX262188 UOT262184:UOT262188 UYP262184:UYP262188 VIL262184:VIL262188 VSH262184:VSH262188 WCD262184:WCD262188 WLZ262184:WLZ262188 WVV262184:WVV262188 N327719:N327723 JJ327720:JJ327724 TF327720:TF327724 ADB327720:ADB327724 AMX327720:AMX327724 AWT327720:AWT327724 BGP327720:BGP327724 BQL327720:BQL327724 CAH327720:CAH327724 CKD327720:CKD327724 CTZ327720:CTZ327724 DDV327720:DDV327724 DNR327720:DNR327724 DXN327720:DXN327724 EHJ327720:EHJ327724 ERF327720:ERF327724 FBB327720:FBB327724 FKX327720:FKX327724 FUT327720:FUT327724 GEP327720:GEP327724 GOL327720:GOL327724 GYH327720:GYH327724 HID327720:HID327724 HRZ327720:HRZ327724 IBV327720:IBV327724 ILR327720:ILR327724 IVN327720:IVN327724 JFJ327720:JFJ327724 JPF327720:JPF327724 JZB327720:JZB327724 KIX327720:KIX327724 KST327720:KST327724 LCP327720:LCP327724 LML327720:LML327724 LWH327720:LWH327724 MGD327720:MGD327724 MPZ327720:MPZ327724 MZV327720:MZV327724 NJR327720:NJR327724 NTN327720:NTN327724 ODJ327720:ODJ327724 ONF327720:ONF327724 OXB327720:OXB327724 PGX327720:PGX327724 PQT327720:PQT327724 QAP327720:QAP327724 QKL327720:QKL327724 QUH327720:QUH327724 RED327720:RED327724 RNZ327720:RNZ327724 RXV327720:RXV327724 SHR327720:SHR327724 SRN327720:SRN327724 TBJ327720:TBJ327724 TLF327720:TLF327724 TVB327720:TVB327724 UEX327720:UEX327724 UOT327720:UOT327724 UYP327720:UYP327724 VIL327720:VIL327724 VSH327720:VSH327724 WCD327720:WCD327724 WLZ327720:WLZ327724 WVV327720:WVV327724 N393255:N393259 JJ393256:JJ393260 TF393256:TF393260 ADB393256:ADB393260 AMX393256:AMX393260 AWT393256:AWT393260 BGP393256:BGP393260 BQL393256:BQL393260 CAH393256:CAH393260 CKD393256:CKD393260 CTZ393256:CTZ393260 DDV393256:DDV393260 DNR393256:DNR393260 DXN393256:DXN393260 EHJ393256:EHJ393260 ERF393256:ERF393260 FBB393256:FBB393260 FKX393256:FKX393260 FUT393256:FUT393260 GEP393256:GEP393260 GOL393256:GOL393260 GYH393256:GYH393260 HID393256:HID393260 HRZ393256:HRZ393260 IBV393256:IBV393260 ILR393256:ILR393260 IVN393256:IVN393260 JFJ393256:JFJ393260 JPF393256:JPF393260 JZB393256:JZB393260 KIX393256:KIX393260 KST393256:KST393260 LCP393256:LCP393260 LML393256:LML393260 LWH393256:LWH393260 MGD393256:MGD393260 MPZ393256:MPZ393260 MZV393256:MZV393260 NJR393256:NJR393260 NTN393256:NTN393260 ODJ393256:ODJ393260 ONF393256:ONF393260 OXB393256:OXB393260 PGX393256:PGX393260 PQT393256:PQT393260 QAP393256:QAP393260 QKL393256:QKL393260 QUH393256:QUH393260 RED393256:RED393260 RNZ393256:RNZ393260 RXV393256:RXV393260 SHR393256:SHR393260 SRN393256:SRN393260 TBJ393256:TBJ393260 TLF393256:TLF393260 TVB393256:TVB393260 UEX393256:UEX393260 UOT393256:UOT393260 UYP393256:UYP393260 VIL393256:VIL393260 VSH393256:VSH393260 WCD393256:WCD393260 WLZ393256:WLZ393260 WVV393256:WVV393260 N458791:N458795 JJ458792:JJ458796 TF458792:TF458796 ADB458792:ADB458796 AMX458792:AMX458796 AWT458792:AWT458796 BGP458792:BGP458796 BQL458792:BQL458796 CAH458792:CAH458796 CKD458792:CKD458796 CTZ458792:CTZ458796 DDV458792:DDV458796 DNR458792:DNR458796 DXN458792:DXN458796 EHJ458792:EHJ458796 ERF458792:ERF458796 FBB458792:FBB458796 FKX458792:FKX458796 FUT458792:FUT458796 GEP458792:GEP458796 GOL458792:GOL458796 GYH458792:GYH458796 HID458792:HID458796 HRZ458792:HRZ458796 IBV458792:IBV458796 ILR458792:ILR458796 IVN458792:IVN458796 JFJ458792:JFJ458796 JPF458792:JPF458796 JZB458792:JZB458796 KIX458792:KIX458796 KST458792:KST458796 LCP458792:LCP458796 LML458792:LML458796 LWH458792:LWH458796 MGD458792:MGD458796 MPZ458792:MPZ458796 MZV458792:MZV458796 NJR458792:NJR458796 NTN458792:NTN458796 ODJ458792:ODJ458796 ONF458792:ONF458796 OXB458792:OXB458796 PGX458792:PGX458796 PQT458792:PQT458796 QAP458792:QAP458796 QKL458792:QKL458796 QUH458792:QUH458796 RED458792:RED458796 RNZ458792:RNZ458796 RXV458792:RXV458796 SHR458792:SHR458796 SRN458792:SRN458796 TBJ458792:TBJ458796 TLF458792:TLF458796 TVB458792:TVB458796 UEX458792:UEX458796 UOT458792:UOT458796 UYP458792:UYP458796 VIL458792:VIL458796 VSH458792:VSH458796 WCD458792:WCD458796 WLZ458792:WLZ458796 WVV458792:WVV458796 N524327:N524331 JJ524328:JJ524332 TF524328:TF524332 ADB524328:ADB524332 AMX524328:AMX524332 AWT524328:AWT524332 BGP524328:BGP524332 BQL524328:BQL524332 CAH524328:CAH524332 CKD524328:CKD524332 CTZ524328:CTZ524332 DDV524328:DDV524332 DNR524328:DNR524332 DXN524328:DXN524332 EHJ524328:EHJ524332 ERF524328:ERF524332 FBB524328:FBB524332 FKX524328:FKX524332 FUT524328:FUT524332 GEP524328:GEP524332 GOL524328:GOL524332 GYH524328:GYH524332 HID524328:HID524332 HRZ524328:HRZ524332 IBV524328:IBV524332 ILR524328:ILR524332 IVN524328:IVN524332 JFJ524328:JFJ524332 JPF524328:JPF524332 JZB524328:JZB524332 KIX524328:KIX524332 KST524328:KST524332 LCP524328:LCP524332 LML524328:LML524332 LWH524328:LWH524332 MGD524328:MGD524332 MPZ524328:MPZ524332 MZV524328:MZV524332 NJR524328:NJR524332 NTN524328:NTN524332 ODJ524328:ODJ524332 ONF524328:ONF524332 OXB524328:OXB524332 PGX524328:PGX524332 PQT524328:PQT524332 QAP524328:QAP524332 QKL524328:QKL524332 QUH524328:QUH524332 RED524328:RED524332 RNZ524328:RNZ524332 RXV524328:RXV524332 SHR524328:SHR524332 SRN524328:SRN524332 TBJ524328:TBJ524332 TLF524328:TLF524332 TVB524328:TVB524332 UEX524328:UEX524332 UOT524328:UOT524332 UYP524328:UYP524332 VIL524328:VIL524332 VSH524328:VSH524332 WCD524328:WCD524332 WLZ524328:WLZ524332 WVV524328:WVV524332 N589863:N589867 JJ589864:JJ589868 TF589864:TF589868 ADB589864:ADB589868 AMX589864:AMX589868 AWT589864:AWT589868 BGP589864:BGP589868 BQL589864:BQL589868 CAH589864:CAH589868 CKD589864:CKD589868 CTZ589864:CTZ589868 DDV589864:DDV589868 DNR589864:DNR589868 DXN589864:DXN589868 EHJ589864:EHJ589868 ERF589864:ERF589868 FBB589864:FBB589868 FKX589864:FKX589868 FUT589864:FUT589868 GEP589864:GEP589868 GOL589864:GOL589868 GYH589864:GYH589868 HID589864:HID589868 HRZ589864:HRZ589868 IBV589864:IBV589868 ILR589864:ILR589868 IVN589864:IVN589868 JFJ589864:JFJ589868 JPF589864:JPF589868 JZB589864:JZB589868 KIX589864:KIX589868 KST589864:KST589868 LCP589864:LCP589868 LML589864:LML589868 LWH589864:LWH589868 MGD589864:MGD589868 MPZ589864:MPZ589868 MZV589864:MZV589868 NJR589864:NJR589868 NTN589864:NTN589868 ODJ589864:ODJ589868 ONF589864:ONF589868 OXB589864:OXB589868 PGX589864:PGX589868 PQT589864:PQT589868 QAP589864:QAP589868 QKL589864:QKL589868 QUH589864:QUH589868 RED589864:RED589868 RNZ589864:RNZ589868 RXV589864:RXV589868 SHR589864:SHR589868 SRN589864:SRN589868 TBJ589864:TBJ589868 TLF589864:TLF589868 TVB589864:TVB589868 UEX589864:UEX589868 UOT589864:UOT589868 UYP589864:UYP589868 VIL589864:VIL589868 VSH589864:VSH589868 WCD589864:WCD589868 WLZ589864:WLZ589868 WVV589864:WVV589868 N655399:N655403 JJ655400:JJ655404 TF655400:TF655404 ADB655400:ADB655404 AMX655400:AMX655404 AWT655400:AWT655404 BGP655400:BGP655404 BQL655400:BQL655404 CAH655400:CAH655404 CKD655400:CKD655404 CTZ655400:CTZ655404 DDV655400:DDV655404 DNR655400:DNR655404 DXN655400:DXN655404 EHJ655400:EHJ655404 ERF655400:ERF655404 FBB655400:FBB655404 FKX655400:FKX655404 FUT655400:FUT655404 GEP655400:GEP655404 GOL655400:GOL655404 GYH655400:GYH655404 HID655400:HID655404 HRZ655400:HRZ655404 IBV655400:IBV655404 ILR655400:ILR655404 IVN655400:IVN655404 JFJ655400:JFJ655404 JPF655400:JPF655404 JZB655400:JZB655404 KIX655400:KIX655404 KST655400:KST655404 LCP655400:LCP655404 LML655400:LML655404 LWH655400:LWH655404 MGD655400:MGD655404 MPZ655400:MPZ655404 MZV655400:MZV655404 NJR655400:NJR655404 NTN655400:NTN655404 ODJ655400:ODJ655404 ONF655400:ONF655404 OXB655400:OXB655404 PGX655400:PGX655404 PQT655400:PQT655404 QAP655400:QAP655404 QKL655400:QKL655404 QUH655400:QUH655404 RED655400:RED655404 RNZ655400:RNZ655404 RXV655400:RXV655404 SHR655400:SHR655404 SRN655400:SRN655404 TBJ655400:TBJ655404 TLF655400:TLF655404 TVB655400:TVB655404 UEX655400:UEX655404 UOT655400:UOT655404 UYP655400:UYP655404 VIL655400:VIL655404 VSH655400:VSH655404 WCD655400:WCD655404 WLZ655400:WLZ655404 WVV655400:WVV655404 N720935:N720939 JJ720936:JJ720940 TF720936:TF720940 ADB720936:ADB720940 AMX720936:AMX720940 AWT720936:AWT720940 BGP720936:BGP720940 BQL720936:BQL720940 CAH720936:CAH720940 CKD720936:CKD720940 CTZ720936:CTZ720940 DDV720936:DDV720940 DNR720936:DNR720940 DXN720936:DXN720940 EHJ720936:EHJ720940 ERF720936:ERF720940 FBB720936:FBB720940 FKX720936:FKX720940 FUT720936:FUT720940 GEP720936:GEP720940 GOL720936:GOL720940 GYH720936:GYH720940 HID720936:HID720940 HRZ720936:HRZ720940 IBV720936:IBV720940 ILR720936:ILR720940 IVN720936:IVN720940 JFJ720936:JFJ720940 JPF720936:JPF720940 JZB720936:JZB720940 KIX720936:KIX720940 KST720936:KST720940 LCP720936:LCP720940 LML720936:LML720940 LWH720936:LWH720940 MGD720936:MGD720940 MPZ720936:MPZ720940 MZV720936:MZV720940 NJR720936:NJR720940 NTN720936:NTN720940 ODJ720936:ODJ720940 ONF720936:ONF720940 OXB720936:OXB720940 PGX720936:PGX720940 PQT720936:PQT720940 QAP720936:QAP720940 QKL720936:QKL720940 QUH720936:QUH720940 RED720936:RED720940 RNZ720936:RNZ720940 RXV720936:RXV720940 SHR720936:SHR720940 SRN720936:SRN720940 TBJ720936:TBJ720940 TLF720936:TLF720940 TVB720936:TVB720940 UEX720936:UEX720940 UOT720936:UOT720940 UYP720936:UYP720940 VIL720936:VIL720940 VSH720936:VSH720940 WCD720936:WCD720940 WLZ720936:WLZ720940 WVV720936:WVV720940 N786471:N786475 JJ786472:JJ786476 TF786472:TF786476 ADB786472:ADB786476 AMX786472:AMX786476 AWT786472:AWT786476 BGP786472:BGP786476 BQL786472:BQL786476 CAH786472:CAH786476 CKD786472:CKD786476 CTZ786472:CTZ786476 DDV786472:DDV786476 DNR786472:DNR786476 DXN786472:DXN786476 EHJ786472:EHJ786476 ERF786472:ERF786476 FBB786472:FBB786476 FKX786472:FKX786476 FUT786472:FUT786476 GEP786472:GEP786476 GOL786472:GOL786476 GYH786472:GYH786476 HID786472:HID786476 HRZ786472:HRZ786476 IBV786472:IBV786476 ILR786472:ILR786476 IVN786472:IVN786476 JFJ786472:JFJ786476 JPF786472:JPF786476 JZB786472:JZB786476 KIX786472:KIX786476 KST786472:KST786476 LCP786472:LCP786476 LML786472:LML786476 LWH786472:LWH786476 MGD786472:MGD786476 MPZ786472:MPZ786476 MZV786472:MZV786476 NJR786472:NJR786476 NTN786472:NTN786476 ODJ786472:ODJ786476 ONF786472:ONF786476 OXB786472:OXB786476 PGX786472:PGX786476 PQT786472:PQT786476 QAP786472:QAP786476 QKL786472:QKL786476 QUH786472:QUH786476 RED786472:RED786476 RNZ786472:RNZ786476 RXV786472:RXV786476 SHR786472:SHR786476 SRN786472:SRN786476 TBJ786472:TBJ786476 TLF786472:TLF786476 TVB786472:TVB786476 UEX786472:UEX786476 UOT786472:UOT786476 UYP786472:UYP786476 VIL786472:VIL786476 VSH786472:VSH786476 WCD786472:WCD786476 WLZ786472:WLZ786476 WVV786472:WVV786476 N852007:N852011 JJ852008:JJ852012 TF852008:TF852012 ADB852008:ADB852012 AMX852008:AMX852012 AWT852008:AWT852012 BGP852008:BGP852012 BQL852008:BQL852012 CAH852008:CAH852012 CKD852008:CKD852012 CTZ852008:CTZ852012 DDV852008:DDV852012 DNR852008:DNR852012 DXN852008:DXN852012 EHJ852008:EHJ852012 ERF852008:ERF852012 FBB852008:FBB852012 FKX852008:FKX852012 FUT852008:FUT852012 GEP852008:GEP852012 GOL852008:GOL852012 GYH852008:GYH852012 HID852008:HID852012 HRZ852008:HRZ852012 IBV852008:IBV852012 ILR852008:ILR852012 IVN852008:IVN852012 JFJ852008:JFJ852012 JPF852008:JPF852012 JZB852008:JZB852012 KIX852008:KIX852012 KST852008:KST852012 LCP852008:LCP852012 LML852008:LML852012 LWH852008:LWH852012 MGD852008:MGD852012 MPZ852008:MPZ852012 MZV852008:MZV852012 NJR852008:NJR852012 NTN852008:NTN852012 ODJ852008:ODJ852012 ONF852008:ONF852012 OXB852008:OXB852012 PGX852008:PGX852012 PQT852008:PQT852012 QAP852008:QAP852012 QKL852008:QKL852012 QUH852008:QUH852012 RED852008:RED852012 RNZ852008:RNZ852012 RXV852008:RXV852012 SHR852008:SHR852012 SRN852008:SRN852012 TBJ852008:TBJ852012 TLF852008:TLF852012 TVB852008:TVB852012 UEX852008:UEX852012 UOT852008:UOT852012 UYP852008:UYP852012 VIL852008:VIL852012 VSH852008:VSH852012 WCD852008:WCD852012 WLZ852008:WLZ852012 WVV852008:WVV852012 N917543:N917547 JJ917544:JJ917548 TF917544:TF917548 ADB917544:ADB917548 AMX917544:AMX917548 AWT917544:AWT917548 BGP917544:BGP917548 BQL917544:BQL917548 CAH917544:CAH917548 CKD917544:CKD917548 CTZ917544:CTZ917548 DDV917544:DDV917548 DNR917544:DNR917548 DXN917544:DXN917548 EHJ917544:EHJ917548 ERF917544:ERF917548 FBB917544:FBB917548 FKX917544:FKX917548 FUT917544:FUT917548 GEP917544:GEP917548 GOL917544:GOL917548 GYH917544:GYH917548 HID917544:HID917548 HRZ917544:HRZ917548 IBV917544:IBV917548 ILR917544:ILR917548 IVN917544:IVN917548 JFJ917544:JFJ917548 JPF917544:JPF917548 JZB917544:JZB917548 KIX917544:KIX917548 KST917544:KST917548 LCP917544:LCP917548 LML917544:LML917548 LWH917544:LWH917548 MGD917544:MGD917548 MPZ917544:MPZ917548 MZV917544:MZV917548 NJR917544:NJR917548 NTN917544:NTN917548 ODJ917544:ODJ917548 ONF917544:ONF917548 OXB917544:OXB917548 PGX917544:PGX917548 PQT917544:PQT917548 QAP917544:QAP917548 QKL917544:QKL917548 QUH917544:QUH917548 RED917544:RED917548 RNZ917544:RNZ917548 RXV917544:RXV917548 SHR917544:SHR917548 SRN917544:SRN917548 TBJ917544:TBJ917548 TLF917544:TLF917548 TVB917544:TVB917548 UEX917544:UEX917548 UOT917544:UOT917548 UYP917544:UYP917548 VIL917544:VIL917548 VSH917544:VSH917548 WCD917544:WCD917548 WLZ917544:WLZ917548 WVV917544:WVV917548 N983079:N983083 JJ983080:JJ983084 TF983080:TF983084 ADB983080:ADB983084 AMX983080:AMX983084 AWT983080:AWT983084 BGP983080:BGP983084 BQL983080:BQL983084 CAH983080:CAH983084 CKD983080:CKD983084 CTZ983080:CTZ983084 DDV983080:DDV983084 DNR983080:DNR983084 DXN983080:DXN983084 EHJ983080:EHJ983084 ERF983080:ERF983084 FBB983080:FBB983084 FKX983080:FKX983084 FUT983080:FUT983084 GEP983080:GEP983084 GOL983080:GOL983084 GYH983080:GYH983084 HID983080:HID983084 HRZ983080:HRZ983084 IBV983080:IBV983084 ILR983080:ILR983084 IVN983080:IVN983084 JFJ983080:JFJ983084 JPF983080:JPF983084 JZB983080:JZB983084 KIX983080:KIX983084 KST983080:KST983084 LCP983080:LCP983084 LML983080:LML983084 LWH983080:LWH983084 MGD983080:MGD983084 MPZ983080:MPZ983084 MZV983080:MZV983084 NJR983080:NJR983084 NTN983080:NTN983084 ODJ983080:ODJ983084 ONF983080:ONF983084 OXB983080:OXB983084 PGX983080:PGX983084 PQT983080:PQT983084 QAP983080:QAP983084 QKL983080:QKL983084 QUH983080:QUH983084 RED983080:RED983084 RNZ983080:RNZ983084 RXV983080:RXV983084 SHR983080:SHR983084 SRN983080:SRN983084 TBJ983080:TBJ983084 TLF983080:TLF983084 TVB983080:TVB983084 UEX983080:UEX983084 UOT983080:UOT983084 UYP983080:UYP983084 VIL983080:VIL983084 VSH983080:VSH983084 WCD983080:WCD983084 WLZ983080:WLZ983084 WVV983080:WVV983084 N65581:N65582 JJ65582:JJ65583 TF65582:TF65583 ADB65582:ADB65583 AMX65582:AMX65583 AWT65582:AWT65583 BGP65582:BGP65583 BQL65582:BQL65583 CAH65582:CAH65583 CKD65582:CKD65583 CTZ65582:CTZ65583 DDV65582:DDV65583 DNR65582:DNR65583 DXN65582:DXN65583 EHJ65582:EHJ65583 ERF65582:ERF65583 FBB65582:FBB65583 FKX65582:FKX65583 FUT65582:FUT65583 GEP65582:GEP65583 GOL65582:GOL65583 GYH65582:GYH65583 HID65582:HID65583 HRZ65582:HRZ65583 IBV65582:IBV65583 ILR65582:ILR65583 IVN65582:IVN65583 JFJ65582:JFJ65583 JPF65582:JPF65583 JZB65582:JZB65583 KIX65582:KIX65583 KST65582:KST65583 LCP65582:LCP65583 LML65582:LML65583 LWH65582:LWH65583 MGD65582:MGD65583 MPZ65582:MPZ65583 MZV65582:MZV65583 NJR65582:NJR65583 NTN65582:NTN65583 ODJ65582:ODJ65583 ONF65582:ONF65583 OXB65582:OXB65583 PGX65582:PGX65583 PQT65582:PQT65583 QAP65582:QAP65583 QKL65582:QKL65583 QUH65582:QUH65583 RED65582:RED65583 RNZ65582:RNZ65583 RXV65582:RXV65583 SHR65582:SHR65583 SRN65582:SRN65583 TBJ65582:TBJ65583 TLF65582:TLF65583 TVB65582:TVB65583 UEX65582:UEX65583 UOT65582:UOT65583 UYP65582:UYP65583 VIL65582:VIL65583 VSH65582:VSH65583 WCD65582:WCD65583 WLZ65582:WLZ65583 WVV65582:WVV65583 N131117:N131118 JJ131118:JJ131119 TF131118:TF131119 ADB131118:ADB131119 AMX131118:AMX131119 AWT131118:AWT131119 BGP131118:BGP131119 BQL131118:BQL131119 CAH131118:CAH131119 CKD131118:CKD131119 CTZ131118:CTZ131119 DDV131118:DDV131119 DNR131118:DNR131119 DXN131118:DXN131119 EHJ131118:EHJ131119 ERF131118:ERF131119 FBB131118:FBB131119 FKX131118:FKX131119 FUT131118:FUT131119 GEP131118:GEP131119 GOL131118:GOL131119 GYH131118:GYH131119 HID131118:HID131119 HRZ131118:HRZ131119 IBV131118:IBV131119 ILR131118:ILR131119 IVN131118:IVN131119 JFJ131118:JFJ131119 JPF131118:JPF131119 JZB131118:JZB131119 KIX131118:KIX131119 KST131118:KST131119 LCP131118:LCP131119 LML131118:LML131119 LWH131118:LWH131119 MGD131118:MGD131119 MPZ131118:MPZ131119 MZV131118:MZV131119 NJR131118:NJR131119 NTN131118:NTN131119 ODJ131118:ODJ131119 ONF131118:ONF131119 OXB131118:OXB131119 PGX131118:PGX131119 PQT131118:PQT131119 QAP131118:QAP131119 QKL131118:QKL131119 QUH131118:QUH131119 RED131118:RED131119 RNZ131118:RNZ131119 RXV131118:RXV131119 SHR131118:SHR131119 SRN131118:SRN131119 TBJ131118:TBJ131119 TLF131118:TLF131119 TVB131118:TVB131119 UEX131118:UEX131119 UOT131118:UOT131119 UYP131118:UYP131119 VIL131118:VIL131119 VSH131118:VSH131119 WCD131118:WCD131119 WLZ131118:WLZ131119 WVV131118:WVV131119 N196653:N196654 JJ196654:JJ196655 TF196654:TF196655 ADB196654:ADB196655 AMX196654:AMX196655 AWT196654:AWT196655 BGP196654:BGP196655 BQL196654:BQL196655 CAH196654:CAH196655 CKD196654:CKD196655 CTZ196654:CTZ196655 DDV196654:DDV196655 DNR196654:DNR196655 DXN196654:DXN196655 EHJ196654:EHJ196655 ERF196654:ERF196655 FBB196654:FBB196655 FKX196654:FKX196655 FUT196654:FUT196655 GEP196654:GEP196655 GOL196654:GOL196655 GYH196654:GYH196655 HID196654:HID196655 HRZ196654:HRZ196655 IBV196654:IBV196655 ILR196654:ILR196655 IVN196654:IVN196655 JFJ196654:JFJ196655 JPF196654:JPF196655 JZB196654:JZB196655 KIX196654:KIX196655 KST196654:KST196655 LCP196654:LCP196655 LML196654:LML196655 LWH196654:LWH196655 MGD196654:MGD196655 MPZ196654:MPZ196655 MZV196654:MZV196655 NJR196654:NJR196655 NTN196654:NTN196655 ODJ196654:ODJ196655 ONF196654:ONF196655 OXB196654:OXB196655 PGX196654:PGX196655 PQT196654:PQT196655 QAP196654:QAP196655 QKL196654:QKL196655 QUH196654:QUH196655 RED196654:RED196655 RNZ196654:RNZ196655 RXV196654:RXV196655 SHR196654:SHR196655 SRN196654:SRN196655 TBJ196654:TBJ196655 TLF196654:TLF196655 TVB196654:TVB196655 UEX196654:UEX196655 UOT196654:UOT196655 UYP196654:UYP196655 VIL196654:VIL196655 VSH196654:VSH196655 WCD196654:WCD196655 WLZ196654:WLZ196655 WVV196654:WVV196655 N262189:N262190 JJ262190:JJ262191 TF262190:TF262191 ADB262190:ADB262191 AMX262190:AMX262191 AWT262190:AWT262191 BGP262190:BGP262191 BQL262190:BQL262191 CAH262190:CAH262191 CKD262190:CKD262191 CTZ262190:CTZ262191 DDV262190:DDV262191 DNR262190:DNR262191 DXN262190:DXN262191 EHJ262190:EHJ262191 ERF262190:ERF262191 FBB262190:FBB262191 FKX262190:FKX262191 FUT262190:FUT262191 GEP262190:GEP262191 GOL262190:GOL262191 GYH262190:GYH262191 HID262190:HID262191 HRZ262190:HRZ262191 IBV262190:IBV262191 ILR262190:ILR262191 IVN262190:IVN262191 JFJ262190:JFJ262191 JPF262190:JPF262191 JZB262190:JZB262191 KIX262190:KIX262191 KST262190:KST262191 LCP262190:LCP262191 LML262190:LML262191 LWH262190:LWH262191 MGD262190:MGD262191 MPZ262190:MPZ262191 MZV262190:MZV262191 NJR262190:NJR262191 NTN262190:NTN262191 ODJ262190:ODJ262191 ONF262190:ONF262191 OXB262190:OXB262191 PGX262190:PGX262191 PQT262190:PQT262191 QAP262190:QAP262191 QKL262190:QKL262191 QUH262190:QUH262191 RED262190:RED262191 RNZ262190:RNZ262191 RXV262190:RXV262191 SHR262190:SHR262191 SRN262190:SRN262191 TBJ262190:TBJ262191 TLF262190:TLF262191 TVB262190:TVB262191 UEX262190:UEX262191 UOT262190:UOT262191 UYP262190:UYP262191 VIL262190:VIL262191 VSH262190:VSH262191 WCD262190:WCD262191 WLZ262190:WLZ262191 WVV262190:WVV262191 N327725:N327726 JJ327726:JJ327727 TF327726:TF327727 ADB327726:ADB327727 AMX327726:AMX327727 AWT327726:AWT327727 BGP327726:BGP327727 BQL327726:BQL327727 CAH327726:CAH327727 CKD327726:CKD327727 CTZ327726:CTZ327727 DDV327726:DDV327727 DNR327726:DNR327727 DXN327726:DXN327727 EHJ327726:EHJ327727 ERF327726:ERF327727 FBB327726:FBB327727 FKX327726:FKX327727 FUT327726:FUT327727 GEP327726:GEP327727 GOL327726:GOL327727 GYH327726:GYH327727 HID327726:HID327727 HRZ327726:HRZ327727 IBV327726:IBV327727 ILR327726:ILR327727 IVN327726:IVN327727 JFJ327726:JFJ327727 JPF327726:JPF327727 JZB327726:JZB327727 KIX327726:KIX327727 KST327726:KST327727 LCP327726:LCP327727 LML327726:LML327727 LWH327726:LWH327727 MGD327726:MGD327727 MPZ327726:MPZ327727 MZV327726:MZV327727 NJR327726:NJR327727 NTN327726:NTN327727 ODJ327726:ODJ327727 ONF327726:ONF327727 OXB327726:OXB327727 PGX327726:PGX327727 PQT327726:PQT327727 QAP327726:QAP327727 QKL327726:QKL327727 QUH327726:QUH327727 RED327726:RED327727 RNZ327726:RNZ327727 RXV327726:RXV327727 SHR327726:SHR327727 SRN327726:SRN327727 TBJ327726:TBJ327727 TLF327726:TLF327727 TVB327726:TVB327727 UEX327726:UEX327727 UOT327726:UOT327727 UYP327726:UYP327727 VIL327726:VIL327727 VSH327726:VSH327727 WCD327726:WCD327727 WLZ327726:WLZ327727 WVV327726:WVV327727 N393261:N393262 JJ393262:JJ393263 TF393262:TF393263 ADB393262:ADB393263 AMX393262:AMX393263 AWT393262:AWT393263 BGP393262:BGP393263 BQL393262:BQL393263 CAH393262:CAH393263 CKD393262:CKD393263 CTZ393262:CTZ393263 DDV393262:DDV393263 DNR393262:DNR393263 DXN393262:DXN393263 EHJ393262:EHJ393263 ERF393262:ERF393263 FBB393262:FBB393263 FKX393262:FKX393263 FUT393262:FUT393263 GEP393262:GEP393263 GOL393262:GOL393263 GYH393262:GYH393263 HID393262:HID393263 HRZ393262:HRZ393263 IBV393262:IBV393263 ILR393262:ILR393263 IVN393262:IVN393263 JFJ393262:JFJ393263 JPF393262:JPF393263 JZB393262:JZB393263 KIX393262:KIX393263 KST393262:KST393263 LCP393262:LCP393263 LML393262:LML393263 LWH393262:LWH393263 MGD393262:MGD393263 MPZ393262:MPZ393263 MZV393262:MZV393263 NJR393262:NJR393263 NTN393262:NTN393263 ODJ393262:ODJ393263 ONF393262:ONF393263 OXB393262:OXB393263 PGX393262:PGX393263 PQT393262:PQT393263 QAP393262:QAP393263 QKL393262:QKL393263 QUH393262:QUH393263 RED393262:RED393263 RNZ393262:RNZ393263 RXV393262:RXV393263 SHR393262:SHR393263 SRN393262:SRN393263 TBJ393262:TBJ393263 TLF393262:TLF393263 TVB393262:TVB393263 UEX393262:UEX393263 UOT393262:UOT393263 UYP393262:UYP393263 VIL393262:VIL393263 VSH393262:VSH393263 WCD393262:WCD393263 WLZ393262:WLZ393263 WVV393262:WVV393263 N458797:N458798 JJ458798:JJ458799 TF458798:TF458799 ADB458798:ADB458799 AMX458798:AMX458799 AWT458798:AWT458799 BGP458798:BGP458799 BQL458798:BQL458799 CAH458798:CAH458799 CKD458798:CKD458799 CTZ458798:CTZ458799 DDV458798:DDV458799 DNR458798:DNR458799 DXN458798:DXN458799 EHJ458798:EHJ458799 ERF458798:ERF458799 FBB458798:FBB458799 FKX458798:FKX458799 FUT458798:FUT458799 GEP458798:GEP458799 GOL458798:GOL458799 GYH458798:GYH458799 HID458798:HID458799 HRZ458798:HRZ458799 IBV458798:IBV458799 ILR458798:ILR458799 IVN458798:IVN458799 JFJ458798:JFJ458799 JPF458798:JPF458799 JZB458798:JZB458799 KIX458798:KIX458799 KST458798:KST458799 LCP458798:LCP458799 LML458798:LML458799 LWH458798:LWH458799 MGD458798:MGD458799 MPZ458798:MPZ458799 MZV458798:MZV458799 NJR458798:NJR458799 NTN458798:NTN458799 ODJ458798:ODJ458799 ONF458798:ONF458799 OXB458798:OXB458799 PGX458798:PGX458799 PQT458798:PQT458799 QAP458798:QAP458799 QKL458798:QKL458799 QUH458798:QUH458799 RED458798:RED458799 RNZ458798:RNZ458799 RXV458798:RXV458799 SHR458798:SHR458799 SRN458798:SRN458799 TBJ458798:TBJ458799 TLF458798:TLF458799 TVB458798:TVB458799 UEX458798:UEX458799 UOT458798:UOT458799 UYP458798:UYP458799 VIL458798:VIL458799 VSH458798:VSH458799 WCD458798:WCD458799 WLZ458798:WLZ458799 WVV458798:WVV458799 N524333:N524334 JJ524334:JJ524335 TF524334:TF524335 ADB524334:ADB524335 AMX524334:AMX524335 AWT524334:AWT524335 BGP524334:BGP524335 BQL524334:BQL524335 CAH524334:CAH524335 CKD524334:CKD524335 CTZ524334:CTZ524335 DDV524334:DDV524335 DNR524334:DNR524335 DXN524334:DXN524335 EHJ524334:EHJ524335 ERF524334:ERF524335 FBB524334:FBB524335 FKX524334:FKX524335 FUT524334:FUT524335 GEP524334:GEP524335 GOL524334:GOL524335 GYH524334:GYH524335 HID524334:HID524335 HRZ524334:HRZ524335 IBV524334:IBV524335 ILR524334:ILR524335 IVN524334:IVN524335 JFJ524334:JFJ524335 JPF524334:JPF524335 JZB524334:JZB524335 KIX524334:KIX524335 KST524334:KST524335 LCP524334:LCP524335 LML524334:LML524335 LWH524334:LWH524335 MGD524334:MGD524335 MPZ524334:MPZ524335 MZV524334:MZV524335 NJR524334:NJR524335 NTN524334:NTN524335 ODJ524334:ODJ524335 ONF524334:ONF524335 OXB524334:OXB524335 PGX524334:PGX524335 PQT524334:PQT524335 QAP524334:QAP524335 QKL524334:QKL524335 QUH524334:QUH524335 RED524334:RED524335 RNZ524334:RNZ524335 RXV524334:RXV524335 SHR524334:SHR524335 SRN524334:SRN524335 TBJ524334:TBJ524335 TLF524334:TLF524335 TVB524334:TVB524335 UEX524334:UEX524335 UOT524334:UOT524335 UYP524334:UYP524335 VIL524334:VIL524335 VSH524334:VSH524335 WCD524334:WCD524335 WLZ524334:WLZ524335 WVV524334:WVV524335 N589869:N589870 JJ589870:JJ589871 TF589870:TF589871 ADB589870:ADB589871 AMX589870:AMX589871 AWT589870:AWT589871 BGP589870:BGP589871 BQL589870:BQL589871 CAH589870:CAH589871 CKD589870:CKD589871 CTZ589870:CTZ589871 DDV589870:DDV589871 DNR589870:DNR589871 DXN589870:DXN589871 EHJ589870:EHJ589871 ERF589870:ERF589871 FBB589870:FBB589871 FKX589870:FKX589871 FUT589870:FUT589871 GEP589870:GEP589871 GOL589870:GOL589871 GYH589870:GYH589871 HID589870:HID589871 HRZ589870:HRZ589871 IBV589870:IBV589871 ILR589870:ILR589871 IVN589870:IVN589871 JFJ589870:JFJ589871 JPF589870:JPF589871 JZB589870:JZB589871 KIX589870:KIX589871 KST589870:KST589871 LCP589870:LCP589871 LML589870:LML589871 LWH589870:LWH589871 MGD589870:MGD589871 MPZ589870:MPZ589871 MZV589870:MZV589871 NJR589870:NJR589871 NTN589870:NTN589871 ODJ589870:ODJ589871 ONF589870:ONF589871 OXB589870:OXB589871 PGX589870:PGX589871 PQT589870:PQT589871 QAP589870:QAP589871 QKL589870:QKL589871 QUH589870:QUH589871 RED589870:RED589871 RNZ589870:RNZ589871 RXV589870:RXV589871 SHR589870:SHR589871 SRN589870:SRN589871 TBJ589870:TBJ589871 TLF589870:TLF589871 TVB589870:TVB589871 UEX589870:UEX589871 UOT589870:UOT589871 UYP589870:UYP589871 VIL589870:VIL589871 VSH589870:VSH589871 WCD589870:WCD589871 WLZ589870:WLZ589871 WVV589870:WVV589871 N655405:N655406 JJ655406:JJ655407 TF655406:TF655407 ADB655406:ADB655407 AMX655406:AMX655407 AWT655406:AWT655407 BGP655406:BGP655407 BQL655406:BQL655407 CAH655406:CAH655407 CKD655406:CKD655407 CTZ655406:CTZ655407 DDV655406:DDV655407 DNR655406:DNR655407 DXN655406:DXN655407 EHJ655406:EHJ655407 ERF655406:ERF655407 FBB655406:FBB655407 FKX655406:FKX655407 FUT655406:FUT655407 GEP655406:GEP655407 GOL655406:GOL655407 GYH655406:GYH655407 HID655406:HID655407 HRZ655406:HRZ655407 IBV655406:IBV655407 ILR655406:ILR655407 IVN655406:IVN655407 JFJ655406:JFJ655407 JPF655406:JPF655407 JZB655406:JZB655407 KIX655406:KIX655407 KST655406:KST655407 LCP655406:LCP655407 LML655406:LML655407 LWH655406:LWH655407 MGD655406:MGD655407 MPZ655406:MPZ655407 MZV655406:MZV655407 NJR655406:NJR655407 NTN655406:NTN655407 ODJ655406:ODJ655407 ONF655406:ONF655407 OXB655406:OXB655407 PGX655406:PGX655407 PQT655406:PQT655407 QAP655406:QAP655407 QKL655406:QKL655407 QUH655406:QUH655407 RED655406:RED655407 RNZ655406:RNZ655407 RXV655406:RXV655407 SHR655406:SHR655407 SRN655406:SRN655407 TBJ655406:TBJ655407 TLF655406:TLF655407 TVB655406:TVB655407 UEX655406:UEX655407 UOT655406:UOT655407 UYP655406:UYP655407 VIL655406:VIL655407 VSH655406:VSH655407 WCD655406:WCD655407 WLZ655406:WLZ655407 WVV655406:WVV655407 N720941:N720942 JJ720942:JJ720943 TF720942:TF720943 ADB720942:ADB720943 AMX720942:AMX720943 AWT720942:AWT720943 BGP720942:BGP720943 BQL720942:BQL720943 CAH720942:CAH720943 CKD720942:CKD720943 CTZ720942:CTZ720943 DDV720942:DDV720943 DNR720942:DNR720943 DXN720942:DXN720943 EHJ720942:EHJ720943 ERF720942:ERF720943 FBB720942:FBB720943 FKX720942:FKX720943 FUT720942:FUT720943 GEP720942:GEP720943 GOL720942:GOL720943 GYH720942:GYH720943 HID720942:HID720943 HRZ720942:HRZ720943 IBV720942:IBV720943 ILR720942:ILR720943 IVN720942:IVN720943 JFJ720942:JFJ720943 JPF720942:JPF720943 JZB720942:JZB720943 KIX720942:KIX720943 KST720942:KST720943 LCP720942:LCP720943 LML720942:LML720943 LWH720942:LWH720943 MGD720942:MGD720943 MPZ720942:MPZ720943 MZV720942:MZV720943 NJR720942:NJR720943 NTN720942:NTN720943 ODJ720942:ODJ720943 ONF720942:ONF720943 OXB720942:OXB720943 PGX720942:PGX720943 PQT720942:PQT720943 QAP720942:QAP720943 QKL720942:QKL720943 QUH720942:QUH720943 RED720942:RED720943 RNZ720942:RNZ720943 RXV720942:RXV720943 SHR720942:SHR720943 SRN720942:SRN720943 TBJ720942:TBJ720943 TLF720942:TLF720943 TVB720942:TVB720943 UEX720942:UEX720943 UOT720942:UOT720943 UYP720942:UYP720943 VIL720942:VIL720943 VSH720942:VSH720943 WCD720942:WCD720943 WLZ720942:WLZ720943 WVV720942:WVV720943 N786477:N786478 JJ786478:JJ786479 TF786478:TF786479 ADB786478:ADB786479 AMX786478:AMX786479 AWT786478:AWT786479 BGP786478:BGP786479 BQL786478:BQL786479 CAH786478:CAH786479 CKD786478:CKD786479 CTZ786478:CTZ786479 DDV786478:DDV786479 DNR786478:DNR786479 DXN786478:DXN786479 EHJ786478:EHJ786479 ERF786478:ERF786479 FBB786478:FBB786479 FKX786478:FKX786479 FUT786478:FUT786479 GEP786478:GEP786479 GOL786478:GOL786479 GYH786478:GYH786479 HID786478:HID786479 HRZ786478:HRZ786479 IBV786478:IBV786479 ILR786478:ILR786479 IVN786478:IVN786479 JFJ786478:JFJ786479 JPF786478:JPF786479 JZB786478:JZB786479 KIX786478:KIX786479 KST786478:KST786479 LCP786478:LCP786479 LML786478:LML786479 LWH786478:LWH786479 MGD786478:MGD786479 MPZ786478:MPZ786479 MZV786478:MZV786479 NJR786478:NJR786479 NTN786478:NTN786479 ODJ786478:ODJ786479 ONF786478:ONF786479 OXB786478:OXB786479 PGX786478:PGX786479 PQT786478:PQT786479 QAP786478:QAP786479 QKL786478:QKL786479 QUH786478:QUH786479 RED786478:RED786479 RNZ786478:RNZ786479 RXV786478:RXV786479 SHR786478:SHR786479 SRN786478:SRN786479 TBJ786478:TBJ786479 TLF786478:TLF786479 TVB786478:TVB786479 UEX786478:UEX786479 UOT786478:UOT786479 UYP786478:UYP786479 VIL786478:VIL786479 VSH786478:VSH786479 WCD786478:WCD786479 WLZ786478:WLZ786479 WVV786478:WVV786479 N852013:N852014 JJ852014:JJ852015 TF852014:TF852015 ADB852014:ADB852015 AMX852014:AMX852015 AWT852014:AWT852015 BGP852014:BGP852015 BQL852014:BQL852015 CAH852014:CAH852015 CKD852014:CKD852015 CTZ852014:CTZ852015 DDV852014:DDV852015 DNR852014:DNR852015 DXN852014:DXN852015 EHJ852014:EHJ852015 ERF852014:ERF852015 FBB852014:FBB852015 FKX852014:FKX852015 FUT852014:FUT852015 GEP852014:GEP852015 GOL852014:GOL852015 GYH852014:GYH852015 HID852014:HID852015 HRZ852014:HRZ852015 IBV852014:IBV852015 ILR852014:ILR852015 IVN852014:IVN852015 JFJ852014:JFJ852015 JPF852014:JPF852015 JZB852014:JZB852015 KIX852014:KIX852015 KST852014:KST852015 LCP852014:LCP852015 LML852014:LML852015 LWH852014:LWH852015 MGD852014:MGD852015 MPZ852014:MPZ852015 MZV852014:MZV852015 NJR852014:NJR852015 NTN852014:NTN852015 ODJ852014:ODJ852015 ONF852014:ONF852015 OXB852014:OXB852015 PGX852014:PGX852015 PQT852014:PQT852015 QAP852014:QAP852015 QKL852014:QKL852015 QUH852014:QUH852015 RED852014:RED852015 RNZ852014:RNZ852015 RXV852014:RXV852015 SHR852014:SHR852015 SRN852014:SRN852015 TBJ852014:TBJ852015 TLF852014:TLF852015 TVB852014:TVB852015 UEX852014:UEX852015 UOT852014:UOT852015 UYP852014:UYP852015 VIL852014:VIL852015 VSH852014:VSH852015 WCD852014:WCD852015 WLZ852014:WLZ852015 WVV852014:WVV852015 N917549:N917550 JJ917550:JJ917551 TF917550:TF917551 ADB917550:ADB917551 AMX917550:AMX917551 AWT917550:AWT917551 BGP917550:BGP917551 BQL917550:BQL917551 CAH917550:CAH917551 CKD917550:CKD917551 CTZ917550:CTZ917551 DDV917550:DDV917551 DNR917550:DNR917551 DXN917550:DXN917551 EHJ917550:EHJ917551 ERF917550:ERF917551 FBB917550:FBB917551 FKX917550:FKX917551 FUT917550:FUT917551 GEP917550:GEP917551 GOL917550:GOL917551 GYH917550:GYH917551 HID917550:HID917551 HRZ917550:HRZ917551 IBV917550:IBV917551 ILR917550:ILR917551 IVN917550:IVN917551 JFJ917550:JFJ917551 JPF917550:JPF917551 JZB917550:JZB917551 KIX917550:KIX917551 KST917550:KST917551 LCP917550:LCP917551 LML917550:LML917551 LWH917550:LWH917551 MGD917550:MGD917551 MPZ917550:MPZ917551 MZV917550:MZV917551 NJR917550:NJR917551 NTN917550:NTN917551 ODJ917550:ODJ917551 ONF917550:ONF917551 OXB917550:OXB917551 PGX917550:PGX917551 PQT917550:PQT917551 QAP917550:QAP917551 QKL917550:QKL917551 QUH917550:QUH917551 RED917550:RED917551 RNZ917550:RNZ917551 RXV917550:RXV917551 SHR917550:SHR917551 SRN917550:SRN917551 TBJ917550:TBJ917551 TLF917550:TLF917551 TVB917550:TVB917551 UEX917550:UEX917551 UOT917550:UOT917551 UYP917550:UYP917551 VIL917550:VIL917551 VSH917550:VSH917551 WCD917550:WCD917551 WLZ917550:WLZ917551 WVV917550:WVV917551 N983085:N983086 JJ983086:JJ983087 TF983086:TF983087 ADB983086:ADB983087 AMX983086:AMX983087 AWT983086:AWT983087 BGP983086:BGP983087 BQL983086:BQL983087 CAH983086:CAH983087 CKD983086:CKD983087 CTZ983086:CTZ983087 DDV983086:DDV983087 DNR983086:DNR983087 DXN983086:DXN983087 EHJ983086:EHJ983087 ERF983086:ERF983087 FBB983086:FBB983087 FKX983086:FKX983087 FUT983086:FUT983087 GEP983086:GEP983087 GOL983086:GOL983087 GYH983086:GYH983087 HID983086:HID983087 HRZ983086:HRZ983087 IBV983086:IBV983087 ILR983086:ILR983087 IVN983086:IVN983087 JFJ983086:JFJ983087 JPF983086:JPF983087 JZB983086:JZB983087 KIX983086:KIX983087 KST983086:KST983087 LCP983086:LCP983087 LML983086:LML983087 LWH983086:LWH983087 MGD983086:MGD983087 MPZ983086:MPZ983087 MZV983086:MZV983087 NJR983086:NJR983087 NTN983086:NTN983087 ODJ983086:ODJ983087 ONF983086:ONF983087 OXB983086:OXB983087 PGX983086:PGX983087 PQT983086:PQT983087 QAP983086:QAP983087 QKL983086:QKL983087 QUH983086:QUH983087 RED983086:RED983087 RNZ983086:RNZ983087 RXV983086:RXV983087 SHR983086:SHR983087 SRN983086:SRN983087 TBJ983086:TBJ983087 TLF983086:TLF983087 TVB983086:TVB983087 UEX983086:UEX983087 UOT983086:UOT983087 UYP983086:UYP983087 VIL983086:VIL983087 VSH983086:VSH983087 WCD983086:WCD983087 WLZ983086:WLZ983087 WVV983086:WVV983087 SRN44:SRN45 JJ47:JJ48 TF47:TF48 ADB47:ADB48 AMX47:AMX48 AWT47:AWT48 BGP47:BGP48 BQL47:BQL48 CAH47:CAH48 CKD47:CKD48 CTZ47:CTZ48 DDV47:DDV48 DNR47:DNR48 DXN47:DXN48 EHJ47:EHJ48 ERF47:ERF48 FBB47:FBB48 FKX47:FKX48 FUT47:FUT48 GEP47:GEP48 GOL47:GOL48 GYH47:GYH48 HID47:HID48 HRZ47:HRZ48 IBV47:IBV48 ILR47:ILR48 IVN47:IVN48 JFJ47:JFJ48 JPF47:JPF48 JZB47:JZB48 KIX47:KIX48 KST47:KST48 LCP47:LCP48 LML47:LML48 LWH47:LWH48 MGD47:MGD48 MPZ47:MPZ48 MZV47:MZV48 NJR47:NJR48 NTN47:NTN48 ODJ47:ODJ48 ONF47:ONF48 OXB47:OXB48 PGX47:PGX48 PQT47:PQT48 QAP47:QAP48 QKL47:QKL48 QUH47:QUH48 RED47:RED48 RNZ47:RNZ48 RXV47:RXV48 SHR47:SHR48 SRN47:SRN48 TBJ47:TBJ48 TLF47:TLF48 TVB47:TVB48 UEX47:UEX48 UOT47:UOT48 UYP47:UYP48 VIL47:VIL48 VSH47:VSH48 WCD47:WCD48 WLZ47:WLZ48 WVV47:WVV48 N65584:N65585 JJ65585:JJ65586 TF65585:TF65586 ADB65585:ADB65586 AMX65585:AMX65586 AWT65585:AWT65586 BGP65585:BGP65586 BQL65585:BQL65586 CAH65585:CAH65586 CKD65585:CKD65586 CTZ65585:CTZ65586 DDV65585:DDV65586 DNR65585:DNR65586 DXN65585:DXN65586 EHJ65585:EHJ65586 ERF65585:ERF65586 FBB65585:FBB65586 FKX65585:FKX65586 FUT65585:FUT65586 GEP65585:GEP65586 GOL65585:GOL65586 GYH65585:GYH65586 HID65585:HID65586 HRZ65585:HRZ65586 IBV65585:IBV65586 ILR65585:ILR65586 IVN65585:IVN65586 JFJ65585:JFJ65586 JPF65585:JPF65586 JZB65585:JZB65586 KIX65585:KIX65586 KST65585:KST65586 LCP65585:LCP65586 LML65585:LML65586 LWH65585:LWH65586 MGD65585:MGD65586 MPZ65585:MPZ65586 MZV65585:MZV65586 NJR65585:NJR65586 NTN65585:NTN65586 ODJ65585:ODJ65586 ONF65585:ONF65586 OXB65585:OXB65586 PGX65585:PGX65586 PQT65585:PQT65586 QAP65585:QAP65586 QKL65585:QKL65586 QUH65585:QUH65586 RED65585:RED65586 RNZ65585:RNZ65586 RXV65585:RXV65586 SHR65585:SHR65586 SRN65585:SRN65586 TBJ65585:TBJ65586 TLF65585:TLF65586 TVB65585:TVB65586 UEX65585:UEX65586 UOT65585:UOT65586 UYP65585:UYP65586 VIL65585:VIL65586 VSH65585:VSH65586 WCD65585:WCD65586 WLZ65585:WLZ65586 WVV65585:WVV65586 N131120:N131121 JJ131121:JJ131122 TF131121:TF131122 ADB131121:ADB131122 AMX131121:AMX131122 AWT131121:AWT131122 BGP131121:BGP131122 BQL131121:BQL131122 CAH131121:CAH131122 CKD131121:CKD131122 CTZ131121:CTZ131122 DDV131121:DDV131122 DNR131121:DNR131122 DXN131121:DXN131122 EHJ131121:EHJ131122 ERF131121:ERF131122 FBB131121:FBB131122 FKX131121:FKX131122 FUT131121:FUT131122 GEP131121:GEP131122 GOL131121:GOL131122 GYH131121:GYH131122 HID131121:HID131122 HRZ131121:HRZ131122 IBV131121:IBV131122 ILR131121:ILR131122 IVN131121:IVN131122 JFJ131121:JFJ131122 JPF131121:JPF131122 JZB131121:JZB131122 KIX131121:KIX131122 KST131121:KST131122 LCP131121:LCP131122 LML131121:LML131122 LWH131121:LWH131122 MGD131121:MGD131122 MPZ131121:MPZ131122 MZV131121:MZV131122 NJR131121:NJR131122 NTN131121:NTN131122 ODJ131121:ODJ131122 ONF131121:ONF131122 OXB131121:OXB131122 PGX131121:PGX131122 PQT131121:PQT131122 QAP131121:QAP131122 QKL131121:QKL131122 QUH131121:QUH131122 RED131121:RED131122 RNZ131121:RNZ131122 RXV131121:RXV131122 SHR131121:SHR131122 SRN131121:SRN131122 TBJ131121:TBJ131122 TLF131121:TLF131122 TVB131121:TVB131122 UEX131121:UEX131122 UOT131121:UOT131122 UYP131121:UYP131122 VIL131121:VIL131122 VSH131121:VSH131122 WCD131121:WCD131122 WLZ131121:WLZ131122 WVV131121:WVV131122 N196656:N196657 JJ196657:JJ196658 TF196657:TF196658 ADB196657:ADB196658 AMX196657:AMX196658 AWT196657:AWT196658 BGP196657:BGP196658 BQL196657:BQL196658 CAH196657:CAH196658 CKD196657:CKD196658 CTZ196657:CTZ196658 DDV196657:DDV196658 DNR196657:DNR196658 DXN196657:DXN196658 EHJ196657:EHJ196658 ERF196657:ERF196658 FBB196657:FBB196658 FKX196657:FKX196658 FUT196657:FUT196658 GEP196657:GEP196658 GOL196657:GOL196658 GYH196657:GYH196658 HID196657:HID196658 HRZ196657:HRZ196658 IBV196657:IBV196658 ILR196657:ILR196658 IVN196657:IVN196658 JFJ196657:JFJ196658 JPF196657:JPF196658 JZB196657:JZB196658 KIX196657:KIX196658 KST196657:KST196658 LCP196657:LCP196658 LML196657:LML196658 LWH196657:LWH196658 MGD196657:MGD196658 MPZ196657:MPZ196658 MZV196657:MZV196658 NJR196657:NJR196658 NTN196657:NTN196658 ODJ196657:ODJ196658 ONF196657:ONF196658 OXB196657:OXB196658 PGX196657:PGX196658 PQT196657:PQT196658 QAP196657:QAP196658 QKL196657:QKL196658 QUH196657:QUH196658 RED196657:RED196658 RNZ196657:RNZ196658 RXV196657:RXV196658 SHR196657:SHR196658 SRN196657:SRN196658 TBJ196657:TBJ196658 TLF196657:TLF196658 TVB196657:TVB196658 UEX196657:UEX196658 UOT196657:UOT196658 UYP196657:UYP196658 VIL196657:VIL196658 VSH196657:VSH196658 WCD196657:WCD196658 WLZ196657:WLZ196658 WVV196657:WVV196658 N262192:N262193 JJ262193:JJ262194 TF262193:TF262194 ADB262193:ADB262194 AMX262193:AMX262194 AWT262193:AWT262194 BGP262193:BGP262194 BQL262193:BQL262194 CAH262193:CAH262194 CKD262193:CKD262194 CTZ262193:CTZ262194 DDV262193:DDV262194 DNR262193:DNR262194 DXN262193:DXN262194 EHJ262193:EHJ262194 ERF262193:ERF262194 FBB262193:FBB262194 FKX262193:FKX262194 FUT262193:FUT262194 GEP262193:GEP262194 GOL262193:GOL262194 GYH262193:GYH262194 HID262193:HID262194 HRZ262193:HRZ262194 IBV262193:IBV262194 ILR262193:ILR262194 IVN262193:IVN262194 JFJ262193:JFJ262194 JPF262193:JPF262194 JZB262193:JZB262194 KIX262193:KIX262194 KST262193:KST262194 LCP262193:LCP262194 LML262193:LML262194 LWH262193:LWH262194 MGD262193:MGD262194 MPZ262193:MPZ262194 MZV262193:MZV262194 NJR262193:NJR262194 NTN262193:NTN262194 ODJ262193:ODJ262194 ONF262193:ONF262194 OXB262193:OXB262194 PGX262193:PGX262194 PQT262193:PQT262194 QAP262193:QAP262194 QKL262193:QKL262194 QUH262193:QUH262194 RED262193:RED262194 RNZ262193:RNZ262194 RXV262193:RXV262194 SHR262193:SHR262194 SRN262193:SRN262194 TBJ262193:TBJ262194 TLF262193:TLF262194 TVB262193:TVB262194 UEX262193:UEX262194 UOT262193:UOT262194 UYP262193:UYP262194 VIL262193:VIL262194 VSH262193:VSH262194 WCD262193:WCD262194 WLZ262193:WLZ262194 WVV262193:WVV262194 N327728:N327729 JJ327729:JJ327730 TF327729:TF327730 ADB327729:ADB327730 AMX327729:AMX327730 AWT327729:AWT327730 BGP327729:BGP327730 BQL327729:BQL327730 CAH327729:CAH327730 CKD327729:CKD327730 CTZ327729:CTZ327730 DDV327729:DDV327730 DNR327729:DNR327730 DXN327729:DXN327730 EHJ327729:EHJ327730 ERF327729:ERF327730 FBB327729:FBB327730 FKX327729:FKX327730 FUT327729:FUT327730 GEP327729:GEP327730 GOL327729:GOL327730 GYH327729:GYH327730 HID327729:HID327730 HRZ327729:HRZ327730 IBV327729:IBV327730 ILR327729:ILR327730 IVN327729:IVN327730 JFJ327729:JFJ327730 JPF327729:JPF327730 JZB327729:JZB327730 KIX327729:KIX327730 KST327729:KST327730 LCP327729:LCP327730 LML327729:LML327730 LWH327729:LWH327730 MGD327729:MGD327730 MPZ327729:MPZ327730 MZV327729:MZV327730 NJR327729:NJR327730 NTN327729:NTN327730 ODJ327729:ODJ327730 ONF327729:ONF327730 OXB327729:OXB327730 PGX327729:PGX327730 PQT327729:PQT327730 QAP327729:QAP327730 QKL327729:QKL327730 QUH327729:QUH327730 RED327729:RED327730 RNZ327729:RNZ327730 RXV327729:RXV327730 SHR327729:SHR327730 SRN327729:SRN327730 TBJ327729:TBJ327730 TLF327729:TLF327730 TVB327729:TVB327730 UEX327729:UEX327730 UOT327729:UOT327730 UYP327729:UYP327730 VIL327729:VIL327730 VSH327729:VSH327730 WCD327729:WCD327730 WLZ327729:WLZ327730 WVV327729:WVV327730 N393264:N393265 JJ393265:JJ393266 TF393265:TF393266 ADB393265:ADB393266 AMX393265:AMX393266 AWT393265:AWT393266 BGP393265:BGP393266 BQL393265:BQL393266 CAH393265:CAH393266 CKD393265:CKD393266 CTZ393265:CTZ393266 DDV393265:DDV393266 DNR393265:DNR393266 DXN393265:DXN393266 EHJ393265:EHJ393266 ERF393265:ERF393266 FBB393265:FBB393266 FKX393265:FKX393266 FUT393265:FUT393266 GEP393265:GEP393266 GOL393265:GOL393266 GYH393265:GYH393266 HID393265:HID393266 HRZ393265:HRZ393266 IBV393265:IBV393266 ILR393265:ILR393266 IVN393265:IVN393266 JFJ393265:JFJ393266 JPF393265:JPF393266 JZB393265:JZB393266 KIX393265:KIX393266 KST393265:KST393266 LCP393265:LCP393266 LML393265:LML393266 LWH393265:LWH393266 MGD393265:MGD393266 MPZ393265:MPZ393266 MZV393265:MZV393266 NJR393265:NJR393266 NTN393265:NTN393266 ODJ393265:ODJ393266 ONF393265:ONF393266 OXB393265:OXB393266 PGX393265:PGX393266 PQT393265:PQT393266 QAP393265:QAP393266 QKL393265:QKL393266 QUH393265:QUH393266 RED393265:RED393266 RNZ393265:RNZ393266 RXV393265:RXV393266 SHR393265:SHR393266 SRN393265:SRN393266 TBJ393265:TBJ393266 TLF393265:TLF393266 TVB393265:TVB393266 UEX393265:UEX393266 UOT393265:UOT393266 UYP393265:UYP393266 VIL393265:VIL393266 VSH393265:VSH393266 WCD393265:WCD393266 WLZ393265:WLZ393266 WVV393265:WVV393266 N458800:N458801 JJ458801:JJ458802 TF458801:TF458802 ADB458801:ADB458802 AMX458801:AMX458802 AWT458801:AWT458802 BGP458801:BGP458802 BQL458801:BQL458802 CAH458801:CAH458802 CKD458801:CKD458802 CTZ458801:CTZ458802 DDV458801:DDV458802 DNR458801:DNR458802 DXN458801:DXN458802 EHJ458801:EHJ458802 ERF458801:ERF458802 FBB458801:FBB458802 FKX458801:FKX458802 FUT458801:FUT458802 GEP458801:GEP458802 GOL458801:GOL458802 GYH458801:GYH458802 HID458801:HID458802 HRZ458801:HRZ458802 IBV458801:IBV458802 ILR458801:ILR458802 IVN458801:IVN458802 JFJ458801:JFJ458802 JPF458801:JPF458802 JZB458801:JZB458802 KIX458801:KIX458802 KST458801:KST458802 LCP458801:LCP458802 LML458801:LML458802 LWH458801:LWH458802 MGD458801:MGD458802 MPZ458801:MPZ458802 MZV458801:MZV458802 NJR458801:NJR458802 NTN458801:NTN458802 ODJ458801:ODJ458802 ONF458801:ONF458802 OXB458801:OXB458802 PGX458801:PGX458802 PQT458801:PQT458802 QAP458801:QAP458802 QKL458801:QKL458802 QUH458801:QUH458802 RED458801:RED458802 RNZ458801:RNZ458802 RXV458801:RXV458802 SHR458801:SHR458802 SRN458801:SRN458802 TBJ458801:TBJ458802 TLF458801:TLF458802 TVB458801:TVB458802 UEX458801:UEX458802 UOT458801:UOT458802 UYP458801:UYP458802 VIL458801:VIL458802 VSH458801:VSH458802 WCD458801:WCD458802 WLZ458801:WLZ458802 WVV458801:WVV458802 N524336:N524337 JJ524337:JJ524338 TF524337:TF524338 ADB524337:ADB524338 AMX524337:AMX524338 AWT524337:AWT524338 BGP524337:BGP524338 BQL524337:BQL524338 CAH524337:CAH524338 CKD524337:CKD524338 CTZ524337:CTZ524338 DDV524337:DDV524338 DNR524337:DNR524338 DXN524337:DXN524338 EHJ524337:EHJ524338 ERF524337:ERF524338 FBB524337:FBB524338 FKX524337:FKX524338 FUT524337:FUT524338 GEP524337:GEP524338 GOL524337:GOL524338 GYH524337:GYH524338 HID524337:HID524338 HRZ524337:HRZ524338 IBV524337:IBV524338 ILR524337:ILR524338 IVN524337:IVN524338 JFJ524337:JFJ524338 JPF524337:JPF524338 JZB524337:JZB524338 KIX524337:KIX524338 KST524337:KST524338 LCP524337:LCP524338 LML524337:LML524338 LWH524337:LWH524338 MGD524337:MGD524338 MPZ524337:MPZ524338 MZV524337:MZV524338 NJR524337:NJR524338 NTN524337:NTN524338 ODJ524337:ODJ524338 ONF524337:ONF524338 OXB524337:OXB524338 PGX524337:PGX524338 PQT524337:PQT524338 QAP524337:QAP524338 QKL524337:QKL524338 QUH524337:QUH524338 RED524337:RED524338 RNZ524337:RNZ524338 RXV524337:RXV524338 SHR524337:SHR524338 SRN524337:SRN524338 TBJ524337:TBJ524338 TLF524337:TLF524338 TVB524337:TVB524338 UEX524337:UEX524338 UOT524337:UOT524338 UYP524337:UYP524338 VIL524337:VIL524338 VSH524337:VSH524338 WCD524337:WCD524338 WLZ524337:WLZ524338 WVV524337:WVV524338 N589872:N589873 JJ589873:JJ589874 TF589873:TF589874 ADB589873:ADB589874 AMX589873:AMX589874 AWT589873:AWT589874 BGP589873:BGP589874 BQL589873:BQL589874 CAH589873:CAH589874 CKD589873:CKD589874 CTZ589873:CTZ589874 DDV589873:DDV589874 DNR589873:DNR589874 DXN589873:DXN589874 EHJ589873:EHJ589874 ERF589873:ERF589874 FBB589873:FBB589874 FKX589873:FKX589874 FUT589873:FUT589874 GEP589873:GEP589874 GOL589873:GOL589874 GYH589873:GYH589874 HID589873:HID589874 HRZ589873:HRZ589874 IBV589873:IBV589874 ILR589873:ILR589874 IVN589873:IVN589874 JFJ589873:JFJ589874 JPF589873:JPF589874 JZB589873:JZB589874 KIX589873:KIX589874 KST589873:KST589874 LCP589873:LCP589874 LML589873:LML589874 LWH589873:LWH589874 MGD589873:MGD589874 MPZ589873:MPZ589874 MZV589873:MZV589874 NJR589873:NJR589874 NTN589873:NTN589874 ODJ589873:ODJ589874 ONF589873:ONF589874 OXB589873:OXB589874 PGX589873:PGX589874 PQT589873:PQT589874 QAP589873:QAP589874 QKL589873:QKL589874 QUH589873:QUH589874 RED589873:RED589874 RNZ589873:RNZ589874 RXV589873:RXV589874 SHR589873:SHR589874 SRN589873:SRN589874 TBJ589873:TBJ589874 TLF589873:TLF589874 TVB589873:TVB589874 UEX589873:UEX589874 UOT589873:UOT589874 UYP589873:UYP589874 VIL589873:VIL589874 VSH589873:VSH589874 WCD589873:WCD589874 WLZ589873:WLZ589874 WVV589873:WVV589874 N655408:N655409 JJ655409:JJ655410 TF655409:TF655410 ADB655409:ADB655410 AMX655409:AMX655410 AWT655409:AWT655410 BGP655409:BGP655410 BQL655409:BQL655410 CAH655409:CAH655410 CKD655409:CKD655410 CTZ655409:CTZ655410 DDV655409:DDV655410 DNR655409:DNR655410 DXN655409:DXN655410 EHJ655409:EHJ655410 ERF655409:ERF655410 FBB655409:FBB655410 FKX655409:FKX655410 FUT655409:FUT655410 GEP655409:GEP655410 GOL655409:GOL655410 GYH655409:GYH655410 HID655409:HID655410 HRZ655409:HRZ655410 IBV655409:IBV655410 ILR655409:ILR655410 IVN655409:IVN655410 JFJ655409:JFJ655410 JPF655409:JPF655410 JZB655409:JZB655410 KIX655409:KIX655410 KST655409:KST655410 LCP655409:LCP655410 LML655409:LML655410 LWH655409:LWH655410 MGD655409:MGD655410 MPZ655409:MPZ655410 MZV655409:MZV655410 NJR655409:NJR655410 NTN655409:NTN655410 ODJ655409:ODJ655410 ONF655409:ONF655410 OXB655409:OXB655410 PGX655409:PGX655410 PQT655409:PQT655410 QAP655409:QAP655410 QKL655409:QKL655410 QUH655409:QUH655410 RED655409:RED655410 RNZ655409:RNZ655410 RXV655409:RXV655410 SHR655409:SHR655410 SRN655409:SRN655410 TBJ655409:TBJ655410 TLF655409:TLF655410 TVB655409:TVB655410 UEX655409:UEX655410 UOT655409:UOT655410 UYP655409:UYP655410 VIL655409:VIL655410 VSH655409:VSH655410 WCD655409:WCD655410 WLZ655409:WLZ655410 WVV655409:WVV655410 N720944:N720945 JJ720945:JJ720946 TF720945:TF720946 ADB720945:ADB720946 AMX720945:AMX720946 AWT720945:AWT720946 BGP720945:BGP720946 BQL720945:BQL720946 CAH720945:CAH720946 CKD720945:CKD720946 CTZ720945:CTZ720946 DDV720945:DDV720946 DNR720945:DNR720946 DXN720945:DXN720946 EHJ720945:EHJ720946 ERF720945:ERF720946 FBB720945:FBB720946 FKX720945:FKX720946 FUT720945:FUT720946 GEP720945:GEP720946 GOL720945:GOL720946 GYH720945:GYH720946 HID720945:HID720946 HRZ720945:HRZ720946 IBV720945:IBV720946 ILR720945:ILR720946 IVN720945:IVN720946 JFJ720945:JFJ720946 JPF720945:JPF720946 JZB720945:JZB720946 KIX720945:KIX720946 KST720945:KST720946 LCP720945:LCP720946 LML720945:LML720946 LWH720945:LWH720946 MGD720945:MGD720946 MPZ720945:MPZ720946 MZV720945:MZV720946 NJR720945:NJR720946 NTN720945:NTN720946 ODJ720945:ODJ720946 ONF720945:ONF720946 OXB720945:OXB720946 PGX720945:PGX720946 PQT720945:PQT720946 QAP720945:QAP720946 QKL720945:QKL720946 QUH720945:QUH720946 RED720945:RED720946 RNZ720945:RNZ720946 RXV720945:RXV720946 SHR720945:SHR720946 SRN720945:SRN720946 TBJ720945:TBJ720946 TLF720945:TLF720946 TVB720945:TVB720946 UEX720945:UEX720946 UOT720945:UOT720946 UYP720945:UYP720946 VIL720945:VIL720946 VSH720945:VSH720946 WCD720945:WCD720946 WLZ720945:WLZ720946 WVV720945:WVV720946 N786480:N786481 JJ786481:JJ786482 TF786481:TF786482 ADB786481:ADB786482 AMX786481:AMX786482 AWT786481:AWT786482 BGP786481:BGP786482 BQL786481:BQL786482 CAH786481:CAH786482 CKD786481:CKD786482 CTZ786481:CTZ786482 DDV786481:DDV786482 DNR786481:DNR786482 DXN786481:DXN786482 EHJ786481:EHJ786482 ERF786481:ERF786482 FBB786481:FBB786482 FKX786481:FKX786482 FUT786481:FUT786482 GEP786481:GEP786482 GOL786481:GOL786482 GYH786481:GYH786482 HID786481:HID786482 HRZ786481:HRZ786482 IBV786481:IBV786482 ILR786481:ILR786482 IVN786481:IVN786482 JFJ786481:JFJ786482 JPF786481:JPF786482 JZB786481:JZB786482 KIX786481:KIX786482 KST786481:KST786482 LCP786481:LCP786482 LML786481:LML786482 LWH786481:LWH786482 MGD786481:MGD786482 MPZ786481:MPZ786482 MZV786481:MZV786482 NJR786481:NJR786482 NTN786481:NTN786482 ODJ786481:ODJ786482 ONF786481:ONF786482 OXB786481:OXB786482 PGX786481:PGX786482 PQT786481:PQT786482 QAP786481:QAP786482 QKL786481:QKL786482 QUH786481:QUH786482 RED786481:RED786482 RNZ786481:RNZ786482 RXV786481:RXV786482 SHR786481:SHR786482 SRN786481:SRN786482 TBJ786481:TBJ786482 TLF786481:TLF786482 TVB786481:TVB786482 UEX786481:UEX786482 UOT786481:UOT786482 UYP786481:UYP786482 VIL786481:VIL786482 VSH786481:VSH786482 WCD786481:WCD786482 WLZ786481:WLZ786482 WVV786481:WVV786482 N852016:N852017 JJ852017:JJ852018 TF852017:TF852018 ADB852017:ADB852018 AMX852017:AMX852018 AWT852017:AWT852018 BGP852017:BGP852018 BQL852017:BQL852018 CAH852017:CAH852018 CKD852017:CKD852018 CTZ852017:CTZ852018 DDV852017:DDV852018 DNR852017:DNR852018 DXN852017:DXN852018 EHJ852017:EHJ852018 ERF852017:ERF852018 FBB852017:FBB852018 FKX852017:FKX852018 FUT852017:FUT852018 GEP852017:GEP852018 GOL852017:GOL852018 GYH852017:GYH852018 HID852017:HID852018 HRZ852017:HRZ852018 IBV852017:IBV852018 ILR852017:ILR852018 IVN852017:IVN852018 JFJ852017:JFJ852018 JPF852017:JPF852018 JZB852017:JZB852018 KIX852017:KIX852018 KST852017:KST852018 LCP852017:LCP852018 LML852017:LML852018 LWH852017:LWH852018 MGD852017:MGD852018 MPZ852017:MPZ852018 MZV852017:MZV852018 NJR852017:NJR852018 NTN852017:NTN852018 ODJ852017:ODJ852018 ONF852017:ONF852018 OXB852017:OXB852018 PGX852017:PGX852018 PQT852017:PQT852018 QAP852017:QAP852018 QKL852017:QKL852018 QUH852017:QUH852018 RED852017:RED852018 RNZ852017:RNZ852018 RXV852017:RXV852018 SHR852017:SHR852018 SRN852017:SRN852018 TBJ852017:TBJ852018 TLF852017:TLF852018 TVB852017:TVB852018 UEX852017:UEX852018 UOT852017:UOT852018 UYP852017:UYP852018 VIL852017:VIL852018 VSH852017:VSH852018 WCD852017:WCD852018 WLZ852017:WLZ852018 WVV852017:WVV852018 N917552:N917553 JJ917553:JJ917554 TF917553:TF917554 ADB917553:ADB917554 AMX917553:AMX917554 AWT917553:AWT917554 BGP917553:BGP917554 BQL917553:BQL917554 CAH917553:CAH917554 CKD917553:CKD917554 CTZ917553:CTZ917554 DDV917553:DDV917554 DNR917553:DNR917554 DXN917553:DXN917554 EHJ917553:EHJ917554 ERF917553:ERF917554 FBB917553:FBB917554 FKX917553:FKX917554 FUT917553:FUT917554 GEP917553:GEP917554 GOL917553:GOL917554 GYH917553:GYH917554 HID917553:HID917554 HRZ917553:HRZ917554 IBV917553:IBV917554 ILR917553:ILR917554 IVN917553:IVN917554 JFJ917553:JFJ917554 JPF917553:JPF917554 JZB917553:JZB917554 KIX917553:KIX917554 KST917553:KST917554 LCP917553:LCP917554 LML917553:LML917554 LWH917553:LWH917554 MGD917553:MGD917554 MPZ917553:MPZ917554 MZV917553:MZV917554 NJR917553:NJR917554 NTN917553:NTN917554 ODJ917553:ODJ917554 ONF917553:ONF917554 OXB917553:OXB917554 PGX917553:PGX917554 PQT917553:PQT917554 QAP917553:QAP917554 QKL917553:QKL917554 QUH917553:QUH917554 RED917553:RED917554 RNZ917553:RNZ917554 RXV917553:RXV917554 SHR917553:SHR917554 SRN917553:SRN917554 TBJ917553:TBJ917554 TLF917553:TLF917554 TVB917553:TVB917554 UEX917553:UEX917554 UOT917553:UOT917554 UYP917553:UYP917554 VIL917553:VIL917554 VSH917553:VSH917554 WCD917553:WCD917554 WLZ917553:WLZ917554 WVV917553:WVV917554 N983088:N983089 JJ983089:JJ983090 TF983089:TF983090 ADB983089:ADB983090 AMX983089:AMX983090 AWT983089:AWT983090 BGP983089:BGP983090 BQL983089:BQL983090 CAH983089:CAH983090 CKD983089:CKD983090 CTZ983089:CTZ983090 DDV983089:DDV983090 DNR983089:DNR983090 DXN983089:DXN983090 EHJ983089:EHJ983090 ERF983089:ERF983090 FBB983089:FBB983090 FKX983089:FKX983090 FUT983089:FUT983090 GEP983089:GEP983090 GOL983089:GOL983090 GYH983089:GYH983090 HID983089:HID983090 HRZ983089:HRZ983090 IBV983089:IBV983090 ILR983089:ILR983090 IVN983089:IVN983090 JFJ983089:JFJ983090 JPF983089:JPF983090 JZB983089:JZB983090 KIX983089:KIX983090 KST983089:KST983090 LCP983089:LCP983090 LML983089:LML983090 LWH983089:LWH983090 MGD983089:MGD983090 MPZ983089:MPZ983090 MZV983089:MZV983090 NJR983089:NJR983090 NTN983089:NTN983090 ODJ983089:ODJ983090 ONF983089:ONF983090 OXB983089:OXB983090 PGX983089:PGX983090 PQT983089:PQT983090 QAP983089:QAP983090 QKL983089:QKL983090 QUH983089:QUH983090 RED983089:RED983090 RNZ983089:RNZ983090 RXV983089:RXV983090 SHR983089:SHR983090 SRN983089:SRN983090 TBJ983089:TBJ983090 TLF983089:TLF983090 TVB983089:TVB983090 UEX983089:UEX983090 UOT983089:UOT983090 UYP983089:UYP983090 VIL983089:VIL983090 VSH983089:VSH983090 WCD983089:WCD983090 WLZ983089:WLZ983090 WVV983089:WVV983090 SHR44:SHR45 JJ50:JJ51 TF50:TF51 ADB50:ADB51 AMX50:AMX51 AWT50:AWT51 BGP50:BGP51 BQL50:BQL51 CAH50:CAH51 CKD50:CKD51 CTZ50:CTZ51 DDV50:DDV51 DNR50:DNR51 DXN50:DXN51 EHJ50:EHJ51 ERF50:ERF51 FBB50:FBB51 FKX50:FKX51 FUT50:FUT51 GEP50:GEP51 GOL50:GOL51 GYH50:GYH51 HID50:HID51 HRZ50:HRZ51 IBV50:IBV51 ILR50:ILR51 IVN50:IVN51 JFJ50:JFJ51 JPF50:JPF51 JZB50:JZB51 KIX50:KIX51 KST50:KST51 LCP50:LCP51 LML50:LML51 LWH50:LWH51 MGD50:MGD51 MPZ50:MPZ51 MZV50:MZV51 NJR50:NJR51 NTN50:NTN51 ODJ50:ODJ51 ONF50:ONF51 OXB50:OXB51 PGX50:PGX51 PQT50:PQT51 QAP50:QAP51 QKL50:QKL51 QUH50:QUH51 RED50:RED51 RNZ50:RNZ51 RXV50:RXV51 SHR50:SHR51 SRN50:SRN51 TBJ50:TBJ51 TLF50:TLF51 TVB50:TVB51 UEX50:UEX51 UOT50:UOT51 UYP50:UYP51 VIL50:VIL51 VSH50:VSH51 WCD50:WCD51 WLZ50:WLZ51 WVV50:WVV51 N65587:N65588 JJ65588:JJ65589 TF65588:TF65589 ADB65588:ADB65589 AMX65588:AMX65589 AWT65588:AWT65589 BGP65588:BGP65589 BQL65588:BQL65589 CAH65588:CAH65589 CKD65588:CKD65589 CTZ65588:CTZ65589 DDV65588:DDV65589 DNR65588:DNR65589 DXN65588:DXN65589 EHJ65588:EHJ65589 ERF65588:ERF65589 FBB65588:FBB65589 FKX65588:FKX65589 FUT65588:FUT65589 GEP65588:GEP65589 GOL65588:GOL65589 GYH65588:GYH65589 HID65588:HID65589 HRZ65588:HRZ65589 IBV65588:IBV65589 ILR65588:ILR65589 IVN65588:IVN65589 JFJ65588:JFJ65589 JPF65588:JPF65589 JZB65588:JZB65589 KIX65588:KIX65589 KST65588:KST65589 LCP65588:LCP65589 LML65588:LML65589 LWH65588:LWH65589 MGD65588:MGD65589 MPZ65588:MPZ65589 MZV65588:MZV65589 NJR65588:NJR65589 NTN65588:NTN65589 ODJ65588:ODJ65589 ONF65588:ONF65589 OXB65588:OXB65589 PGX65588:PGX65589 PQT65588:PQT65589 QAP65588:QAP65589 QKL65588:QKL65589 QUH65588:QUH65589 RED65588:RED65589 RNZ65588:RNZ65589 RXV65588:RXV65589 SHR65588:SHR65589 SRN65588:SRN65589 TBJ65588:TBJ65589 TLF65588:TLF65589 TVB65588:TVB65589 UEX65588:UEX65589 UOT65588:UOT65589 UYP65588:UYP65589 VIL65588:VIL65589 VSH65588:VSH65589 WCD65588:WCD65589 WLZ65588:WLZ65589 WVV65588:WVV65589 N131123:N131124 JJ131124:JJ131125 TF131124:TF131125 ADB131124:ADB131125 AMX131124:AMX131125 AWT131124:AWT131125 BGP131124:BGP131125 BQL131124:BQL131125 CAH131124:CAH131125 CKD131124:CKD131125 CTZ131124:CTZ131125 DDV131124:DDV131125 DNR131124:DNR131125 DXN131124:DXN131125 EHJ131124:EHJ131125 ERF131124:ERF131125 FBB131124:FBB131125 FKX131124:FKX131125 FUT131124:FUT131125 GEP131124:GEP131125 GOL131124:GOL131125 GYH131124:GYH131125 HID131124:HID131125 HRZ131124:HRZ131125 IBV131124:IBV131125 ILR131124:ILR131125 IVN131124:IVN131125 JFJ131124:JFJ131125 JPF131124:JPF131125 JZB131124:JZB131125 KIX131124:KIX131125 KST131124:KST131125 LCP131124:LCP131125 LML131124:LML131125 LWH131124:LWH131125 MGD131124:MGD131125 MPZ131124:MPZ131125 MZV131124:MZV131125 NJR131124:NJR131125 NTN131124:NTN131125 ODJ131124:ODJ131125 ONF131124:ONF131125 OXB131124:OXB131125 PGX131124:PGX131125 PQT131124:PQT131125 QAP131124:QAP131125 QKL131124:QKL131125 QUH131124:QUH131125 RED131124:RED131125 RNZ131124:RNZ131125 RXV131124:RXV131125 SHR131124:SHR131125 SRN131124:SRN131125 TBJ131124:TBJ131125 TLF131124:TLF131125 TVB131124:TVB131125 UEX131124:UEX131125 UOT131124:UOT131125 UYP131124:UYP131125 VIL131124:VIL131125 VSH131124:VSH131125 WCD131124:WCD131125 WLZ131124:WLZ131125 WVV131124:WVV131125 N196659:N196660 JJ196660:JJ196661 TF196660:TF196661 ADB196660:ADB196661 AMX196660:AMX196661 AWT196660:AWT196661 BGP196660:BGP196661 BQL196660:BQL196661 CAH196660:CAH196661 CKD196660:CKD196661 CTZ196660:CTZ196661 DDV196660:DDV196661 DNR196660:DNR196661 DXN196660:DXN196661 EHJ196660:EHJ196661 ERF196660:ERF196661 FBB196660:FBB196661 FKX196660:FKX196661 FUT196660:FUT196661 GEP196660:GEP196661 GOL196660:GOL196661 GYH196660:GYH196661 HID196660:HID196661 HRZ196660:HRZ196661 IBV196660:IBV196661 ILR196660:ILR196661 IVN196660:IVN196661 JFJ196660:JFJ196661 JPF196660:JPF196661 JZB196660:JZB196661 KIX196660:KIX196661 KST196660:KST196661 LCP196660:LCP196661 LML196660:LML196661 LWH196660:LWH196661 MGD196660:MGD196661 MPZ196660:MPZ196661 MZV196660:MZV196661 NJR196660:NJR196661 NTN196660:NTN196661 ODJ196660:ODJ196661 ONF196660:ONF196661 OXB196660:OXB196661 PGX196660:PGX196661 PQT196660:PQT196661 QAP196660:QAP196661 QKL196660:QKL196661 QUH196660:QUH196661 RED196660:RED196661 RNZ196660:RNZ196661 RXV196660:RXV196661 SHR196660:SHR196661 SRN196660:SRN196661 TBJ196660:TBJ196661 TLF196660:TLF196661 TVB196660:TVB196661 UEX196660:UEX196661 UOT196660:UOT196661 UYP196660:UYP196661 VIL196660:VIL196661 VSH196660:VSH196661 WCD196660:WCD196661 WLZ196660:WLZ196661 WVV196660:WVV196661 N262195:N262196 JJ262196:JJ262197 TF262196:TF262197 ADB262196:ADB262197 AMX262196:AMX262197 AWT262196:AWT262197 BGP262196:BGP262197 BQL262196:BQL262197 CAH262196:CAH262197 CKD262196:CKD262197 CTZ262196:CTZ262197 DDV262196:DDV262197 DNR262196:DNR262197 DXN262196:DXN262197 EHJ262196:EHJ262197 ERF262196:ERF262197 FBB262196:FBB262197 FKX262196:FKX262197 FUT262196:FUT262197 GEP262196:GEP262197 GOL262196:GOL262197 GYH262196:GYH262197 HID262196:HID262197 HRZ262196:HRZ262197 IBV262196:IBV262197 ILR262196:ILR262197 IVN262196:IVN262197 JFJ262196:JFJ262197 JPF262196:JPF262197 JZB262196:JZB262197 KIX262196:KIX262197 KST262196:KST262197 LCP262196:LCP262197 LML262196:LML262197 LWH262196:LWH262197 MGD262196:MGD262197 MPZ262196:MPZ262197 MZV262196:MZV262197 NJR262196:NJR262197 NTN262196:NTN262197 ODJ262196:ODJ262197 ONF262196:ONF262197 OXB262196:OXB262197 PGX262196:PGX262197 PQT262196:PQT262197 QAP262196:QAP262197 QKL262196:QKL262197 QUH262196:QUH262197 RED262196:RED262197 RNZ262196:RNZ262197 RXV262196:RXV262197 SHR262196:SHR262197 SRN262196:SRN262197 TBJ262196:TBJ262197 TLF262196:TLF262197 TVB262196:TVB262197 UEX262196:UEX262197 UOT262196:UOT262197 UYP262196:UYP262197 VIL262196:VIL262197 VSH262196:VSH262197 WCD262196:WCD262197 WLZ262196:WLZ262197 WVV262196:WVV262197 N327731:N327732 JJ327732:JJ327733 TF327732:TF327733 ADB327732:ADB327733 AMX327732:AMX327733 AWT327732:AWT327733 BGP327732:BGP327733 BQL327732:BQL327733 CAH327732:CAH327733 CKD327732:CKD327733 CTZ327732:CTZ327733 DDV327732:DDV327733 DNR327732:DNR327733 DXN327732:DXN327733 EHJ327732:EHJ327733 ERF327732:ERF327733 FBB327732:FBB327733 FKX327732:FKX327733 FUT327732:FUT327733 GEP327732:GEP327733 GOL327732:GOL327733 GYH327732:GYH327733 HID327732:HID327733 HRZ327732:HRZ327733 IBV327732:IBV327733 ILR327732:ILR327733 IVN327732:IVN327733 JFJ327732:JFJ327733 JPF327732:JPF327733 JZB327732:JZB327733 KIX327732:KIX327733 KST327732:KST327733 LCP327732:LCP327733 LML327732:LML327733 LWH327732:LWH327733 MGD327732:MGD327733 MPZ327732:MPZ327733 MZV327732:MZV327733 NJR327732:NJR327733 NTN327732:NTN327733 ODJ327732:ODJ327733 ONF327732:ONF327733 OXB327732:OXB327733 PGX327732:PGX327733 PQT327732:PQT327733 QAP327732:QAP327733 QKL327732:QKL327733 QUH327732:QUH327733 RED327732:RED327733 RNZ327732:RNZ327733 RXV327732:RXV327733 SHR327732:SHR327733 SRN327732:SRN327733 TBJ327732:TBJ327733 TLF327732:TLF327733 TVB327732:TVB327733 UEX327732:UEX327733 UOT327732:UOT327733 UYP327732:UYP327733 VIL327732:VIL327733 VSH327732:VSH327733 WCD327732:WCD327733 WLZ327732:WLZ327733 WVV327732:WVV327733 N393267:N393268 JJ393268:JJ393269 TF393268:TF393269 ADB393268:ADB393269 AMX393268:AMX393269 AWT393268:AWT393269 BGP393268:BGP393269 BQL393268:BQL393269 CAH393268:CAH393269 CKD393268:CKD393269 CTZ393268:CTZ393269 DDV393268:DDV393269 DNR393268:DNR393269 DXN393268:DXN393269 EHJ393268:EHJ393269 ERF393268:ERF393269 FBB393268:FBB393269 FKX393268:FKX393269 FUT393268:FUT393269 GEP393268:GEP393269 GOL393268:GOL393269 GYH393268:GYH393269 HID393268:HID393269 HRZ393268:HRZ393269 IBV393268:IBV393269 ILR393268:ILR393269 IVN393268:IVN393269 JFJ393268:JFJ393269 JPF393268:JPF393269 JZB393268:JZB393269 KIX393268:KIX393269 KST393268:KST393269 LCP393268:LCP393269 LML393268:LML393269 LWH393268:LWH393269 MGD393268:MGD393269 MPZ393268:MPZ393269 MZV393268:MZV393269 NJR393268:NJR393269 NTN393268:NTN393269 ODJ393268:ODJ393269 ONF393268:ONF393269 OXB393268:OXB393269 PGX393268:PGX393269 PQT393268:PQT393269 QAP393268:QAP393269 QKL393268:QKL393269 QUH393268:QUH393269 RED393268:RED393269 RNZ393268:RNZ393269 RXV393268:RXV393269 SHR393268:SHR393269 SRN393268:SRN393269 TBJ393268:TBJ393269 TLF393268:TLF393269 TVB393268:TVB393269 UEX393268:UEX393269 UOT393268:UOT393269 UYP393268:UYP393269 VIL393268:VIL393269 VSH393268:VSH393269 WCD393268:WCD393269 WLZ393268:WLZ393269 WVV393268:WVV393269 N458803:N458804 JJ458804:JJ458805 TF458804:TF458805 ADB458804:ADB458805 AMX458804:AMX458805 AWT458804:AWT458805 BGP458804:BGP458805 BQL458804:BQL458805 CAH458804:CAH458805 CKD458804:CKD458805 CTZ458804:CTZ458805 DDV458804:DDV458805 DNR458804:DNR458805 DXN458804:DXN458805 EHJ458804:EHJ458805 ERF458804:ERF458805 FBB458804:FBB458805 FKX458804:FKX458805 FUT458804:FUT458805 GEP458804:GEP458805 GOL458804:GOL458805 GYH458804:GYH458805 HID458804:HID458805 HRZ458804:HRZ458805 IBV458804:IBV458805 ILR458804:ILR458805 IVN458804:IVN458805 JFJ458804:JFJ458805 JPF458804:JPF458805 JZB458804:JZB458805 KIX458804:KIX458805 KST458804:KST458805 LCP458804:LCP458805 LML458804:LML458805 LWH458804:LWH458805 MGD458804:MGD458805 MPZ458804:MPZ458805 MZV458804:MZV458805 NJR458804:NJR458805 NTN458804:NTN458805 ODJ458804:ODJ458805 ONF458804:ONF458805 OXB458804:OXB458805 PGX458804:PGX458805 PQT458804:PQT458805 QAP458804:QAP458805 QKL458804:QKL458805 QUH458804:QUH458805 RED458804:RED458805 RNZ458804:RNZ458805 RXV458804:RXV458805 SHR458804:SHR458805 SRN458804:SRN458805 TBJ458804:TBJ458805 TLF458804:TLF458805 TVB458804:TVB458805 UEX458804:UEX458805 UOT458804:UOT458805 UYP458804:UYP458805 VIL458804:VIL458805 VSH458804:VSH458805 WCD458804:WCD458805 WLZ458804:WLZ458805 WVV458804:WVV458805 N524339:N524340 JJ524340:JJ524341 TF524340:TF524341 ADB524340:ADB524341 AMX524340:AMX524341 AWT524340:AWT524341 BGP524340:BGP524341 BQL524340:BQL524341 CAH524340:CAH524341 CKD524340:CKD524341 CTZ524340:CTZ524341 DDV524340:DDV524341 DNR524340:DNR524341 DXN524340:DXN524341 EHJ524340:EHJ524341 ERF524340:ERF524341 FBB524340:FBB524341 FKX524340:FKX524341 FUT524340:FUT524341 GEP524340:GEP524341 GOL524340:GOL524341 GYH524340:GYH524341 HID524340:HID524341 HRZ524340:HRZ524341 IBV524340:IBV524341 ILR524340:ILR524341 IVN524340:IVN524341 JFJ524340:JFJ524341 JPF524340:JPF524341 JZB524340:JZB524341 KIX524340:KIX524341 KST524340:KST524341 LCP524340:LCP524341 LML524340:LML524341 LWH524340:LWH524341 MGD524340:MGD524341 MPZ524340:MPZ524341 MZV524340:MZV524341 NJR524340:NJR524341 NTN524340:NTN524341 ODJ524340:ODJ524341 ONF524340:ONF524341 OXB524340:OXB524341 PGX524340:PGX524341 PQT524340:PQT524341 QAP524340:QAP524341 QKL524340:QKL524341 QUH524340:QUH524341 RED524340:RED524341 RNZ524340:RNZ524341 RXV524340:RXV524341 SHR524340:SHR524341 SRN524340:SRN524341 TBJ524340:TBJ524341 TLF524340:TLF524341 TVB524340:TVB524341 UEX524340:UEX524341 UOT524340:UOT524341 UYP524340:UYP524341 VIL524340:VIL524341 VSH524340:VSH524341 WCD524340:WCD524341 WLZ524340:WLZ524341 WVV524340:WVV524341 N589875:N589876 JJ589876:JJ589877 TF589876:TF589877 ADB589876:ADB589877 AMX589876:AMX589877 AWT589876:AWT589877 BGP589876:BGP589877 BQL589876:BQL589877 CAH589876:CAH589877 CKD589876:CKD589877 CTZ589876:CTZ589877 DDV589876:DDV589877 DNR589876:DNR589877 DXN589876:DXN589877 EHJ589876:EHJ589877 ERF589876:ERF589877 FBB589876:FBB589877 FKX589876:FKX589877 FUT589876:FUT589877 GEP589876:GEP589877 GOL589876:GOL589877 GYH589876:GYH589877 HID589876:HID589877 HRZ589876:HRZ589877 IBV589876:IBV589877 ILR589876:ILR589877 IVN589876:IVN589877 JFJ589876:JFJ589877 JPF589876:JPF589877 JZB589876:JZB589877 KIX589876:KIX589877 KST589876:KST589877 LCP589876:LCP589877 LML589876:LML589877 LWH589876:LWH589877 MGD589876:MGD589877 MPZ589876:MPZ589877 MZV589876:MZV589877 NJR589876:NJR589877 NTN589876:NTN589877 ODJ589876:ODJ589877 ONF589876:ONF589877 OXB589876:OXB589877 PGX589876:PGX589877 PQT589876:PQT589877 QAP589876:QAP589877 QKL589876:QKL589877 QUH589876:QUH589877 RED589876:RED589877 RNZ589876:RNZ589877 RXV589876:RXV589877 SHR589876:SHR589877 SRN589876:SRN589877 TBJ589876:TBJ589877 TLF589876:TLF589877 TVB589876:TVB589877 UEX589876:UEX589877 UOT589876:UOT589877 UYP589876:UYP589877 VIL589876:VIL589877 VSH589876:VSH589877 WCD589876:WCD589877 WLZ589876:WLZ589877 WVV589876:WVV589877 N655411:N655412 JJ655412:JJ655413 TF655412:TF655413 ADB655412:ADB655413 AMX655412:AMX655413 AWT655412:AWT655413 BGP655412:BGP655413 BQL655412:BQL655413 CAH655412:CAH655413 CKD655412:CKD655413 CTZ655412:CTZ655413 DDV655412:DDV655413 DNR655412:DNR655413 DXN655412:DXN655413 EHJ655412:EHJ655413 ERF655412:ERF655413 FBB655412:FBB655413 FKX655412:FKX655413 FUT655412:FUT655413 GEP655412:GEP655413 GOL655412:GOL655413 GYH655412:GYH655413 HID655412:HID655413 HRZ655412:HRZ655413 IBV655412:IBV655413 ILR655412:ILR655413 IVN655412:IVN655413 JFJ655412:JFJ655413 JPF655412:JPF655413 JZB655412:JZB655413 KIX655412:KIX655413 KST655412:KST655413 LCP655412:LCP655413 LML655412:LML655413 LWH655412:LWH655413 MGD655412:MGD655413 MPZ655412:MPZ655413 MZV655412:MZV655413 NJR655412:NJR655413 NTN655412:NTN655413 ODJ655412:ODJ655413 ONF655412:ONF655413 OXB655412:OXB655413 PGX655412:PGX655413 PQT655412:PQT655413 QAP655412:QAP655413 QKL655412:QKL655413 QUH655412:QUH655413 RED655412:RED655413 RNZ655412:RNZ655413 RXV655412:RXV655413 SHR655412:SHR655413 SRN655412:SRN655413 TBJ655412:TBJ655413 TLF655412:TLF655413 TVB655412:TVB655413 UEX655412:UEX655413 UOT655412:UOT655413 UYP655412:UYP655413 VIL655412:VIL655413 VSH655412:VSH655413 WCD655412:WCD655413 WLZ655412:WLZ655413 WVV655412:WVV655413 N720947:N720948 JJ720948:JJ720949 TF720948:TF720949 ADB720948:ADB720949 AMX720948:AMX720949 AWT720948:AWT720949 BGP720948:BGP720949 BQL720948:BQL720949 CAH720948:CAH720949 CKD720948:CKD720949 CTZ720948:CTZ720949 DDV720948:DDV720949 DNR720948:DNR720949 DXN720948:DXN720949 EHJ720948:EHJ720949 ERF720948:ERF720949 FBB720948:FBB720949 FKX720948:FKX720949 FUT720948:FUT720949 GEP720948:GEP720949 GOL720948:GOL720949 GYH720948:GYH720949 HID720948:HID720949 HRZ720948:HRZ720949 IBV720948:IBV720949 ILR720948:ILR720949 IVN720948:IVN720949 JFJ720948:JFJ720949 JPF720948:JPF720949 JZB720948:JZB720949 KIX720948:KIX720949 KST720948:KST720949 LCP720948:LCP720949 LML720948:LML720949 LWH720948:LWH720949 MGD720948:MGD720949 MPZ720948:MPZ720949 MZV720948:MZV720949 NJR720948:NJR720949 NTN720948:NTN720949 ODJ720948:ODJ720949 ONF720948:ONF720949 OXB720948:OXB720949 PGX720948:PGX720949 PQT720948:PQT720949 QAP720948:QAP720949 QKL720948:QKL720949 QUH720948:QUH720949 RED720948:RED720949 RNZ720948:RNZ720949 RXV720948:RXV720949 SHR720948:SHR720949 SRN720948:SRN720949 TBJ720948:TBJ720949 TLF720948:TLF720949 TVB720948:TVB720949 UEX720948:UEX720949 UOT720948:UOT720949 UYP720948:UYP720949 VIL720948:VIL720949 VSH720948:VSH720949 WCD720948:WCD720949 WLZ720948:WLZ720949 WVV720948:WVV720949 N786483:N786484 JJ786484:JJ786485 TF786484:TF786485 ADB786484:ADB786485 AMX786484:AMX786485 AWT786484:AWT786485 BGP786484:BGP786485 BQL786484:BQL786485 CAH786484:CAH786485 CKD786484:CKD786485 CTZ786484:CTZ786485 DDV786484:DDV786485 DNR786484:DNR786485 DXN786484:DXN786485 EHJ786484:EHJ786485 ERF786484:ERF786485 FBB786484:FBB786485 FKX786484:FKX786485 FUT786484:FUT786485 GEP786484:GEP786485 GOL786484:GOL786485 GYH786484:GYH786485 HID786484:HID786485 HRZ786484:HRZ786485 IBV786484:IBV786485 ILR786484:ILR786485 IVN786484:IVN786485 JFJ786484:JFJ786485 JPF786484:JPF786485 JZB786484:JZB786485 KIX786484:KIX786485 KST786484:KST786485 LCP786484:LCP786485 LML786484:LML786485 LWH786484:LWH786485 MGD786484:MGD786485 MPZ786484:MPZ786485 MZV786484:MZV786485 NJR786484:NJR786485 NTN786484:NTN786485 ODJ786484:ODJ786485 ONF786484:ONF786485 OXB786484:OXB786485 PGX786484:PGX786485 PQT786484:PQT786485 QAP786484:QAP786485 QKL786484:QKL786485 QUH786484:QUH786485 RED786484:RED786485 RNZ786484:RNZ786485 RXV786484:RXV786485 SHR786484:SHR786485 SRN786484:SRN786485 TBJ786484:TBJ786485 TLF786484:TLF786485 TVB786484:TVB786485 UEX786484:UEX786485 UOT786484:UOT786485 UYP786484:UYP786485 VIL786484:VIL786485 VSH786484:VSH786485 WCD786484:WCD786485 WLZ786484:WLZ786485 WVV786484:WVV786485 N852019:N852020 JJ852020:JJ852021 TF852020:TF852021 ADB852020:ADB852021 AMX852020:AMX852021 AWT852020:AWT852021 BGP852020:BGP852021 BQL852020:BQL852021 CAH852020:CAH852021 CKD852020:CKD852021 CTZ852020:CTZ852021 DDV852020:DDV852021 DNR852020:DNR852021 DXN852020:DXN852021 EHJ852020:EHJ852021 ERF852020:ERF852021 FBB852020:FBB852021 FKX852020:FKX852021 FUT852020:FUT852021 GEP852020:GEP852021 GOL852020:GOL852021 GYH852020:GYH852021 HID852020:HID852021 HRZ852020:HRZ852021 IBV852020:IBV852021 ILR852020:ILR852021 IVN852020:IVN852021 JFJ852020:JFJ852021 JPF852020:JPF852021 JZB852020:JZB852021 KIX852020:KIX852021 KST852020:KST852021 LCP852020:LCP852021 LML852020:LML852021 LWH852020:LWH852021 MGD852020:MGD852021 MPZ852020:MPZ852021 MZV852020:MZV852021 NJR852020:NJR852021 NTN852020:NTN852021 ODJ852020:ODJ852021 ONF852020:ONF852021 OXB852020:OXB852021 PGX852020:PGX852021 PQT852020:PQT852021 QAP852020:QAP852021 QKL852020:QKL852021 QUH852020:QUH852021 RED852020:RED852021 RNZ852020:RNZ852021 RXV852020:RXV852021 SHR852020:SHR852021 SRN852020:SRN852021 TBJ852020:TBJ852021 TLF852020:TLF852021 TVB852020:TVB852021 UEX852020:UEX852021 UOT852020:UOT852021 UYP852020:UYP852021 VIL852020:VIL852021 VSH852020:VSH852021 WCD852020:WCD852021 WLZ852020:WLZ852021 WVV852020:WVV852021 N917555:N917556 JJ917556:JJ917557 TF917556:TF917557 ADB917556:ADB917557 AMX917556:AMX917557 AWT917556:AWT917557 BGP917556:BGP917557 BQL917556:BQL917557 CAH917556:CAH917557 CKD917556:CKD917557 CTZ917556:CTZ917557 DDV917556:DDV917557 DNR917556:DNR917557 DXN917556:DXN917557 EHJ917556:EHJ917557 ERF917556:ERF917557 FBB917556:FBB917557 FKX917556:FKX917557 FUT917556:FUT917557 GEP917556:GEP917557 GOL917556:GOL917557 GYH917556:GYH917557 HID917556:HID917557 HRZ917556:HRZ917557 IBV917556:IBV917557 ILR917556:ILR917557 IVN917556:IVN917557 JFJ917556:JFJ917557 JPF917556:JPF917557 JZB917556:JZB917557 KIX917556:KIX917557 KST917556:KST917557 LCP917556:LCP917557 LML917556:LML917557 LWH917556:LWH917557 MGD917556:MGD917557 MPZ917556:MPZ917557 MZV917556:MZV917557 NJR917556:NJR917557 NTN917556:NTN917557 ODJ917556:ODJ917557 ONF917556:ONF917557 OXB917556:OXB917557 PGX917556:PGX917557 PQT917556:PQT917557 QAP917556:QAP917557 QKL917556:QKL917557 QUH917556:QUH917557 RED917556:RED917557 RNZ917556:RNZ917557 RXV917556:RXV917557 SHR917556:SHR917557 SRN917556:SRN917557 TBJ917556:TBJ917557 TLF917556:TLF917557 TVB917556:TVB917557 UEX917556:UEX917557 UOT917556:UOT917557 UYP917556:UYP917557 VIL917556:VIL917557 VSH917556:VSH917557 WCD917556:WCD917557 WLZ917556:WLZ917557 WVV917556:WVV917557 N983091:N983092 JJ983092:JJ983093 TF983092:TF983093 ADB983092:ADB983093 AMX983092:AMX983093 AWT983092:AWT983093 BGP983092:BGP983093 BQL983092:BQL983093 CAH983092:CAH983093 CKD983092:CKD983093 CTZ983092:CTZ983093 DDV983092:DDV983093 DNR983092:DNR983093 DXN983092:DXN983093 EHJ983092:EHJ983093 ERF983092:ERF983093 FBB983092:FBB983093 FKX983092:FKX983093 FUT983092:FUT983093 GEP983092:GEP983093 GOL983092:GOL983093 GYH983092:GYH983093 HID983092:HID983093 HRZ983092:HRZ983093 IBV983092:IBV983093 ILR983092:ILR983093 IVN983092:IVN983093 JFJ983092:JFJ983093 JPF983092:JPF983093 JZB983092:JZB983093 KIX983092:KIX983093 KST983092:KST983093 LCP983092:LCP983093 LML983092:LML983093 LWH983092:LWH983093 MGD983092:MGD983093 MPZ983092:MPZ983093 MZV983092:MZV983093 NJR983092:NJR983093 NTN983092:NTN983093 ODJ983092:ODJ983093 ONF983092:ONF983093 OXB983092:OXB983093 PGX983092:PGX983093 PQT983092:PQT983093 QAP983092:QAP983093 QKL983092:QKL983093 QUH983092:QUH983093 RED983092:RED983093 RNZ983092:RNZ983093 RXV983092:RXV983093 SHR983092:SHR983093 SRN983092:SRN983093 TBJ983092:TBJ983093 TLF983092:TLF983093 TVB983092:TVB983093 UEX983092:UEX983093 UOT983092:UOT983093 UYP983092:UYP983093 VIL983092:VIL983093 VSH983092:VSH983093 WCD983092:WCD983093 WLZ983092:WLZ983093 WVV983092:WVV983093 RXV44:RXV45 JJ53:JJ54 TF53:TF54 ADB53:ADB54 AMX53:AMX54 AWT53:AWT54 BGP53:BGP54 BQL53:BQL54 CAH53:CAH54 CKD53:CKD54 CTZ53:CTZ54 DDV53:DDV54 DNR53:DNR54 DXN53:DXN54 EHJ53:EHJ54 ERF53:ERF54 FBB53:FBB54 FKX53:FKX54 FUT53:FUT54 GEP53:GEP54 GOL53:GOL54 GYH53:GYH54 HID53:HID54 HRZ53:HRZ54 IBV53:IBV54 ILR53:ILR54 IVN53:IVN54 JFJ53:JFJ54 JPF53:JPF54 JZB53:JZB54 KIX53:KIX54 KST53:KST54 LCP53:LCP54 LML53:LML54 LWH53:LWH54 MGD53:MGD54 MPZ53:MPZ54 MZV53:MZV54 NJR53:NJR54 NTN53:NTN54 ODJ53:ODJ54 ONF53:ONF54 OXB53:OXB54 PGX53:PGX54 PQT53:PQT54 QAP53:QAP54 QKL53:QKL54 QUH53:QUH54 RED53:RED54 RNZ53:RNZ54 RXV53:RXV54 SHR53:SHR54 SRN53:SRN54 TBJ53:TBJ54 TLF53:TLF54 TVB53:TVB54 UEX53:UEX54 UOT53:UOT54 UYP53:UYP54 VIL53:VIL54 VSH53:VSH54 WCD53:WCD54 WLZ53:WLZ54 WVV53:WVV54 N65590:N65591 JJ65591:JJ65592 TF65591:TF65592 ADB65591:ADB65592 AMX65591:AMX65592 AWT65591:AWT65592 BGP65591:BGP65592 BQL65591:BQL65592 CAH65591:CAH65592 CKD65591:CKD65592 CTZ65591:CTZ65592 DDV65591:DDV65592 DNR65591:DNR65592 DXN65591:DXN65592 EHJ65591:EHJ65592 ERF65591:ERF65592 FBB65591:FBB65592 FKX65591:FKX65592 FUT65591:FUT65592 GEP65591:GEP65592 GOL65591:GOL65592 GYH65591:GYH65592 HID65591:HID65592 HRZ65591:HRZ65592 IBV65591:IBV65592 ILR65591:ILR65592 IVN65591:IVN65592 JFJ65591:JFJ65592 JPF65591:JPF65592 JZB65591:JZB65592 KIX65591:KIX65592 KST65591:KST65592 LCP65591:LCP65592 LML65591:LML65592 LWH65591:LWH65592 MGD65591:MGD65592 MPZ65591:MPZ65592 MZV65591:MZV65592 NJR65591:NJR65592 NTN65591:NTN65592 ODJ65591:ODJ65592 ONF65591:ONF65592 OXB65591:OXB65592 PGX65591:PGX65592 PQT65591:PQT65592 QAP65591:QAP65592 QKL65591:QKL65592 QUH65591:QUH65592 RED65591:RED65592 RNZ65591:RNZ65592 RXV65591:RXV65592 SHR65591:SHR65592 SRN65591:SRN65592 TBJ65591:TBJ65592 TLF65591:TLF65592 TVB65591:TVB65592 UEX65591:UEX65592 UOT65591:UOT65592 UYP65591:UYP65592 VIL65591:VIL65592 VSH65591:VSH65592 WCD65591:WCD65592 WLZ65591:WLZ65592 WVV65591:WVV65592 N131126:N131127 JJ131127:JJ131128 TF131127:TF131128 ADB131127:ADB131128 AMX131127:AMX131128 AWT131127:AWT131128 BGP131127:BGP131128 BQL131127:BQL131128 CAH131127:CAH131128 CKD131127:CKD131128 CTZ131127:CTZ131128 DDV131127:DDV131128 DNR131127:DNR131128 DXN131127:DXN131128 EHJ131127:EHJ131128 ERF131127:ERF131128 FBB131127:FBB131128 FKX131127:FKX131128 FUT131127:FUT131128 GEP131127:GEP131128 GOL131127:GOL131128 GYH131127:GYH131128 HID131127:HID131128 HRZ131127:HRZ131128 IBV131127:IBV131128 ILR131127:ILR131128 IVN131127:IVN131128 JFJ131127:JFJ131128 JPF131127:JPF131128 JZB131127:JZB131128 KIX131127:KIX131128 KST131127:KST131128 LCP131127:LCP131128 LML131127:LML131128 LWH131127:LWH131128 MGD131127:MGD131128 MPZ131127:MPZ131128 MZV131127:MZV131128 NJR131127:NJR131128 NTN131127:NTN131128 ODJ131127:ODJ131128 ONF131127:ONF131128 OXB131127:OXB131128 PGX131127:PGX131128 PQT131127:PQT131128 QAP131127:QAP131128 QKL131127:QKL131128 QUH131127:QUH131128 RED131127:RED131128 RNZ131127:RNZ131128 RXV131127:RXV131128 SHR131127:SHR131128 SRN131127:SRN131128 TBJ131127:TBJ131128 TLF131127:TLF131128 TVB131127:TVB131128 UEX131127:UEX131128 UOT131127:UOT131128 UYP131127:UYP131128 VIL131127:VIL131128 VSH131127:VSH131128 WCD131127:WCD131128 WLZ131127:WLZ131128 WVV131127:WVV131128 N196662:N196663 JJ196663:JJ196664 TF196663:TF196664 ADB196663:ADB196664 AMX196663:AMX196664 AWT196663:AWT196664 BGP196663:BGP196664 BQL196663:BQL196664 CAH196663:CAH196664 CKD196663:CKD196664 CTZ196663:CTZ196664 DDV196663:DDV196664 DNR196663:DNR196664 DXN196663:DXN196664 EHJ196663:EHJ196664 ERF196663:ERF196664 FBB196663:FBB196664 FKX196663:FKX196664 FUT196663:FUT196664 GEP196663:GEP196664 GOL196663:GOL196664 GYH196663:GYH196664 HID196663:HID196664 HRZ196663:HRZ196664 IBV196663:IBV196664 ILR196663:ILR196664 IVN196663:IVN196664 JFJ196663:JFJ196664 JPF196663:JPF196664 JZB196663:JZB196664 KIX196663:KIX196664 KST196663:KST196664 LCP196663:LCP196664 LML196663:LML196664 LWH196663:LWH196664 MGD196663:MGD196664 MPZ196663:MPZ196664 MZV196663:MZV196664 NJR196663:NJR196664 NTN196663:NTN196664 ODJ196663:ODJ196664 ONF196663:ONF196664 OXB196663:OXB196664 PGX196663:PGX196664 PQT196663:PQT196664 QAP196663:QAP196664 QKL196663:QKL196664 QUH196663:QUH196664 RED196663:RED196664 RNZ196663:RNZ196664 RXV196663:RXV196664 SHR196663:SHR196664 SRN196663:SRN196664 TBJ196663:TBJ196664 TLF196663:TLF196664 TVB196663:TVB196664 UEX196663:UEX196664 UOT196663:UOT196664 UYP196663:UYP196664 VIL196663:VIL196664 VSH196663:VSH196664 WCD196663:WCD196664 WLZ196663:WLZ196664 WVV196663:WVV196664 N262198:N262199 JJ262199:JJ262200 TF262199:TF262200 ADB262199:ADB262200 AMX262199:AMX262200 AWT262199:AWT262200 BGP262199:BGP262200 BQL262199:BQL262200 CAH262199:CAH262200 CKD262199:CKD262200 CTZ262199:CTZ262200 DDV262199:DDV262200 DNR262199:DNR262200 DXN262199:DXN262200 EHJ262199:EHJ262200 ERF262199:ERF262200 FBB262199:FBB262200 FKX262199:FKX262200 FUT262199:FUT262200 GEP262199:GEP262200 GOL262199:GOL262200 GYH262199:GYH262200 HID262199:HID262200 HRZ262199:HRZ262200 IBV262199:IBV262200 ILR262199:ILR262200 IVN262199:IVN262200 JFJ262199:JFJ262200 JPF262199:JPF262200 JZB262199:JZB262200 KIX262199:KIX262200 KST262199:KST262200 LCP262199:LCP262200 LML262199:LML262200 LWH262199:LWH262200 MGD262199:MGD262200 MPZ262199:MPZ262200 MZV262199:MZV262200 NJR262199:NJR262200 NTN262199:NTN262200 ODJ262199:ODJ262200 ONF262199:ONF262200 OXB262199:OXB262200 PGX262199:PGX262200 PQT262199:PQT262200 QAP262199:QAP262200 QKL262199:QKL262200 QUH262199:QUH262200 RED262199:RED262200 RNZ262199:RNZ262200 RXV262199:RXV262200 SHR262199:SHR262200 SRN262199:SRN262200 TBJ262199:TBJ262200 TLF262199:TLF262200 TVB262199:TVB262200 UEX262199:UEX262200 UOT262199:UOT262200 UYP262199:UYP262200 VIL262199:VIL262200 VSH262199:VSH262200 WCD262199:WCD262200 WLZ262199:WLZ262200 WVV262199:WVV262200 N327734:N327735 JJ327735:JJ327736 TF327735:TF327736 ADB327735:ADB327736 AMX327735:AMX327736 AWT327735:AWT327736 BGP327735:BGP327736 BQL327735:BQL327736 CAH327735:CAH327736 CKD327735:CKD327736 CTZ327735:CTZ327736 DDV327735:DDV327736 DNR327735:DNR327736 DXN327735:DXN327736 EHJ327735:EHJ327736 ERF327735:ERF327736 FBB327735:FBB327736 FKX327735:FKX327736 FUT327735:FUT327736 GEP327735:GEP327736 GOL327735:GOL327736 GYH327735:GYH327736 HID327735:HID327736 HRZ327735:HRZ327736 IBV327735:IBV327736 ILR327735:ILR327736 IVN327735:IVN327736 JFJ327735:JFJ327736 JPF327735:JPF327736 JZB327735:JZB327736 KIX327735:KIX327736 KST327735:KST327736 LCP327735:LCP327736 LML327735:LML327736 LWH327735:LWH327736 MGD327735:MGD327736 MPZ327735:MPZ327736 MZV327735:MZV327736 NJR327735:NJR327736 NTN327735:NTN327736 ODJ327735:ODJ327736 ONF327735:ONF327736 OXB327735:OXB327736 PGX327735:PGX327736 PQT327735:PQT327736 QAP327735:QAP327736 QKL327735:QKL327736 QUH327735:QUH327736 RED327735:RED327736 RNZ327735:RNZ327736 RXV327735:RXV327736 SHR327735:SHR327736 SRN327735:SRN327736 TBJ327735:TBJ327736 TLF327735:TLF327736 TVB327735:TVB327736 UEX327735:UEX327736 UOT327735:UOT327736 UYP327735:UYP327736 VIL327735:VIL327736 VSH327735:VSH327736 WCD327735:WCD327736 WLZ327735:WLZ327736 WVV327735:WVV327736 N393270:N393271 JJ393271:JJ393272 TF393271:TF393272 ADB393271:ADB393272 AMX393271:AMX393272 AWT393271:AWT393272 BGP393271:BGP393272 BQL393271:BQL393272 CAH393271:CAH393272 CKD393271:CKD393272 CTZ393271:CTZ393272 DDV393271:DDV393272 DNR393271:DNR393272 DXN393271:DXN393272 EHJ393271:EHJ393272 ERF393271:ERF393272 FBB393271:FBB393272 FKX393271:FKX393272 FUT393271:FUT393272 GEP393271:GEP393272 GOL393271:GOL393272 GYH393271:GYH393272 HID393271:HID393272 HRZ393271:HRZ393272 IBV393271:IBV393272 ILR393271:ILR393272 IVN393271:IVN393272 JFJ393271:JFJ393272 JPF393271:JPF393272 JZB393271:JZB393272 KIX393271:KIX393272 KST393271:KST393272 LCP393271:LCP393272 LML393271:LML393272 LWH393271:LWH393272 MGD393271:MGD393272 MPZ393271:MPZ393272 MZV393271:MZV393272 NJR393271:NJR393272 NTN393271:NTN393272 ODJ393271:ODJ393272 ONF393271:ONF393272 OXB393271:OXB393272 PGX393271:PGX393272 PQT393271:PQT393272 QAP393271:QAP393272 QKL393271:QKL393272 QUH393271:QUH393272 RED393271:RED393272 RNZ393271:RNZ393272 RXV393271:RXV393272 SHR393271:SHR393272 SRN393271:SRN393272 TBJ393271:TBJ393272 TLF393271:TLF393272 TVB393271:TVB393272 UEX393271:UEX393272 UOT393271:UOT393272 UYP393271:UYP393272 VIL393271:VIL393272 VSH393271:VSH393272 WCD393271:WCD393272 WLZ393271:WLZ393272 WVV393271:WVV393272 N458806:N458807 JJ458807:JJ458808 TF458807:TF458808 ADB458807:ADB458808 AMX458807:AMX458808 AWT458807:AWT458808 BGP458807:BGP458808 BQL458807:BQL458808 CAH458807:CAH458808 CKD458807:CKD458808 CTZ458807:CTZ458808 DDV458807:DDV458808 DNR458807:DNR458808 DXN458807:DXN458808 EHJ458807:EHJ458808 ERF458807:ERF458808 FBB458807:FBB458808 FKX458807:FKX458808 FUT458807:FUT458808 GEP458807:GEP458808 GOL458807:GOL458808 GYH458807:GYH458808 HID458807:HID458808 HRZ458807:HRZ458808 IBV458807:IBV458808 ILR458807:ILR458808 IVN458807:IVN458808 JFJ458807:JFJ458808 JPF458807:JPF458808 JZB458807:JZB458808 KIX458807:KIX458808 KST458807:KST458808 LCP458807:LCP458808 LML458807:LML458808 LWH458807:LWH458808 MGD458807:MGD458808 MPZ458807:MPZ458808 MZV458807:MZV458808 NJR458807:NJR458808 NTN458807:NTN458808 ODJ458807:ODJ458808 ONF458807:ONF458808 OXB458807:OXB458808 PGX458807:PGX458808 PQT458807:PQT458808 QAP458807:QAP458808 QKL458807:QKL458808 QUH458807:QUH458808 RED458807:RED458808 RNZ458807:RNZ458808 RXV458807:RXV458808 SHR458807:SHR458808 SRN458807:SRN458808 TBJ458807:TBJ458808 TLF458807:TLF458808 TVB458807:TVB458808 UEX458807:UEX458808 UOT458807:UOT458808 UYP458807:UYP458808 VIL458807:VIL458808 VSH458807:VSH458808 WCD458807:WCD458808 WLZ458807:WLZ458808 WVV458807:WVV458808 N524342:N524343 JJ524343:JJ524344 TF524343:TF524344 ADB524343:ADB524344 AMX524343:AMX524344 AWT524343:AWT524344 BGP524343:BGP524344 BQL524343:BQL524344 CAH524343:CAH524344 CKD524343:CKD524344 CTZ524343:CTZ524344 DDV524343:DDV524344 DNR524343:DNR524344 DXN524343:DXN524344 EHJ524343:EHJ524344 ERF524343:ERF524344 FBB524343:FBB524344 FKX524343:FKX524344 FUT524343:FUT524344 GEP524343:GEP524344 GOL524343:GOL524344 GYH524343:GYH524344 HID524343:HID524344 HRZ524343:HRZ524344 IBV524343:IBV524344 ILR524343:ILR524344 IVN524343:IVN524344 JFJ524343:JFJ524344 JPF524343:JPF524344 JZB524343:JZB524344 KIX524343:KIX524344 KST524343:KST524344 LCP524343:LCP524344 LML524343:LML524344 LWH524343:LWH524344 MGD524343:MGD524344 MPZ524343:MPZ524344 MZV524343:MZV524344 NJR524343:NJR524344 NTN524343:NTN524344 ODJ524343:ODJ524344 ONF524343:ONF524344 OXB524343:OXB524344 PGX524343:PGX524344 PQT524343:PQT524344 QAP524343:QAP524344 QKL524343:QKL524344 QUH524343:QUH524344 RED524343:RED524344 RNZ524343:RNZ524344 RXV524343:RXV524344 SHR524343:SHR524344 SRN524343:SRN524344 TBJ524343:TBJ524344 TLF524343:TLF524344 TVB524343:TVB524344 UEX524343:UEX524344 UOT524343:UOT524344 UYP524343:UYP524344 VIL524343:VIL524344 VSH524343:VSH524344 WCD524343:WCD524344 WLZ524343:WLZ524344 WVV524343:WVV524344 N589878:N589879 JJ589879:JJ589880 TF589879:TF589880 ADB589879:ADB589880 AMX589879:AMX589880 AWT589879:AWT589880 BGP589879:BGP589880 BQL589879:BQL589880 CAH589879:CAH589880 CKD589879:CKD589880 CTZ589879:CTZ589880 DDV589879:DDV589880 DNR589879:DNR589880 DXN589879:DXN589880 EHJ589879:EHJ589880 ERF589879:ERF589880 FBB589879:FBB589880 FKX589879:FKX589880 FUT589879:FUT589880 GEP589879:GEP589880 GOL589879:GOL589880 GYH589879:GYH589880 HID589879:HID589880 HRZ589879:HRZ589880 IBV589879:IBV589880 ILR589879:ILR589880 IVN589879:IVN589880 JFJ589879:JFJ589880 JPF589879:JPF589880 JZB589879:JZB589880 KIX589879:KIX589880 KST589879:KST589880 LCP589879:LCP589880 LML589879:LML589880 LWH589879:LWH589880 MGD589879:MGD589880 MPZ589879:MPZ589880 MZV589879:MZV589880 NJR589879:NJR589880 NTN589879:NTN589880 ODJ589879:ODJ589880 ONF589879:ONF589880 OXB589879:OXB589880 PGX589879:PGX589880 PQT589879:PQT589880 QAP589879:QAP589880 QKL589879:QKL589880 QUH589879:QUH589880 RED589879:RED589880 RNZ589879:RNZ589880 RXV589879:RXV589880 SHR589879:SHR589880 SRN589879:SRN589880 TBJ589879:TBJ589880 TLF589879:TLF589880 TVB589879:TVB589880 UEX589879:UEX589880 UOT589879:UOT589880 UYP589879:UYP589880 VIL589879:VIL589880 VSH589879:VSH589880 WCD589879:WCD589880 WLZ589879:WLZ589880 WVV589879:WVV589880 N655414:N655415 JJ655415:JJ655416 TF655415:TF655416 ADB655415:ADB655416 AMX655415:AMX655416 AWT655415:AWT655416 BGP655415:BGP655416 BQL655415:BQL655416 CAH655415:CAH655416 CKD655415:CKD655416 CTZ655415:CTZ655416 DDV655415:DDV655416 DNR655415:DNR655416 DXN655415:DXN655416 EHJ655415:EHJ655416 ERF655415:ERF655416 FBB655415:FBB655416 FKX655415:FKX655416 FUT655415:FUT655416 GEP655415:GEP655416 GOL655415:GOL655416 GYH655415:GYH655416 HID655415:HID655416 HRZ655415:HRZ655416 IBV655415:IBV655416 ILR655415:ILR655416 IVN655415:IVN655416 JFJ655415:JFJ655416 JPF655415:JPF655416 JZB655415:JZB655416 KIX655415:KIX655416 KST655415:KST655416 LCP655415:LCP655416 LML655415:LML655416 LWH655415:LWH655416 MGD655415:MGD655416 MPZ655415:MPZ655416 MZV655415:MZV655416 NJR655415:NJR655416 NTN655415:NTN655416 ODJ655415:ODJ655416 ONF655415:ONF655416 OXB655415:OXB655416 PGX655415:PGX655416 PQT655415:PQT655416 QAP655415:QAP655416 QKL655415:QKL655416 QUH655415:QUH655416 RED655415:RED655416 RNZ655415:RNZ655416 RXV655415:RXV655416 SHR655415:SHR655416 SRN655415:SRN655416 TBJ655415:TBJ655416 TLF655415:TLF655416 TVB655415:TVB655416 UEX655415:UEX655416 UOT655415:UOT655416 UYP655415:UYP655416 VIL655415:VIL655416 VSH655415:VSH655416 WCD655415:WCD655416 WLZ655415:WLZ655416 WVV655415:WVV655416 N720950:N720951 JJ720951:JJ720952 TF720951:TF720952 ADB720951:ADB720952 AMX720951:AMX720952 AWT720951:AWT720952 BGP720951:BGP720952 BQL720951:BQL720952 CAH720951:CAH720952 CKD720951:CKD720952 CTZ720951:CTZ720952 DDV720951:DDV720952 DNR720951:DNR720952 DXN720951:DXN720952 EHJ720951:EHJ720952 ERF720951:ERF720952 FBB720951:FBB720952 FKX720951:FKX720952 FUT720951:FUT720952 GEP720951:GEP720952 GOL720951:GOL720952 GYH720951:GYH720952 HID720951:HID720952 HRZ720951:HRZ720952 IBV720951:IBV720952 ILR720951:ILR720952 IVN720951:IVN720952 JFJ720951:JFJ720952 JPF720951:JPF720952 JZB720951:JZB720952 KIX720951:KIX720952 KST720951:KST720952 LCP720951:LCP720952 LML720951:LML720952 LWH720951:LWH720952 MGD720951:MGD720952 MPZ720951:MPZ720952 MZV720951:MZV720952 NJR720951:NJR720952 NTN720951:NTN720952 ODJ720951:ODJ720952 ONF720951:ONF720952 OXB720951:OXB720952 PGX720951:PGX720952 PQT720951:PQT720952 QAP720951:QAP720952 QKL720951:QKL720952 QUH720951:QUH720952 RED720951:RED720952 RNZ720951:RNZ720952 RXV720951:RXV720952 SHR720951:SHR720952 SRN720951:SRN720952 TBJ720951:TBJ720952 TLF720951:TLF720952 TVB720951:TVB720952 UEX720951:UEX720952 UOT720951:UOT720952 UYP720951:UYP720952 VIL720951:VIL720952 VSH720951:VSH720952 WCD720951:WCD720952 WLZ720951:WLZ720952 WVV720951:WVV720952 N786486:N786487 JJ786487:JJ786488 TF786487:TF786488 ADB786487:ADB786488 AMX786487:AMX786488 AWT786487:AWT786488 BGP786487:BGP786488 BQL786487:BQL786488 CAH786487:CAH786488 CKD786487:CKD786488 CTZ786487:CTZ786488 DDV786487:DDV786488 DNR786487:DNR786488 DXN786487:DXN786488 EHJ786487:EHJ786488 ERF786487:ERF786488 FBB786487:FBB786488 FKX786487:FKX786488 FUT786487:FUT786488 GEP786487:GEP786488 GOL786487:GOL786488 GYH786487:GYH786488 HID786487:HID786488 HRZ786487:HRZ786488 IBV786487:IBV786488 ILR786487:ILR786488 IVN786487:IVN786488 JFJ786487:JFJ786488 JPF786487:JPF786488 JZB786487:JZB786488 KIX786487:KIX786488 KST786487:KST786488 LCP786487:LCP786488 LML786487:LML786488 LWH786487:LWH786488 MGD786487:MGD786488 MPZ786487:MPZ786488 MZV786487:MZV786488 NJR786487:NJR786488 NTN786487:NTN786488 ODJ786487:ODJ786488 ONF786487:ONF786488 OXB786487:OXB786488 PGX786487:PGX786488 PQT786487:PQT786488 QAP786487:QAP786488 QKL786487:QKL786488 QUH786487:QUH786488 RED786487:RED786488 RNZ786487:RNZ786488 RXV786487:RXV786488 SHR786487:SHR786488 SRN786487:SRN786488 TBJ786487:TBJ786488 TLF786487:TLF786488 TVB786487:TVB786488 UEX786487:UEX786488 UOT786487:UOT786488 UYP786487:UYP786488 VIL786487:VIL786488 VSH786487:VSH786488 WCD786487:WCD786488 WLZ786487:WLZ786488 WVV786487:WVV786488 N852022:N852023 JJ852023:JJ852024 TF852023:TF852024 ADB852023:ADB852024 AMX852023:AMX852024 AWT852023:AWT852024 BGP852023:BGP852024 BQL852023:BQL852024 CAH852023:CAH852024 CKD852023:CKD852024 CTZ852023:CTZ852024 DDV852023:DDV852024 DNR852023:DNR852024 DXN852023:DXN852024 EHJ852023:EHJ852024 ERF852023:ERF852024 FBB852023:FBB852024 FKX852023:FKX852024 FUT852023:FUT852024 GEP852023:GEP852024 GOL852023:GOL852024 GYH852023:GYH852024 HID852023:HID852024 HRZ852023:HRZ852024 IBV852023:IBV852024 ILR852023:ILR852024 IVN852023:IVN852024 JFJ852023:JFJ852024 JPF852023:JPF852024 JZB852023:JZB852024 KIX852023:KIX852024 KST852023:KST852024 LCP852023:LCP852024 LML852023:LML852024 LWH852023:LWH852024 MGD852023:MGD852024 MPZ852023:MPZ852024 MZV852023:MZV852024 NJR852023:NJR852024 NTN852023:NTN852024 ODJ852023:ODJ852024 ONF852023:ONF852024 OXB852023:OXB852024 PGX852023:PGX852024 PQT852023:PQT852024 QAP852023:QAP852024 QKL852023:QKL852024 QUH852023:QUH852024 RED852023:RED852024 RNZ852023:RNZ852024 RXV852023:RXV852024 SHR852023:SHR852024 SRN852023:SRN852024 TBJ852023:TBJ852024 TLF852023:TLF852024 TVB852023:TVB852024 UEX852023:UEX852024 UOT852023:UOT852024 UYP852023:UYP852024 VIL852023:VIL852024 VSH852023:VSH852024 WCD852023:WCD852024 WLZ852023:WLZ852024 WVV852023:WVV852024 N917558:N917559 JJ917559:JJ917560 TF917559:TF917560 ADB917559:ADB917560 AMX917559:AMX917560 AWT917559:AWT917560 BGP917559:BGP917560 BQL917559:BQL917560 CAH917559:CAH917560 CKD917559:CKD917560 CTZ917559:CTZ917560 DDV917559:DDV917560 DNR917559:DNR917560 DXN917559:DXN917560 EHJ917559:EHJ917560 ERF917559:ERF917560 FBB917559:FBB917560 FKX917559:FKX917560 FUT917559:FUT917560 GEP917559:GEP917560 GOL917559:GOL917560 GYH917559:GYH917560 HID917559:HID917560 HRZ917559:HRZ917560 IBV917559:IBV917560 ILR917559:ILR917560 IVN917559:IVN917560 JFJ917559:JFJ917560 JPF917559:JPF917560 JZB917559:JZB917560 KIX917559:KIX917560 KST917559:KST917560 LCP917559:LCP917560 LML917559:LML917560 LWH917559:LWH917560 MGD917559:MGD917560 MPZ917559:MPZ917560 MZV917559:MZV917560 NJR917559:NJR917560 NTN917559:NTN917560 ODJ917559:ODJ917560 ONF917559:ONF917560 OXB917559:OXB917560 PGX917559:PGX917560 PQT917559:PQT917560 QAP917559:QAP917560 QKL917559:QKL917560 QUH917559:QUH917560 RED917559:RED917560 RNZ917559:RNZ917560 RXV917559:RXV917560 SHR917559:SHR917560 SRN917559:SRN917560 TBJ917559:TBJ917560 TLF917559:TLF917560 TVB917559:TVB917560 UEX917559:UEX917560 UOT917559:UOT917560 UYP917559:UYP917560 VIL917559:VIL917560 VSH917559:VSH917560 WCD917559:WCD917560 WLZ917559:WLZ917560 WVV917559:WVV917560 N983094:N983095 JJ983095:JJ983096 TF983095:TF983096 ADB983095:ADB983096 AMX983095:AMX983096 AWT983095:AWT983096 BGP983095:BGP983096 BQL983095:BQL983096 CAH983095:CAH983096 CKD983095:CKD983096 CTZ983095:CTZ983096 DDV983095:DDV983096 DNR983095:DNR983096 DXN983095:DXN983096 EHJ983095:EHJ983096 ERF983095:ERF983096 FBB983095:FBB983096 FKX983095:FKX983096 FUT983095:FUT983096 GEP983095:GEP983096 GOL983095:GOL983096 GYH983095:GYH983096 HID983095:HID983096 HRZ983095:HRZ983096 IBV983095:IBV983096 ILR983095:ILR983096 IVN983095:IVN983096 JFJ983095:JFJ983096 JPF983095:JPF983096 JZB983095:JZB983096 KIX983095:KIX983096 KST983095:KST983096 LCP983095:LCP983096 LML983095:LML983096 LWH983095:LWH983096 MGD983095:MGD983096 MPZ983095:MPZ983096 MZV983095:MZV983096 NJR983095:NJR983096 NTN983095:NTN983096 ODJ983095:ODJ983096 ONF983095:ONF983096 OXB983095:OXB983096 PGX983095:PGX983096 PQT983095:PQT983096 QAP983095:QAP983096 QKL983095:QKL983096 QUH983095:QUH983096 RED983095:RED983096 RNZ983095:RNZ983096 RXV983095:RXV983096 SHR983095:SHR983096 SRN983095:SRN983096 TBJ983095:TBJ983096 TLF983095:TLF983096 TVB983095:TVB983096 UEX983095:UEX983096 UOT983095:UOT983096 UYP983095:UYP983096 VIL983095:VIL983096 VSH983095:VSH983096 WCD983095:WCD983096 WLZ983095:WLZ983096 WVV983095:WVV983096 RNZ44:RNZ45 JJ56:JJ57 TF56:TF57 ADB56:ADB57 AMX56:AMX57 AWT56:AWT57 BGP56:BGP57 BQL56:BQL57 CAH56:CAH57 CKD56:CKD57 CTZ56:CTZ57 DDV56:DDV57 DNR56:DNR57 DXN56:DXN57 EHJ56:EHJ57 ERF56:ERF57 FBB56:FBB57 FKX56:FKX57 FUT56:FUT57 GEP56:GEP57 GOL56:GOL57 GYH56:GYH57 HID56:HID57 HRZ56:HRZ57 IBV56:IBV57 ILR56:ILR57 IVN56:IVN57 JFJ56:JFJ57 JPF56:JPF57 JZB56:JZB57 KIX56:KIX57 KST56:KST57 LCP56:LCP57 LML56:LML57 LWH56:LWH57 MGD56:MGD57 MPZ56:MPZ57 MZV56:MZV57 NJR56:NJR57 NTN56:NTN57 ODJ56:ODJ57 ONF56:ONF57 OXB56:OXB57 PGX56:PGX57 PQT56:PQT57 QAP56:QAP57 QKL56:QKL57 QUH56:QUH57 RED56:RED57 RNZ56:RNZ57 RXV56:RXV57 SHR56:SHR57 SRN56:SRN57 TBJ56:TBJ57 TLF56:TLF57 TVB56:TVB57 UEX56:UEX57 UOT56:UOT57 UYP56:UYP57 VIL56:VIL57 VSH56:VSH57 WCD56:WCD57 WLZ56:WLZ57 WVV56:WVV57 N65593:N65594 JJ65594:JJ65595 TF65594:TF65595 ADB65594:ADB65595 AMX65594:AMX65595 AWT65594:AWT65595 BGP65594:BGP65595 BQL65594:BQL65595 CAH65594:CAH65595 CKD65594:CKD65595 CTZ65594:CTZ65595 DDV65594:DDV65595 DNR65594:DNR65595 DXN65594:DXN65595 EHJ65594:EHJ65595 ERF65594:ERF65595 FBB65594:FBB65595 FKX65594:FKX65595 FUT65594:FUT65595 GEP65594:GEP65595 GOL65594:GOL65595 GYH65594:GYH65595 HID65594:HID65595 HRZ65594:HRZ65595 IBV65594:IBV65595 ILR65594:ILR65595 IVN65594:IVN65595 JFJ65594:JFJ65595 JPF65594:JPF65595 JZB65594:JZB65595 KIX65594:KIX65595 KST65594:KST65595 LCP65594:LCP65595 LML65594:LML65595 LWH65594:LWH65595 MGD65594:MGD65595 MPZ65594:MPZ65595 MZV65594:MZV65595 NJR65594:NJR65595 NTN65594:NTN65595 ODJ65594:ODJ65595 ONF65594:ONF65595 OXB65594:OXB65595 PGX65594:PGX65595 PQT65594:PQT65595 QAP65594:QAP65595 QKL65594:QKL65595 QUH65594:QUH65595 RED65594:RED65595 RNZ65594:RNZ65595 RXV65594:RXV65595 SHR65594:SHR65595 SRN65594:SRN65595 TBJ65594:TBJ65595 TLF65594:TLF65595 TVB65594:TVB65595 UEX65594:UEX65595 UOT65594:UOT65595 UYP65594:UYP65595 VIL65594:VIL65595 VSH65594:VSH65595 WCD65594:WCD65595 WLZ65594:WLZ65595 WVV65594:WVV65595 N131129:N131130 JJ131130:JJ131131 TF131130:TF131131 ADB131130:ADB131131 AMX131130:AMX131131 AWT131130:AWT131131 BGP131130:BGP131131 BQL131130:BQL131131 CAH131130:CAH131131 CKD131130:CKD131131 CTZ131130:CTZ131131 DDV131130:DDV131131 DNR131130:DNR131131 DXN131130:DXN131131 EHJ131130:EHJ131131 ERF131130:ERF131131 FBB131130:FBB131131 FKX131130:FKX131131 FUT131130:FUT131131 GEP131130:GEP131131 GOL131130:GOL131131 GYH131130:GYH131131 HID131130:HID131131 HRZ131130:HRZ131131 IBV131130:IBV131131 ILR131130:ILR131131 IVN131130:IVN131131 JFJ131130:JFJ131131 JPF131130:JPF131131 JZB131130:JZB131131 KIX131130:KIX131131 KST131130:KST131131 LCP131130:LCP131131 LML131130:LML131131 LWH131130:LWH131131 MGD131130:MGD131131 MPZ131130:MPZ131131 MZV131130:MZV131131 NJR131130:NJR131131 NTN131130:NTN131131 ODJ131130:ODJ131131 ONF131130:ONF131131 OXB131130:OXB131131 PGX131130:PGX131131 PQT131130:PQT131131 QAP131130:QAP131131 QKL131130:QKL131131 QUH131130:QUH131131 RED131130:RED131131 RNZ131130:RNZ131131 RXV131130:RXV131131 SHR131130:SHR131131 SRN131130:SRN131131 TBJ131130:TBJ131131 TLF131130:TLF131131 TVB131130:TVB131131 UEX131130:UEX131131 UOT131130:UOT131131 UYP131130:UYP131131 VIL131130:VIL131131 VSH131130:VSH131131 WCD131130:WCD131131 WLZ131130:WLZ131131 WVV131130:WVV131131 N196665:N196666 JJ196666:JJ196667 TF196666:TF196667 ADB196666:ADB196667 AMX196666:AMX196667 AWT196666:AWT196667 BGP196666:BGP196667 BQL196666:BQL196667 CAH196666:CAH196667 CKD196666:CKD196667 CTZ196666:CTZ196667 DDV196666:DDV196667 DNR196666:DNR196667 DXN196666:DXN196667 EHJ196666:EHJ196667 ERF196666:ERF196667 FBB196666:FBB196667 FKX196666:FKX196667 FUT196666:FUT196667 GEP196666:GEP196667 GOL196666:GOL196667 GYH196666:GYH196667 HID196666:HID196667 HRZ196666:HRZ196667 IBV196666:IBV196667 ILR196666:ILR196667 IVN196666:IVN196667 JFJ196666:JFJ196667 JPF196666:JPF196667 JZB196666:JZB196667 KIX196666:KIX196667 KST196666:KST196667 LCP196666:LCP196667 LML196666:LML196667 LWH196666:LWH196667 MGD196666:MGD196667 MPZ196666:MPZ196667 MZV196666:MZV196667 NJR196666:NJR196667 NTN196666:NTN196667 ODJ196666:ODJ196667 ONF196666:ONF196667 OXB196666:OXB196667 PGX196666:PGX196667 PQT196666:PQT196667 QAP196666:QAP196667 QKL196666:QKL196667 QUH196666:QUH196667 RED196666:RED196667 RNZ196666:RNZ196667 RXV196666:RXV196667 SHR196666:SHR196667 SRN196666:SRN196667 TBJ196666:TBJ196667 TLF196666:TLF196667 TVB196666:TVB196667 UEX196666:UEX196667 UOT196666:UOT196667 UYP196666:UYP196667 VIL196666:VIL196667 VSH196666:VSH196667 WCD196666:WCD196667 WLZ196666:WLZ196667 WVV196666:WVV196667 N262201:N262202 JJ262202:JJ262203 TF262202:TF262203 ADB262202:ADB262203 AMX262202:AMX262203 AWT262202:AWT262203 BGP262202:BGP262203 BQL262202:BQL262203 CAH262202:CAH262203 CKD262202:CKD262203 CTZ262202:CTZ262203 DDV262202:DDV262203 DNR262202:DNR262203 DXN262202:DXN262203 EHJ262202:EHJ262203 ERF262202:ERF262203 FBB262202:FBB262203 FKX262202:FKX262203 FUT262202:FUT262203 GEP262202:GEP262203 GOL262202:GOL262203 GYH262202:GYH262203 HID262202:HID262203 HRZ262202:HRZ262203 IBV262202:IBV262203 ILR262202:ILR262203 IVN262202:IVN262203 JFJ262202:JFJ262203 JPF262202:JPF262203 JZB262202:JZB262203 KIX262202:KIX262203 KST262202:KST262203 LCP262202:LCP262203 LML262202:LML262203 LWH262202:LWH262203 MGD262202:MGD262203 MPZ262202:MPZ262203 MZV262202:MZV262203 NJR262202:NJR262203 NTN262202:NTN262203 ODJ262202:ODJ262203 ONF262202:ONF262203 OXB262202:OXB262203 PGX262202:PGX262203 PQT262202:PQT262203 QAP262202:QAP262203 QKL262202:QKL262203 QUH262202:QUH262203 RED262202:RED262203 RNZ262202:RNZ262203 RXV262202:RXV262203 SHR262202:SHR262203 SRN262202:SRN262203 TBJ262202:TBJ262203 TLF262202:TLF262203 TVB262202:TVB262203 UEX262202:UEX262203 UOT262202:UOT262203 UYP262202:UYP262203 VIL262202:VIL262203 VSH262202:VSH262203 WCD262202:WCD262203 WLZ262202:WLZ262203 WVV262202:WVV262203 N327737:N327738 JJ327738:JJ327739 TF327738:TF327739 ADB327738:ADB327739 AMX327738:AMX327739 AWT327738:AWT327739 BGP327738:BGP327739 BQL327738:BQL327739 CAH327738:CAH327739 CKD327738:CKD327739 CTZ327738:CTZ327739 DDV327738:DDV327739 DNR327738:DNR327739 DXN327738:DXN327739 EHJ327738:EHJ327739 ERF327738:ERF327739 FBB327738:FBB327739 FKX327738:FKX327739 FUT327738:FUT327739 GEP327738:GEP327739 GOL327738:GOL327739 GYH327738:GYH327739 HID327738:HID327739 HRZ327738:HRZ327739 IBV327738:IBV327739 ILR327738:ILR327739 IVN327738:IVN327739 JFJ327738:JFJ327739 JPF327738:JPF327739 JZB327738:JZB327739 KIX327738:KIX327739 KST327738:KST327739 LCP327738:LCP327739 LML327738:LML327739 LWH327738:LWH327739 MGD327738:MGD327739 MPZ327738:MPZ327739 MZV327738:MZV327739 NJR327738:NJR327739 NTN327738:NTN327739 ODJ327738:ODJ327739 ONF327738:ONF327739 OXB327738:OXB327739 PGX327738:PGX327739 PQT327738:PQT327739 QAP327738:QAP327739 QKL327738:QKL327739 QUH327738:QUH327739 RED327738:RED327739 RNZ327738:RNZ327739 RXV327738:RXV327739 SHR327738:SHR327739 SRN327738:SRN327739 TBJ327738:TBJ327739 TLF327738:TLF327739 TVB327738:TVB327739 UEX327738:UEX327739 UOT327738:UOT327739 UYP327738:UYP327739 VIL327738:VIL327739 VSH327738:VSH327739 WCD327738:WCD327739 WLZ327738:WLZ327739 WVV327738:WVV327739 N393273:N393274 JJ393274:JJ393275 TF393274:TF393275 ADB393274:ADB393275 AMX393274:AMX393275 AWT393274:AWT393275 BGP393274:BGP393275 BQL393274:BQL393275 CAH393274:CAH393275 CKD393274:CKD393275 CTZ393274:CTZ393275 DDV393274:DDV393275 DNR393274:DNR393275 DXN393274:DXN393275 EHJ393274:EHJ393275 ERF393274:ERF393275 FBB393274:FBB393275 FKX393274:FKX393275 FUT393274:FUT393275 GEP393274:GEP393275 GOL393274:GOL393275 GYH393274:GYH393275 HID393274:HID393275 HRZ393274:HRZ393275 IBV393274:IBV393275 ILR393274:ILR393275 IVN393274:IVN393275 JFJ393274:JFJ393275 JPF393274:JPF393275 JZB393274:JZB393275 KIX393274:KIX393275 KST393274:KST393275 LCP393274:LCP393275 LML393274:LML393275 LWH393274:LWH393275 MGD393274:MGD393275 MPZ393274:MPZ393275 MZV393274:MZV393275 NJR393274:NJR393275 NTN393274:NTN393275 ODJ393274:ODJ393275 ONF393274:ONF393275 OXB393274:OXB393275 PGX393274:PGX393275 PQT393274:PQT393275 QAP393274:QAP393275 QKL393274:QKL393275 QUH393274:QUH393275 RED393274:RED393275 RNZ393274:RNZ393275 RXV393274:RXV393275 SHR393274:SHR393275 SRN393274:SRN393275 TBJ393274:TBJ393275 TLF393274:TLF393275 TVB393274:TVB393275 UEX393274:UEX393275 UOT393274:UOT393275 UYP393274:UYP393275 VIL393274:VIL393275 VSH393274:VSH393275 WCD393274:WCD393275 WLZ393274:WLZ393275 WVV393274:WVV393275 N458809:N458810 JJ458810:JJ458811 TF458810:TF458811 ADB458810:ADB458811 AMX458810:AMX458811 AWT458810:AWT458811 BGP458810:BGP458811 BQL458810:BQL458811 CAH458810:CAH458811 CKD458810:CKD458811 CTZ458810:CTZ458811 DDV458810:DDV458811 DNR458810:DNR458811 DXN458810:DXN458811 EHJ458810:EHJ458811 ERF458810:ERF458811 FBB458810:FBB458811 FKX458810:FKX458811 FUT458810:FUT458811 GEP458810:GEP458811 GOL458810:GOL458811 GYH458810:GYH458811 HID458810:HID458811 HRZ458810:HRZ458811 IBV458810:IBV458811 ILR458810:ILR458811 IVN458810:IVN458811 JFJ458810:JFJ458811 JPF458810:JPF458811 JZB458810:JZB458811 KIX458810:KIX458811 KST458810:KST458811 LCP458810:LCP458811 LML458810:LML458811 LWH458810:LWH458811 MGD458810:MGD458811 MPZ458810:MPZ458811 MZV458810:MZV458811 NJR458810:NJR458811 NTN458810:NTN458811 ODJ458810:ODJ458811 ONF458810:ONF458811 OXB458810:OXB458811 PGX458810:PGX458811 PQT458810:PQT458811 QAP458810:QAP458811 QKL458810:QKL458811 QUH458810:QUH458811 RED458810:RED458811 RNZ458810:RNZ458811 RXV458810:RXV458811 SHR458810:SHR458811 SRN458810:SRN458811 TBJ458810:TBJ458811 TLF458810:TLF458811 TVB458810:TVB458811 UEX458810:UEX458811 UOT458810:UOT458811 UYP458810:UYP458811 VIL458810:VIL458811 VSH458810:VSH458811 WCD458810:WCD458811 WLZ458810:WLZ458811 WVV458810:WVV458811 N524345:N524346 JJ524346:JJ524347 TF524346:TF524347 ADB524346:ADB524347 AMX524346:AMX524347 AWT524346:AWT524347 BGP524346:BGP524347 BQL524346:BQL524347 CAH524346:CAH524347 CKD524346:CKD524347 CTZ524346:CTZ524347 DDV524346:DDV524347 DNR524346:DNR524347 DXN524346:DXN524347 EHJ524346:EHJ524347 ERF524346:ERF524347 FBB524346:FBB524347 FKX524346:FKX524347 FUT524346:FUT524347 GEP524346:GEP524347 GOL524346:GOL524347 GYH524346:GYH524347 HID524346:HID524347 HRZ524346:HRZ524347 IBV524346:IBV524347 ILR524346:ILR524347 IVN524346:IVN524347 JFJ524346:JFJ524347 JPF524346:JPF524347 JZB524346:JZB524347 KIX524346:KIX524347 KST524346:KST524347 LCP524346:LCP524347 LML524346:LML524347 LWH524346:LWH524347 MGD524346:MGD524347 MPZ524346:MPZ524347 MZV524346:MZV524347 NJR524346:NJR524347 NTN524346:NTN524347 ODJ524346:ODJ524347 ONF524346:ONF524347 OXB524346:OXB524347 PGX524346:PGX524347 PQT524346:PQT524347 QAP524346:QAP524347 QKL524346:QKL524347 QUH524346:QUH524347 RED524346:RED524347 RNZ524346:RNZ524347 RXV524346:RXV524347 SHR524346:SHR524347 SRN524346:SRN524347 TBJ524346:TBJ524347 TLF524346:TLF524347 TVB524346:TVB524347 UEX524346:UEX524347 UOT524346:UOT524347 UYP524346:UYP524347 VIL524346:VIL524347 VSH524346:VSH524347 WCD524346:WCD524347 WLZ524346:WLZ524347 WVV524346:WVV524347 N589881:N589882 JJ589882:JJ589883 TF589882:TF589883 ADB589882:ADB589883 AMX589882:AMX589883 AWT589882:AWT589883 BGP589882:BGP589883 BQL589882:BQL589883 CAH589882:CAH589883 CKD589882:CKD589883 CTZ589882:CTZ589883 DDV589882:DDV589883 DNR589882:DNR589883 DXN589882:DXN589883 EHJ589882:EHJ589883 ERF589882:ERF589883 FBB589882:FBB589883 FKX589882:FKX589883 FUT589882:FUT589883 GEP589882:GEP589883 GOL589882:GOL589883 GYH589882:GYH589883 HID589882:HID589883 HRZ589882:HRZ589883 IBV589882:IBV589883 ILR589882:ILR589883 IVN589882:IVN589883 JFJ589882:JFJ589883 JPF589882:JPF589883 JZB589882:JZB589883 KIX589882:KIX589883 KST589882:KST589883 LCP589882:LCP589883 LML589882:LML589883 LWH589882:LWH589883 MGD589882:MGD589883 MPZ589882:MPZ589883 MZV589882:MZV589883 NJR589882:NJR589883 NTN589882:NTN589883 ODJ589882:ODJ589883 ONF589882:ONF589883 OXB589882:OXB589883 PGX589882:PGX589883 PQT589882:PQT589883 QAP589882:QAP589883 QKL589882:QKL589883 QUH589882:QUH589883 RED589882:RED589883 RNZ589882:RNZ589883 RXV589882:RXV589883 SHR589882:SHR589883 SRN589882:SRN589883 TBJ589882:TBJ589883 TLF589882:TLF589883 TVB589882:TVB589883 UEX589882:UEX589883 UOT589882:UOT589883 UYP589882:UYP589883 VIL589882:VIL589883 VSH589882:VSH589883 WCD589882:WCD589883 WLZ589882:WLZ589883 WVV589882:WVV589883 N655417:N655418 JJ655418:JJ655419 TF655418:TF655419 ADB655418:ADB655419 AMX655418:AMX655419 AWT655418:AWT655419 BGP655418:BGP655419 BQL655418:BQL655419 CAH655418:CAH655419 CKD655418:CKD655419 CTZ655418:CTZ655419 DDV655418:DDV655419 DNR655418:DNR655419 DXN655418:DXN655419 EHJ655418:EHJ655419 ERF655418:ERF655419 FBB655418:FBB655419 FKX655418:FKX655419 FUT655418:FUT655419 GEP655418:GEP655419 GOL655418:GOL655419 GYH655418:GYH655419 HID655418:HID655419 HRZ655418:HRZ655419 IBV655418:IBV655419 ILR655418:ILR655419 IVN655418:IVN655419 JFJ655418:JFJ655419 JPF655418:JPF655419 JZB655418:JZB655419 KIX655418:KIX655419 KST655418:KST655419 LCP655418:LCP655419 LML655418:LML655419 LWH655418:LWH655419 MGD655418:MGD655419 MPZ655418:MPZ655419 MZV655418:MZV655419 NJR655418:NJR655419 NTN655418:NTN655419 ODJ655418:ODJ655419 ONF655418:ONF655419 OXB655418:OXB655419 PGX655418:PGX655419 PQT655418:PQT655419 QAP655418:QAP655419 QKL655418:QKL655419 QUH655418:QUH655419 RED655418:RED655419 RNZ655418:RNZ655419 RXV655418:RXV655419 SHR655418:SHR655419 SRN655418:SRN655419 TBJ655418:TBJ655419 TLF655418:TLF655419 TVB655418:TVB655419 UEX655418:UEX655419 UOT655418:UOT655419 UYP655418:UYP655419 VIL655418:VIL655419 VSH655418:VSH655419 WCD655418:WCD655419 WLZ655418:WLZ655419 WVV655418:WVV655419 N720953:N720954 JJ720954:JJ720955 TF720954:TF720955 ADB720954:ADB720955 AMX720954:AMX720955 AWT720954:AWT720955 BGP720954:BGP720955 BQL720954:BQL720955 CAH720954:CAH720955 CKD720954:CKD720955 CTZ720954:CTZ720955 DDV720954:DDV720955 DNR720954:DNR720955 DXN720954:DXN720955 EHJ720954:EHJ720955 ERF720954:ERF720955 FBB720954:FBB720955 FKX720954:FKX720955 FUT720954:FUT720955 GEP720954:GEP720955 GOL720954:GOL720955 GYH720954:GYH720955 HID720954:HID720955 HRZ720954:HRZ720955 IBV720954:IBV720955 ILR720954:ILR720955 IVN720954:IVN720955 JFJ720954:JFJ720955 JPF720954:JPF720955 JZB720954:JZB720955 KIX720954:KIX720955 KST720954:KST720955 LCP720954:LCP720955 LML720954:LML720955 LWH720954:LWH720955 MGD720954:MGD720955 MPZ720954:MPZ720955 MZV720954:MZV720955 NJR720954:NJR720955 NTN720954:NTN720955 ODJ720954:ODJ720955 ONF720954:ONF720955 OXB720954:OXB720955 PGX720954:PGX720955 PQT720954:PQT720955 QAP720954:QAP720955 QKL720954:QKL720955 QUH720954:QUH720955 RED720954:RED720955 RNZ720954:RNZ720955 RXV720954:RXV720955 SHR720954:SHR720955 SRN720954:SRN720955 TBJ720954:TBJ720955 TLF720954:TLF720955 TVB720954:TVB720955 UEX720954:UEX720955 UOT720954:UOT720955 UYP720954:UYP720955 VIL720954:VIL720955 VSH720954:VSH720955 WCD720954:WCD720955 WLZ720954:WLZ720955 WVV720954:WVV720955 N786489:N786490 JJ786490:JJ786491 TF786490:TF786491 ADB786490:ADB786491 AMX786490:AMX786491 AWT786490:AWT786491 BGP786490:BGP786491 BQL786490:BQL786491 CAH786490:CAH786491 CKD786490:CKD786491 CTZ786490:CTZ786491 DDV786490:DDV786491 DNR786490:DNR786491 DXN786490:DXN786491 EHJ786490:EHJ786491 ERF786490:ERF786491 FBB786490:FBB786491 FKX786490:FKX786491 FUT786490:FUT786491 GEP786490:GEP786491 GOL786490:GOL786491 GYH786490:GYH786491 HID786490:HID786491 HRZ786490:HRZ786491 IBV786490:IBV786491 ILR786490:ILR786491 IVN786490:IVN786491 JFJ786490:JFJ786491 JPF786490:JPF786491 JZB786490:JZB786491 KIX786490:KIX786491 KST786490:KST786491 LCP786490:LCP786491 LML786490:LML786491 LWH786490:LWH786491 MGD786490:MGD786491 MPZ786490:MPZ786491 MZV786490:MZV786491 NJR786490:NJR786491 NTN786490:NTN786491 ODJ786490:ODJ786491 ONF786490:ONF786491 OXB786490:OXB786491 PGX786490:PGX786491 PQT786490:PQT786491 QAP786490:QAP786491 QKL786490:QKL786491 QUH786490:QUH786491 RED786490:RED786491 RNZ786490:RNZ786491 RXV786490:RXV786491 SHR786490:SHR786491 SRN786490:SRN786491 TBJ786490:TBJ786491 TLF786490:TLF786491 TVB786490:TVB786491 UEX786490:UEX786491 UOT786490:UOT786491 UYP786490:UYP786491 VIL786490:VIL786491 VSH786490:VSH786491 WCD786490:WCD786491 WLZ786490:WLZ786491 WVV786490:WVV786491 N852025:N852026 JJ852026:JJ852027 TF852026:TF852027 ADB852026:ADB852027 AMX852026:AMX852027 AWT852026:AWT852027 BGP852026:BGP852027 BQL852026:BQL852027 CAH852026:CAH852027 CKD852026:CKD852027 CTZ852026:CTZ852027 DDV852026:DDV852027 DNR852026:DNR852027 DXN852026:DXN852027 EHJ852026:EHJ852027 ERF852026:ERF852027 FBB852026:FBB852027 FKX852026:FKX852027 FUT852026:FUT852027 GEP852026:GEP852027 GOL852026:GOL852027 GYH852026:GYH852027 HID852026:HID852027 HRZ852026:HRZ852027 IBV852026:IBV852027 ILR852026:ILR852027 IVN852026:IVN852027 JFJ852026:JFJ852027 JPF852026:JPF852027 JZB852026:JZB852027 KIX852026:KIX852027 KST852026:KST852027 LCP852026:LCP852027 LML852026:LML852027 LWH852026:LWH852027 MGD852026:MGD852027 MPZ852026:MPZ852027 MZV852026:MZV852027 NJR852026:NJR852027 NTN852026:NTN852027 ODJ852026:ODJ852027 ONF852026:ONF852027 OXB852026:OXB852027 PGX852026:PGX852027 PQT852026:PQT852027 QAP852026:QAP852027 QKL852026:QKL852027 QUH852026:QUH852027 RED852026:RED852027 RNZ852026:RNZ852027 RXV852026:RXV852027 SHR852026:SHR852027 SRN852026:SRN852027 TBJ852026:TBJ852027 TLF852026:TLF852027 TVB852026:TVB852027 UEX852026:UEX852027 UOT852026:UOT852027 UYP852026:UYP852027 VIL852026:VIL852027 VSH852026:VSH852027 WCD852026:WCD852027 WLZ852026:WLZ852027 WVV852026:WVV852027 N917561:N917562 JJ917562:JJ917563 TF917562:TF917563 ADB917562:ADB917563 AMX917562:AMX917563 AWT917562:AWT917563 BGP917562:BGP917563 BQL917562:BQL917563 CAH917562:CAH917563 CKD917562:CKD917563 CTZ917562:CTZ917563 DDV917562:DDV917563 DNR917562:DNR917563 DXN917562:DXN917563 EHJ917562:EHJ917563 ERF917562:ERF917563 FBB917562:FBB917563 FKX917562:FKX917563 FUT917562:FUT917563 GEP917562:GEP917563 GOL917562:GOL917563 GYH917562:GYH917563 HID917562:HID917563 HRZ917562:HRZ917563 IBV917562:IBV917563 ILR917562:ILR917563 IVN917562:IVN917563 JFJ917562:JFJ917563 JPF917562:JPF917563 JZB917562:JZB917563 KIX917562:KIX917563 KST917562:KST917563 LCP917562:LCP917563 LML917562:LML917563 LWH917562:LWH917563 MGD917562:MGD917563 MPZ917562:MPZ917563 MZV917562:MZV917563 NJR917562:NJR917563 NTN917562:NTN917563 ODJ917562:ODJ917563 ONF917562:ONF917563 OXB917562:OXB917563 PGX917562:PGX917563 PQT917562:PQT917563 QAP917562:QAP917563 QKL917562:QKL917563 QUH917562:QUH917563 RED917562:RED917563 RNZ917562:RNZ917563 RXV917562:RXV917563 SHR917562:SHR917563 SRN917562:SRN917563 TBJ917562:TBJ917563 TLF917562:TLF917563 TVB917562:TVB917563 UEX917562:UEX917563 UOT917562:UOT917563 UYP917562:UYP917563 VIL917562:VIL917563 VSH917562:VSH917563 WCD917562:WCD917563 WLZ917562:WLZ917563 WVV917562:WVV917563 N983097:N983098 JJ983098:JJ983099 TF983098:TF983099 ADB983098:ADB983099 AMX983098:AMX983099 AWT983098:AWT983099 BGP983098:BGP983099 BQL983098:BQL983099 CAH983098:CAH983099 CKD983098:CKD983099 CTZ983098:CTZ983099 DDV983098:DDV983099 DNR983098:DNR983099 DXN983098:DXN983099 EHJ983098:EHJ983099 ERF983098:ERF983099 FBB983098:FBB983099 FKX983098:FKX983099 FUT983098:FUT983099 GEP983098:GEP983099 GOL983098:GOL983099 GYH983098:GYH983099 HID983098:HID983099 HRZ983098:HRZ983099 IBV983098:IBV983099 ILR983098:ILR983099 IVN983098:IVN983099 JFJ983098:JFJ983099 JPF983098:JPF983099 JZB983098:JZB983099 KIX983098:KIX983099 KST983098:KST983099 LCP983098:LCP983099 LML983098:LML983099 LWH983098:LWH983099 MGD983098:MGD983099 MPZ983098:MPZ983099 MZV983098:MZV983099 NJR983098:NJR983099 NTN983098:NTN983099 ODJ983098:ODJ983099 ONF983098:ONF983099 OXB983098:OXB983099 PGX983098:PGX983099 PQT983098:PQT983099 QAP983098:QAP983099 QKL983098:QKL983099 QUH983098:QUH983099 RED983098:RED983099 RNZ983098:RNZ983099 RXV983098:RXV983099 SHR983098:SHR983099 SRN983098:SRN983099 TBJ983098:TBJ983099 TLF983098:TLF983099 TVB983098:TVB983099 UEX983098:UEX983099 UOT983098:UOT983099 UYP983098:UYP983099 VIL983098:VIL983099 VSH983098:VSH983099 WCD983098:WCD983099 WLZ983098:WLZ983099 WVV983098:WVV983099 RED44:RED45 JJ59:JJ60 TF59:TF60 ADB59:ADB60 AMX59:AMX60 AWT59:AWT60 BGP59:BGP60 BQL59:BQL60 CAH59:CAH60 CKD59:CKD60 CTZ59:CTZ60 DDV59:DDV60 DNR59:DNR60 DXN59:DXN60 EHJ59:EHJ60 ERF59:ERF60 FBB59:FBB60 FKX59:FKX60 FUT59:FUT60 GEP59:GEP60 GOL59:GOL60 GYH59:GYH60 HID59:HID60 HRZ59:HRZ60 IBV59:IBV60 ILR59:ILR60 IVN59:IVN60 JFJ59:JFJ60 JPF59:JPF60 JZB59:JZB60 KIX59:KIX60 KST59:KST60 LCP59:LCP60 LML59:LML60 LWH59:LWH60 MGD59:MGD60 MPZ59:MPZ60 MZV59:MZV60 NJR59:NJR60 NTN59:NTN60 ODJ59:ODJ60 ONF59:ONF60 OXB59:OXB60 PGX59:PGX60 PQT59:PQT60 QAP59:QAP60 QKL59:QKL60 QUH59:QUH60 RED59:RED60 RNZ59:RNZ60 RXV59:RXV60 SHR59:SHR60 SRN59:SRN60 TBJ59:TBJ60 TLF59:TLF60 TVB59:TVB60 UEX59:UEX60 UOT59:UOT60 UYP59:UYP60 VIL59:VIL60 VSH59:VSH60 WCD59:WCD60 WLZ59:WLZ60 WVV59:WVV60 N65596:N65597 JJ65597:JJ65598 TF65597:TF65598 ADB65597:ADB65598 AMX65597:AMX65598 AWT65597:AWT65598 BGP65597:BGP65598 BQL65597:BQL65598 CAH65597:CAH65598 CKD65597:CKD65598 CTZ65597:CTZ65598 DDV65597:DDV65598 DNR65597:DNR65598 DXN65597:DXN65598 EHJ65597:EHJ65598 ERF65597:ERF65598 FBB65597:FBB65598 FKX65597:FKX65598 FUT65597:FUT65598 GEP65597:GEP65598 GOL65597:GOL65598 GYH65597:GYH65598 HID65597:HID65598 HRZ65597:HRZ65598 IBV65597:IBV65598 ILR65597:ILR65598 IVN65597:IVN65598 JFJ65597:JFJ65598 JPF65597:JPF65598 JZB65597:JZB65598 KIX65597:KIX65598 KST65597:KST65598 LCP65597:LCP65598 LML65597:LML65598 LWH65597:LWH65598 MGD65597:MGD65598 MPZ65597:MPZ65598 MZV65597:MZV65598 NJR65597:NJR65598 NTN65597:NTN65598 ODJ65597:ODJ65598 ONF65597:ONF65598 OXB65597:OXB65598 PGX65597:PGX65598 PQT65597:PQT65598 QAP65597:QAP65598 QKL65597:QKL65598 QUH65597:QUH65598 RED65597:RED65598 RNZ65597:RNZ65598 RXV65597:RXV65598 SHR65597:SHR65598 SRN65597:SRN65598 TBJ65597:TBJ65598 TLF65597:TLF65598 TVB65597:TVB65598 UEX65597:UEX65598 UOT65597:UOT65598 UYP65597:UYP65598 VIL65597:VIL65598 VSH65597:VSH65598 WCD65597:WCD65598 WLZ65597:WLZ65598 WVV65597:WVV65598 N131132:N131133 JJ131133:JJ131134 TF131133:TF131134 ADB131133:ADB131134 AMX131133:AMX131134 AWT131133:AWT131134 BGP131133:BGP131134 BQL131133:BQL131134 CAH131133:CAH131134 CKD131133:CKD131134 CTZ131133:CTZ131134 DDV131133:DDV131134 DNR131133:DNR131134 DXN131133:DXN131134 EHJ131133:EHJ131134 ERF131133:ERF131134 FBB131133:FBB131134 FKX131133:FKX131134 FUT131133:FUT131134 GEP131133:GEP131134 GOL131133:GOL131134 GYH131133:GYH131134 HID131133:HID131134 HRZ131133:HRZ131134 IBV131133:IBV131134 ILR131133:ILR131134 IVN131133:IVN131134 JFJ131133:JFJ131134 JPF131133:JPF131134 JZB131133:JZB131134 KIX131133:KIX131134 KST131133:KST131134 LCP131133:LCP131134 LML131133:LML131134 LWH131133:LWH131134 MGD131133:MGD131134 MPZ131133:MPZ131134 MZV131133:MZV131134 NJR131133:NJR131134 NTN131133:NTN131134 ODJ131133:ODJ131134 ONF131133:ONF131134 OXB131133:OXB131134 PGX131133:PGX131134 PQT131133:PQT131134 QAP131133:QAP131134 QKL131133:QKL131134 QUH131133:QUH131134 RED131133:RED131134 RNZ131133:RNZ131134 RXV131133:RXV131134 SHR131133:SHR131134 SRN131133:SRN131134 TBJ131133:TBJ131134 TLF131133:TLF131134 TVB131133:TVB131134 UEX131133:UEX131134 UOT131133:UOT131134 UYP131133:UYP131134 VIL131133:VIL131134 VSH131133:VSH131134 WCD131133:WCD131134 WLZ131133:WLZ131134 WVV131133:WVV131134 N196668:N196669 JJ196669:JJ196670 TF196669:TF196670 ADB196669:ADB196670 AMX196669:AMX196670 AWT196669:AWT196670 BGP196669:BGP196670 BQL196669:BQL196670 CAH196669:CAH196670 CKD196669:CKD196670 CTZ196669:CTZ196670 DDV196669:DDV196670 DNR196669:DNR196670 DXN196669:DXN196670 EHJ196669:EHJ196670 ERF196669:ERF196670 FBB196669:FBB196670 FKX196669:FKX196670 FUT196669:FUT196670 GEP196669:GEP196670 GOL196669:GOL196670 GYH196669:GYH196670 HID196669:HID196670 HRZ196669:HRZ196670 IBV196669:IBV196670 ILR196669:ILR196670 IVN196669:IVN196670 JFJ196669:JFJ196670 JPF196669:JPF196670 JZB196669:JZB196670 KIX196669:KIX196670 KST196669:KST196670 LCP196669:LCP196670 LML196669:LML196670 LWH196669:LWH196670 MGD196669:MGD196670 MPZ196669:MPZ196670 MZV196669:MZV196670 NJR196669:NJR196670 NTN196669:NTN196670 ODJ196669:ODJ196670 ONF196669:ONF196670 OXB196669:OXB196670 PGX196669:PGX196670 PQT196669:PQT196670 QAP196669:QAP196670 QKL196669:QKL196670 QUH196669:QUH196670 RED196669:RED196670 RNZ196669:RNZ196670 RXV196669:RXV196670 SHR196669:SHR196670 SRN196669:SRN196670 TBJ196669:TBJ196670 TLF196669:TLF196670 TVB196669:TVB196670 UEX196669:UEX196670 UOT196669:UOT196670 UYP196669:UYP196670 VIL196669:VIL196670 VSH196669:VSH196670 WCD196669:WCD196670 WLZ196669:WLZ196670 WVV196669:WVV196670 N262204:N262205 JJ262205:JJ262206 TF262205:TF262206 ADB262205:ADB262206 AMX262205:AMX262206 AWT262205:AWT262206 BGP262205:BGP262206 BQL262205:BQL262206 CAH262205:CAH262206 CKD262205:CKD262206 CTZ262205:CTZ262206 DDV262205:DDV262206 DNR262205:DNR262206 DXN262205:DXN262206 EHJ262205:EHJ262206 ERF262205:ERF262206 FBB262205:FBB262206 FKX262205:FKX262206 FUT262205:FUT262206 GEP262205:GEP262206 GOL262205:GOL262206 GYH262205:GYH262206 HID262205:HID262206 HRZ262205:HRZ262206 IBV262205:IBV262206 ILR262205:ILR262206 IVN262205:IVN262206 JFJ262205:JFJ262206 JPF262205:JPF262206 JZB262205:JZB262206 KIX262205:KIX262206 KST262205:KST262206 LCP262205:LCP262206 LML262205:LML262206 LWH262205:LWH262206 MGD262205:MGD262206 MPZ262205:MPZ262206 MZV262205:MZV262206 NJR262205:NJR262206 NTN262205:NTN262206 ODJ262205:ODJ262206 ONF262205:ONF262206 OXB262205:OXB262206 PGX262205:PGX262206 PQT262205:PQT262206 QAP262205:QAP262206 QKL262205:QKL262206 QUH262205:QUH262206 RED262205:RED262206 RNZ262205:RNZ262206 RXV262205:RXV262206 SHR262205:SHR262206 SRN262205:SRN262206 TBJ262205:TBJ262206 TLF262205:TLF262206 TVB262205:TVB262206 UEX262205:UEX262206 UOT262205:UOT262206 UYP262205:UYP262206 VIL262205:VIL262206 VSH262205:VSH262206 WCD262205:WCD262206 WLZ262205:WLZ262206 WVV262205:WVV262206 N327740:N327741 JJ327741:JJ327742 TF327741:TF327742 ADB327741:ADB327742 AMX327741:AMX327742 AWT327741:AWT327742 BGP327741:BGP327742 BQL327741:BQL327742 CAH327741:CAH327742 CKD327741:CKD327742 CTZ327741:CTZ327742 DDV327741:DDV327742 DNR327741:DNR327742 DXN327741:DXN327742 EHJ327741:EHJ327742 ERF327741:ERF327742 FBB327741:FBB327742 FKX327741:FKX327742 FUT327741:FUT327742 GEP327741:GEP327742 GOL327741:GOL327742 GYH327741:GYH327742 HID327741:HID327742 HRZ327741:HRZ327742 IBV327741:IBV327742 ILR327741:ILR327742 IVN327741:IVN327742 JFJ327741:JFJ327742 JPF327741:JPF327742 JZB327741:JZB327742 KIX327741:KIX327742 KST327741:KST327742 LCP327741:LCP327742 LML327741:LML327742 LWH327741:LWH327742 MGD327741:MGD327742 MPZ327741:MPZ327742 MZV327741:MZV327742 NJR327741:NJR327742 NTN327741:NTN327742 ODJ327741:ODJ327742 ONF327741:ONF327742 OXB327741:OXB327742 PGX327741:PGX327742 PQT327741:PQT327742 QAP327741:QAP327742 QKL327741:QKL327742 QUH327741:QUH327742 RED327741:RED327742 RNZ327741:RNZ327742 RXV327741:RXV327742 SHR327741:SHR327742 SRN327741:SRN327742 TBJ327741:TBJ327742 TLF327741:TLF327742 TVB327741:TVB327742 UEX327741:UEX327742 UOT327741:UOT327742 UYP327741:UYP327742 VIL327741:VIL327742 VSH327741:VSH327742 WCD327741:WCD327742 WLZ327741:WLZ327742 WVV327741:WVV327742 N393276:N393277 JJ393277:JJ393278 TF393277:TF393278 ADB393277:ADB393278 AMX393277:AMX393278 AWT393277:AWT393278 BGP393277:BGP393278 BQL393277:BQL393278 CAH393277:CAH393278 CKD393277:CKD393278 CTZ393277:CTZ393278 DDV393277:DDV393278 DNR393277:DNR393278 DXN393277:DXN393278 EHJ393277:EHJ393278 ERF393277:ERF393278 FBB393277:FBB393278 FKX393277:FKX393278 FUT393277:FUT393278 GEP393277:GEP393278 GOL393277:GOL393278 GYH393277:GYH393278 HID393277:HID393278 HRZ393277:HRZ393278 IBV393277:IBV393278 ILR393277:ILR393278 IVN393277:IVN393278 JFJ393277:JFJ393278 JPF393277:JPF393278 JZB393277:JZB393278 KIX393277:KIX393278 KST393277:KST393278 LCP393277:LCP393278 LML393277:LML393278 LWH393277:LWH393278 MGD393277:MGD393278 MPZ393277:MPZ393278 MZV393277:MZV393278 NJR393277:NJR393278 NTN393277:NTN393278 ODJ393277:ODJ393278 ONF393277:ONF393278 OXB393277:OXB393278 PGX393277:PGX393278 PQT393277:PQT393278 QAP393277:QAP393278 QKL393277:QKL393278 QUH393277:QUH393278 RED393277:RED393278 RNZ393277:RNZ393278 RXV393277:RXV393278 SHR393277:SHR393278 SRN393277:SRN393278 TBJ393277:TBJ393278 TLF393277:TLF393278 TVB393277:TVB393278 UEX393277:UEX393278 UOT393277:UOT393278 UYP393277:UYP393278 VIL393277:VIL393278 VSH393277:VSH393278 WCD393277:WCD393278 WLZ393277:WLZ393278 WVV393277:WVV393278 N458812:N458813 JJ458813:JJ458814 TF458813:TF458814 ADB458813:ADB458814 AMX458813:AMX458814 AWT458813:AWT458814 BGP458813:BGP458814 BQL458813:BQL458814 CAH458813:CAH458814 CKD458813:CKD458814 CTZ458813:CTZ458814 DDV458813:DDV458814 DNR458813:DNR458814 DXN458813:DXN458814 EHJ458813:EHJ458814 ERF458813:ERF458814 FBB458813:FBB458814 FKX458813:FKX458814 FUT458813:FUT458814 GEP458813:GEP458814 GOL458813:GOL458814 GYH458813:GYH458814 HID458813:HID458814 HRZ458813:HRZ458814 IBV458813:IBV458814 ILR458813:ILR458814 IVN458813:IVN458814 JFJ458813:JFJ458814 JPF458813:JPF458814 JZB458813:JZB458814 KIX458813:KIX458814 KST458813:KST458814 LCP458813:LCP458814 LML458813:LML458814 LWH458813:LWH458814 MGD458813:MGD458814 MPZ458813:MPZ458814 MZV458813:MZV458814 NJR458813:NJR458814 NTN458813:NTN458814 ODJ458813:ODJ458814 ONF458813:ONF458814 OXB458813:OXB458814 PGX458813:PGX458814 PQT458813:PQT458814 QAP458813:QAP458814 QKL458813:QKL458814 QUH458813:QUH458814 RED458813:RED458814 RNZ458813:RNZ458814 RXV458813:RXV458814 SHR458813:SHR458814 SRN458813:SRN458814 TBJ458813:TBJ458814 TLF458813:TLF458814 TVB458813:TVB458814 UEX458813:UEX458814 UOT458813:UOT458814 UYP458813:UYP458814 VIL458813:VIL458814 VSH458813:VSH458814 WCD458813:WCD458814 WLZ458813:WLZ458814 WVV458813:WVV458814 N524348:N524349 JJ524349:JJ524350 TF524349:TF524350 ADB524349:ADB524350 AMX524349:AMX524350 AWT524349:AWT524350 BGP524349:BGP524350 BQL524349:BQL524350 CAH524349:CAH524350 CKD524349:CKD524350 CTZ524349:CTZ524350 DDV524349:DDV524350 DNR524349:DNR524350 DXN524349:DXN524350 EHJ524349:EHJ524350 ERF524349:ERF524350 FBB524349:FBB524350 FKX524349:FKX524350 FUT524349:FUT524350 GEP524349:GEP524350 GOL524349:GOL524350 GYH524349:GYH524350 HID524349:HID524350 HRZ524349:HRZ524350 IBV524349:IBV524350 ILR524349:ILR524350 IVN524349:IVN524350 JFJ524349:JFJ524350 JPF524349:JPF524350 JZB524349:JZB524350 KIX524349:KIX524350 KST524349:KST524350 LCP524349:LCP524350 LML524349:LML524350 LWH524349:LWH524350 MGD524349:MGD524350 MPZ524349:MPZ524350 MZV524349:MZV524350 NJR524349:NJR524350 NTN524349:NTN524350 ODJ524349:ODJ524350 ONF524349:ONF524350 OXB524349:OXB524350 PGX524349:PGX524350 PQT524349:PQT524350 QAP524349:QAP524350 QKL524349:QKL524350 QUH524349:QUH524350 RED524349:RED524350 RNZ524349:RNZ524350 RXV524349:RXV524350 SHR524349:SHR524350 SRN524349:SRN524350 TBJ524349:TBJ524350 TLF524349:TLF524350 TVB524349:TVB524350 UEX524349:UEX524350 UOT524349:UOT524350 UYP524349:UYP524350 VIL524349:VIL524350 VSH524349:VSH524350 WCD524349:WCD524350 WLZ524349:WLZ524350 WVV524349:WVV524350 N589884:N589885 JJ589885:JJ589886 TF589885:TF589886 ADB589885:ADB589886 AMX589885:AMX589886 AWT589885:AWT589886 BGP589885:BGP589886 BQL589885:BQL589886 CAH589885:CAH589886 CKD589885:CKD589886 CTZ589885:CTZ589886 DDV589885:DDV589886 DNR589885:DNR589886 DXN589885:DXN589886 EHJ589885:EHJ589886 ERF589885:ERF589886 FBB589885:FBB589886 FKX589885:FKX589886 FUT589885:FUT589886 GEP589885:GEP589886 GOL589885:GOL589886 GYH589885:GYH589886 HID589885:HID589886 HRZ589885:HRZ589886 IBV589885:IBV589886 ILR589885:ILR589886 IVN589885:IVN589886 JFJ589885:JFJ589886 JPF589885:JPF589886 JZB589885:JZB589886 KIX589885:KIX589886 KST589885:KST589886 LCP589885:LCP589886 LML589885:LML589886 LWH589885:LWH589886 MGD589885:MGD589886 MPZ589885:MPZ589886 MZV589885:MZV589886 NJR589885:NJR589886 NTN589885:NTN589886 ODJ589885:ODJ589886 ONF589885:ONF589886 OXB589885:OXB589886 PGX589885:PGX589886 PQT589885:PQT589886 QAP589885:QAP589886 QKL589885:QKL589886 QUH589885:QUH589886 RED589885:RED589886 RNZ589885:RNZ589886 RXV589885:RXV589886 SHR589885:SHR589886 SRN589885:SRN589886 TBJ589885:TBJ589886 TLF589885:TLF589886 TVB589885:TVB589886 UEX589885:UEX589886 UOT589885:UOT589886 UYP589885:UYP589886 VIL589885:VIL589886 VSH589885:VSH589886 WCD589885:WCD589886 WLZ589885:WLZ589886 WVV589885:WVV589886 N655420:N655421 JJ655421:JJ655422 TF655421:TF655422 ADB655421:ADB655422 AMX655421:AMX655422 AWT655421:AWT655422 BGP655421:BGP655422 BQL655421:BQL655422 CAH655421:CAH655422 CKD655421:CKD655422 CTZ655421:CTZ655422 DDV655421:DDV655422 DNR655421:DNR655422 DXN655421:DXN655422 EHJ655421:EHJ655422 ERF655421:ERF655422 FBB655421:FBB655422 FKX655421:FKX655422 FUT655421:FUT655422 GEP655421:GEP655422 GOL655421:GOL655422 GYH655421:GYH655422 HID655421:HID655422 HRZ655421:HRZ655422 IBV655421:IBV655422 ILR655421:ILR655422 IVN655421:IVN655422 JFJ655421:JFJ655422 JPF655421:JPF655422 JZB655421:JZB655422 KIX655421:KIX655422 KST655421:KST655422 LCP655421:LCP655422 LML655421:LML655422 LWH655421:LWH655422 MGD655421:MGD655422 MPZ655421:MPZ655422 MZV655421:MZV655422 NJR655421:NJR655422 NTN655421:NTN655422 ODJ655421:ODJ655422 ONF655421:ONF655422 OXB655421:OXB655422 PGX655421:PGX655422 PQT655421:PQT655422 QAP655421:QAP655422 QKL655421:QKL655422 QUH655421:QUH655422 RED655421:RED655422 RNZ655421:RNZ655422 RXV655421:RXV655422 SHR655421:SHR655422 SRN655421:SRN655422 TBJ655421:TBJ655422 TLF655421:TLF655422 TVB655421:TVB655422 UEX655421:UEX655422 UOT655421:UOT655422 UYP655421:UYP655422 VIL655421:VIL655422 VSH655421:VSH655422 WCD655421:WCD655422 WLZ655421:WLZ655422 WVV655421:WVV655422 N720956:N720957 JJ720957:JJ720958 TF720957:TF720958 ADB720957:ADB720958 AMX720957:AMX720958 AWT720957:AWT720958 BGP720957:BGP720958 BQL720957:BQL720958 CAH720957:CAH720958 CKD720957:CKD720958 CTZ720957:CTZ720958 DDV720957:DDV720958 DNR720957:DNR720958 DXN720957:DXN720958 EHJ720957:EHJ720958 ERF720957:ERF720958 FBB720957:FBB720958 FKX720957:FKX720958 FUT720957:FUT720958 GEP720957:GEP720958 GOL720957:GOL720958 GYH720957:GYH720958 HID720957:HID720958 HRZ720957:HRZ720958 IBV720957:IBV720958 ILR720957:ILR720958 IVN720957:IVN720958 JFJ720957:JFJ720958 JPF720957:JPF720958 JZB720957:JZB720958 KIX720957:KIX720958 KST720957:KST720958 LCP720957:LCP720958 LML720957:LML720958 LWH720957:LWH720958 MGD720957:MGD720958 MPZ720957:MPZ720958 MZV720957:MZV720958 NJR720957:NJR720958 NTN720957:NTN720958 ODJ720957:ODJ720958 ONF720957:ONF720958 OXB720957:OXB720958 PGX720957:PGX720958 PQT720957:PQT720958 QAP720957:QAP720958 QKL720957:QKL720958 QUH720957:QUH720958 RED720957:RED720958 RNZ720957:RNZ720958 RXV720957:RXV720958 SHR720957:SHR720958 SRN720957:SRN720958 TBJ720957:TBJ720958 TLF720957:TLF720958 TVB720957:TVB720958 UEX720957:UEX720958 UOT720957:UOT720958 UYP720957:UYP720958 VIL720957:VIL720958 VSH720957:VSH720958 WCD720957:WCD720958 WLZ720957:WLZ720958 WVV720957:WVV720958 N786492:N786493 JJ786493:JJ786494 TF786493:TF786494 ADB786493:ADB786494 AMX786493:AMX786494 AWT786493:AWT786494 BGP786493:BGP786494 BQL786493:BQL786494 CAH786493:CAH786494 CKD786493:CKD786494 CTZ786493:CTZ786494 DDV786493:DDV786494 DNR786493:DNR786494 DXN786493:DXN786494 EHJ786493:EHJ786494 ERF786493:ERF786494 FBB786493:FBB786494 FKX786493:FKX786494 FUT786493:FUT786494 GEP786493:GEP786494 GOL786493:GOL786494 GYH786493:GYH786494 HID786493:HID786494 HRZ786493:HRZ786494 IBV786493:IBV786494 ILR786493:ILR786494 IVN786493:IVN786494 JFJ786493:JFJ786494 JPF786493:JPF786494 JZB786493:JZB786494 KIX786493:KIX786494 KST786493:KST786494 LCP786493:LCP786494 LML786493:LML786494 LWH786493:LWH786494 MGD786493:MGD786494 MPZ786493:MPZ786494 MZV786493:MZV786494 NJR786493:NJR786494 NTN786493:NTN786494 ODJ786493:ODJ786494 ONF786493:ONF786494 OXB786493:OXB786494 PGX786493:PGX786494 PQT786493:PQT786494 QAP786493:QAP786494 QKL786493:QKL786494 QUH786493:QUH786494 RED786493:RED786494 RNZ786493:RNZ786494 RXV786493:RXV786494 SHR786493:SHR786494 SRN786493:SRN786494 TBJ786493:TBJ786494 TLF786493:TLF786494 TVB786493:TVB786494 UEX786493:UEX786494 UOT786493:UOT786494 UYP786493:UYP786494 VIL786493:VIL786494 VSH786493:VSH786494 WCD786493:WCD786494 WLZ786493:WLZ786494 WVV786493:WVV786494 N852028:N852029 JJ852029:JJ852030 TF852029:TF852030 ADB852029:ADB852030 AMX852029:AMX852030 AWT852029:AWT852030 BGP852029:BGP852030 BQL852029:BQL852030 CAH852029:CAH852030 CKD852029:CKD852030 CTZ852029:CTZ852030 DDV852029:DDV852030 DNR852029:DNR852030 DXN852029:DXN852030 EHJ852029:EHJ852030 ERF852029:ERF852030 FBB852029:FBB852030 FKX852029:FKX852030 FUT852029:FUT852030 GEP852029:GEP852030 GOL852029:GOL852030 GYH852029:GYH852030 HID852029:HID852030 HRZ852029:HRZ852030 IBV852029:IBV852030 ILR852029:ILR852030 IVN852029:IVN852030 JFJ852029:JFJ852030 JPF852029:JPF852030 JZB852029:JZB852030 KIX852029:KIX852030 KST852029:KST852030 LCP852029:LCP852030 LML852029:LML852030 LWH852029:LWH852030 MGD852029:MGD852030 MPZ852029:MPZ852030 MZV852029:MZV852030 NJR852029:NJR852030 NTN852029:NTN852030 ODJ852029:ODJ852030 ONF852029:ONF852030 OXB852029:OXB852030 PGX852029:PGX852030 PQT852029:PQT852030 QAP852029:QAP852030 QKL852029:QKL852030 QUH852029:QUH852030 RED852029:RED852030 RNZ852029:RNZ852030 RXV852029:RXV852030 SHR852029:SHR852030 SRN852029:SRN852030 TBJ852029:TBJ852030 TLF852029:TLF852030 TVB852029:TVB852030 UEX852029:UEX852030 UOT852029:UOT852030 UYP852029:UYP852030 VIL852029:VIL852030 VSH852029:VSH852030 WCD852029:WCD852030 WLZ852029:WLZ852030 WVV852029:WVV852030 N917564:N917565 JJ917565:JJ917566 TF917565:TF917566 ADB917565:ADB917566 AMX917565:AMX917566 AWT917565:AWT917566 BGP917565:BGP917566 BQL917565:BQL917566 CAH917565:CAH917566 CKD917565:CKD917566 CTZ917565:CTZ917566 DDV917565:DDV917566 DNR917565:DNR917566 DXN917565:DXN917566 EHJ917565:EHJ917566 ERF917565:ERF917566 FBB917565:FBB917566 FKX917565:FKX917566 FUT917565:FUT917566 GEP917565:GEP917566 GOL917565:GOL917566 GYH917565:GYH917566 HID917565:HID917566 HRZ917565:HRZ917566 IBV917565:IBV917566 ILR917565:ILR917566 IVN917565:IVN917566 JFJ917565:JFJ917566 JPF917565:JPF917566 JZB917565:JZB917566 KIX917565:KIX917566 KST917565:KST917566 LCP917565:LCP917566 LML917565:LML917566 LWH917565:LWH917566 MGD917565:MGD917566 MPZ917565:MPZ917566 MZV917565:MZV917566 NJR917565:NJR917566 NTN917565:NTN917566 ODJ917565:ODJ917566 ONF917565:ONF917566 OXB917565:OXB917566 PGX917565:PGX917566 PQT917565:PQT917566 QAP917565:QAP917566 QKL917565:QKL917566 QUH917565:QUH917566 RED917565:RED917566 RNZ917565:RNZ917566 RXV917565:RXV917566 SHR917565:SHR917566 SRN917565:SRN917566 TBJ917565:TBJ917566 TLF917565:TLF917566 TVB917565:TVB917566 UEX917565:UEX917566 UOT917565:UOT917566 UYP917565:UYP917566 VIL917565:VIL917566 VSH917565:VSH917566 WCD917565:WCD917566 WLZ917565:WLZ917566 WVV917565:WVV917566 N983100:N983101 JJ983101:JJ983102 TF983101:TF983102 ADB983101:ADB983102 AMX983101:AMX983102 AWT983101:AWT983102 BGP983101:BGP983102 BQL983101:BQL983102 CAH983101:CAH983102 CKD983101:CKD983102 CTZ983101:CTZ983102 DDV983101:DDV983102 DNR983101:DNR983102 DXN983101:DXN983102 EHJ983101:EHJ983102 ERF983101:ERF983102 FBB983101:FBB983102 FKX983101:FKX983102 FUT983101:FUT983102 GEP983101:GEP983102 GOL983101:GOL983102 GYH983101:GYH983102 HID983101:HID983102 HRZ983101:HRZ983102 IBV983101:IBV983102 ILR983101:ILR983102 IVN983101:IVN983102 JFJ983101:JFJ983102 JPF983101:JPF983102 JZB983101:JZB983102 KIX983101:KIX983102 KST983101:KST983102 LCP983101:LCP983102 LML983101:LML983102 LWH983101:LWH983102 MGD983101:MGD983102 MPZ983101:MPZ983102 MZV983101:MZV983102 NJR983101:NJR983102 NTN983101:NTN983102 ODJ983101:ODJ983102 ONF983101:ONF983102 OXB983101:OXB983102 PGX983101:PGX983102 PQT983101:PQT983102 QAP983101:QAP983102 QKL983101:QKL983102 QUH983101:QUH983102 RED983101:RED983102 RNZ983101:RNZ983102 RXV983101:RXV983102 SHR983101:SHR983102 SRN983101:SRN983102 TBJ983101:TBJ983102 TLF983101:TLF983102 TVB983101:TVB983102 UEX983101:UEX983102 UOT983101:UOT983102 UYP983101:UYP983102 VIL983101:VIL983102 VSH983101:VSH983102 WCD983101:WCD983102 WLZ983101:WLZ983102 WVV983101:WVV983102 QUH44:QUH45 JJ62:JJ63 TF62:TF63 ADB62:ADB63 AMX62:AMX63 AWT62:AWT63 BGP62:BGP63 BQL62:BQL63 CAH62:CAH63 CKD62:CKD63 CTZ62:CTZ63 DDV62:DDV63 DNR62:DNR63 DXN62:DXN63 EHJ62:EHJ63 ERF62:ERF63 FBB62:FBB63 FKX62:FKX63 FUT62:FUT63 GEP62:GEP63 GOL62:GOL63 GYH62:GYH63 HID62:HID63 HRZ62:HRZ63 IBV62:IBV63 ILR62:ILR63 IVN62:IVN63 JFJ62:JFJ63 JPF62:JPF63 JZB62:JZB63 KIX62:KIX63 KST62:KST63 LCP62:LCP63 LML62:LML63 LWH62:LWH63 MGD62:MGD63 MPZ62:MPZ63 MZV62:MZV63 NJR62:NJR63 NTN62:NTN63 ODJ62:ODJ63 ONF62:ONF63 OXB62:OXB63 PGX62:PGX63 PQT62:PQT63 QAP62:QAP63 QKL62:QKL63 QUH62:QUH63 RED62:RED63 RNZ62:RNZ63 RXV62:RXV63 SHR62:SHR63 SRN62:SRN63 TBJ62:TBJ63 TLF62:TLF63 TVB62:TVB63 UEX62:UEX63 UOT62:UOT63 UYP62:UYP63 VIL62:VIL63 VSH62:VSH63 WCD62:WCD63 WLZ62:WLZ63 WVV62:WVV63 N65599:N65600 JJ65600:JJ65601 TF65600:TF65601 ADB65600:ADB65601 AMX65600:AMX65601 AWT65600:AWT65601 BGP65600:BGP65601 BQL65600:BQL65601 CAH65600:CAH65601 CKD65600:CKD65601 CTZ65600:CTZ65601 DDV65600:DDV65601 DNR65600:DNR65601 DXN65600:DXN65601 EHJ65600:EHJ65601 ERF65600:ERF65601 FBB65600:FBB65601 FKX65600:FKX65601 FUT65600:FUT65601 GEP65600:GEP65601 GOL65600:GOL65601 GYH65600:GYH65601 HID65600:HID65601 HRZ65600:HRZ65601 IBV65600:IBV65601 ILR65600:ILR65601 IVN65600:IVN65601 JFJ65600:JFJ65601 JPF65600:JPF65601 JZB65600:JZB65601 KIX65600:KIX65601 KST65600:KST65601 LCP65600:LCP65601 LML65600:LML65601 LWH65600:LWH65601 MGD65600:MGD65601 MPZ65600:MPZ65601 MZV65600:MZV65601 NJR65600:NJR65601 NTN65600:NTN65601 ODJ65600:ODJ65601 ONF65600:ONF65601 OXB65600:OXB65601 PGX65600:PGX65601 PQT65600:PQT65601 QAP65600:QAP65601 QKL65600:QKL65601 QUH65600:QUH65601 RED65600:RED65601 RNZ65600:RNZ65601 RXV65600:RXV65601 SHR65600:SHR65601 SRN65600:SRN65601 TBJ65600:TBJ65601 TLF65600:TLF65601 TVB65600:TVB65601 UEX65600:UEX65601 UOT65600:UOT65601 UYP65600:UYP65601 VIL65600:VIL65601 VSH65600:VSH65601 WCD65600:WCD65601 WLZ65600:WLZ65601 WVV65600:WVV65601 N131135:N131136 JJ131136:JJ131137 TF131136:TF131137 ADB131136:ADB131137 AMX131136:AMX131137 AWT131136:AWT131137 BGP131136:BGP131137 BQL131136:BQL131137 CAH131136:CAH131137 CKD131136:CKD131137 CTZ131136:CTZ131137 DDV131136:DDV131137 DNR131136:DNR131137 DXN131136:DXN131137 EHJ131136:EHJ131137 ERF131136:ERF131137 FBB131136:FBB131137 FKX131136:FKX131137 FUT131136:FUT131137 GEP131136:GEP131137 GOL131136:GOL131137 GYH131136:GYH131137 HID131136:HID131137 HRZ131136:HRZ131137 IBV131136:IBV131137 ILR131136:ILR131137 IVN131136:IVN131137 JFJ131136:JFJ131137 JPF131136:JPF131137 JZB131136:JZB131137 KIX131136:KIX131137 KST131136:KST131137 LCP131136:LCP131137 LML131136:LML131137 LWH131136:LWH131137 MGD131136:MGD131137 MPZ131136:MPZ131137 MZV131136:MZV131137 NJR131136:NJR131137 NTN131136:NTN131137 ODJ131136:ODJ131137 ONF131136:ONF131137 OXB131136:OXB131137 PGX131136:PGX131137 PQT131136:PQT131137 QAP131136:QAP131137 QKL131136:QKL131137 QUH131136:QUH131137 RED131136:RED131137 RNZ131136:RNZ131137 RXV131136:RXV131137 SHR131136:SHR131137 SRN131136:SRN131137 TBJ131136:TBJ131137 TLF131136:TLF131137 TVB131136:TVB131137 UEX131136:UEX131137 UOT131136:UOT131137 UYP131136:UYP131137 VIL131136:VIL131137 VSH131136:VSH131137 WCD131136:WCD131137 WLZ131136:WLZ131137 WVV131136:WVV131137 N196671:N196672 JJ196672:JJ196673 TF196672:TF196673 ADB196672:ADB196673 AMX196672:AMX196673 AWT196672:AWT196673 BGP196672:BGP196673 BQL196672:BQL196673 CAH196672:CAH196673 CKD196672:CKD196673 CTZ196672:CTZ196673 DDV196672:DDV196673 DNR196672:DNR196673 DXN196672:DXN196673 EHJ196672:EHJ196673 ERF196672:ERF196673 FBB196672:FBB196673 FKX196672:FKX196673 FUT196672:FUT196673 GEP196672:GEP196673 GOL196672:GOL196673 GYH196672:GYH196673 HID196672:HID196673 HRZ196672:HRZ196673 IBV196672:IBV196673 ILR196672:ILR196673 IVN196672:IVN196673 JFJ196672:JFJ196673 JPF196672:JPF196673 JZB196672:JZB196673 KIX196672:KIX196673 KST196672:KST196673 LCP196672:LCP196673 LML196672:LML196673 LWH196672:LWH196673 MGD196672:MGD196673 MPZ196672:MPZ196673 MZV196672:MZV196673 NJR196672:NJR196673 NTN196672:NTN196673 ODJ196672:ODJ196673 ONF196672:ONF196673 OXB196672:OXB196673 PGX196672:PGX196673 PQT196672:PQT196673 QAP196672:QAP196673 QKL196672:QKL196673 QUH196672:QUH196673 RED196672:RED196673 RNZ196672:RNZ196673 RXV196672:RXV196673 SHR196672:SHR196673 SRN196672:SRN196673 TBJ196672:TBJ196673 TLF196672:TLF196673 TVB196672:TVB196673 UEX196672:UEX196673 UOT196672:UOT196673 UYP196672:UYP196673 VIL196672:VIL196673 VSH196672:VSH196673 WCD196672:WCD196673 WLZ196672:WLZ196673 WVV196672:WVV196673 N262207:N262208 JJ262208:JJ262209 TF262208:TF262209 ADB262208:ADB262209 AMX262208:AMX262209 AWT262208:AWT262209 BGP262208:BGP262209 BQL262208:BQL262209 CAH262208:CAH262209 CKD262208:CKD262209 CTZ262208:CTZ262209 DDV262208:DDV262209 DNR262208:DNR262209 DXN262208:DXN262209 EHJ262208:EHJ262209 ERF262208:ERF262209 FBB262208:FBB262209 FKX262208:FKX262209 FUT262208:FUT262209 GEP262208:GEP262209 GOL262208:GOL262209 GYH262208:GYH262209 HID262208:HID262209 HRZ262208:HRZ262209 IBV262208:IBV262209 ILR262208:ILR262209 IVN262208:IVN262209 JFJ262208:JFJ262209 JPF262208:JPF262209 JZB262208:JZB262209 KIX262208:KIX262209 KST262208:KST262209 LCP262208:LCP262209 LML262208:LML262209 LWH262208:LWH262209 MGD262208:MGD262209 MPZ262208:MPZ262209 MZV262208:MZV262209 NJR262208:NJR262209 NTN262208:NTN262209 ODJ262208:ODJ262209 ONF262208:ONF262209 OXB262208:OXB262209 PGX262208:PGX262209 PQT262208:PQT262209 QAP262208:QAP262209 QKL262208:QKL262209 QUH262208:QUH262209 RED262208:RED262209 RNZ262208:RNZ262209 RXV262208:RXV262209 SHR262208:SHR262209 SRN262208:SRN262209 TBJ262208:TBJ262209 TLF262208:TLF262209 TVB262208:TVB262209 UEX262208:UEX262209 UOT262208:UOT262209 UYP262208:UYP262209 VIL262208:VIL262209 VSH262208:VSH262209 WCD262208:WCD262209 WLZ262208:WLZ262209 WVV262208:WVV262209 N327743:N327744 JJ327744:JJ327745 TF327744:TF327745 ADB327744:ADB327745 AMX327744:AMX327745 AWT327744:AWT327745 BGP327744:BGP327745 BQL327744:BQL327745 CAH327744:CAH327745 CKD327744:CKD327745 CTZ327744:CTZ327745 DDV327744:DDV327745 DNR327744:DNR327745 DXN327744:DXN327745 EHJ327744:EHJ327745 ERF327744:ERF327745 FBB327744:FBB327745 FKX327744:FKX327745 FUT327744:FUT327745 GEP327744:GEP327745 GOL327744:GOL327745 GYH327744:GYH327745 HID327744:HID327745 HRZ327744:HRZ327745 IBV327744:IBV327745 ILR327744:ILR327745 IVN327744:IVN327745 JFJ327744:JFJ327745 JPF327744:JPF327745 JZB327744:JZB327745 KIX327744:KIX327745 KST327744:KST327745 LCP327744:LCP327745 LML327744:LML327745 LWH327744:LWH327745 MGD327744:MGD327745 MPZ327744:MPZ327745 MZV327744:MZV327745 NJR327744:NJR327745 NTN327744:NTN327745 ODJ327744:ODJ327745 ONF327744:ONF327745 OXB327744:OXB327745 PGX327744:PGX327745 PQT327744:PQT327745 QAP327744:QAP327745 QKL327744:QKL327745 QUH327744:QUH327745 RED327744:RED327745 RNZ327744:RNZ327745 RXV327744:RXV327745 SHR327744:SHR327745 SRN327744:SRN327745 TBJ327744:TBJ327745 TLF327744:TLF327745 TVB327744:TVB327745 UEX327744:UEX327745 UOT327744:UOT327745 UYP327744:UYP327745 VIL327744:VIL327745 VSH327744:VSH327745 WCD327744:WCD327745 WLZ327744:WLZ327745 WVV327744:WVV327745 N393279:N393280 JJ393280:JJ393281 TF393280:TF393281 ADB393280:ADB393281 AMX393280:AMX393281 AWT393280:AWT393281 BGP393280:BGP393281 BQL393280:BQL393281 CAH393280:CAH393281 CKD393280:CKD393281 CTZ393280:CTZ393281 DDV393280:DDV393281 DNR393280:DNR393281 DXN393280:DXN393281 EHJ393280:EHJ393281 ERF393280:ERF393281 FBB393280:FBB393281 FKX393280:FKX393281 FUT393280:FUT393281 GEP393280:GEP393281 GOL393280:GOL393281 GYH393280:GYH393281 HID393280:HID393281 HRZ393280:HRZ393281 IBV393280:IBV393281 ILR393280:ILR393281 IVN393280:IVN393281 JFJ393280:JFJ393281 JPF393280:JPF393281 JZB393280:JZB393281 KIX393280:KIX393281 KST393280:KST393281 LCP393280:LCP393281 LML393280:LML393281 LWH393280:LWH393281 MGD393280:MGD393281 MPZ393280:MPZ393281 MZV393280:MZV393281 NJR393280:NJR393281 NTN393280:NTN393281 ODJ393280:ODJ393281 ONF393280:ONF393281 OXB393280:OXB393281 PGX393280:PGX393281 PQT393280:PQT393281 QAP393280:QAP393281 QKL393280:QKL393281 QUH393280:QUH393281 RED393280:RED393281 RNZ393280:RNZ393281 RXV393280:RXV393281 SHR393280:SHR393281 SRN393280:SRN393281 TBJ393280:TBJ393281 TLF393280:TLF393281 TVB393280:TVB393281 UEX393280:UEX393281 UOT393280:UOT393281 UYP393280:UYP393281 VIL393280:VIL393281 VSH393280:VSH393281 WCD393280:WCD393281 WLZ393280:WLZ393281 WVV393280:WVV393281 N458815:N458816 JJ458816:JJ458817 TF458816:TF458817 ADB458816:ADB458817 AMX458816:AMX458817 AWT458816:AWT458817 BGP458816:BGP458817 BQL458816:BQL458817 CAH458816:CAH458817 CKD458816:CKD458817 CTZ458816:CTZ458817 DDV458816:DDV458817 DNR458816:DNR458817 DXN458816:DXN458817 EHJ458816:EHJ458817 ERF458816:ERF458817 FBB458816:FBB458817 FKX458816:FKX458817 FUT458816:FUT458817 GEP458816:GEP458817 GOL458816:GOL458817 GYH458816:GYH458817 HID458816:HID458817 HRZ458816:HRZ458817 IBV458816:IBV458817 ILR458816:ILR458817 IVN458816:IVN458817 JFJ458816:JFJ458817 JPF458816:JPF458817 JZB458816:JZB458817 KIX458816:KIX458817 KST458816:KST458817 LCP458816:LCP458817 LML458816:LML458817 LWH458816:LWH458817 MGD458816:MGD458817 MPZ458816:MPZ458817 MZV458816:MZV458817 NJR458816:NJR458817 NTN458816:NTN458817 ODJ458816:ODJ458817 ONF458816:ONF458817 OXB458816:OXB458817 PGX458816:PGX458817 PQT458816:PQT458817 QAP458816:QAP458817 QKL458816:QKL458817 QUH458816:QUH458817 RED458816:RED458817 RNZ458816:RNZ458817 RXV458816:RXV458817 SHR458816:SHR458817 SRN458816:SRN458817 TBJ458816:TBJ458817 TLF458816:TLF458817 TVB458816:TVB458817 UEX458816:UEX458817 UOT458816:UOT458817 UYP458816:UYP458817 VIL458816:VIL458817 VSH458816:VSH458817 WCD458816:WCD458817 WLZ458816:WLZ458817 WVV458816:WVV458817 N524351:N524352 JJ524352:JJ524353 TF524352:TF524353 ADB524352:ADB524353 AMX524352:AMX524353 AWT524352:AWT524353 BGP524352:BGP524353 BQL524352:BQL524353 CAH524352:CAH524353 CKD524352:CKD524353 CTZ524352:CTZ524353 DDV524352:DDV524353 DNR524352:DNR524353 DXN524352:DXN524353 EHJ524352:EHJ524353 ERF524352:ERF524353 FBB524352:FBB524353 FKX524352:FKX524353 FUT524352:FUT524353 GEP524352:GEP524353 GOL524352:GOL524353 GYH524352:GYH524353 HID524352:HID524353 HRZ524352:HRZ524353 IBV524352:IBV524353 ILR524352:ILR524353 IVN524352:IVN524353 JFJ524352:JFJ524353 JPF524352:JPF524353 JZB524352:JZB524353 KIX524352:KIX524353 KST524352:KST524353 LCP524352:LCP524353 LML524352:LML524353 LWH524352:LWH524353 MGD524352:MGD524353 MPZ524352:MPZ524353 MZV524352:MZV524353 NJR524352:NJR524353 NTN524352:NTN524353 ODJ524352:ODJ524353 ONF524352:ONF524353 OXB524352:OXB524353 PGX524352:PGX524353 PQT524352:PQT524353 QAP524352:QAP524353 QKL524352:QKL524353 QUH524352:QUH524353 RED524352:RED524353 RNZ524352:RNZ524353 RXV524352:RXV524353 SHR524352:SHR524353 SRN524352:SRN524353 TBJ524352:TBJ524353 TLF524352:TLF524353 TVB524352:TVB524353 UEX524352:UEX524353 UOT524352:UOT524353 UYP524352:UYP524353 VIL524352:VIL524353 VSH524352:VSH524353 WCD524352:WCD524353 WLZ524352:WLZ524353 WVV524352:WVV524353 N589887:N589888 JJ589888:JJ589889 TF589888:TF589889 ADB589888:ADB589889 AMX589888:AMX589889 AWT589888:AWT589889 BGP589888:BGP589889 BQL589888:BQL589889 CAH589888:CAH589889 CKD589888:CKD589889 CTZ589888:CTZ589889 DDV589888:DDV589889 DNR589888:DNR589889 DXN589888:DXN589889 EHJ589888:EHJ589889 ERF589888:ERF589889 FBB589888:FBB589889 FKX589888:FKX589889 FUT589888:FUT589889 GEP589888:GEP589889 GOL589888:GOL589889 GYH589888:GYH589889 HID589888:HID589889 HRZ589888:HRZ589889 IBV589888:IBV589889 ILR589888:ILR589889 IVN589888:IVN589889 JFJ589888:JFJ589889 JPF589888:JPF589889 JZB589888:JZB589889 KIX589888:KIX589889 KST589888:KST589889 LCP589888:LCP589889 LML589888:LML589889 LWH589888:LWH589889 MGD589888:MGD589889 MPZ589888:MPZ589889 MZV589888:MZV589889 NJR589888:NJR589889 NTN589888:NTN589889 ODJ589888:ODJ589889 ONF589888:ONF589889 OXB589888:OXB589889 PGX589888:PGX589889 PQT589888:PQT589889 QAP589888:QAP589889 QKL589888:QKL589889 QUH589888:QUH589889 RED589888:RED589889 RNZ589888:RNZ589889 RXV589888:RXV589889 SHR589888:SHR589889 SRN589888:SRN589889 TBJ589888:TBJ589889 TLF589888:TLF589889 TVB589888:TVB589889 UEX589888:UEX589889 UOT589888:UOT589889 UYP589888:UYP589889 VIL589888:VIL589889 VSH589888:VSH589889 WCD589888:WCD589889 WLZ589888:WLZ589889 WVV589888:WVV589889 N655423:N655424 JJ655424:JJ655425 TF655424:TF655425 ADB655424:ADB655425 AMX655424:AMX655425 AWT655424:AWT655425 BGP655424:BGP655425 BQL655424:BQL655425 CAH655424:CAH655425 CKD655424:CKD655425 CTZ655424:CTZ655425 DDV655424:DDV655425 DNR655424:DNR655425 DXN655424:DXN655425 EHJ655424:EHJ655425 ERF655424:ERF655425 FBB655424:FBB655425 FKX655424:FKX655425 FUT655424:FUT655425 GEP655424:GEP655425 GOL655424:GOL655425 GYH655424:GYH655425 HID655424:HID655425 HRZ655424:HRZ655425 IBV655424:IBV655425 ILR655424:ILR655425 IVN655424:IVN655425 JFJ655424:JFJ655425 JPF655424:JPF655425 JZB655424:JZB655425 KIX655424:KIX655425 KST655424:KST655425 LCP655424:LCP655425 LML655424:LML655425 LWH655424:LWH655425 MGD655424:MGD655425 MPZ655424:MPZ655425 MZV655424:MZV655425 NJR655424:NJR655425 NTN655424:NTN655425 ODJ655424:ODJ655425 ONF655424:ONF655425 OXB655424:OXB655425 PGX655424:PGX655425 PQT655424:PQT655425 QAP655424:QAP655425 QKL655424:QKL655425 QUH655424:QUH655425 RED655424:RED655425 RNZ655424:RNZ655425 RXV655424:RXV655425 SHR655424:SHR655425 SRN655424:SRN655425 TBJ655424:TBJ655425 TLF655424:TLF655425 TVB655424:TVB655425 UEX655424:UEX655425 UOT655424:UOT655425 UYP655424:UYP655425 VIL655424:VIL655425 VSH655424:VSH655425 WCD655424:WCD655425 WLZ655424:WLZ655425 WVV655424:WVV655425 N720959:N720960 JJ720960:JJ720961 TF720960:TF720961 ADB720960:ADB720961 AMX720960:AMX720961 AWT720960:AWT720961 BGP720960:BGP720961 BQL720960:BQL720961 CAH720960:CAH720961 CKD720960:CKD720961 CTZ720960:CTZ720961 DDV720960:DDV720961 DNR720960:DNR720961 DXN720960:DXN720961 EHJ720960:EHJ720961 ERF720960:ERF720961 FBB720960:FBB720961 FKX720960:FKX720961 FUT720960:FUT720961 GEP720960:GEP720961 GOL720960:GOL720961 GYH720960:GYH720961 HID720960:HID720961 HRZ720960:HRZ720961 IBV720960:IBV720961 ILR720960:ILR720961 IVN720960:IVN720961 JFJ720960:JFJ720961 JPF720960:JPF720961 JZB720960:JZB720961 KIX720960:KIX720961 KST720960:KST720961 LCP720960:LCP720961 LML720960:LML720961 LWH720960:LWH720961 MGD720960:MGD720961 MPZ720960:MPZ720961 MZV720960:MZV720961 NJR720960:NJR720961 NTN720960:NTN720961 ODJ720960:ODJ720961 ONF720960:ONF720961 OXB720960:OXB720961 PGX720960:PGX720961 PQT720960:PQT720961 QAP720960:QAP720961 QKL720960:QKL720961 QUH720960:QUH720961 RED720960:RED720961 RNZ720960:RNZ720961 RXV720960:RXV720961 SHR720960:SHR720961 SRN720960:SRN720961 TBJ720960:TBJ720961 TLF720960:TLF720961 TVB720960:TVB720961 UEX720960:UEX720961 UOT720960:UOT720961 UYP720960:UYP720961 VIL720960:VIL720961 VSH720960:VSH720961 WCD720960:WCD720961 WLZ720960:WLZ720961 WVV720960:WVV720961 N786495:N786496 JJ786496:JJ786497 TF786496:TF786497 ADB786496:ADB786497 AMX786496:AMX786497 AWT786496:AWT786497 BGP786496:BGP786497 BQL786496:BQL786497 CAH786496:CAH786497 CKD786496:CKD786497 CTZ786496:CTZ786497 DDV786496:DDV786497 DNR786496:DNR786497 DXN786496:DXN786497 EHJ786496:EHJ786497 ERF786496:ERF786497 FBB786496:FBB786497 FKX786496:FKX786497 FUT786496:FUT786497 GEP786496:GEP786497 GOL786496:GOL786497 GYH786496:GYH786497 HID786496:HID786497 HRZ786496:HRZ786497 IBV786496:IBV786497 ILR786496:ILR786497 IVN786496:IVN786497 JFJ786496:JFJ786497 JPF786496:JPF786497 JZB786496:JZB786497 KIX786496:KIX786497 KST786496:KST786497 LCP786496:LCP786497 LML786496:LML786497 LWH786496:LWH786497 MGD786496:MGD786497 MPZ786496:MPZ786497 MZV786496:MZV786497 NJR786496:NJR786497 NTN786496:NTN786497 ODJ786496:ODJ786497 ONF786496:ONF786497 OXB786496:OXB786497 PGX786496:PGX786497 PQT786496:PQT786497 QAP786496:QAP786497 QKL786496:QKL786497 QUH786496:QUH786497 RED786496:RED786497 RNZ786496:RNZ786497 RXV786496:RXV786497 SHR786496:SHR786497 SRN786496:SRN786497 TBJ786496:TBJ786497 TLF786496:TLF786497 TVB786496:TVB786497 UEX786496:UEX786497 UOT786496:UOT786497 UYP786496:UYP786497 VIL786496:VIL786497 VSH786496:VSH786497 WCD786496:WCD786497 WLZ786496:WLZ786497 WVV786496:WVV786497 N852031:N852032 JJ852032:JJ852033 TF852032:TF852033 ADB852032:ADB852033 AMX852032:AMX852033 AWT852032:AWT852033 BGP852032:BGP852033 BQL852032:BQL852033 CAH852032:CAH852033 CKD852032:CKD852033 CTZ852032:CTZ852033 DDV852032:DDV852033 DNR852032:DNR852033 DXN852032:DXN852033 EHJ852032:EHJ852033 ERF852032:ERF852033 FBB852032:FBB852033 FKX852032:FKX852033 FUT852032:FUT852033 GEP852032:GEP852033 GOL852032:GOL852033 GYH852032:GYH852033 HID852032:HID852033 HRZ852032:HRZ852033 IBV852032:IBV852033 ILR852032:ILR852033 IVN852032:IVN852033 JFJ852032:JFJ852033 JPF852032:JPF852033 JZB852032:JZB852033 KIX852032:KIX852033 KST852032:KST852033 LCP852032:LCP852033 LML852032:LML852033 LWH852032:LWH852033 MGD852032:MGD852033 MPZ852032:MPZ852033 MZV852032:MZV852033 NJR852032:NJR852033 NTN852032:NTN852033 ODJ852032:ODJ852033 ONF852032:ONF852033 OXB852032:OXB852033 PGX852032:PGX852033 PQT852032:PQT852033 QAP852032:QAP852033 QKL852032:QKL852033 QUH852032:QUH852033 RED852032:RED852033 RNZ852032:RNZ852033 RXV852032:RXV852033 SHR852032:SHR852033 SRN852032:SRN852033 TBJ852032:TBJ852033 TLF852032:TLF852033 TVB852032:TVB852033 UEX852032:UEX852033 UOT852032:UOT852033 UYP852032:UYP852033 VIL852032:VIL852033 VSH852032:VSH852033 WCD852032:WCD852033 WLZ852032:WLZ852033 WVV852032:WVV852033 N917567:N917568 JJ917568:JJ917569 TF917568:TF917569 ADB917568:ADB917569 AMX917568:AMX917569 AWT917568:AWT917569 BGP917568:BGP917569 BQL917568:BQL917569 CAH917568:CAH917569 CKD917568:CKD917569 CTZ917568:CTZ917569 DDV917568:DDV917569 DNR917568:DNR917569 DXN917568:DXN917569 EHJ917568:EHJ917569 ERF917568:ERF917569 FBB917568:FBB917569 FKX917568:FKX917569 FUT917568:FUT917569 GEP917568:GEP917569 GOL917568:GOL917569 GYH917568:GYH917569 HID917568:HID917569 HRZ917568:HRZ917569 IBV917568:IBV917569 ILR917568:ILR917569 IVN917568:IVN917569 JFJ917568:JFJ917569 JPF917568:JPF917569 JZB917568:JZB917569 KIX917568:KIX917569 KST917568:KST917569 LCP917568:LCP917569 LML917568:LML917569 LWH917568:LWH917569 MGD917568:MGD917569 MPZ917568:MPZ917569 MZV917568:MZV917569 NJR917568:NJR917569 NTN917568:NTN917569 ODJ917568:ODJ917569 ONF917568:ONF917569 OXB917568:OXB917569 PGX917568:PGX917569 PQT917568:PQT917569 QAP917568:QAP917569 QKL917568:QKL917569 QUH917568:QUH917569 RED917568:RED917569 RNZ917568:RNZ917569 RXV917568:RXV917569 SHR917568:SHR917569 SRN917568:SRN917569 TBJ917568:TBJ917569 TLF917568:TLF917569 TVB917568:TVB917569 UEX917568:UEX917569 UOT917568:UOT917569 UYP917568:UYP917569 VIL917568:VIL917569 VSH917568:VSH917569 WCD917568:WCD917569 WLZ917568:WLZ917569 WVV917568:WVV917569 N983103:N983104 JJ983104:JJ983105 TF983104:TF983105 ADB983104:ADB983105 AMX983104:AMX983105 AWT983104:AWT983105 BGP983104:BGP983105 BQL983104:BQL983105 CAH983104:CAH983105 CKD983104:CKD983105 CTZ983104:CTZ983105 DDV983104:DDV983105 DNR983104:DNR983105 DXN983104:DXN983105 EHJ983104:EHJ983105 ERF983104:ERF983105 FBB983104:FBB983105 FKX983104:FKX983105 FUT983104:FUT983105 GEP983104:GEP983105 GOL983104:GOL983105 GYH983104:GYH983105 HID983104:HID983105 HRZ983104:HRZ983105 IBV983104:IBV983105 ILR983104:ILR983105 IVN983104:IVN983105 JFJ983104:JFJ983105 JPF983104:JPF983105 JZB983104:JZB983105 KIX983104:KIX983105 KST983104:KST983105 LCP983104:LCP983105 LML983104:LML983105 LWH983104:LWH983105 MGD983104:MGD983105 MPZ983104:MPZ983105 MZV983104:MZV983105 NJR983104:NJR983105 NTN983104:NTN983105 ODJ983104:ODJ983105 ONF983104:ONF983105 OXB983104:OXB983105 PGX983104:PGX983105 PQT983104:PQT983105 QAP983104:QAP983105 QKL983104:QKL983105 QUH983104:QUH983105 RED983104:RED983105 RNZ983104:RNZ983105 RXV983104:RXV983105 SHR983104:SHR983105 SRN983104:SRN983105 TBJ983104:TBJ983105 TLF983104:TLF983105 TVB983104:TVB983105 UEX983104:UEX983105 UOT983104:UOT983105 UYP983104:UYP983105 VIL983104:VIL983105 VSH983104:VSH983105 WCD983104:WCD983105 WLZ983104:WLZ983105 WVV983104:WVV983105 QKL44:QKL45 JJ65:JJ66 TF65:TF66 ADB65:ADB66 AMX65:AMX66 AWT65:AWT66 BGP65:BGP66 BQL65:BQL66 CAH65:CAH66 CKD65:CKD66 CTZ65:CTZ66 DDV65:DDV66 DNR65:DNR66 DXN65:DXN66 EHJ65:EHJ66 ERF65:ERF66 FBB65:FBB66 FKX65:FKX66 FUT65:FUT66 GEP65:GEP66 GOL65:GOL66 GYH65:GYH66 HID65:HID66 HRZ65:HRZ66 IBV65:IBV66 ILR65:ILR66 IVN65:IVN66 JFJ65:JFJ66 JPF65:JPF66 JZB65:JZB66 KIX65:KIX66 KST65:KST66 LCP65:LCP66 LML65:LML66 LWH65:LWH66 MGD65:MGD66 MPZ65:MPZ66 MZV65:MZV66 NJR65:NJR66 NTN65:NTN66 ODJ65:ODJ66 ONF65:ONF66 OXB65:OXB66 PGX65:PGX66 PQT65:PQT66 QAP65:QAP66 QKL65:QKL66 QUH65:QUH66 RED65:RED66 RNZ65:RNZ66 RXV65:RXV66 SHR65:SHR66 SRN65:SRN66 TBJ65:TBJ66 TLF65:TLF66 TVB65:TVB66 UEX65:UEX66 UOT65:UOT66 UYP65:UYP66 VIL65:VIL66 VSH65:VSH66 WCD65:WCD66 WLZ65:WLZ66 WVV65:WVV66 N65602:N65603 JJ65603:JJ65604 TF65603:TF65604 ADB65603:ADB65604 AMX65603:AMX65604 AWT65603:AWT65604 BGP65603:BGP65604 BQL65603:BQL65604 CAH65603:CAH65604 CKD65603:CKD65604 CTZ65603:CTZ65604 DDV65603:DDV65604 DNR65603:DNR65604 DXN65603:DXN65604 EHJ65603:EHJ65604 ERF65603:ERF65604 FBB65603:FBB65604 FKX65603:FKX65604 FUT65603:FUT65604 GEP65603:GEP65604 GOL65603:GOL65604 GYH65603:GYH65604 HID65603:HID65604 HRZ65603:HRZ65604 IBV65603:IBV65604 ILR65603:ILR65604 IVN65603:IVN65604 JFJ65603:JFJ65604 JPF65603:JPF65604 JZB65603:JZB65604 KIX65603:KIX65604 KST65603:KST65604 LCP65603:LCP65604 LML65603:LML65604 LWH65603:LWH65604 MGD65603:MGD65604 MPZ65603:MPZ65604 MZV65603:MZV65604 NJR65603:NJR65604 NTN65603:NTN65604 ODJ65603:ODJ65604 ONF65603:ONF65604 OXB65603:OXB65604 PGX65603:PGX65604 PQT65603:PQT65604 QAP65603:QAP65604 QKL65603:QKL65604 QUH65603:QUH65604 RED65603:RED65604 RNZ65603:RNZ65604 RXV65603:RXV65604 SHR65603:SHR65604 SRN65603:SRN65604 TBJ65603:TBJ65604 TLF65603:TLF65604 TVB65603:TVB65604 UEX65603:UEX65604 UOT65603:UOT65604 UYP65603:UYP65604 VIL65603:VIL65604 VSH65603:VSH65604 WCD65603:WCD65604 WLZ65603:WLZ65604 WVV65603:WVV65604 N131138:N131139 JJ131139:JJ131140 TF131139:TF131140 ADB131139:ADB131140 AMX131139:AMX131140 AWT131139:AWT131140 BGP131139:BGP131140 BQL131139:BQL131140 CAH131139:CAH131140 CKD131139:CKD131140 CTZ131139:CTZ131140 DDV131139:DDV131140 DNR131139:DNR131140 DXN131139:DXN131140 EHJ131139:EHJ131140 ERF131139:ERF131140 FBB131139:FBB131140 FKX131139:FKX131140 FUT131139:FUT131140 GEP131139:GEP131140 GOL131139:GOL131140 GYH131139:GYH131140 HID131139:HID131140 HRZ131139:HRZ131140 IBV131139:IBV131140 ILR131139:ILR131140 IVN131139:IVN131140 JFJ131139:JFJ131140 JPF131139:JPF131140 JZB131139:JZB131140 KIX131139:KIX131140 KST131139:KST131140 LCP131139:LCP131140 LML131139:LML131140 LWH131139:LWH131140 MGD131139:MGD131140 MPZ131139:MPZ131140 MZV131139:MZV131140 NJR131139:NJR131140 NTN131139:NTN131140 ODJ131139:ODJ131140 ONF131139:ONF131140 OXB131139:OXB131140 PGX131139:PGX131140 PQT131139:PQT131140 QAP131139:QAP131140 QKL131139:QKL131140 QUH131139:QUH131140 RED131139:RED131140 RNZ131139:RNZ131140 RXV131139:RXV131140 SHR131139:SHR131140 SRN131139:SRN131140 TBJ131139:TBJ131140 TLF131139:TLF131140 TVB131139:TVB131140 UEX131139:UEX131140 UOT131139:UOT131140 UYP131139:UYP131140 VIL131139:VIL131140 VSH131139:VSH131140 WCD131139:WCD131140 WLZ131139:WLZ131140 WVV131139:WVV131140 N196674:N196675 JJ196675:JJ196676 TF196675:TF196676 ADB196675:ADB196676 AMX196675:AMX196676 AWT196675:AWT196676 BGP196675:BGP196676 BQL196675:BQL196676 CAH196675:CAH196676 CKD196675:CKD196676 CTZ196675:CTZ196676 DDV196675:DDV196676 DNR196675:DNR196676 DXN196675:DXN196676 EHJ196675:EHJ196676 ERF196675:ERF196676 FBB196675:FBB196676 FKX196675:FKX196676 FUT196675:FUT196676 GEP196675:GEP196676 GOL196675:GOL196676 GYH196675:GYH196676 HID196675:HID196676 HRZ196675:HRZ196676 IBV196675:IBV196676 ILR196675:ILR196676 IVN196675:IVN196676 JFJ196675:JFJ196676 JPF196675:JPF196676 JZB196675:JZB196676 KIX196675:KIX196676 KST196675:KST196676 LCP196675:LCP196676 LML196675:LML196676 LWH196675:LWH196676 MGD196675:MGD196676 MPZ196675:MPZ196676 MZV196675:MZV196676 NJR196675:NJR196676 NTN196675:NTN196676 ODJ196675:ODJ196676 ONF196675:ONF196676 OXB196675:OXB196676 PGX196675:PGX196676 PQT196675:PQT196676 QAP196675:QAP196676 QKL196675:QKL196676 QUH196675:QUH196676 RED196675:RED196676 RNZ196675:RNZ196676 RXV196675:RXV196676 SHR196675:SHR196676 SRN196675:SRN196676 TBJ196675:TBJ196676 TLF196675:TLF196676 TVB196675:TVB196676 UEX196675:UEX196676 UOT196675:UOT196676 UYP196675:UYP196676 VIL196675:VIL196676 VSH196675:VSH196676 WCD196675:WCD196676 WLZ196675:WLZ196676 WVV196675:WVV196676 N262210:N262211 JJ262211:JJ262212 TF262211:TF262212 ADB262211:ADB262212 AMX262211:AMX262212 AWT262211:AWT262212 BGP262211:BGP262212 BQL262211:BQL262212 CAH262211:CAH262212 CKD262211:CKD262212 CTZ262211:CTZ262212 DDV262211:DDV262212 DNR262211:DNR262212 DXN262211:DXN262212 EHJ262211:EHJ262212 ERF262211:ERF262212 FBB262211:FBB262212 FKX262211:FKX262212 FUT262211:FUT262212 GEP262211:GEP262212 GOL262211:GOL262212 GYH262211:GYH262212 HID262211:HID262212 HRZ262211:HRZ262212 IBV262211:IBV262212 ILR262211:ILR262212 IVN262211:IVN262212 JFJ262211:JFJ262212 JPF262211:JPF262212 JZB262211:JZB262212 KIX262211:KIX262212 KST262211:KST262212 LCP262211:LCP262212 LML262211:LML262212 LWH262211:LWH262212 MGD262211:MGD262212 MPZ262211:MPZ262212 MZV262211:MZV262212 NJR262211:NJR262212 NTN262211:NTN262212 ODJ262211:ODJ262212 ONF262211:ONF262212 OXB262211:OXB262212 PGX262211:PGX262212 PQT262211:PQT262212 QAP262211:QAP262212 QKL262211:QKL262212 QUH262211:QUH262212 RED262211:RED262212 RNZ262211:RNZ262212 RXV262211:RXV262212 SHR262211:SHR262212 SRN262211:SRN262212 TBJ262211:TBJ262212 TLF262211:TLF262212 TVB262211:TVB262212 UEX262211:UEX262212 UOT262211:UOT262212 UYP262211:UYP262212 VIL262211:VIL262212 VSH262211:VSH262212 WCD262211:WCD262212 WLZ262211:WLZ262212 WVV262211:WVV262212 N327746:N327747 JJ327747:JJ327748 TF327747:TF327748 ADB327747:ADB327748 AMX327747:AMX327748 AWT327747:AWT327748 BGP327747:BGP327748 BQL327747:BQL327748 CAH327747:CAH327748 CKD327747:CKD327748 CTZ327747:CTZ327748 DDV327747:DDV327748 DNR327747:DNR327748 DXN327747:DXN327748 EHJ327747:EHJ327748 ERF327747:ERF327748 FBB327747:FBB327748 FKX327747:FKX327748 FUT327747:FUT327748 GEP327747:GEP327748 GOL327747:GOL327748 GYH327747:GYH327748 HID327747:HID327748 HRZ327747:HRZ327748 IBV327747:IBV327748 ILR327747:ILR327748 IVN327747:IVN327748 JFJ327747:JFJ327748 JPF327747:JPF327748 JZB327747:JZB327748 KIX327747:KIX327748 KST327747:KST327748 LCP327747:LCP327748 LML327747:LML327748 LWH327747:LWH327748 MGD327747:MGD327748 MPZ327747:MPZ327748 MZV327747:MZV327748 NJR327747:NJR327748 NTN327747:NTN327748 ODJ327747:ODJ327748 ONF327747:ONF327748 OXB327747:OXB327748 PGX327747:PGX327748 PQT327747:PQT327748 QAP327747:QAP327748 QKL327747:QKL327748 QUH327747:QUH327748 RED327747:RED327748 RNZ327747:RNZ327748 RXV327747:RXV327748 SHR327747:SHR327748 SRN327747:SRN327748 TBJ327747:TBJ327748 TLF327747:TLF327748 TVB327747:TVB327748 UEX327747:UEX327748 UOT327747:UOT327748 UYP327747:UYP327748 VIL327747:VIL327748 VSH327747:VSH327748 WCD327747:WCD327748 WLZ327747:WLZ327748 WVV327747:WVV327748 N393282:N393283 JJ393283:JJ393284 TF393283:TF393284 ADB393283:ADB393284 AMX393283:AMX393284 AWT393283:AWT393284 BGP393283:BGP393284 BQL393283:BQL393284 CAH393283:CAH393284 CKD393283:CKD393284 CTZ393283:CTZ393284 DDV393283:DDV393284 DNR393283:DNR393284 DXN393283:DXN393284 EHJ393283:EHJ393284 ERF393283:ERF393284 FBB393283:FBB393284 FKX393283:FKX393284 FUT393283:FUT393284 GEP393283:GEP393284 GOL393283:GOL393284 GYH393283:GYH393284 HID393283:HID393284 HRZ393283:HRZ393284 IBV393283:IBV393284 ILR393283:ILR393284 IVN393283:IVN393284 JFJ393283:JFJ393284 JPF393283:JPF393284 JZB393283:JZB393284 KIX393283:KIX393284 KST393283:KST393284 LCP393283:LCP393284 LML393283:LML393284 LWH393283:LWH393284 MGD393283:MGD393284 MPZ393283:MPZ393284 MZV393283:MZV393284 NJR393283:NJR393284 NTN393283:NTN393284 ODJ393283:ODJ393284 ONF393283:ONF393284 OXB393283:OXB393284 PGX393283:PGX393284 PQT393283:PQT393284 QAP393283:QAP393284 QKL393283:QKL393284 QUH393283:QUH393284 RED393283:RED393284 RNZ393283:RNZ393284 RXV393283:RXV393284 SHR393283:SHR393284 SRN393283:SRN393284 TBJ393283:TBJ393284 TLF393283:TLF393284 TVB393283:TVB393284 UEX393283:UEX393284 UOT393283:UOT393284 UYP393283:UYP393284 VIL393283:VIL393284 VSH393283:VSH393284 WCD393283:WCD393284 WLZ393283:WLZ393284 WVV393283:WVV393284 N458818:N458819 JJ458819:JJ458820 TF458819:TF458820 ADB458819:ADB458820 AMX458819:AMX458820 AWT458819:AWT458820 BGP458819:BGP458820 BQL458819:BQL458820 CAH458819:CAH458820 CKD458819:CKD458820 CTZ458819:CTZ458820 DDV458819:DDV458820 DNR458819:DNR458820 DXN458819:DXN458820 EHJ458819:EHJ458820 ERF458819:ERF458820 FBB458819:FBB458820 FKX458819:FKX458820 FUT458819:FUT458820 GEP458819:GEP458820 GOL458819:GOL458820 GYH458819:GYH458820 HID458819:HID458820 HRZ458819:HRZ458820 IBV458819:IBV458820 ILR458819:ILR458820 IVN458819:IVN458820 JFJ458819:JFJ458820 JPF458819:JPF458820 JZB458819:JZB458820 KIX458819:KIX458820 KST458819:KST458820 LCP458819:LCP458820 LML458819:LML458820 LWH458819:LWH458820 MGD458819:MGD458820 MPZ458819:MPZ458820 MZV458819:MZV458820 NJR458819:NJR458820 NTN458819:NTN458820 ODJ458819:ODJ458820 ONF458819:ONF458820 OXB458819:OXB458820 PGX458819:PGX458820 PQT458819:PQT458820 QAP458819:QAP458820 QKL458819:QKL458820 QUH458819:QUH458820 RED458819:RED458820 RNZ458819:RNZ458820 RXV458819:RXV458820 SHR458819:SHR458820 SRN458819:SRN458820 TBJ458819:TBJ458820 TLF458819:TLF458820 TVB458819:TVB458820 UEX458819:UEX458820 UOT458819:UOT458820 UYP458819:UYP458820 VIL458819:VIL458820 VSH458819:VSH458820 WCD458819:WCD458820 WLZ458819:WLZ458820 WVV458819:WVV458820 N524354:N524355 JJ524355:JJ524356 TF524355:TF524356 ADB524355:ADB524356 AMX524355:AMX524356 AWT524355:AWT524356 BGP524355:BGP524356 BQL524355:BQL524356 CAH524355:CAH524356 CKD524355:CKD524356 CTZ524355:CTZ524356 DDV524355:DDV524356 DNR524355:DNR524356 DXN524355:DXN524356 EHJ524355:EHJ524356 ERF524355:ERF524356 FBB524355:FBB524356 FKX524355:FKX524356 FUT524355:FUT524356 GEP524355:GEP524356 GOL524355:GOL524356 GYH524355:GYH524356 HID524355:HID524356 HRZ524355:HRZ524356 IBV524355:IBV524356 ILR524355:ILR524356 IVN524355:IVN524356 JFJ524355:JFJ524356 JPF524355:JPF524356 JZB524355:JZB524356 KIX524355:KIX524356 KST524355:KST524356 LCP524355:LCP524356 LML524355:LML524356 LWH524355:LWH524356 MGD524355:MGD524356 MPZ524355:MPZ524356 MZV524355:MZV524356 NJR524355:NJR524356 NTN524355:NTN524356 ODJ524355:ODJ524356 ONF524355:ONF524356 OXB524355:OXB524356 PGX524355:PGX524356 PQT524355:PQT524356 QAP524355:QAP524356 QKL524355:QKL524356 QUH524355:QUH524356 RED524355:RED524356 RNZ524355:RNZ524356 RXV524355:RXV524356 SHR524355:SHR524356 SRN524355:SRN524356 TBJ524355:TBJ524356 TLF524355:TLF524356 TVB524355:TVB524356 UEX524355:UEX524356 UOT524355:UOT524356 UYP524355:UYP524356 VIL524355:VIL524356 VSH524355:VSH524356 WCD524355:WCD524356 WLZ524355:WLZ524356 WVV524355:WVV524356 N589890:N589891 JJ589891:JJ589892 TF589891:TF589892 ADB589891:ADB589892 AMX589891:AMX589892 AWT589891:AWT589892 BGP589891:BGP589892 BQL589891:BQL589892 CAH589891:CAH589892 CKD589891:CKD589892 CTZ589891:CTZ589892 DDV589891:DDV589892 DNR589891:DNR589892 DXN589891:DXN589892 EHJ589891:EHJ589892 ERF589891:ERF589892 FBB589891:FBB589892 FKX589891:FKX589892 FUT589891:FUT589892 GEP589891:GEP589892 GOL589891:GOL589892 GYH589891:GYH589892 HID589891:HID589892 HRZ589891:HRZ589892 IBV589891:IBV589892 ILR589891:ILR589892 IVN589891:IVN589892 JFJ589891:JFJ589892 JPF589891:JPF589892 JZB589891:JZB589892 KIX589891:KIX589892 KST589891:KST589892 LCP589891:LCP589892 LML589891:LML589892 LWH589891:LWH589892 MGD589891:MGD589892 MPZ589891:MPZ589892 MZV589891:MZV589892 NJR589891:NJR589892 NTN589891:NTN589892 ODJ589891:ODJ589892 ONF589891:ONF589892 OXB589891:OXB589892 PGX589891:PGX589892 PQT589891:PQT589892 QAP589891:QAP589892 QKL589891:QKL589892 QUH589891:QUH589892 RED589891:RED589892 RNZ589891:RNZ589892 RXV589891:RXV589892 SHR589891:SHR589892 SRN589891:SRN589892 TBJ589891:TBJ589892 TLF589891:TLF589892 TVB589891:TVB589892 UEX589891:UEX589892 UOT589891:UOT589892 UYP589891:UYP589892 VIL589891:VIL589892 VSH589891:VSH589892 WCD589891:WCD589892 WLZ589891:WLZ589892 WVV589891:WVV589892 N655426:N655427 JJ655427:JJ655428 TF655427:TF655428 ADB655427:ADB655428 AMX655427:AMX655428 AWT655427:AWT655428 BGP655427:BGP655428 BQL655427:BQL655428 CAH655427:CAH655428 CKD655427:CKD655428 CTZ655427:CTZ655428 DDV655427:DDV655428 DNR655427:DNR655428 DXN655427:DXN655428 EHJ655427:EHJ655428 ERF655427:ERF655428 FBB655427:FBB655428 FKX655427:FKX655428 FUT655427:FUT655428 GEP655427:GEP655428 GOL655427:GOL655428 GYH655427:GYH655428 HID655427:HID655428 HRZ655427:HRZ655428 IBV655427:IBV655428 ILR655427:ILR655428 IVN655427:IVN655428 JFJ655427:JFJ655428 JPF655427:JPF655428 JZB655427:JZB655428 KIX655427:KIX655428 KST655427:KST655428 LCP655427:LCP655428 LML655427:LML655428 LWH655427:LWH655428 MGD655427:MGD655428 MPZ655427:MPZ655428 MZV655427:MZV655428 NJR655427:NJR655428 NTN655427:NTN655428 ODJ655427:ODJ655428 ONF655427:ONF655428 OXB655427:OXB655428 PGX655427:PGX655428 PQT655427:PQT655428 QAP655427:QAP655428 QKL655427:QKL655428 QUH655427:QUH655428 RED655427:RED655428 RNZ655427:RNZ655428 RXV655427:RXV655428 SHR655427:SHR655428 SRN655427:SRN655428 TBJ655427:TBJ655428 TLF655427:TLF655428 TVB655427:TVB655428 UEX655427:UEX655428 UOT655427:UOT655428 UYP655427:UYP655428 VIL655427:VIL655428 VSH655427:VSH655428 WCD655427:WCD655428 WLZ655427:WLZ655428 WVV655427:WVV655428 N720962:N720963 JJ720963:JJ720964 TF720963:TF720964 ADB720963:ADB720964 AMX720963:AMX720964 AWT720963:AWT720964 BGP720963:BGP720964 BQL720963:BQL720964 CAH720963:CAH720964 CKD720963:CKD720964 CTZ720963:CTZ720964 DDV720963:DDV720964 DNR720963:DNR720964 DXN720963:DXN720964 EHJ720963:EHJ720964 ERF720963:ERF720964 FBB720963:FBB720964 FKX720963:FKX720964 FUT720963:FUT720964 GEP720963:GEP720964 GOL720963:GOL720964 GYH720963:GYH720964 HID720963:HID720964 HRZ720963:HRZ720964 IBV720963:IBV720964 ILR720963:ILR720964 IVN720963:IVN720964 JFJ720963:JFJ720964 JPF720963:JPF720964 JZB720963:JZB720964 KIX720963:KIX720964 KST720963:KST720964 LCP720963:LCP720964 LML720963:LML720964 LWH720963:LWH720964 MGD720963:MGD720964 MPZ720963:MPZ720964 MZV720963:MZV720964 NJR720963:NJR720964 NTN720963:NTN720964 ODJ720963:ODJ720964 ONF720963:ONF720964 OXB720963:OXB720964 PGX720963:PGX720964 PQT720963:PQT720964 QAP720963:QAP720964 QKL720963:QKL720964 QUH720963:QUH720964 RED720963:RED720964 RNZ720963:RNZ720964 RXV720963:RXV720964 SHR720963:SHR720964 SRN720963:SRN720964 TBJ720963:TBJ720964 TLF720963:TLF720964 TVB720963:TVB720964 UEX720963:UEX720964 UOT720963:UOT720964 UYP720963:UYP720964 VIL720963:VIL720964 VSH720963:VSH720964 WCD720963:WCD720964 WLZ720963:WLZ720964 WVV720963:WVV720964 N786498:N786499 JJ786499:JJ786500 TF786499:TF786500 ADB786499:ADB786500 AMX786499:AMX786500 AWT786499:AWT786500 BGP786499:BGP786500 BQL786499:BQL786500 CAH786499:CAH786500 CKD786499:CKD786500 CTZ786499:CTZ786500 DDV786499:DDV786500 DNR786499:DNR786500 DXN786499:DXN786500 EHJ786499:EHJ786500 ERF786499:ERF786500 FBB786499:FBB786500 FKX786499:FKX786500 FUT786499:FUT786500 GEP786499:GEP786500 GOL786499:GOL786500 GYH786499:GYH786500 HID786499:HID786500 HRZ786499:HRZ786500 IBV786499:IBV786500 ILR786499:ILR786500 IVN786499:IVN786500 JFJ786499:JFJ786500 JPF786499:JPF786500 JZB786499:JZB786500 KIX786499:KIX786500 KST786499:KST786500 LCP786499:LCP786500 LML786499:LML786500 LWH786499:LWH786500 MGD786499:MGD786500 MPZ786499:MPZ786500 MZV786499:MZV786500 NJR786499:NJR786500 NTN786499:NTN786500 ODJ786499:ODJ786500 ONF786499:ONF786500 OXB786499:OXB786500 PGX786499:PGX786500 PQT786499:PQT786500 QAP786499:QAP786500 QKL786499:QKL786500 QUH786499:QUH786500 RED786499:RED786500 RNZ786499:RNZ786500 RXV786499:RXV786500 SHR786499:SHR786500 SRN786499:SRN786500 TBJ786499:TBJ786500 TLF786499:TLF786500 TVB786499:TVB786500 UEX786499:UEX786500 UOT786499:UOT786500 UYP786499:UYP786500 VIL786499:VIL786500 VSH786499:VSH786500 WCD786499:WCD786500 WLZ786499:WLZ786500 WVV786499:WVV786500 N852034:N852035 JJ852035:JJ852036 TF852035:TF852036 ADB852035:ADB852036 AMX852035:AMX852036 AWT852035:AWT852036 BGP852035:BGP852036 BQL852035:BQL852036 CAH852035:CAH852036 CKD852035:CKD852036 CTZ852035:CTZ852036 DDV852035:DDV852036 DNR852035:DNR852036 DXN852035:DXN852036 EHJ852035:EHJ852036 ERF852035:ERF852036 FBB852035:FBB852036 FKX852035:FKX852036 FUT852035:FUT852036 GEP852035:GEP852036 GOL852035:GOL852036 GYH852035:GYH852036 HID852035:HID852036 HRZ852035:HRZ852036 IBV852035:IBV852036 ILR852035:ILR852036 IVN852035:IVN852036 JFJ852035:JFJ852036 JPF852035:JPF852036 JZB852035:JZB852036 KIX852035:KIX852036 KST852035:KST852036 LCP852035:LCP852036 LML852035:LML852036 LWH852035:LWH852036 MGD852035:MGD852036 MPZ852035:MPZ852036 MZV852035:MZV852036 NJR852035:NJR852036 NTN852035:NTN852036 ODJ852035:ODJ852036 ONF852035:ONF852036 OXB852035:OXB852036 PGX852035:PGX852036 PQT852035:PQT852036 QAP852035:QAP852036 QKL852035:QKL852036 QUH852035:QUH852036 RED852035:RED852036 RNZ852035:RNZ852036 RXV852035:RXV852036 SHR852035:SHR852036 SRN852035:SRN852036 TBJ852035:TBJ852036 TLF852035:TLF852036 TVB852035:TVB852036 UEX852035:UEX852036 UOT852035:UOT852036 UYP852035:UYP852036 VIL852035:VIL852036 VSH852035:VSH852036 WCD852035:WCD852036 WLZ852035:WLZ852036 WVV852035:WVV852036 N917570:N917571 JJ917571:JJ917572 TF917571:TF917572 ADB917571:ADB917572 AMX917571:AMX917572 AWT917571:AWT917572 BGP917571:BGP917572 BQL917571:BQL917572 CAH917571:CAH917572 CKD917571:CKD917572 CTZ917571:CTZ917572 DDV917571:DDV917572 DNR917571:DNR917572 DXN917571:DXN917572 EHJ917571:EHJ917572 ERF917571:ERF917572 FBB917571:FBB917572 FKX917571:FKX917572 FUT917571:FUT917572 GEP917571:GEP917572 GOL917571:GOL917572 GYH917571:GYH917572 HID917571:HID917572 HRZ917571:HRZ917572 IBV917571:IBV917572 ILR917571:ILR917572 IVN917571:IVN917572 JFJ917571:JFJ917572 JPF917571:JPF917572 JZB917571:JZB917572 KIX917571:KIX917572 KST917571:KST917572 LCP917571:LCP917572 LML917571:LML917572 LWH917571:LWH917572 MGD917571:MGD917572 MPZ917571:MPZ917572 MZV917571:MZV917572 NJR917571:NJR917572 NTN917571:NTN917572 ODJ917571:ODJ917572 ONF917571:ONF917572 OXB917571:OXB917572 PGX917571:PGX917572 PQT917571:PQT917572 QAP917571:QAP917572 QKL917571:QKL917572 QUH917571:QUH917572 RED917571:RED917572 RNZ917571:RNZ917572 RXV917571:RXV917572 SHR917571:SHR917572 SRN917571:SRN917572 TBJ917571:TBJ917572 TLF917571:TLF917572 TVB917571:TVB917572 UEX917571:UEX917572 UOT917571:UOT917572 UYP917571:UYP917572 VIL917571:VIL917572 VSH917571:VSH917572 WCD917571:WCD917572 WLZ917571:WLZ917572 WVV917571:WVV917572 N983106:N983107 JJ983107:JJ983108 TF983107:TF983108 ADB983107:ADB983108 AMX983107:AMX983108 AWT983107:AWT983108 BGP983107:BGP983108 BQL983107:BQL983108 CAH983107:CAH983108 CKD983107:CKD983108 CTZ983107:CTZ983108 DDV983107:DDV983108 DNR983107:DNR983108 DXN983107:DXN983108 EHJ983107:EHJ983108 ERF983107:ERF983108 FBB983107:FBB983108 FKX983107:FKX983108 FUT983107:FUT983108 GEP983107:GEP983108 GOL983107:GOL983108 GYH983107:GYH983108 HID983107:HID983108 HRZ983107:HRZ983108 IBV983107:IBV983108 ILR983107:ILR983108 IVN983107:IVN983108 JFJ983107:JFJ983108 JPF983107:JPF983108 JZB983107:JZB983108 KIX983107:KIX983108 KST983107:KST983108 LCP983107:LCP983108 LML983107:LML983108 LWH983107:LWH983108 MGD983107:MGD983108 MPZ983107:MPZ983108 MZV983107:MZV983108 NJR983107:NJR983108 NTN983107:NTN983108 ODJ983107:ODJ983108 ONF983107:ONF983108 OXB983107:OXB983108 PGX983107:PGX983108 PQT983107:PQT983108 QAP983107:QAP983108 QKL983107:QKL983108 QUH983107:QUH983108 RED983107:RED983108 RNZ983107:RNZ983108 RXV983107:RXV983108 SHR983107:SHR983108 SRN983107:SRN983108 TBJ983107:TBJ983108 TLF983107:TLF983108 TVB983107:TVB983108 UEX983107:UEX983108 UOT983107:UOT983108 UYP983107:UYP983108 VIL983107:VIL983108 VSH983107:VSH983108 WCD983107:WCD983108 WLZ983107:WLZ983108 WVV983107:WVV983108 QAP44:QAP45 JJ68:JJ69 TF68:TF69 ADB68:ADB69 AMX68:AMX69 AWT68:AWT69 BGP68:BGP69 BQL68:BQL69 CAH68:CAH69 CKD68:CKD69 CTZ68:CTZ69 DDV68:DDV69 DNR68:DNR69 DXN68:DXN69 EHJ68:EHJ69 ERF68:ERF69 FBB68:FBB69 FKX68:FKX69 FUT68:FUT69 GEP68:GEP69 GOL68:GOL69 GYH68:GYH69 HID68:HID69 HRZ68:HRZ69 IBV68:IBV69 ILR68:ILR69 IVN68:IVN69 JFJ68:JFJ69 JPF68:JPF69 JZB68:JZB69 KIX68:KIX69 KST68:KST69 LCP68:LCP69 LML68:LML69 LWH68:LWH69 MGD68:MGD69 MPZ68:MPZ69 MZV68:MZV69 NJR68:NJR69 NTN68:NTN69 ODJ68:ODJ69 ONF68:ONF69 OXB68:OXB69 PGX68:PGX69 PQT68:PQT69 QAP68:QAP69 QKL68:QKL69 QUH68:QUH69 RED68:RED69 RNZ68:RNZ69 RXV68:RXV69 SHR68:SHR69 SRN68:SRN69 TBJ68:TBJ69 TLF68:TLF69 TVB68:TVB69 UEX68:UEX69 UOT68:UOT69 UYP68:UYP69 VIL68:VIL69 VSH68:VSH69 WCD68:WCD69 WLZ68:WLZ69 WVV68:WVV69 N65605:N65606 JJ65606:JJ65607 TF65606:TF65607 ADB65606:ADB65607 AMX65606:AMX65607 AWT65606:AWT65607 BGP65606:BGP65607 BQL65606:BQL65607 CAH65606:CAH65607 CKD65606:CKD65607 CTZ65606:CTZ65607 DDV65606:DDV65607 DNR65606:DNR65607 DXN65606:DXN65607 EHJ65606:EHJ65607 ERF65606:ERF65607 FBB65606:FBB65607 FKX65606:FKX65607 FUT65606:FUT65607 GEP65606:GEP65607 GOL65606:GOL65607 GYH65606:GYH65607 HID65606:HID65607 HRZ65606:HRZ65607 IBV65606:IBV65607 ILR65606:ILR65607 IVN65606:IVN65607 JFJ65606:JFJ65607 JPF65606:JPF65607 JZB65606:JZB65607 KIX65606:KIX65607 KST65606:KST65607 LCP65606:LCP65607 LML65606:LML65607 LWH65606:LWH65607 MGD65606:MGD65607 MPZ65606:MPZ65607 MZV65606:MZV65607 NJR65606:NJR65607 NTN65606:NTN65607 ODJ65606:ODJ65607 ONF65606:ONF65607 OXB65606:OXB65607 PGX65606:PGX65607 PQT65606:PQT65607 QAP65606:QAP65607 QKL65606:QKL65607 QUH65606:QUH65607 RED65606:RED65607 RNZ65606:RNZ65607 RXV65606:RXV65607 SHR65606:SHR65607 SRN65606:SRN65607 TBJ65606:TBJ65607 TLF65606:TLF65607 TVB65606:TVB65607 UEX65606:UEX65607 UOT65606:UOT65607 UYP65606:UYP65607 VIL65606:VIL65607 VSH65606:VSH65607 WCD65606:WCD65607 WLZ65606:WLZ65607 WVV65606:WVV65607 N131141:N131142 JJ131142:JJ131143 TF131142:TF131143 ADB131142:ADB131143 AMX131142:AMX131143 AWT131142:AWT131143 BGP131142:BGP131143 BQL131142:BQL131143 CAH131142:CAH131143 CKD131142:CKD131143 CTZ131142:CTZ131143 DDV131142:DDV131143 DNR131142:DNR131143 DXN131142:DXN131143 EHJ131142:EHJ131143 ERF131142:ERF131143 FBB131142:FBB131143 FKX131142:FKX131143 FUT131142:FUT131143 GEP131142:GEP131143 GOL131142:GOL131143 GYH131142:GYH131143 HID131142:HID131143 HRZ131142:HRZ131143 IBV131142:IBV131143 ILR131142:ILR131143 IVN131142:IVN131143 JFJ131142:JFJ131143 JPF131142:JPF131143 JZB131142:JZB131143 KIX131142:KIX131143 KST131142:KST131143 LCP131142:LCP131143 LML131142:LML131143 LWH131142:LWH131143 MGD131142:MGD131143 MPZ131142:MPZ131143 MZV131142:MZV131143 NJR131142:NJR131143 NTN131142:NTN131143 ODJ131142:ODJ131143 ONF131142:ONF131143 OXB131142:OXB131143 PGX131142:PGX131143 PQT131142:PQT131143 QAP131142:QAP131143 QKL131142:QKL131143 QUH131142:QUH131143 RED131142:RED131143 RNZ131142:RNZ131143 RXV131142:RXV131143 SHR131142:SHR131143 SRN131142:SRN131143 TBJ131142:TBJ131143 TLF131142:TLF131143 TVB131142:TVB131143 UEX131142:UEX131143 UOT131142:UOT131143 UYP131142:UYP131143 VIL131142:VIL131143 VSH131142:VSH131143 WCD131142:WCD131143 WLZ131142:WLZ131143 WVV131142:WVV131143 N196677:N196678 JJ196678:JJ196679 TF196678:TF196679 ADB196678:ADB196679 AMX196678:AMX196679 AWT196678:AWT196679 BGP196678:BGP196679 BQL196678:BQL196679 CAH196678:CAH196679 CKD196678:CKD196679 CTZ196678:CTZ196679 DDV196678:DDV196679 DNR196678:DNR196679 DXN196678:DXN196679 EHJ196678:EHJ196679 ERF196678:ERF196679 FBB196678:FBB196679 FKX196678:FKX196679 FUT196678:FUT196679 GEP196678:GEP196679 GOL196678:GOL196679 GYH196678:GYH196679 HID196678:HID196679 HRZ196678:HRZ196679 IBV196678:IBV196679 ILR196678:ILR196679 IVN196678:IVN196679 JFJ196678:JFJ196679 JPF196678:JPF196679 JZB196678:JZB196679 KIX196678:KIX196679 KST196678:KST196679 LCP196678:LCP196679 LML196678:LML196679 LWH196678:LWH196679 MGD196678:MGD196679 MPZ196678:MPZ196679 MZV196678:MZV196679 NJR196678:NJR196679 NTN196678:NTN196679 ODJ196678:ODJ196679 ONF196678:ONF196679 OXB196678:OXB196679 PGX196678:PGX196679 PQT196678:PQT196679 QAP196678:QAP196679 QKL196678:QKL196679 QUH196678:QUH196679 RED196678:RED196679 RNZ196678:RNZ196679 RXV196678:RXV196679 SHR196678:SHR196679 SRN196678:SRN196679 TBJ196678:TBJ196679 TLF196678:TLF196679 TVB196678:TVB196679 UEX196678:UEX196679 UOT196678:UOT196679 UYP196678:UYP196679 VIL196678:VIL196679 VSH196678:VSH196679 WCD196678:WCD196679 WLZ196678:WLZ196679 WVV196678:WVV196679 N262213:N262214 JJ262214:JJ262215 TF262214:TF262215 ADB262214:ADB262215 AMX262214:AMX262215 AWT262214:AWT262215 BGP262214:BGP262215 BQL262214:BQL262215 CAH262214:CAH262215 CKD262214:CKD262215 CTZ262214:CTZ262215 DDV262214:DDV262215 DNR262214:DNR262215 DXN262214:DXN262215 EHJ262214:EHJ262215 ERF262214:ERF262215 FBB262214:FBB262215 FKX262214:FKX262215 FUT262214:FUT262215 GEP262214:GEP262215 GOL262214:GOL262215 GYH262214:GYH262215 HID262214:HID262215 HRZ262214:HRZ262215 IBV262214:IBV262215 ILR262214:ILR262215 IVN262214:IVN262215 JFJ262214:JFJ262215 JPF262214:JPF262215 JZB262214:JZB262215 KIX262214:KIX262215 KST262214:KST262215 LCP262214:LCP262215 LML262214:LML262215 LWH262214:LWH262215 MGD262214:MGD262215 MPZ262214:MPZ262215 MZV262214:MZV262215 NJR262214:NJR262215 NTN262214:NTN262215 ODJ262214:ODJ262215 ONF262214:ONF262215 OXB262214:OXB262215 PGX262214:PGX262215 PQT262214:PQT262215 QAP262214:QAP262215 QKL262214:QKL262215 QUH262214:QUH262215 RED262214:RED262215 RNZ262214:RNZ262215 RXV262214:RXV262215 SHR262214:SHR262215 SRN262214:SRN262215 TBJ262214:TBJ262215 TLF262214:TLF262215 TVB262214:TVB262215 UEX262214:UEX262215 UOT262214:UOT262215 UYP262214:UYP262215 VIL262214:VIL262215 VSH262214:VSH262215 WCD262214:WCD262215 WLZ262214:WLZ262215 WVV262214:WVV262215 N327749:N327750 JJ327750:JJ327751 TF327750:TF327751 ADB327750:ADB327751 AMX327750:AMX327751 AWT327750:AWT327751 BGP327750:BGP327751 BQL327750:BQL327751 CAH327750:CAH327751 CKD327750:CKD327751 CTZ327750:CTZ327751 DDV327750:DDV327751 DNR327750:DNR327751 DXN327750:DXN327751 EHJ327750:EHJ327751 ERF327750:ERF327751 FBB327750:FBB327751 FKX327750:FKX327751 FUT327750:FUT327751 GEP327750:GEP327751 GOL327750:GOL327751 GYH327750:GYH327751 HID327750:HID327751 HRZ327750:HRZ327751 IBV327750:IBV327751 ILR327750:ILR327751 IVN327750:IVN327751 JFJ327750:JFJ327751 JPF327750:JPF327751 JZB327750:JZB327751 KIX327750:KIX327751 KST327750:KST327751 LCP327750:LCP327751 LML327750:LML327751 LWH327750:LWH327751 MGD327750:MGD327751 MPZ327750:MPZ327751 MZV327750:MZV327751 NJR327750:NJR327751 NTN327750:NTN327751 ODJ327750:ODJ327751 ONF327750:ONF327751 OXB327750:OXB327751 PGX327750:PGX327751 PQT327750:PQT327751 QAP327750:QAP327751 QKL327750:QKL327751 QUH327750:QUH327751 RED327750:RED327751 RNZ327750:RNZ327751 RXV327750:RXV327751 SHR327750:SHR327751 SRN327750:SRN327751 TBJ327750:TBJ327751 TLF327750:TLF327751 TVB327750:TVB327751 UEX327750:UEX327751 UOT327750:UOT327751 UYP327750:UYP327751 VIL327750:VIL327751 VSH327750:VSH327751 WCD327750:WCD327751 WLZ327750:WLZ327751 WVV327750:WVV327751 N393285:N393286 JJ393286:JJ393287 TF393286:TF393287 ADB393286:ADB393287 AMX393286:AMX393287 AWT393286:AWT393287 BGP393286:BGP393287 BQL393286:BQL393287 CAH393286:CAH393287 CKD393286:CKD393287 CTZ393286:CTZ393287 DDV393286:DDV393287 DNR393286:DNR393287 DXN393286:DXN393287 EHJ393286:EHJ393287 ERF393286:ERF393287 FBB393286:FBB393287 FKX393286:FKX393287 FUT393286:FUT393287 GEP393286:GEP393287 GOL393286:GOL393287 GYH393286:GYH393287 HID393286:HID393287 HRZ393286:HRZ393287 IBV393286:IBV393287 ILR393286:ILR393287 IVN393286:IVN393287 JFJ393286:JFJ393287 JPF393286:JPF393287 JZB393286:JZB393287 KIX393286:KIX393287 KST393286:KST393287 LCP393286:LCP393287 LML393286:LML393287 LWH393286:LWH393287 MGD393286:MGD393287 MPZ393286:MPZ393287 MZV393286:MZV393287 NJR393286:NJR393287 NTN393286:NTN393287 ODJ393286:ODJ393287 ONF393286:ONF393287 OXB393286:OXB393287 PGX393286:PGX393287 PQT393286:PQT393287 QAP393286:QAP393287 QKL393286:QKL393287 QUH393286:QUH393287 RED393286:RED393287 RNZ393286:RNZ393287 RXV393286:RXV393287 SHR393286:SHR393287 SRN393286:SRN393287 TBJ393286:TBJ393287 TLF393286:TLF393287 TVB393286:TVB393287 UEX393286:UEX393287 UOT393286:UOT393287 UYP393286:UYP393287 VIL393286:VIL393287 VSH393286:VSH393287 WCD393286:WCD393287 WLZ393286:WLZ393287 WVV393286:WVV393287 N458821:N458822 JJ458822:JJ458823 TF458822:TF458823 ADB458822:ADB458823 AMX458822:AMX458823 AWT458822:AWT458823 BGP458822:BGP458823 BQL458822:BQL458823 CAH458822:CAH458823 CKD458822:CKD458823 CTZ458822:CTZ458823 DDV458822:DDV458823 DNR458822:DNR458823 DXN458822:DXN458823 EHJ458822:EHJ458823 ERF458822:ERF458823 FBB458822:FBB458823 FKX458822:FKX458823 FUT458822:FUT458823 GEP458822:GEP458823 GOL458822:GOL458823 GYH458822:GYH458823 HID458822:HID458823 HRZ458822:HRZ458823 IBV458822:IBV458823 ILR458822:ILR458823 IVN458822:IVN458823 JFJ458822:JFJ458823 JPF458822:JPF458823 JZB458822:JZB458823 KIX458822:KIX458823 KST458822:KST458823 LCP458822:LCP458823 LML458822:LML458823 LWH458822:LWH458823 MGD458822:MGD458823 MPZ458822:MPZ458823 MZV458822:MZV458823 NJR458822:NJR458823 NTN458822:NTN458823 ODJ458822:ODJ458823 ONF458822:ONF458823 OXB458822:OXB458823 PGX458822:PGX458823 PQT458822:PQT458823 QAP458822:QAP458823 QKL458822:QKL458823 QUH458822:QUH458823 RED458822:RED458823 RNZ458822:RNZ458823 RXV458822:RXV458823 SHR458822:SHR458823 SRN458822:SRN458823 TBJ458822:TBJ458823 TLF458822:TLF458823 TVB458822:TVB458823 UEX458822:UEX458823 UOT458822:UOT458823 UYP458822:UYP458823 VIL458822:VIL458823 VSH458822:VSH458823 WCD458822:WCD458823 WLZ458822:WLZ458823 WVV458822:WVV458823 N524357:N524358 JJ524358:JJ524359 TF524358:TF524359 ADB524358:ADB524359 AMX524358:AMX524359 AWT524358:AWT524359 BGP524358:BGP524359 BQL524358:BQL524359 CAH524358:CAH524359 CKD524358:CKD524359 CTZ524358:CTZ524359 DDV524358:DDV524359 DNR524358:DNR524359 DXN524358:DXN524359 EHJ524358:EHJ524359 ERF524358:ERF524359 FBB524358:FBB524359 FKX524358:FKX524359 FUT524358:FUT524359 GEP524358:GEP524359 GOL524358:GOL524359 GYH524358:GYH524359 HID524358:HID524359 HRZ524358:HRZ524359 IBV524358:IBV524359 ILR524358:ILR524359 IVN524358:IVN524359 JFJ524358:JFJ524359 JPF524358:JPF524359 JZB524358:JZB524359 KIX524358:KIX524359 KST524358:KST524359 LCP524358:LCP524359 LML524358:LML524359 LWH524358:LWH524359 MGD524358:MGD524359 MPZ524358:MPZ524359 MZV524358:MZV524359 NJR524358:NJR524359 NTN524358:NTN524359 ODJ524358:ODJ524359 ONF524358:ONF524359 OXB524358:OXB524359 PGX524358:PGX524359 PQT524358:PQT524359 QAP524358:QAP524359 QKL524358:QKL524359 QUH524358:QUH524359 RED524358:RED524359 RNZ524358:RNZ524359 RXV524358:RXV524359 SHR524358:SHR524359 SRN524358:SRN524359 TBJ524358:TBJ524359 TLF524358:TLF524359 TVB524358:TVB524359 UEX524358:UEX524359 UOT524358:UOT524359 UYP524358:UYP524359 VIL524358:VIL524359 VSH524358:VSH524359 WCD524358:WCD524359 WLZ524358:WLZ524359 WVV524358:WVV524359 N589893:N589894 JJ589894:JJ589895 TF589894:TF589895 ADB589894:ADB589895 AMX589894:AMX589895 AWT589894:AWT589895 BGP589894:BGP589895 BQL589894:BQL589895 CAH589894:CAH589895 CKD589894:CKD589895 CTZ589894:CTZ589895 DDV589894:DDV589895 DNR589894:DNR589895 DXN589894:DXN589895 EHJ589894:EHJ589895 ERF589894:ERF589895 FBB589894:FBB589895 FKX589894:FKX589895 FUT589894:FUT589895 GEP589894:GEP589895 GOL589894:GOL589895 GYH589894:GYH589895 HID589894:HID589895 HRZ589894:HRZ589895 IBV589894:IBV589895 ILR589894:ILR589895 IVN589894:IVN589895 JFJ589894:JFJ589895 JPF589894:JPF589895 JZB589894:JZB589895 KIX589894:KIX589895 KST589894:KST589895 LCP589894:LCP589895 LML589894:LML589895 LWH589894:LWH589895 MGD589894:MGD589895 MPZ589894:MPZ589895 MZV589894:MZV589895 NJR589894:NJR589895 NTN589894:NTN589895 ODJ589894:ODJ589895 ONF589894:ONF589895 OXB589894:OXB589895 PGX589894:PGX589895 PQT589894:PQT589895 QAP589894:QAP589895 QKL589894:QKL589895 QUH589894:QUH589895 RED589894:RED589895 RNZ589894:RNZ589895 RXV589894:RXV589895 SHR589894:SHR589895 SRN589894:SRN589895 TBJ589894:TBJ589895 TLF589894:TLF589895 TVB589894:TVB589895 UEX589894:UEX589895 UOT589894:UOT589895 UYP589894:UYP589895 VIL589894:VIL589895 VSH589894:VSH589895 WCD589894:WCD589895 WLZ589894:WLZ589895 WVV589894:WVV589895 N655429:N655430 JJ655430:JJ655431 TF655430:TF655431 ADB655430:ADB655431 AMX655430:AMX655431 AWT655430:AWT655431 BGP655430:BGP655431 BQL655430:BQL655431 CAH655430:CAH655431 CKD655430:CKD655431 CTZ655430:CTZ655431 DDV655430:DDV655431 DNR655430:DNR655431 DXN655430:DXN655431 EHJ655430:EHJ655431 ERF655430:ERF655431 FBB655430:FBB655431 FKX655430:FKX655431 FUT655430:FUT655431 GEP655430:GEP655431 GOL655430:GOL655431 GYH655430:GYH655431 HID655430:HID655431 HRZ655430:HRZ655431 IBV655430:IBV655431 ILR655430:ILR655431 IVN655430:IVN655431 JFJ655430:JFJ655431 JPF655430:JPF655431 JZB655430:JZB655431 KIX655430:KIX655431 KST655430:KST655431 LCP655430:LCP655431 LML655430:LML655431 LWH655430:LWH655431 MGD655430:MGD655431 MPZ655430:MPZ655431 MZV655430:MZV655431 NJR655430:NJR655431 NTN655430:NTN655431 ODJ655430:ODJ655431 ONF655430:ONF655431 OXB655430:OXB655431 PGX655430:PGX655431 PQT655430:PQT655431 QAP655430:QAP655431 QKL655430:QKL655431 QUH655430:QUH655431 RED655430:RED655431 RNZ655430:RNZ655431 RXV655430:RXV655431 SHR655430:SHR655431 SRN655430:SRN655431 TBJ655430:TBJ655431 TLF655430:TLF655431 TVB655430:TVB655431 UEX655430:UEX655431 UOT655430:UOT655431 UYP655430:UYP655431 VIL655430:VIL655431 VSH655430:VSH655431 WCD655430:WCD655431 WLZ655430:WLZ655431 WVV655430:WVV655431 N720965:N720966 JJ720966:JJ720967 TF720966:TF720967 ADB720966:ADB720967 AMX720966:AMX720967 AWT720966:AWT720967 BGP720966:BGP720967 BQL720966:BQL720967 CAH720966:CAH720967 CKD720966:CKD720967 CTZ720966:CTZ720967 DDV720966:DDV720967 DNR720966:DNR720967 DXN720966:DXN720967 EHJ720966:EHJ720967 ERF720966:ERF720967 FBB720966:FBB720967 FKX720966:FKX720967 FUT720966:FUT720967 GEP720966:GEP720967 GOL720966:GOL720967 GYH720966:GYH720967 HID720966:HID720967 HRZ720966:HRZ720967 IBV720966:IBV720967 ILR720966:ILR720967 IVN720966:IVN720967 JFJ720966:JFJ720967 JPF720966:JPF720967 JZB720966:JZB720967 KIX720966:KIX720967 KST720966:KST720967 LCP720966:LCP720967 LML720966:LML720967 LWH720966:LWH720967 MGD720966:MGD720967 MPZ720966:MPZ720967 MZV720966:MZV720967 NJR720966:NJR720967 NTN720966:NTN720967 ODJ720966:ODJ720967 ONF720966:ONF720967 OXB720966:OXB720967 PGX720966:PGX720967 PQT720966:PQT720967 QAP720966:QAP720967 QKL720966:QKL720967 QUH720966:QUH720967 RED720966:RED720967 RNZ720966:RNZ720967 RXV720966:RXV720967 SHR720966:SHR720967 SRN720966:SRN720967 TBJ720966:TBJ720967 TLF720966:TLF720967 TVB720966:TVB720967 UEX720966:UEX720967 UOT720966:UOT720967 UYP720966:UYP720967 VIL720966:VIL720967 VSH720966:VSH720967 WCD720966:WCD720967 WLZ720966:WLZ720967 WVV720966:WVV720967 N786501:N786502 JJ786502:JJ786503 TF786502:TF786503 ADB786502:ADB786503 AMX786502:AMX786503 AWT786502:AWT786503 BGP786502:BGP786503 BQL786502:BQL786503 CAH786502:CAH786503 CKD786502:CKD786503 CTZ786502:CTZ786503 DDV786502:DDV786503 DNR786502:DNR786503 DXN786502:DXN786503 EHJ786502:EHJ786503 ERF786502:ERF786503 FBB786502:FBB786503 FKX786502:FKX786503 FUT786502:FUT786503 GEP786502:GEP786503 GOL786502:GOL786503 GYH786502:GYH786503 HID786502:HID786503 HRZ786502:HRZ786503 IBV786502:IBV786503 ILR786502:ILR786503 IVN786502:IVN786503 JFJ786502:JFJ786503 JPF786502:JPF786503 JZB786502:JZB786503 KIX786502:KIX786503 KST786502:KST786503 LCP786502:LCP786503 LML786502:LML786503 LWH786502:LWH786503 MGD786502:MGD786503 MPZ786502:MPZ786503 MZV786502:MZV786503 NJR786502:NJR786503 NTN786502:NTN786503 ODJ786502:ODJ786503 ONF786502:ONF786503 OXB786502:OXB786503 PGX786502:PGX786503 PQT786502:PQT786503 QAP786502:QAP786503 QKL786502:QKL786503 QUH786502:QUH786503 RED786502:RED786503 RNZ786502:RNZ786503 RXV786502:RXV786503 SHR786502:SHR786503 SRN786502:SRN786503 TBJ786502:TBJ786503 TLF786502:TLF786503 TVB786502:TVB786503 UEX786502:UEX786503 UOT786502:UOT786503 UYP786502:UYP786503 VIL786502:VIL786503 VSH786502:VSH786503 WCD786502:WCD786503 WLZ786502:WLZ786503 WVV786502:WVV786503 N852037:N852038 JJ852038:JJ852039 TF852038:TF852039 ADB852038:ADB852039 AMX852038:AMX852039 AWT852038:AWT852039 BGP852038:BGP852039 BQL852038:BQL852039 CAH852038:CAH852039 CKD852038:CKD852039 CTZ852038:CTZ852039 DDV852038:DDV852039 DNR852038:DNR852039 DXN852038:DXN852039 EHJ852038:EHJ852039 ERF852038:ERF852039 FBB852038:FBB852039 FKX852038:FKX852039 FUT852038:FUT852039 GEP852038:GEP852039 GOL852038:GOL852039 GYH852038:GYH852039 HID852038:HID852039 HRZ852038:HRZ852039 IBV852038:IBV852039 ILR852038:ILR852039 IVN852038:IVN852039 JFJ852038:JFJ852039 JPF852038:JPF852039 JZB852038:JZB852039 KIX852038:KIX852039 KST852038:KST852039 LCP852038:LCP852039 LML852038:LML852039 LWH852038:LWH852039 MGD852038:MGD852039 MPZ852038:MPZ852039 MZV852038:MZV852039 NJR852038:NJR852039 NTN852038:NTN852039 ODJ852038:ODJ852039 ONF852038:ONF852039 OXB852038:OXB852039 PGX852038:PGX852039 PQT852038:PQT852039 QAP852038:QAP852039 QKL852038:QKL852039 QUH852038:QUH852039 RED852038:RED852039 RNZ852038:RNZ852039 RXV852038:RXV852039 SHR852038:SHR852039 SRN852038:SRN852039 TBJ852038:TBJ852039 TLF852038:TLF852039 TVB852038:TVB852039 UEX852038:UEX852039 UOT852038:UOT852039 UYP852038:UYP852039 VIL852038:VIL852039 VSH852038:VSH852039 WCD852038:WCD852039 WLZ852038:WLZ852039 WVV852038:WVV852039 N917573:N917574 JJ917574:JJ917575 TF917574:TF917575 ADB917574:ADB917575 AMX917574:AMX917575 AWT917574:AWT917575 BGP917574:BGP917575 BQL917574:BQL917575 CAH917574:CAH917575 CKD917574:CKD917575 CTZ917574:CTZ917575 DDV917574:DDV917575 DNR917574:DNR917575 DXN917574:DXN917575 EHJ917574:EHJ917575 ERF917574:ERF917575 FBB917574:FBB917575 FKX917574:FKX917575 FUT917574:FUT917575 GEP917574:GEP917575 GOL917574:GOL917575 GYH917574:GYH917575 HID917574:HID917575 HRZ917574:HRZ917575 IBV917574:IBV917575 ILR917574:ILR917575 IVN917574:IVN917575 JFJ917574:JFJ917575 JPF917574:JPF917575 JZB917574:JZB917575 KIX917574:KIX917575 KST917574:KST917575 LCP917574:LCP917575 LML917574:LML917575 LWH917574:LWH917575 MGD917574:MGD917575 MPZ917574:MPZ917575 MZV917574:MZV917575 NJR917574:NJR917575 NTN917574:NTN917575 ODJ917574:ODJ917575 ONF917574:ONF917575 OXB917574:OXB917575 PGX917574:PGX917575 PQT917574:PQT917575 QAP917574:QAP917575 QKL917574:QKL917575 QUH917574:QUH917575 RED917574:RED917575 RNZ917574:RNZ917575 RXV917574:RXV917575 SHR917574:SHR917575 SRN917574:SRN917575 TBJ917574:TBJ917575 TLF917574:TLF917575 TVB917574:TVB917575 UEX917574:UEX917575 UOT917574:UOT917575 UYP917574:UYP917575 VIL917574:VIL917575 VSH917574:VSH917575 WCD917574:WCD917575 WLZ917574:WLZ917575 WVV917574:WVV917575 N983109:N983110 JJ983110:JJ983111 TF983110:TF983111 ADB983110:ADB983111 AMX983110:AMX983111 AWT983110:AWT983111 BGP983110:BGP983111 BQL983110:BQL983111 CAH983110:CAH983111 CKD983110:CKD983111 CTZ983110:CTZ983111 DDV983110:DDV983111 DNR983110:DNR983111 DXN983110:DXN983111 EHJ983110:EHJ983111 ERF983110:ERF983111 FBB983110:FBB983111 FKX983110:FKX983111 FUT983110:FUT983111 GEP983110:GEP983111 GOL983110:GOL983111 GYH983110:GYH983111 HID983110:HID983111 HRZ983110:HRZ983111 IBV983110:IBV983111 ILR983110:ILR983111 IVN983110:IVN983111 JFJ983110:JFJ983111 JPF983110:JPF983111 JZB983110:JZB983111 KIX983110:KIX983111 KST983110:KST983111 LCP983110:LCP983111 LML983110:LML983111 LWH983110:LWH983111 MGD983110:MGD983111 MPZ983110:MPZ983111 MZV983110:MZV983111 NJR983110:NJR983111 NTN983110:NTN983111 ODJ983110:ODJ983111 ONF983110:ONF983111 OXB983110:OXB983111 PGX983110:PGX983111 PQT983110:PQT983111 QAP983110:QAP983111 QKL983110:QKL983111 QUH983110:QUH983111 RED983110:RED983111 RNZ983110:RNZ983111 RXV983110:RXV983111 SHR983110:SHR983111 SRN983110:SRN983111 TBJ983110:TBJ983111 TLF983110:TLF983111 TVB983110:TVB983111 UEX983110:UEX983111 UOT983110:UOT983111 UYP983110:UYP983111 VIL983110:VIL983111 VSH983110:VSH983111 WCD983110:WCD983111 WLZ983110:WLZ983111 WVV983110:WVV983111 PQT44:PQT45 JJ71:JJ72 TF71:TF72 ADB71:ADB72 AMX71:AMX72 AWT71:AWT72 BGP71:BGP72 BQL71:BQL72 CAH71:CAH72 CKD71:CKD72 CTZ71:CTZ72 DDV71:DDV72 DNR71:DNR72 DXN71:DXN72 EHJ71:EHJ72 ERF71:ERF72 FBB71:FBB72 FKX71:FKX72 FUT71:FUT72 GEP71:GEP72 GOL71:GOL72 GYH71:GYH72 HID71:HID72 HRZ71:HRZ72 IBV71:IBV72 ILR71:ILR72 IVN71:IVN72 JFJ71:JFJ72 JPF71:JPF72 JZB71:JZB72 KIX71:KIX72 KST71:KST72 LCP71:LCP72 LML71:LML72 LWH71:LWH72 MGD71:MGD72 MPZ71:MPZ72 MZV71:MZV72 NJR71:NJR72 NTN71:NTN72 ODJ71:ODJ72 ONF71:ONF72 OXB71:OXB72 PGX71:PGX72 PQT71:PQT72 QAP71:QAP72 QKL71:QKL72 QUH71:QUH72 RED71:RED72 RNZ71:RNZ72 RXV71:RXV72 SHR71:SHR72 SRN71:SRN72 TBJ71:TBJ72 TLF71:TLF72 TVB71:TVB72 UEX71:UEX72 UOT71:UOT72 UYP71:UYP72 VIL71:VIL72 VSH71:VSH72 WCD71:WCD72 WLZ71:WLZ72 WVV71:WVV72 N65608:N65609 JJ65609:JJ65610 TF65609:TF65610 ADB65609:ADB65610 AMX65609:AMX65610 AWT65609:AWT65610 BGP65609:BGP65610 BQL65609:BQL65610 CAH65609:CAH65610 CKD65609:CKD65610 CTZ65609:CTZ65610 DDV65609:DDV65610 DNR65609:DNR65610 DXN65609:DXN65610 EHJ65609:EHJ65610 ERF65609:ERF65610 FBB65609:FBB65610 FKX65609:FKX65610 FUT65609:FUT65610 GEP65609:GEP65610 GOL65609:GOL65610 GYH65609:GYH65610 HID65609:HID65610 HRZ65609:HRZ65610 IBV65609:IBV65610 ILR65609:ILR65610 IVN65609:IVN65610 JFJ65609:JFJ65610 JPF65609:JPF65610 JZB65609:JZB65610 KIX65609:KIX65610 KST65609:KST65610 LCP65609:LCP65610 LML65609:LML65610 LWH65609:LWH65610 MGD65609:MGD65610 MPZ65609:MPZ65610 MZV65609:MZV65610 NJR65609:NJR65610 NTN65609:NTN65610 ODJ65609:ODJ65610 ONF65609:ONF65610 OXB65609:OXB65610 PGX65609:PGX65610 PQT65609:PQT65610 QAP65609:QAP65610 QKL65609:QKL65610 QUH65609:QUH65610 RED65609:RED65610 RNZ65609:RNZ65610 RXV65609:RXV65610 SHR65609:SHR65610 SRN65609:SRN65610 TBJ65609:TBJ65610 TLF65609:TLF65610 TVB65609:TVB65610 UEX65609:UEX65610 UOT65609:UOT65610 UYP65609:UYP65610 VIL65609:VIL65610 VSH65609:VSH65610 WCD65609:WCD65610 WLZ65609:WLZ65610 WVV65609:WVV65610 N131144:N131145 JJ131145:JJ131146 TF131145:TF131146 ADB131145:ADB131146 AMX131145:AMX131146 AWT131145:AWT131146 BGP131145:BGP131146 BQL131145:BQL131146 CAH131145:CAH131146 CKD131145:CKD131146 CTZ131145:CTZ131146 DDV131145:DDV131146 DNR131145:DNR131146 DXN131145:DXN131146 EHJ131145:EHJ131146 ERF131145:ERF131146 FBB131145:FBB131146 FKX131145:FKX131146 FUT131145:FUT131146 GEP131145:GEP131146 GOL131145:GOL131146 GYH131145:GYH131146 HID131145:HID131146 HRZ131145:HRZ131146 IBV131145:IBV131146 ILR131145:ILR131146 IVN131145:IVN131146 JFJ131145:JFJ131146 JPF131145:JPF131146 JZB131145:JZB131146 KIX131145:KIX131146 KST131145:KST131146 LCP131145:LCP131146 LML131145:LML131146 LWH131145:LWH131146 MGD131145:MGD131146 MPZ131145:MPZ131146 MZV131145:MZV131146 NJR131145:NJR131146 NTN131145:NTN131146 ODJ131145:ODJ131146 ONF131145:ONF131146 OXB131145:OXB131146 PGX131145:PGX131146 PQT131145:PQT131146 QAP131145:QAP131146 QKL131145:QKL131146 QUH131145:QUH131146 RED131145:RED131146 RNZ131145:RNZ131146 RXV131145:RXV131146 SHR131145:SHR131146 SRN131145:SRN131146 TBJ131145:TBJ131146 TLF131145:TLF131146 TVB131145:TVB131146 UEX131145:UEX131146 UOT131145:UOT131146 UYP131145:UYP131146 VIL131145:VIL131146 VSH131145:VSH131146 WCD131145:WCD131146 WLZ131145:WLZ131146 WVV131145:WVV131146 N196680:N196681 JJ196681:JJ196682 TF196681:TF196682 ADB196681:ADB196682 AMX196681:AMX196682 AWT196681:AWT196682 BGP196681:BGP196682 BQL196681:BQL196682 CAH196681:CAH196682 CKD196681:CKD196682 CTZ196681:CTZ196682 DDV196681:DDV196682 DNR196681:DNR196682 DXN196681:DXN196682 EHJ196681:EHJ196682 ERF196681:ERF196682 FBB196681:FBB196682 FKX196681:FKX196682 FUT196681:FUT196682 GEP196681:GEP196682 GOL196681:GOL196682 GYH196681:GYH196682 HID196681:HID196682 HRZ196681:HRZ196682 IBV196681:IBV196682 ILR196681:ILR196682 IVN196681:IVN196682 JFJ196681:JFJ196682 JPF196681:JPF196682 JZB196681:JZB196682 KIX196681:KIX196682 KST196681:KST196682 LCP196681:LCP196682 LML196681:LML196682 LWH196681:LWH196682 MGD196681:MGD196682 MPZ196681:MPZ196682 MZV196681:MZV196682 NJR196681:NJR196682 NTN196681:NTN196682 ODJ196681:ODJ196682 ONF196681:ONF196682 OXB196681:OXB196682 PGX196681:PGX196682 PQT196681:PQT196682 QAP196681:QAP196682 QKL196681:QKL196682 QUH196681:QUH196682 RED196681:RED196682 RNZ196681:RNZ196682 RXV196681:RXV196682 SHR196681:SHR196682 SRN196681:SRN196682 TBJ196681:TBJ196682 TLF196681:TLF196682 TVB196681:TVB196682 UEX196681:UEX196682 UOT196681:UOT196682 UYP196681:UYP196682 VIL196681:VIL196682 VSH196681:VSH196682 WCD196681:WCD196682 WLZ196681:WLZ196682 WVV196681:WVV196682 N262216:N262217 JJ262217:JJ262218 TF262217:TF262218 ADB262217:ADB262218 AMX262217:AMX262218 AWT262217:AWT262218 BGP262217:BGP262218 BQL262217:BQL262218 CAH262217:CAH262218 CKD262217:CKD262218 CTZ262217:CTZ262218 DDV262217:DDV262218 DNR262217:DNR262218 DXN262217:DXN262218 EHJ262217:EHJ262218 ERF262217:ERF262218 FBB262217:FBB262218 FKX262217:FKX262218 FUT262217:FUT262218 GEP262217:GEP262218 GOL262217:GOL262218 GYH262217:GYH262218 HID262217:HID262218 HRZ262217:HRZ262218 IBV262217:IBV262218 ILR262217:ILR262218 IVN262217:IVN262218 JFJ262217:JFJ262218 JPF262217:JPF262218 JZB262217:JZB262218 KIX262217:KIX262218 KST262217:KST262218 LCP262217:LCP262218 LML262217:LML262218 LWH262217:LWH262218 MGD262217:MGD262218 MPZ262217:MPZ262218 MZV262217:MZV262218 NJR262217:NJR262218 NTN262217:NTN262218 ODJ262217:ODJ262218 ONF262217:ONF262218 OXB262217:OXB262218 PGX262217:PGX262218 PQT262217:PQT262218 QAP262217:QAP262218 QKL262217:QKL262218 QUH262217:QUH262218 RED262217:RED262218 RNZ262217:RNZ262218 RXV262217:RXV262218 SHR262217:SHR262218 SRN262217:SRN262218 TBJ262217:TBJ262218 TLF262217:TLF262218 TVB262217:TVB262218 UEX262217:UEX262218 UOT262217:UOT262218 UYP262217:UYP262218 VIL262217:VIL262218 VSH262217:VSH262218 WCD262217:WCD262218 WLZ262217:WLZ262218 WVV262217:WVV262218 N327752:N327753 JJ327753:JJ327754 TF327753:TF327754 ADB327753:ADB327754 AMX327753:AMX327754 AWT327753:AWT327754 BGP327753:BGP327754 BQL327753:BQL327754 CAH327753:CAH327754 CKD327753:CKD327754 CTZ327753:CTZ327754 DDV327753:DDV327754 DNR327753:DNR327754 DXN327753:DXN327754 EHJ327753:EHJ327754 ERF327753:ERF327754 FBB327753:FBB327754 FKX327753:FKX327754 FUT327753:FUT327754 GEP327753:GEP327754 GOL327753:GOL327754 GYH327753:GYH327754 HID327753:HID327754 HRZ327753:HRZ327754 IBV327753:IBV327754 ILR327753:ILR327754 IVN327753:IVN327754 JFJ327753:JFJ327754 JPF327753:JPF327754 JZB327753:JZB327754 KIX327753:KIX327754 KST327753:KST327754 LCP327753:LCP327754 LML327753:LML327754 LWH327753:LWH327754 MGD327753:MGD327754 MPZ327753:MPZ327754 MZV327753:MZV327754 NJR327753:NJR327754 NTN327753:NTN327754 ODJ327753:ODJ327754 ONF327753:ONF327754 OXB327753:OXB327754 PGX327753:PGX327754 PQT327753:PQT327754 QAP327753:QAP327754 QKL327753:QKL327754 QUH327753:QUH327754 RED327753:RED327754 RNZ327753:RNZ327754 RXV327753:RXV327754 SHR327753:SHR327754 SRN327753:SRN327754 TBJ327753:TBJ327754 TLF327753:TLF327754 TVB327753:TVB327754 UEX327753:UEX327754 UOT327753:UOT327754 UYP327753:UYP327754 VIL327753:VIL327754 VSH327753:VSH327754 WCD327753:WCD327754 WLZ327753:WLZ327754 WVV327753:WVV327754 N393288:N393289 JJ393289:JJ393290 TF393289:TF393290 ADB393289:ADB393290 AMX393289:AMX393290 AWT393289:AWT393290 BGP393289:BGP393290 BQL393289:BQL393290 CAH393289:CAH393290 CKD393289:CKD393290 CTZ393289:CTZ393290 DDV393289:DDV393290 DNR393289:DNR393290 DXN393289:DXN393290 EHJ393289:EHJ393290 ERF393289:ERF393290 FBB393289:FBB393290 FKX393289:FKX393290 FUT393289:FUT393290 GEP393289:GEP393290 GOL393289:GOL393290 GYH393289:GYH393290 HID393289:HID393290 HRZ393289:HRZ393290 IBV393289:IBV393290 ILR393289:ILR393290 IVN393289:IVN393290 JFJ393289:JFJ393290 JPF393289:JPF393290 JZB393289:JZB393290 KIX393289:KIX393290 KST393289:KST393290 LCP393289:LCP393290 LML393289:LML393290 LWH393289:LWH393290 MGD393289:MGD393290 MPZ393289:MPZ393290 MZV393289:MZV393290 NJR393289:NJR393290 NTN393289:NTN393290 ODJ393289:ODJ393290 ONF393289:ONF393290 OXB393289:OXB393290 PGX393289:PGX393290 PQT393289:PQT393290 QAP393289:QAP393290 QKL393289:QKL393290 QUH393289:QUH393290 RED393289:RED393290 RNZ393289:RNZ393290 RXV393289:RXV393290 SHR393289:SHR393290 SRN393289:SRN393290 TBJ393289:TBJ393290 TLF393289:TLF393290 TVB393289:TVB393290 UEX393289:UEX393290 UOT393289:UOT393290 UYP393289:UYP393290 VIL393289:VIL393290 VSH393289:VSH393290 WCD393289:WCD393290 WLZ393289:WLZ393290 WVV393289:WVV393290 N458824:N458825 JJ458825:JJ458826 TF458825:TF458826 ADB458825:ADB458826 AMX458825:AMX458826 AWT458825:AWT458826 BGP458825:BGP458826 BQL458825:BQL458826 CAH458825:CAH458826 CKD458825:CKD458826 CTZ458825:CTZ458826 DDV458825:DDV458826 DNR458825:DNR458826 DXN458825:DXN458826 EHJ458825:EHJ458826 ERF458825:ERF458826 FBB458825:FBB458826 FKX458825:FKX458826 FUT458825:FUT458826 GEP458825:GEP458826 GOL458825:GOL458826 GYH458825:GYH458826 HID458825:HID458826 HRZ458825:HRZ458826 IBV458825:IBV458826 ILR458825:ILR458826 IVN458825:IVN458826 JFJ458825:JFJ458826 JPF458825:JPF458826 JZB458825:JZB458826 KIX458825:KIX458826 KST458825:KST458826 LCP458825:LCP458826 LML458825:LML458826 LWH458825:LWH458826 MGD458825:MGD458826 MPZ458825:MPZ458826 MZV458825:MZV458826 NJR458825:NJR458826 NTN458825:NTN458826 ODJ458825:ODJ458826 ONF458825:ONF458826 OXB458825:OXB458826 PGX458825:PGX458826 PQT458825:PQT458826 QAP458825:QAP458826 QKL458825:QKL458826 QUH458825:QUH458826 RED458825:RED458826 RNZ458825:RNZ458826 RXV458825:RXV458826 SHR458825:SHR458826 SRN458825:SRN458826 TBJ458825:TBJ458826 TLF458825:TLF458826 TVB458825:TVB458826 UEX458825:UEX458826 UOT458825:UOT458826 UYP458825:UYP458826 VIL458825:VIL458826 VSH458825:VSH458826 WCD458825:WCD458826 WLZ458825:WLZ458826 WVV458825:WVV458826 N524360:N524361 JJ524361:JJ524362 TF524361:TF524362 ADB524361:ADB524362 AMX524361:AMX524362 AWT524361:AWT524362 BGP524361:BGP524362 BQL524361:BQL524362 CAH524361:CAH524362 CKD524361:CKD524362 CTZ524361:CTZ524362 DDV524361:DDV524362 DNR524361:DNR524362 DXN524361:DXN524362 EHJ524361:EHJ524362 ERF524361:ERF524362 FBB524361:FBB524362 FKX524361:FKX524362 FUT524361:FUT524362 GEP524361:GEP524362 GOL524361:GOL524362 GYH524361:GYH524362 HID524361:HID524362 HRZ524361:HRZ524362 IBV524361:IBV524362 ILR524361:ILR524362 IVN524361:IVN524362 JFJ524361:JFJ524362 JPF524361:JPF524362 JZB524361:JZB524362 KIX524361:KIX524362 KST524361:KST524362 LCP524361:LCP524362 LML524361:LML524362 LWH524361:LWH524362 MGD524361:MGD524362 MPZ524361:MPZ524362 MZV524361:MZV524362 NJR524361:NJR524362 NTN524361:NTN524362 ODJ524361:ODJ524362 ONF524361:ONF524362 OXB524361:OXB524362 PGX524361:PGX524362 PQT524361:PQT524362 QAP524361:QAP524362 QKL524361:QKL524362 QUH524361:QUH524362 RED524361:RED524362 RNZ524361:RNZ524362 RXV524361:RXV524362 SHR524361:SHR524362 SRN524361:SRN524362 TBJ524361:TBJ524362 TLF524361:TLF524362 TVB524361:TVB524362 UEX524361:UEX524362 UOT524361:UOT524362 UYP524361:UYP524362 VIL524361:VIL524362 VSH524361:VSH524362 WCD524361:WCD524362 WLZ524361:WLZ524362 WVV524361:WVV524362 N589896:N589897 JJ589897:JJ589898 TF589897:TF589898 ADB589897:ADB589898 AMX589897:AMX589898 AWT589897:AWT589898 BGP589897:BGP589898 BQL589897:BQL589898 CAH589897:CAH589898 CKD589897:CKD589898 CTZ589897:CTZ589898 DDV589897:DDV589898 DNR589897:DNR589898 DXN589897:DXN589898 EHJ589897:EHJ589898 ERF589897:ERF589898 FBB589897:FBB589898 FKX589897:FKX589898 FUT589897:FUT589898 GEP589897:GEP589898 GOL589897:GOL589898 GYH589897:GYH589898 HID589897:HID589898 HRZ589897:HRZ589898 IBV589897:IBV589898 ILR589897:ILR589898 IVN589897:IVN589898 JFJ589897:JFJ589898 JPF589897:JPF589898 JZB589897:JZB589898 KIX589897:KIX589898 KST589897:KST589898 LCP589897:LCP589898 LML589897:LML589898 LWH589897:LWH589898 MGD589897:MGD589898 MPZ589897:MPZ589898 MZV589897:MZV589898 NJR589897:NJR589898 NTN589897:NTN589898 ODJ589897:ODJ589898 ONF589897:ONF589898 OXB589897:OXB589898 PGX589897:PGX589898 PQT589897:PQT589898 QAP589897:QAP589898 QKL589897:QKL589898 QUH589897:QUH589898 RED589897:RED589898 RNZ589897:RNZ589898 RXV589897:RXV589898 SHR589897:SHR589898 SRN589897:SRN589898 TBJ589897:TBJ589898 TLF589897:TLF589898 TVB589897:TVB589898 UEX589897:UEX589898 UOT589897:UOT589898 UYP589897:UYP589898 VIL589897:VIL589898 VSH589897:VSH589898 WCD589897:WCD589898 WLZ589897:WLZ589898 WVV589897:WVV589898 N655432:N655433 JJ655433:JJ655434 TF655433:TF655434 ADB655433:ADB655434 AMX655433:AMX655434 AWT655433:AWT655434 BGP655433:BGP655434 BQL655433:BQL655434 CAH655433:CAH655434 CKD655433:CKD655434 CTZ655433:CTZ655434 DDV655433:DDV655434 DNR655433:DNR655434 DXN655433:DXN655434 EHJ655433:EHJ655434 ERF655433:ERF655434 FBB655433:FBB655434 FKX655433:FKX655434 FUT655433:FUT655434 GEP655433:GEP655434 GOL655433:GOL655434 GYH655433:GYH655434 HID655433:HID655434 HRZ655433:HRZ655434 IBV655433:IBV655434 ILR655433:ILR655434 IVN655433:IVN655434 JFJ655433:JFJ655434 JPF655433:JPF655434 JZB655433:JZB655434 KIX655433:KIX655434 KST655433:KST655434 LCP655433:LCP655434 LML655433:LML655434 LWH655433:LWH655434 MGD655433:MGD655434 MPZ655433:MPZ655434 MZV655433:MZV655434 NJR655433:NJR655434 NTN655433:NTN655434 ODJ655433:ODJ655434 ONF655433:ONF655434 OXB655433:OXB655434 PGX655433:PGX655434 PQT655433:PQT655434 QAP655433:QAP655434 QKL655433:QKL655434 QUH655433:QUH655434 RED655433:RED655434 RNZ655433:RNZ655434 RXV655433:RXV655434 SHR655433:SHR655434 SRN655433:SRN655434 TBJ655433:TBJ655434 TLF655433:TLF655434 TVB655433:TVB655434 UEX655433:UEX655434 UOT655433:UOT655434 UYP655433:UYP655434 VIL655433:VIL655434 VSH655433:VSH655434 WCD655433:WCD655434 WLZ655433:WLZ655434 WVV655433:WVV655434 N720968:N720969 JJ720969:JJ720970 TF720969:TF720970 ADB720969:ADB720970 AMX720969:AMX720970 AWT720969:AWT720970 BGP720969:BGP720970 BQL720969:BQL720970 CAH720969:CAH720970 CKD720969:CKD720970 CTZ720969:CTZ720970 DDV720969:DDV720970 DNR720969:DNR720970 DXN720969:DXN720970 EHJ720969:EHJ720970 ERF720969:ERF720970 FBB720969:FBB720970 FKX720969:FKX720970 FUT720969:FUT720970 GEP720969:GEP720970 GOL720969:GOL720970 GYH720969:GYH720970 HID720969:HID720970 HRZ720969:HRZ720970 IBV720969:IBV720970 ILR720969:ILR720970 IVN720969:IVN720970 JFJ720969:JFJ720970 JPF720969:JPF720970 JZB720969:JZB720970 KIX720969:KIX720970 KST720969:KST720970 LCP720969:LCP720970 LML720969:LML720970 LWH720969:LWH720970 MGD720969:MGD720970 MPZ720969:MPZ720970 MZV720969:MZV720970 NJR720969:NJR720970 NTN720969:NTN720970 ODJ720969:ODJ720970 ONF720969:ONF720970 OXB720969:OXB720970 PGX720969:PGX720970 PQT720969:PQT720970 QAP720969:QAP720970 QKL720969:QKL720970 QUH720969:QUH720970 RED720969:RED720970 RNZ720969:RNZ720970 RXV720969:RXV720970 SHR720969:SHR720970 SRN720969:SRN720970 TBJ720969:TBJ720970 TLF720969:TLF720970 TVB720969:TVB720970 UEX720969:UEX720970 UOT720969:UOT720970 UYP720969:UYP720970 VIL720969:VIL720970 VSH720969:VSH720970 WCD720969:WCD720970 WLZ720969:WLZ720970 WVV720969:WVV720970 N786504:N786505 JJ786505:JJ786506 TF786505:TF786506 ADB786505:ADB786506 AMX786505:AMX786506 AWT786505:AWT786506 BGP786505:BGP786506 BQL786505:BQL786506 CAH786505:CAH786506 CKD786505:CKD786506 CTZ786505:CTZ786506 DDV786505:DDV786506 DNR786505:DNR786506 DXN786505:DXN786506 EHJ786505:EHJ786506 ERF786505:ERF786506 FBB786505:FBB786506 FKX786505:FKX786506 FUT786505:FUT786506 GEP786505:GEP786506 GOL786505:GOL786506 GYH786505:GYH786506 HID786505:HID786506 HRZ786505:HRZ786506 IBV786505:IBV786506 ILR786505:ILR786506 IVN786505:IVN786506 JFJ786505:JFJ786506 JPF786505:JPF786506 JZB786505:JZB786506 KIX786505:KIX786506 KST786505:KST786506 LCP786505:LCP786506 LML786505:LML786506 LWH786505:LWH786506 MGD786505:MGD786506 MPZ786505:MPZ786506 MZV786505:MZV786506 NJR786505:NJR786506 NTN786505:NTN786506 ODJ786505:ODJ786506 ONF786505:ONF786506 OXB786505:OXB786506 PGX786505:PGX786506 PQT786505:PQT786506 QAP786505:QAP786506 QKL786505:QKL786506 QUH786505:QUH786506 RED786505:RED786506 RNZ786505:RNZ786506 RXV786505:RXV786506 SHR786505:SHR786506 SRN786505:SRN786506 TBJ786505:TBJ786506 TLF786505:TLF786506 TVB786505:TVB786506 UEX786505:UEX786506 UOT786505:UOT786506 UYP786505:UYP786506 VIL786505:VIL786506 VSH786505:VSH786506 WCD786505:WCD786506 WLZ786505:WLZ786506 WVV786505:WVV786506 N852040:N852041 JJ852041:JJ852042 TF852041:TF852042 ADB852041:ADB852042 AMX852041:AMX852042 AWT852041:AWT852042 BGP852041:BGP852042 BQL852041:BQL852042 CAH852041:CAH852042 CKD852041:CKD852042 CTZ852041:CTZ852042 DDV852041:DDV852042 DNR852041:DNR852042 DXN852041:DXN852042 EHJ852041:EHJ852042 ERF852041:ERF852042 FBB852041:FBB852042 FKX852041:FKX852042 FUT852041:FUT852042 GEP852041:GEP852042 GOL852041:GOL852042 GYH852041:GYH852042 HID852041:HID852042 HRZ852041:HRZ852042 IBV852041:IBV852042 ILR852041:ILR852042 IVN852041:IVN852042 JFJ852041:JFJ852042 JPF852041:JPF852042 JZB852041:JZB852042 KIX852041:KIX852042 KST852041:KST852042 LCP852041:LCP852042 LML852041:LML852042 LWH852041:LWH852042 MGD852041:MGD852042 MPZ852041:MPZ852042 MZV852041:MZV852042 NJR852041:NJR852042 NTN852041:NTN852042 ODJ852041:ODJ852042 ONF852041:ONF852042 OXB852041:OXB852042 PGX852041:PGX852042 PQT852041:PQT852042 QAP852041:QAP852042 QKL852041:QKL852042 QUH852041:QUH852042 RED852041:RED852042 RNZ852041:RNZ852042 RXV852041:RXV852042 SHR852041:SHR852042 SRN852041:SRN852042 TBJ852041:TBJ852042 TLF852041:TLF852042 TVB852041:TVB852042 UEX852041:UEX852042 UOT852041:UOT852042 UYP852041:UYP852042 VIL852041:VIL852042 VSH852041:VSH852042 WCD852041:WCD852042 WLZ852041:WLZ852042 WVV852041:WVV852042 N917576:N917577 JJ917577:JJ917578 TF917577:TF917578 ADB917577:ADB917578 AMX917577:AMX917578 AWT917577:AWT917578 BGP917577:BGP917578 BQL917577:BQL917578 CAH917577:CAH917578 CKD917577:CKD917578 CTZ917577:CTZ917578 DDV917577:DDV917578 DNR917577:DNR917578 DXN917577:DXN917578 EHJ917577:EHJ917578 ERF917577:ERF917578 FBB917577:FBB917578 FKX917577:FKX917578 FUT917577:FUT917578 GEP917577:GEP917578 GOL917577:GOL917578 GYH917577:GYH917578 HID917577:HID917578 HRZ917577:HRZ917578 IBV917577:IBV917578 ILR917577:ILR917578 IVN917577:IVN917578 JFJ917577:JFJ917578 JPF917577:JPF917578 JZB917577:JZB917578 KIX917577:KIX917578 KST917577:KST917578 LCP917577:LCP917578 LML917577:LML917578 LWH917577:LWH917578 MGD917577:MGD917578 MPZ917577:MPZ917578 MZV917577:MZV917578 NJR917577:NJR917578 NTN917577:NTN917578 ODJ917577:ODJ917578 ONF917577:ONF917578 OXB917577:OXB917578 PGX917577:PGX917578 PQT917577:PQT917578 QAP917577:QAP917578 QKL917577:QKL917578 QUH917577:QUH917578 RED917577:RED917578 RNZ917577:RNZ917578 RXV917577:RXV917578 SHR917577:SHR917578 SRN917577:SRN917578 TBJ917577:TBJ917578 TLF917577:TLF917578 TVB917577:TVB917578 UEX917577:UEX917578 UOT917577:UOT917578 UYP917577:UYP917578 VIL917577:VIL917578 VSH917577:VSH917578 WCD917577:WCD917578 WLZ917577:WLZ917578 WVV917577:WVV917578 N983112:N983113 JJ983113:JJ983114 TF983113:TF983114 ADB983113:ADB983114 AMX983113:AMX983114 AWT983113:AWT983114 BGP983113:BGP983114 BQL983113:BQL983114 CAH983113:CAH983114 CKD983113:CKD983114 CTZ983113:CTZ983114 DDV983113:DDV983114 DNR983113:DNR983114 DXN983113:DXN983114 EHJ983113:EHJ983114 ERF983113:ERF983114 FBB983113:FBB983114 FKX983113:FKX983114 FUT983113:FUT983114 GEP983113:GEP983114 GOL983113:GOL983114 GYH983113:GYH983114 HID983113:HID983114 HRZ983113:HRZ983114 IBV983113:IBV983114 ILR983113:ILR983114 IVN983113:IVN983114 JFJ983113:JFJ983114 JPF983113:JPF983114 JZB983113:JZB983114 KIX983113:KIX983114 KST983113:KST983114 LCP983113:LCP983114 LML983113:LML983114 LWH983113:LWH983114 MGD983113:MGD983114 MPZ983113:MPZ983114 MZV983113:MZV983114 NJR983113:NJR983114 NTN983113:NTN983114 ODJ983113:ODJ983114 ONF983113:ONF983114 OXB983113:OXB983114 PGX983113:PGX983114 PQT983113:PQT983114 QAP983113:QAP983114 QKL983113:QKL983114 QUH983113:QUH983114 RED983113:RED983114 RNZ983113:RNZ983114 RXV983113:RXV983114 SHR983113:SHR983114 SRN983113:SRN983114 TBJ983113:TBJ983114 TLF983113:TLF983114 TVB983113:TVB983114 UEX983113:UEX983114 UOT983113:UOT983114 UYP983113:UYP983114 VIL983113:VIL983114 VSH983113:VSH983114 WCD983113:WCD983114 WLZ983113:WLZ983114 WVV983113:WVV983114 PGX44:PGX45 JJ74:JJ77 TF74:TF77 ADB74:ADB77 AMX74:AMX77 AWT74:AWT77 BGP74:BGP77 BQL74:BQL77 CAH74:CAH77 CKD74:CKD77 CTZ74:CTZ77 DDV74:DDV77 DNR74:DNR77 DXN74:DXN77 EHJ74:EHJ77 ERF74:ERF77 FBB74:FBB77 FKX74:FKX77 FUT74:FUT77 GEP74:GEP77 GOL74:GOL77 GYH74:GYH77 HID74:HID77 HRZ74:HRZ77 IBV74:IBV77 ILR74:ILR77 IVN74:IVN77 JFJ74:JFJ77 JPF74:JPF77 JZB74:JZB77 KIX74:KIX77 KST74:KST77 LCP74:LCP77 LML74:LML77 LWH74:LWH77 MGD74:MGD77 MPZ74:MPZ77 MZV74:MZV77 NJR74:NJR77 NTN74:NTN77 ODJ74:ODJ77 ONF74:ONF77 OXB74:OXB77 PGX74:PGX77 PQT74:PQT77 QAP74:QAP77 QKL74:QKL77 QUH74:QUH77 RED74:RED77 RNZ74:RNZ77 RXV74:RXV77 SHR74:SHR77 SRN74:SRN77 TBJ74:TBJ77 TLF74:TLF77 TVB74:TVB77 UEX74:UEX77 UOT74:UOT77 UYP74:UYP77 VIL74:VIL77 VSH74:VSH77 WCD74:WCD77 WLZ74:WLZ77 WVV74:WVV77 N65611:N65612 JJ65612:JJ65613 TF65612:TF65613 ADB65612:ADB65613 AMX65612:AMX65613 AWT65612:AWT65613 BGP65612:BGP65613 BQL65612:BQL65613 CAH65612:CAH65613 CKD65612:CKD65613 CTZ65612:CTZ65613 DDV65612:DDV65613 DNR65612:DNR65613 DXN65612:DXN65613 EHJ65612:EHJ65613 ERF65612:ERF65613 FBB65612:FBB65613 FKX65612:FKX65613 FUT65612:FUT65613 GEP65612:GEP65613 GOL65612:GOL65613 GYH65612:GYH65613 HID65612:HID65613 HRZ65612:HRZ65613 IBV65612:IBV65613 ILR65612:ILR65613 IVN65612:IVN65613 JFJ65612:JFJ65613 JPF65612:JPF65613 JZB65612:JZB65613 KIX65612:KIX65613 KST65612:KST65613 LCP65612:LCP65613 LML65612:LML65613 LWH65612:LWH65613 MGD65612:MGD65613 MPZ65612:MPZ65613 MZV65612:MZV65613 NJR65612:NJR65613 NTN65612:NTN65613 ODJ65612:ODJ65613 ONF65612:ONF65613 OXB65612:OXB65613 PGX65612:PGX65613 PQT65612:PQT65613 QAP65612:QAP65613 QKL65612:QKL65613 QUH65612:QUH65613 RED65612:RED65613 RNZ65612:RNZ65613 RXV65612:RXV65613 SHR65612:SHR65613 SRN65612:SRN65613 TBJ65612:TBJ65613 TLF65612:TLF65613 TVB65612:TVB65613 UEX65612:UEX65613 UOT65612:UOT65613 UYP65612:UYP65613 VIL65612:VIL65613 VSH65612:VSH65613 WCD65612:WCD65613 WLZ65612:WLZ65613 WVV65612:WVV65613 N131147:N131148 JJ131148:JJ131149 TF131148:TF131149 ADB131148:ADB131149 AMX131148:AMX131149 AWT131148:AWT131149 BGP131148:BGP131149 BQL131148:BQL131149 CAH131148:CAH131149 CKD131148:CKD131149 CTZ131148:CTZ131149 DDV131148:DDV131149 DNR131148:DNR131149 DXN131148:DXN131149 EHJ131148:EHJ131149 ERF131148:ERF131149 FBB131148:FBB131149 FKX131148:FKX131149 FUT131148:FUT131149 GEP131148:GEP131149 GOL131148:GOL131149 GYH131148:GYH131149 HID131148:HID131149 HRZ131148:HRZ131149 IBV131148:IBV131149 ILR131148:ILR131149 IVN131148:IVN131149 JFJ131148:JFJ131149 JPF131148:JPF131149 JZB131148:JZB131149 KIX131148:KIX131149 KST131148:KST131149 LCP131148:LCP131149 LML131148:LML131149 LWH131148:LWH131149 MGD131148:MGD131149 MPZ131148:MPZ131149 MZV131148:MZV131149 NJR131148:NJR131149 NTN131148:NTN131149 ODJ131148:ODJ131149 ONF131148:ONF131149 OXB131148:OXB131149 PGX131148:PGX131149 PQT131148:PQT131149 QAP131148:QAP131149 QKL131148:QKL131149 QUH131148:QUH131149 RED131148:RED131149 RNZ131148:RNZ131149 RXV131148:RXV131149 SHR131148:SHR131149 SRN131148:SRN131149 TBJ131148:TBJ131149 TLF131148:TLF131149 TVB131148:TVB131149 UEX131148:UEX131149 UOT131148:UOT131149 UYP131148:UYP131149 VIL131148:VIL131149 VSH131148:VSH131149 WCD131148:WCD131149 WLZ131148:WLZ131149 WVV131148:WVV131149 N196683:N196684 JJ196684:JJ196685 TF196684:TF196685 ADB196684:ADB196685 AMX196684:AMX196685 AWT196684:AWT196685 BGP196684:BGP196685 BQL196684:BQL196685 CAH196684:CAH196685 CKD196684:CKD196685 CTZ196684:CTZ196685 DDV196684:DDV196685 DNR196684:DNR196685 DXN196684:DXN196685 EHJ196684:EHJ196685 ERF196684:ERF196685 FBB196684:FBB196685 FKX196684:FKX196685 FUT196684:FUT196685 GEP196684:GEP196685 GOL196684:GOL196685 GYH196684:GYH196685 HID196684:HID196685 HRZ196684:HRZ196685 IBV196684:IBV196685 ILR196684:ILR196685 IVN196684:IVN196685 JFJ196684:JFJ196685 JPF196684:JPF196685 JZB196684:JZB196685 KIX196684:KIX196685 KST196684:KST196685 LCP196684:LCP196685 LML196684:LML196685 LWH196684:LWH196685 MGD196684:MGD196685 MPZ196684:MPZ196685 MZV196684:MZV196685 NJR196684:NJR196685 NTN196684:NTN196685 ODJ196684:ODJ196685 ONF196684:ONF196685 OXB196684:OXB196685 PGX196684:PGX196685 PQT196684:PQT196685 QAP196684:QAP196685 QKL196684:QKL196685 QUH196684:QUH196685 RED196684:RED196685 RNZ196684:RNZ196685 RXV196684:RXV196685 SHR196684:SHR196685 SRN196684:SRN196685 TBJ196684:TBJ196685 TLF196684:TLF196685 TVB196684:TVB196685 UEX196684:UEX196685 UOT196684:UOT196685 UYP196684:UYP196685 VIL196684:VIL196685 VSH196684:VSH196685 WCD196684:WCD196685 WLZ196684:WLZ196685 WVV196684:WVV196685 N262219:N262220 JJ262220:JJ262221 TF262220:TF262221 ADB262220:ADB262221 AMX262220:AMX262221 AWT262220:AWT262221 BGP262220:BGP262221 BQL262220:BQL262221 CAH262220:CAH262221 CKD262220:CKD262221 CTZ262220:CTZ262221 DDV262220:DDV262221 DNR262220:DNR262221 DXN262220:DXN262221 EHJ262220:EHJ262221 ERF262220:ERF262221 FBB262220:FBB262221 FKX262220:FKX262221 FUT262220:FUT262221 GEP262220:GEP262221 GOL262220:GOL262221 GYH262220:GYH262221 HID262220:HID262221 HRZ262220:HRZ262221 IBV262220:IBV262221 ILR262220:ILR262221 IVN262220:IVN262221 JFJ262220:JFJ262221 JPF262220:JPF262221 JZB262220:JZB262221 KIX262220:KIX262221 KST262220:KST262221 LCP262220:LCP262221 LML262220:LML262221 LWH262220:LWH262221 MGD262220:MGD262221 MPZ262220:MPZ262221 MZV262220:MZV262221 NJR262220:NJR262221 NTN262220:NTN262221 ODJ262220:ODJ262221 ONF262220:ONF262221 OXB262220:OXB262221 PGX262220:PGX262221 PQT262220:PQT262221 QAP262220:QAP262221 QKL262220:QKL262221 QUH262220:QUH262221 RED262220:RED262221 RNZ262220:RNZ262221 RXV262220:RXV262221 SHR262220:SHR262221 SRN262220:SRN262221 TBJ262220:TBJ262221 TLF262220:TLF262221 TVB262220:TVB262221 UEX262220:UEX262221 UOT262220:UOT262221 UYP262220:UYP262221 VIL262220:VIL262221 VSH262220:VSH262221 WCD262220:WCD262221 WLZ262220:WLZ262221 WVV262220:WVV262221 N327755:N327756 JJ327756:JJ327757 TF327756:TF327757 ADB327756:ADB327757 AMX327756:AMX327757 AWT327756:AWT327757 BGP327756:BGP327757 BQL327756:BQL327757 CAH327756:CAH327757 CKD327756:CKD327757 CTZ327756:CTZ327757 DDV327756:DDV327757 DNR327756:DNR327757 DXN327756:DXN327757 EHJ327756:EHJ327757 ERF327756:ERF327757 FBB327756:FBB327757 FKX327756:FKX327757 FUT327756:FUT327757 GEP327756:GEP327757 GOL327756:GOL327757 GYH327756:GYH327757 HID327756:HID327757 HRZ327756:HRZ327757 IBV327756:IBV327757 ILR327756:ILR327757 IVN327756:IVN327757 JFJ327756:JFJ327757 JPF327756:JPF327757 JZB327756:JZB327757 KIX327756:KIX327757 KST327756:KST327757 LCP327756:LCP327757 LML327756:LML327757 LWH327756:LWH327757 MGD327756:MGD327757 MPZ327756:MPZ327757 MZV327756:MZV327757 NJR327756:NJR327757 NTN327756:NTN327757 ODJ327756:ODJ327757 ONF327756:ONF327757 OXB327756:OXB327757 PGX327756:PGX327757 PQT327756:PQT327757 QAP327756:QAP327757 QKL327756:QKL327757 QUH327756:QUH327757 RED327756:RED327757 RNZ327756:RNZ327757 RXV327756:RXV327757 SHR327756:SHR327757 SRN327756:SRN327757 TBJ327756:TBJ327757 TLF327756:TLF327757 TVB327756:TVB327757 UEX327756:UEX327757 UOT327756:UOT327757 UYP327756:UYP327757 VIL327756:VIL327757 VSH327756:VSH327757 WCD327756:WCD327757 WLZ327756:WLZ327757 WVV327756:WVV327757 N393291:N393292 JJ393292:JJ393293 TF393292:TF393293 ADB393292:ADB393293 AMX393292:AMX393293 AWT393292:AWT393293 BGP393292:BGP393293 BQL393292:BQL393293 CAH393292:CAH393293 CKD393292:CKD393293 CTZ393292:CTZ393293 DDV393292:DDV393293 DNR393292:DNR393293 DXN393292:DXN393293 EHJ393292:EHJ393293 ERF393292:ERF393293 FBB393292:FBB393293 FKX393292:FKX393293 FUT393292:FUT393293 GEP393292:GEP393293 GOL393292:GOL393293 GYH393292:GYH393293 HID393292:HID393293 HRZ393292:HRZ393293 IBV393292:IBV393293 ILR393292:ILR393293 IVN393292:IVN393293 JFJ393292:JFJ393293 JPF393292:JPF393293 JZB393292:JZB393293 KIX393292:KIX393293 KST393292:KST393293 LCP393292:LCP393293 LML393292:LML393293 LWH393292:LWH393293 MGD393292:MGD393293 MPZ393292:MPZ393293 MZV393292:MZV393293 NJR393292:NJR393293 NTN393292:NTN393293 ODJ393292:ODJ393293 ONF393292:ONF393293 OXB393292:OXB393293 PGX393292:PGX393293 PQT393292:PQT393293 QAP393292:QAP393293 QKL393292:QKL393293 QUH393292:QUH393293 RED393292:RED393293 RNZ393292:RNZ393293 RXV393292:RXV393293 SHR393292:SHR393293 SRN393292:SRN393293 TBJ393292:TBJ393293 TLF393292:TLF393293 TVB393292:TVB393293 UEX393292:UEX393293 UOT393292:UOT393293 UYP393292:UYP393293 VIL393292:VIL393293 VSH393292:VSH393293 WCD393292:WCD393293 WLZ393292:WLZ393293 WVV393292:WVV393293 N458827:N458828 JJ458828:JJ458829 TF458828:TF458829 ADB458828:ADB458829 AMX458828:AMX458829 AWT458828:AWT458829 BGP458828:BGP458829 BQL458828:BQL458829 CAH458828:CAH458829 CKD458828:CKD458829 CTZ458828:CTZ458829 DDV458828:DDV458829 DNR458828:DNR458829 DXN458828:DXN458829 EHJ458828:EHJ458829 ERF458828:ERF458829 FBB458828:FBB458829 FKX458828:FKX458829 FUT458828:FUT458829 GEP458828:GEP458829 GOL458828:GOL458829 GYH458828:GYH458829 HID458828:HID458829 HRZ458828:HRZ458829 IBV458828:IBV458829 ILR458828:ILR458829 IVN458828:IVN458829 JFJ458828:JFJ458829 JPF458828:JPF458829 JZB458828:JZB458829 KIX458828:KIX458829 KST458828:KST458829 LCP458828:LCP458829 LML458828:LML458829 LWH458828:LWH458829 MGD458828:MGD458829 MPZ458828:MPZ458829 MZV458828:MZV458829 NJR458828:NJR458829 NTN458828:NTN458829 ODJ458828:ODJ458829 ONF458828:ONF458829 OXB458828:OXB458829 PGX458828:PGX458829 PQT458828:PQT458829 QAP458828:QAP458829 QKL458828:QKL458829 QUH458828:QUH458829 RED458828:RED458829 RNZ458828:RNZ458829 RXV458828:RXV458829 SHR458828:SHR458829 SRN458828:SRN458829 TBJ458828:TBJ458829 TLF458828:TLF458829 TVB458828:TVB458829 UEX458828:UEX458829 UOT458828:UOT458829 UYP458828:UYP458829 VIL458828:VIL458829 VSH458828:VSH458829 WCD458828:WCD458829 WLZ458828:WLZ458829 WVV458828:WVV458829 N524363:N524364 JJ524364:JJ524365 TF524364:TF524365 ADB524364:ADB524365 AMX524364:AMX524365 AWT524364:AWT524365 BGP524364:BGP524365 BQL524364:BQL524365 CAH524364:CAH524365 CKD524364:CKD524365 CTZ524364:CTZ524365 DDV524364:DDV524365 DNR524364:DNR524365 DXN524364:DXN524365 EHJ524364:EHJ524365 ERF524364:ERF524365 FBB524364:FBB524365 FKX524364:FKX524365 FUT524364:FUT524365 GEP524364:GEP524365 GOL524364:GOL524365 GYH524364:GYH524365 HID524364:HID524365 HRZ524364:HRZ524365 IBV524364:IBV524365 ILR524364:ILR524365 IVN524364:IVN524365 JFJ524364:JFJ524365 JPF524364:JPF524365 JZB524364:JZB524365 KIX524364:KIX524365 KST524364:KST524365 LCP524364:LCP524365 LML524364:LML524365 LWH524364:LWH524365 MGD524364:MGD524365 MPZ524364:MPZ524365 MZV524364:MZV524365 NJR524364:NJR524365 NTN524364:NTN524365 ODJ524364:ODJ524365 ONF524364:ONF524365 OXB524364:OXB524365 PGX524364:PGX524365 PQT524364:PQT524365 QAP524364:QAP524365 QKL524364:QKL524365 QUH524364:QUH524365 RED524364:RED524365 RNZ524364:RNZ524365 RXV524364:RXV524365 SHR524364:SHR524365 SRN524364:SRN524365 TBJ524364:TBJ524365 TLF524364:TLF524365 TVB524364:TVB524365 UEX524364:UEX524365 UOT524364:UOT524365 UYP524364:UYP524365 VIL524364:VIL524365 VSH524364:VSH524365 WCD524364:WCD524365 WLZ524364:WLZ524365 WVV524364:WVV524365 N589899:N589900 JJ589900:JJ589901 TF589900:TF589901 ADB589900:ADB589901 AMX589900:AMX589901 AWT589900:AWT589901 BGP589900:BGP589901 BQL589900:BQL589901 CAH589900:CAH589901 CKD589900:CKD589901 CTZ589900:CTZ589901 DDV589900:DDV589901 DNR589900:DNR589901 DXN589900:DXN589901 EHJ589900:EHJ589901 ERF589900:ERF589901 FBB589900:FBB589901 FKX589900:FKX589901 FUT589900:FUT589901 GEP589900:GEP589901 GOL589900:GOL589901 GYH589900:GYH589901 HID589900:HID589901 HRZ589900:HRZ589901 IBV589900:IBV589901 ILR589900:ILR589901 IVN589900:IVN589901 JFJ589900:JFJ589901 JPF589900:JPF589901 JZB589900:JZB589901 KIX589900:KIX589901 KST589900:KST589901 LCP589900:LCP589901 LML589900:LML589901 LWH589900:LWH589901 MGD589900:MGD589901 MPZ589900:MPZ589901 MZV589900:MZV589901 NJR589900:NJR589901 NTN589900:NTN589901 ODJ589900:ODJ589901 ONF589900:ONF589901 OXB589900:OXB589901 PGX589900:PGX589901 PQT589900:PQT589901 QAP589900:QAP589901 QKL589900:QKL589901 QUH589900:QUH589901 RED589900:RED589901 RNZ589900:RNZ589901 RXV589900:RXV589901 SHR589900:SHR589901 SRN589900:SRN589901 TBJ589900:TBJ589901 TLF589900:TLF589901 TVB589900:TVB589901 UEX589900:UEX589901 UOT589900:UOT589901 UYP589900:UYP589901 VIL589900:VIL589901 VSH589900:VSH589901 WCD589900:WCD589901 WLZ589900:WLZ589901 WVV589900:WVV589901 N655435:N655436 JJ655436:JJ655437 TF655436:TF655437 ADB655436:ADB655437 AMX655436:AMX655437 AWT655436:AWT655437 BGP655436:BGP655437 BQL655436:BQL655437 CAH655436:CAH655437 CKD655436:CKD655437 CTZ655436:CTZ655437 DDV655436:DDV655437 DNR655436:DNR655437 DXN655436:DXN655437 EHJ655436:EHJ655437 ERF655436:ERF655437 FBB655436:FBB655437 FKX655436:FKX655437 FUT655436:FUT655437 GEP655436:GEP655437 GOL655436:GOL655437 GYH655436:GYH655437 HID655436:HID655437 HRZ655436:HRZ655437 IBV655436:IBV655437 ILR655436:ILR655437 IVN655436:IVN655437 JFJ655436:JFJ655437 JPF655436:JPF655437 JZB655436:JZB655437 KIX655436:KIX655437 KST655436:KST655437 LCP655436:LCP655437 LML655436:LML655437 LWH655436:LWH655437 MGD655436:MGD655437 MPZ655436:MPZ655437 MZV655436:MZV655437 NJR655436:NJR655437 NTN655436:NTN655437 ODJ655436:ODJ655437 ONF655436:ONF655437 OXB655436:OXB655437 PGX655436:PGX655437 PQT655436:PQT655437 QAP655436:QAP655437 QKL655436:QKL655437 QUH655436:QUH655437 RED655436:RED655437 RNZ655436:RNZ655437 RXV655436:RXV655437 SHR655436:SHR655437 SRN655436:SRN655437 TBJ655436:TBJ655437 TLF655436:TLF655437 TVB655436:TVB655437 UEX655436:UEX655437 UOT655436:UOT655437 UYP655436:UYP655437 VIL655436:VIL655437 VSH655436:VSH655437 WCD655436:WCD655437 WLZ655436:WLZ655437 WVV655436:WVV655437 N720971:N720972 JJ720972:JJ720973 TF720972:TF720973 ADB720972:ADB720973 AMX720972:AMX720973 AWT720972:AWT720973 BGP720972:BGP720973 BQL720972:BQL720973 CAH720972:CAH720973 CKD720972:CKD720973 CTZ720972:CTZ720973 DDV720972:DDV720973 DNR720972:DNR720973 DXN720972:DXN720973 EHJ720972:EHJ720973 ERF720972:ERF720973 FBB720972:FBB720973 FKX720972:FKX720973 FUT720972:FUT720973 GEP720972:GEP720973 GOL720972:GOL720973 GYH720972:GYH720973 HID720972:HID720973 HRZ720972:HRZ720973 IBV720972:IBV720973 ILR720972:ILR720973 IVN720972:IVN720973 JFJ720972:JFJ720973 JPF720972:JPF720973 JZB720972:JZB720973 KIX720972:KIX720973 KST720972:KST720973 LCP720972:LCP720973 LML720972:LML720973 LWH720972:LWH720973 MGD720972:MGD720973 MPZ720972:MPZ720973 MZV720972:MZV720973 NJR720972:NJR720973 NTN720972:NTN720973 ODJ720972:ODJ720973 ONF720972:ONF720973 OXB720972:OXB720973 PGX720972:PGX720973 PQT720972:PQT720973 QAP720972:QAP720973 QKL720972:QKL720973 QUH720972:QUH720973 RED720972:RED720973 RNZ720972:RNZ720973 RXV720972:RXV720973 SHR720972:SHR720973 SRN720972:SRN720973 TBJ720972:TBJ720973 TLF720972:TLF720973 TVB720972:TVB720973 UEX720972:UEX720973 UOT720972:UOT720973 UYP720972:UYP720973 VIL720972:VIL720973 VSH720972:VSH720973 WCD720972:WCD720973 WLZ720972:WLZ720973 WVV720972:WVV720973 N786507:N786508 JJ786508:JJ786509 TF786508:TF786509 ADB786508:ADB786509 AMX786508:AMX786509 AWT786508:AWT786509 BGP786508:BGP786509 BQL786508:BQL786509 CAH786508:CAH786509 CKD786508:CKD786509 CTZ786508:CTZ786509 DDV786508:DDV786509 DNR786508:DNR786509 DXN786508:DXN786509 EHJ786508:EHJ786509 ERF786508:ERF786509 FBB786508:FBB786509 FKX786508:FKX786509 FUT786508:FUT786509 GEP786508:GEP786509 GOL786508:GOL786509 GYH786508:GYH786509 HID786508:HID786509 HRZ786508:HRZ786509 IBV786508:IBV786509 ILR786508:ILR786509 IVN786508:IVN786509 JFJ786508:JFJ786509 JPF786508:JPF786509 JZB786508:JZB786509 KIX786508:KIX786509 KST786508:KST786509 LCP786508:LCP786509 LML786508:LML786509 LWH786508:LWH786509 MGD786508:MGD786509 MPZ786508:MPZ786509 MZV786508:MZV786509 NJR786508:NJR786509 NTN786508:NTN786509 ODJ786508:ODJ786509 ONF786508:ONF786509 OXB786508:OXB786509 PGX786508:PGX786509 PQT786508:PQT786509 QAP786508:QAP786509 QKL786508:QKL786509 QUH786508:QUH786509 RED786508:RED786509 RNZ786508:RNZ786509 RXV786508:RXV786509 SHR786508:SHR786509 SRN786508:SRN786509 TBJ786508:TBJ786509 TLF786508:TLF786509 TVB786508:TVB786509 UEX786508:UEX786509 UOT786508:UOT786509 UYP786508:UYP786509 VIL786508:VIL786509 VSH786508:VSH786509 WCD786508:WCD786509 WLZ786508:WLZ786509 WVV786508:WVV786509 N852043:N852044 JJ852044:JJ852045 TF852044:TF852045 ADB852044:ADB852045 AMX852044:AMX852045 AWT852044:AWT852045 BGP852044:BGP852045 BQL852044:BQL852045 CAH852044:CAH852045 CKD852044:CKD852045 CTZ852044:CTZ852045 DDV852044:DDV852045 DNR852044:DNR852045 DXN852044:DXN852045 EHJ852044:EHJ852045 ERF852044:ERF852045 FBB852044:FBB852045 FKX852044:FKX852045 FUT852044:FUT852045 GEP852044:GEP852045 GOL852044:GOL852045 GYH852044:GYH852045 HID852044:HID852045 HRZ852044:HRZ852045 IBV852044:IBV852045 ILR852044:ILR852045 IVN852044:IVN852045 JFJ852044:JFJ852045 JPF852044:JPF852045 JZB852044:JZB852045 KIX852044:KIX852045 KST852044:KST852045 LCP852044:LCP852045 LML852044:LML852045 LWH852044:LWH852045 MGD852044:MGD852045 MPZ852044:MPZ852045 MZV852044:MZV852045 NJR852044:NJR852045 NTN852044:NTN852045 ODJ852044:ODJ852045 ONF852044:ONF852045 OXB852044:OXB852045 PGX852044:PGX852045 PQT852044:PQT852045 QAP852044:QAP852045 QKL852044:QKL852045 QUH852044:QUH852045 RED852044:RED852045 RNZ852044:RNZ852045 RXV852044:RXV852045 SHR852044:SHR852045 SRN852044:SRN852045 TBJ852044:TBJ852045 TLF852044:TLF852045 TVB852044:TVB852045 UEX852044:UEX852045 UOT852044:UOT852045 UYP852044:UYP852045 VIL852044:VIL852045 VSH852044:VSH852045 WCD852044:WCD852045 WLZ852044:WLZ852045 WVV852044:WVV852045 N917579:N917580 JJ917580:JJ917581 TF917580:TF917581 ADB917580:ADB917581 AMX917580:AMX917581 AWT917580:AWT917581 BGP917580:BGP917581 BQL917580:BQL917581 CAH917580:CAH917581 CKD917580:CKD917581 CTZ917580:CTZ917581 DDV917580:DDV917581 DNR917580:DNR917581 DXN917580:DXN917581 EHJ917580:EHJ917581 ERF917580:ERF917581 FBB917580:FBB917581 FKX917580:FKX917581 FUT917580:FUT917581 GEP917580:GEP917581 GOL917580:GOL917581 GYH917580:GYH917581 HID917580:HID917581 HRZ917580:HRZ917581 IBV917580:IBV917581 ILR917580:ILR917581 IVN917580:IVN917581 JFJ917580:JFJ917581 JPF917580:JPF917581 JZB917580:JZB917581 KIX917580:KIX917581 KST917580:KST917581 LCP917580:LCP917581 LML917580:LML917581 LWH917580:LWH917581 MGD917580:MGD917581 MPZ917580:MPZ917581 MZV917580:MZV917581 NJR917580:NJR917581 NTN917580:NTN917581 ODJ917580:ODJ917581 ONF917580:ONF917581 OXB917580:OXB917581 PGX917580:PGX917581 PQT917580:PQT917581 QAP917580:QAP917581 QKL917580:QKL917581 QUH917580:QUH917581 RED917580:RED917581 RNZ917580:RNZ917581 RXV917580:RXV917581 SHR917580:SHR917581 SRN917580:SRN917581 TBJ917580:TBJ917581 TLF917580:TLF917581 TVB917580:TVB917581 UEX917580:UEX917581 UOT917580:UOT917581 UYP917580:UYP917581 VIL917580:VIL917581 VSH917580:VSH917581 WCD917580:WCD917581 WLZ917580:WLZ917581 WVV917580:WVV917581 N983115:N983116 JJ983116:JJ983117 TF983116:TF983117 ADB983116:ADB983117 AMX983116:AMX983117 AWT983116:AWT983117 BGP983116:BGP983117 BQL983116:BQL983117 CAH983116:CAH983117 CKD983116:CKD983117 CTZ983116:CTZ983117 DDV983116:DDV983117 DNR983116:DNR983117 DXN983116:DXN983117 EHJ983116:EHJ983117 ERF983116:ERF983117 FBB983116:FBB983117 FKX983116:FKX983117 FUT983116:FUT983117 GEP983116:GEP983117 GOL983116:GOL983117 GYH983116:GYH983117 HID983116:HID983117 HRZ983116:HRZ983117 IBV983116:IBV983117 ILR983116:ILR983117 IVN983116:IVN983117 JFJ983116:JFJ983117 JPF983116:JPF983117 JZB983116:JZB983117 KIX983116:KIX983117 KST983116:KST983117 LCP983116:LCP983117 LML983116:LML983117 LWH983116:LWH983117 MGD983116:MGD983117 MPZ983116:MPZ983117 MZV983116:MZV983117 NJR983116:NJR983117 NTN983116:NTN983117 ODJ983116:ODJ983117 ONF983116:ONF983117 OXB983116:OXB983117 PGX983116:PGX983117 PQT983116:PQT983117 QAP983116:QAP983117 QKL983116:QKL983117 QUH983116:QUH983117 RED983116:RED983117 RNZ983116:RNZ983117 RXV983116:RXV983117 SHR983116:SHR983117 SRN983116:SRN983117 TBJ983116:TBJ983117 TLF983116:TLF983117 TVB983116:TVB983117 UEX983116:UEX983117 UOT983116:UOT983117 UYP983116:UYP983117 VIL983116:VIL983117 VSH983116:VSH983117 WCD983116:WCD983117 WLZ983116:WLZ983117 WVV983116:WVV983117 WLZ44:WLZ45 JJ16:JJ18 TF16:TF18 ADB16:ADB18 AMX16:AMX18 AWT16:AWT18 BGP16:BGP18 BQL16:BQL18 CAH16:CAH18 CKD16:CKD18 CTZ16:CTZ18 DDV16:DDV18 DNR16:DNR18 DXN16:DXN18 EHJ16:EHJ18 ERF16:ERF18 FBB16:FBB18 FKX16:FKX18 FUT16:FUT18 GEP16:GEP18 GOL16:GOL18 GYH16:GYH18 HID16:HID18 HRZ16:HRZ18 IBV16:IBV18 ILR16:ILR18 IVN16:IVN18 JFJ16:JFJ18 JPF16:JPF18 JZB16:JZB18 KIX16:KIX18 KST16:KST18 LCP16:LCP18 LML16:LML18 LWH16:LWH18 MGD16:MGD18 MPZ16:MPZ18 MZV16:MZV18 NJR16:NJR18 NTN16:NTN18 ODJ16:ODJ18 ONF16:ONF18 OXB16:OXB18 PGX16:PGX18 PQT16:PQT18 QAP16:QAP18 QKL16:QKL18 QUH16:QUH18 RED16:RED18 RNZ16:RNZ18 RXV16:RXV18 SHR16:SHR18 SRN16:SRN18 TBJ16:TBJ18 TLF16:TLF18 TVB16:TVB18 UEX16:UEX18 UOT16:UOT18 UYP16:UYP18 VIL16:VIL18 VSH16:VSH18 WCD16:WCD18 WLZ16:WLZ18 WVV16:WVV18 WCD44:WCD45 JJ20:JJ21 TF20:TF21 ADB20:ADB21 AMX20:AMX21 AWT20:AWT21 BGP20:BGP21 BQL20:BQL21 CAH20:CAH21 CKD20:CKD21 CTZ20:CTZ21 DDV20:DDV21 DNR20:DNR21 DXN20:DXN21 EHJ20:EHJ21 ERF20:ERF21 FBB20:FBB21 FKX20:FKX21 FUT20:FUT21 GEP20:GEP21 GOL20:GOL21 GYH20:GYH21 HID20:HID21 HRZ20:HRZ21 IBV20:IBV21 ILR20:ILR21 IVN20:IVN21 JFJ20:JFJ21 JPF20:JPF21 JZB20:JZB21 KIX20:KIX21 KST20:KST21 LCP20:LCP21 LML20:LML21 LWH20:LWH21 MGD20:MGD21 MPZ20:MPZ21 MZV20:MZV21 NJR20:NJR21 NTN20:NTN21 ODJ20:ODJ21 ONF20:ONF21 OXB20:OXB21 PGX20:PGX21 PQT20:PQT21 QAP20:QAP21 QKL20:QKL21 QUH20:QUH21 RED20:RED21 RNZ20:RNZ21 RXV20:RXV21 SHR20:SHR21 SRN20:SRN21 TBJ20:TBJ21 TLF20:TLF21 TVB20:TVB21 UEX20:UEX21 UOT20:UOT21 UYP20:UYP21 VIL20:VIL21 VSH20:VSH21 WCD20:WCD21 WLZ20:WLZ21 WVV20:WVV21 VSH44:VSH45 JJ23:JJ24 TF23:TF24 ADB23:ADB24 AMX23:AMX24 AWT23:AWT24 BGP23:BGP24 BQL23:BQL24 CAH23:CAH24 CKD23:CKD24 CTZ23:CTZ24 DDV23:DDV24 DNR23:DNR24 DXN23:DXN24 EHJ23:EHJ24 ERF23:ERF24 FBB23:FBB24 FKX23:FKX24 FUT23:FUT24 GEP23:GEP24 GOL23:GOL24 GYH23:GYH24 HID23:HID24 HRZ23:HRZ24 IBV23:IBV24 ILR23:ILR24 IVN23:IVN24 JFJ23:JFJ24 JPF23:JPF24 JZB23:JZB24 KIX23:KIX24 KST23:KST24 LCP23:LCP24 LML23:LML24 LWH23:LWH24 MGD23:MGD24 MPZ23:MPZ24 MZV23:MZV24 NJR23:NJR24 NTN23:NTN24 ODJ23:ODJ24 ONF23:ONF24 OXB23:OXB24 PGX23:PGX24 PQT23:PQT24 QAP23:QAP24 QKL23:QKL24 QUH23:QUH24 RED23:RED24 RNZ23:RNZ24 RXV23:RXV24 SHR23:SHR24 SRN23:SRN24 TBJ23:TBJ24 TLF23:TLF24 TVB23:TVB24 UEX23:UEX24 UOT23:UOT24 UYP23:UYP24 VIL23:VIL24 VSH23:VSH24 WCD23:WCD24 WLZ23:WLZ24 WVV23:WVV24 VIL44:VIL45 JJ26:JJ27 TF26:TF27 ADB26:ADB27 AMX26:AMX27 AWT26:AWT27 BGP26:BGP27 BQL26:BQL27 CAH26:CAH27 CKD26:CKD27 CTZ26:CTZ27 DDV26:DDV27 DNR26:DNR27 DXN26:DXN27 EHJ26:EHJ27 ERF26:ERF27 FBB26:FBB27 FKX26:FKX27 FUT26:FUT27 GEP26:GEP27 GOL26:GOL27 GYH26:GYH27 HID26:HID27 HRZ26:HRZ27 IBV26:IBV27 ILR26:ILR27 IVN26:IVN27 JFJ26:JFJ27 JPF26:JPF27 JZB26:JZB27 KIX26:KIX27 KST26:KST27 LCP26:LCP27 LML26:LML27 LWH26:LWH27 MGD26:MGD27 MPZ26:MPZ27 MZV26:MZV27 NJR26:NJR27 NTN26:NTN27 ODJ26:ODJ27 ONF26:ONF27 OXB26:OXB27 PGX26:PGX27 PQT26:PQT27 QAP26:QAP27 QKL26:QKL27 QUH26:QUH27 RED26:RED27 RNZ26:RNZ27 RXV26:RXV27 SHR26:SHR27 SRN26:SRN27 TBJ26:TBJ27 TLF26:TLF27 TVB26:TVB27 UEX26:UEX27 UOT26:UOT27 UYP26:UYP27 VIL26:VIL27 VSH26:VSH27 WCD26:WCD27 WLZ26:WLZ27 WVV26:WVV27 UYP44:UYP45 JJ29:JJ30 TF29:TF30 ADB29:ADB30 AMX29:AMX30 AWT29:AWT30 BGP29:BGP30 BQL29:BQL30 CAH29:CAH30 CKD29:CKD30 CTZ29:CTZ30 DDV29:DDV30 DNR29:DNR30 DXN29:DXN30 EHJ29:EHJ30 ERF29:ERF30 FBB29:FBB30 FKX29:FKX30 FUT29:FUT30 GEP29:GEP30 GOL29:GOL30 GYH29:GYH30 HID29:HID30 HRZ29:HRZ30 IBV29:IBV30 ILR29:ILR30 IVN29:IVN30 JFJ29:JFJ30 JPF29:JPF30 JZB29:JZB30 KIX29:KIX30 KST29:KST30 LCP29:LCP30 LML29:LML30 LWH29:LWH30 MGD29:MGD30 MPZ29:MPZ30 MZV29:MZV30 NJR29:NJR30 NTN29:NTN30 ODJ29:ODJ30 ONF29:ONF30 OXB29:OXB30 PGX29:PGX30 PQT29:PQT30 QAP29:QAP30 QKL29:QKL30 QUH29:QUH30 RED29:RED30 RNZ29:RNZ30 RXV29:RXV30 SHR29:SHR30 SRN29:SRN30 TBJ29:TBJ30 TLF29:TLF30 TVB29:TVB30 UEX29:UEX30 UOT29:UOT30 UYP29:UYP30 VIL29:VIL30 VSH29:VSH30 WCD29:WCD30 WLZ29:WLZ30 WVV29:WVV30 UEX44:UEX45 JJ32:JJ33 TF32:TF33 ADB32:ADB33 AMX32:AMX33 AWT32:AWT33 BGP32:BGP33 BQL32:BQL33 CAH32:CAH33 CKD32:CKD33 CTZ32:CTZ33 DDV32:DDV33 DNR32:DNR33 DXN32:DXN33 EHJ32:EHJ33 ERF32:ERF33 FBB32:FBB33 FKX32:FKX33 FUT32:FUT33 GEP32:GEP33 GOL32:GOL33 GYH32:GYH33 HID32:HID33 HRZ32:HRZ33 IBV32:IBV33 ILR32:ILR33 IVN32:IVN33 JFJ32:JFJ33 JPF32:JPF33 JZB32:JZB33 KIX32:KIX33 KST32:KST33 LCP32:LCP33 LML32:LML33 LWH32:LWH33 MGD32:MGD33 MPZ32:MPZ33 MZV32:MZV33 NJR32:NJR33 NTN32:NTN33 ODJ32:ODJ33 ONF32:ONF33 OXB32:OXB33 PGX32:PGX33 PQT32:PQT33 QAP32:QAP33 QKL32:QKL33 QUH32:QUH33 RED32:RED33 RNZ32:RNZ33 RXV32:RXV33 SHR32:SHR33 SRN32:SRN33 TBJ32:TBJ33 TLF32:TLF33 TVB32:TVB33 UEX32:UEX33 UOT32:UOT33 UYP32:UYP33 VIL32:VIL33 VSH32:VSH33 WCD32:WCD33 WLZ32:WLZ33 WVV32:WVV33 UOT44:UOT45 JJ35:JJ36 TF35:TF36 ADB35:ADB36 AMX35:AMX36 AWT35:AWT36 BGP35:BGP36 BQL35:BQL36 CAH35:CAH36 CKD35:CKD36 CTZ35:CTZ36 DDV35:DDV36 DNR35:DNR36 DXN35:DXN36 EHJ35:EHJ36 ERF35:ERF36 FBB35:FBB36 FKX35:FKX36 FUT35:FUT36 GEP35:GEP36 GOL35:GOL36 GYH35:GYH36 HID35:HID36 HRZ35:HRZ36 IBV35:IBV36 ILR35:ILR36 IVN35:IVN36 JFJ35:JFJ36 JPF35:JPF36 JZB35:JZB36 KIX35:KIX36 KST35:KST36 LCP35:LCP36 LML35:LML36 LWH35:LWH36 MGD35:MGD36 MPZ35:MPZ36 MZV35:MZV36 NJR35:NJR36 NTN35:NTN36 ODJ35:ODJ36 ONF35:ONF36 OXB35:OXB36 PGX35:PGX36 PQT35:PQT36 QAP35:QAP36 QKL35:QKL36 QUH35:QUH36 RED35:RED36 RNZ35:RNZ36 RXV35:RXV36 SHR35:SHR36 SRN35:SRN36 TBJ35:TBJ36 TLF35:TLF36 TVB35:TVB36 UEX35:UEX36 UOT35:UOT36 UYP35:UYP36 VIL35:VIL36 VSH35:VSH36 WCD35:WCD36 WLZ35:WLZ36 WVV35:WVV36 TVB44:TVB45 JJ38:JJ39 TF38:TF39 ADB38:ADB39 AMX38:AMX39 AWT38:AWT39 BGP38:BGP39 BQL38:BQL39 CAH38:CAH39 CKD38:CKD39 CTZ38:CTZ39 DDV38:DDV39 DNR38:DNR39 DXN38:DXN39 EHJ38:EHJ39 ERF38:ERF39 FBB38:FBB39 FKX38:FKX39 FUT38:FUT39 GEP38:GEP39 GOL38:GOL39 GYH38:GYH39 HID38:HID39 HRZ38:HRZ39 IBV38:IBV39 ILR38:ILR39 IVN38:IVN39 JFJ38:JFJ39 JPF38:JPF39 JZB38:JZB39 KIX38:KIX39 KST38:KST39 LCP38:LCP39 LML38:LML39 LWH38:LWH39 MGD38:MGD39 MPZ38:MPZ39 MZV38:MZV39 NJR38:NJR39 NTN38:NTN39 ODJ38:ODJ39 ONF38:ONF39 OXB38:OXB39 PGX38:PGX39 PQT38:PQT39 QAP38:QAP39 QKL38:QKL39 QUH38:QUH39 RED38:RED39 RNZ38:RNZ39 RXV38:RXV39 SHR38:SHR39 SRN38:SRN39 TBJ38:TBJ39 TLF38:TLF39 TVB38:TVB39 UEX38:UEX39 UOT38:UOT39 UYP38:UYP39 VIL38:VIL39 VSH38:VSH39 WCD38:WCD39 WLZ38:WLZ39 WVV38:WVV39 TLF44:TLF45 JJ41:JJ42 TF41:TF42 ADB41:ADB42 AMX41:AMX42 AWT41:AWT42 BGP41:BGP42 BQL41:BQL42 CAH41:CAH42 CKD41:CKD42 CTZ41:CTZ42 DDV41:DDV42 DNR41:DNR42 DXN41:DXN42 EHJ41:EHJ42 ERF41:ERF42 FBB41:FBB42 FKX41:FKX42 FUT41:FUT42 GEP41:GEP42 GOL41:GOL42 GYH41:GYH42 HID41:HID42 HRZ41:HRZ42 IBV41:IBV42 ILR41:ILR42 IVN41:IVN42 JFJ41:JFJ42 JPF41:JPF42 JZB41:JZB42 KIX41:KIX42 KST41:KST42 LCP41:LCP42 LML41:LML42 LWH41:LWH42 MGD41:MGD42 MPZ41:MPZ42 MZV41:MZV42 NJR41:NJR42 NTN41:NTN42 ODJ41:ODJ42 ONF41:ONF42 OXB41:OXB42 PGX41:PGX42 PQT41:PQT42 QAP41:QAP42 QKL41:QKL42 QUH41:QUH42 RED41:RED42 RNZ41:RNZ42 RXV41:RXV42 SHR41:SHR42 SRN41:SRN42 TBJ41:TBJ42 TLF41:TLF42 TVB41:TVB42 UEX41:UEX42 UOT41:UOT42 UYP41:UYP42 VIL41:VIL42 VSH41:VSH42 WCD41:WCD42 WLZ41:WLZ42 WVV41:WVV42 TBJ44:TBJ45 JJ44:JJ45 TF44:TF45 ADB44:ADB45 AMX44:AMX45 AWT44:AWT45 BGP44:BGP45 BQL44:BQL45 CAH44:CAH45 CKD44:CKD45 CTZ44:CTZ45 DDV44:DDV45 DNR44:DNR45 DXN44:DXN45 EHJ44:EHJ45 ERF44:ERF45 FBB44:FBB45 FKX44:FKX45 FUT44:FUT45 GEP44:GEP45 GOL44:GOL45 GYH44:GYH45 HID44:HID45 HRZ44:HRZ45 IBV44:IBV45 ILR44:ILR45 IVN44:IVN45 JFJ44:JFJ45 JPF44:JPF45 JZB44:JZB45 KIX44:KIX45 KST44:KST45 LCP44:LCP45 LML44:LML45 LWH44:LWH45 MGD44:MGD45 MPZ44:MPZ45 MZV44:MZV45 NJR44:NJR45 NTN44:NTN45 ODJ44:ODJ45 ONF44:ONF45 OXB44:OXB45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H50"/>
  <sheetViews>
    <sheetView view="pageLayout" topLeftCell="A4" zoomScaleNormal="100" workbookViewId="0">
      <selection activeCell="A14" sqref="A14"/>
    </sheetView>
  </sheetViews>
  <sheetFormatPr baseColWidth="10" defaultColWidth="9.140625" defaultRowHeight="12.75" x14ac:dyDescent="0.2"/>
  <cols>
    <col min="1" max="1" width="14" customWidth="1"/>
    <col min="2" max="2" width="15.5703125" customWidth="1"/>
    <col min="3" max="3" width="13.85546875" customWidth="1"/>
    <col min="4" max="4" width="12.5703125" customWidth="1"/>
    <col min="5" max="5" width="11.140625" customWidth="1"/>
    <col min="6" max="6" width="15" customWidth="1"/>
    <col min="7" max="7" width="16.85546875" customWidth="1"/>
    <col min="8" max="8" width="12.85546875" customWidth="1"/>
  </cols>
  <sheetData>
    <row r="1" spans="1:8" ht="23.25" x14ac:dyDescent="0.2">
      <c r="A1" s="70"/>
    </row>
    <row r="2" spans="1:8" ht="15" x14ac:dyDescent="0.25">
      <c r="A2" s="155" t="s">
        <v>42</v>
      </c>
      <c r="B2" s="156"/>
      <c r="C2" s="157" t="str">
        <f>CODE_PROJET</f>
        <v>BDI 12 072 11</v>
      </c>
      <c r="D2" s="158"/>
    </row>
    <row r="3" spans="1:8" ht="15" x14ac:dyDescent="0.25">
      <c r="A3" s="110" t="s">
        <v>65</v>
      </c>
      <c r="B3" s="111"/>
      <c r="C3" s="112" t="str">
        <f>INTITULE_PROJET</f>
        <v>Appui à la Bonne Gouvernance et à la lutte contre la corruption au Burundi (ABGLC)</v>
      </c>
      <c r="D3" s="113"/>
    </row>
    <row r="4" spans="1:8" ht="15" x14ac:dyDescent="0.25">
      <c r="A4" s="155" t="s">
        <v>41</v>
      </c>
      <c r="B4" s="155"/>
      <c r="C4" s="157">
        <f>ANNEE_DE_REFERENCE</f>
        <v>2014</v>
      </c>
      <c r="D4" s="158"/>
    </row>
    <row r="5" spans="1:8" ht="15" x14ac:dyDescent="0.25">
      <c r="A5" s="110" t="s">
        <v>110</v>
      </c>
      <c r="B5" s="110"/>
      <c r="C5" s="112" t="str">
        <f>TRIMESTRE_DE_REFERENCE</f>
        <v>Q1</v>
      </c>
      <c r="D5" s="113"/>
    </row>
    <row r="7" spans="1:8" x14ac:dyDescent="0.2">
      <c r="A7" t="s">
        <v>146</v>
      </c>
    </row>
    <row r="9" spans="1:8" x14ac:dyDescent="0.2">
      <c r="A9" t="s">
        <v>147</v>
      </c>
      <c r="B9" t="s">
        <v>148</v>
      </c>
      <c r="C9" t="s">
        <v>151</v>
      </c>
      <c r="D9" t="s">
        <v>220</v>
      </c>
      <c r="E9" t="s">
        <v>149</v>
      </c>
      <c r="F9" t="s">
        <v>150</v>
      </c>
      <c r="G9" t="s">
        <v>221</v>
      </c>
      <c r="H9" t="s">
        <v>152</v>
      </c>
    </row>
    <row r="10" spans="1:8" ht="15" x14ac:dyDescent="0.25">
      <c r="A10" s="244" t="s">
        <v>326</v>
      </c>
      <c r="B10" s="354" t="s">
        <v>329</v>
      </c>
      <c r="C10" s="244" t="s">
        <v>330</v>
      </c>
      <c r="D10" s="244" t="s">
        <v>331</v>
      </c>
      <c r="E10" s="355">
        <v>41581</v>
      </c>
      <c r="F10" s="245"/>
      <c r="G10" s="244" t="s">
        <v>333</v>
      </c>
      <c r="H10" s="71" t="s">
        <v>334</v>
      </c>
    </row>
    <row r="11" spans="1:8" x14ac:dyDescent="0.2">
      <c r="A11" s="244" t="s">
        <v>327</v>
      </c>
      <c r="B11" s="244" t="s">
        <v>345</v>
      </c>
      <c r="C11" s="244" t="s">
        <v>335</v>
      </c>
      <c r="D11" s="244" t="s">
        <v>331</v>
      </c>
      <c r="E11" s="355">
        <v>41379</v>
      </c>
      <c r="F11" s="361">
        <v>41865</v>
      </c>
      <c r="G11" s="244" t="s">
        <v>333</v>
      </c>
      <c r="H11" s="71" t="s">
        <v>334</v>
      </c>
    </row>
    <row r="12" spans="1:8" x14ac:dyDescent="0.2">
      <c r="A12" s="244" t="s">
        <v>328</v>
      </c>
      <c r="B12" s="244" t="s">
        <v>336</v>
      </c>
      <c r="C12" s="244" t="s">
        <v>337</v>
      </c>
      <c r="D12" s="244" t="s">
        <v>338</v>
      </c>
      <c r="E12" s="355">
        <v>41582</v>
      </c>
      <c r="F12" s="245" t="s">
        <v>332</v>
      </c>
      <c r="G12" s="244" t="s">
        <v>339</v>
      </c>
      <c r="H12" s="71" t="s">
        <v>334</v>
      </c>
    </row>
    <row r="13" spans="1:8" x14ac:dyDescent="0.2">
      <c r="A13" s="244" t="s">
        <v>374</v>
      </c>
      <c r="B13" s="244" t="s">
        <v>375</v>
      </c>
      <c r="C13" s="244" t="s">
        <v>376</v>
      </c>
      <c r="D13" s="244" t="s">
        <v>338</v>
      </c>
      <c r="E13" s="355">
        <v>41610</v>
      </c>
      <c r="F13" s="245" t="s">
        <v>332</v>
      </c>
      <c r="G13" s="244" t="s">
        <v>339</v>
      </c>
      <c r="H13" s="71" t="s">
        <v>334</v>
      </c>
    </row>
    <row r="14" spans="1:8" x14ac:dyDescent="0.2">
      <c r="A14" s="244" t="s">
        <v>580</v>
      </c>
      <c r="B14" s="244" t="s">
        <v>581</v>
      </c>
      <c r="C14" s="244" t="s">
        <v>582</v>
      </c>
      <c r="D14" s="244" t="s">
        <v>331</v>
      </c>
      <c r="E14" s="355">
        <v>41701</v>
      </c>
      <c r="F14" s="245" t="s">
        <v>332</v>
      </c>
      <c r="G14" s="244" t="s">
        <v>339</v>
      </c>
      <c r="H14" s="71" t="s">
        <v>334</v>
      </c>
    </row>
    <row r="15" spans="1:8" x14ac:dyDescent="0.2">
      <c r="A15" s="244"/>
      <c r="B15" s="244"/>
      <c r="C15" s="244"/>
      <c r="D15" s="244"/>
      <c r="E15" s="245"/>
      <c r="F15" s="245"/>
      <c r="G15" s="244"/>
      <c r="H15" s="71"/>
    </row>
    <row r="16" spans="1:8" x14ac:dyDescent="0.2">
      <c r="A16" s="244"/>
      <c r="B16" s="244"/>
      <c r="C16" s="244"/>
      <c r="D16" s="244"/>
      <c r="E16" s="245"/>
      <c r="F16" s="245"/>
      <c r="G16" s="244"/>
      <c r="H16" s="71"/>
    </row>
    <row r="17" spans="1:8" x14ac:dyDescent="0.2">
      <c r="A17" s="244"/>
      <c r="B17" s="244"/>
      <c r="C17" s="244"/>
      <c r="D17" s="244"/>
      <c r="E17" s="245"/>
      <c r="F17" s="245"/>
      <c r="G17" s="244"/>
      <c r="H17" s="71"/>
    </row>
    <row r="18" spans="1:8" x14ac:dyDescent="0.2">
      <c r="A18" s="244"/>
      <c r="B18" s="244"/>
      <c r="C18" s="244"/>
      <c r="D18" s="244"/>
      <c r="E18" s="245"/>
      <c r="F18" s="245"/>
      <c r="G18" s="244"/>
      <c r="H18" s="71"/>
    </row>
    <row r="19" spans="1:8" x14ac:dyDescent="0.2">
      <c r="A19" s="244"/>
      <c r="B19" s="244"/>
      <c r="C19" s="244"/>
      <c r="D19" s="244"/>
      <c r="E19" s="245"/>
      <c r="F19" s="245"/>
      <c r="G19" s="244"/>
      <c r="H19" s="71"/>
    </row>
    <row r="20" spans="1:8" x14ac:dyDescent="0.2">
      <c r="A20" s="244"/>
      <c r="B20" s="244"/>
      <c r="C20" s="244"/>
      <c r="D20" s="244"/>
      <c r="E20" s="245"/>
      <c r="F20" s="245"/>
      <c r="G20" s="244"/>
      <c r="H20" s="71"/>
    </row>
    <row r="21" spans="1:8" x14ac:dyDescent="0.2">
      <c r="A21" s="244"/>
      <c r="B21" s="244"/>
      <c r="C21" s="244"/>
      <c r="D21" s="244"/>
      <c r="E21" s="245"/>
      <c r="F21" s="245"/>
      <c r="G21" s="244"/>
      <c r="H21" s="71"/>
    </row>
    <row r="22" spans="1:8" x14ac:dyDescent="0.2">
      <c r="A22" s="244"/>
      <c r="B22" s="244"/>
      <c r="C22" s="244"/>
      <c r="D22" s="244"/>
      <c r="E22" s="245"/>
      <c r="F22" s="245"/>
      <c r="G22" s="244"/>
      <c r="H22" s="71"/>
    </row>
    <row r="23" spans="1:8" x14ac:dyDescent="0.2">
      <c r="A23" s="244"/>
      <c r="B23" s="244"/>
      <c r="C23" s="244"/>
      <c r="D23" s="244"/>
      <c r="E23" s="245"/>
      <c r="F23" s="245"/>
      <c r="G23" s="244"/>
      <c r="H23" s="71"/>
    </row>
    <row r="24" spans="1:8" x14ac:dyDescent="0.2">
      <c r="A24" s="244"/>
      <c r="B24" s="244"/>
      <c r="C24" s="244"/>
      <c r="D24" s="244"/>
      <c r="E24" s="245"/>
      <c r="F24" s="245"/>
      <c r="G24" s="244"/>
      <c r="H24" s="71"/>
    </row>
    <row r="25" spans="1:8" x14ac:dyDescent="0.2">
      <c r="A25" s="244"/>
      <c r="B25" s="244"/>
      <c r="C25" s="244"/>
      <c r="D25" s="244"/>
      <c r="E25" s="245"/>
      <c r="F25" s="245"/>
      <c r="G25" s="244"/>
      <c r="H25" s="71"/>
    </row>
    <row r="26" spans="1:8" x14ac:dyDescent="0.2">
      <c r="A26" s="244"/>
      <c r="B26" s="244"/>
      <c r="C26" s="244"/>
      <c r="D26" s="244"/>
      <c r="E26" s="245"/>
      <c r="F26" s="245"/>
      <c r="G26" s="244"/>
      <c r="H26" s="71"/>
    </row>
    <row r="31" spans="1:8" x14ac:dyDescent="0.2">
      <c r="A31" t="s">
        <v>153</v>
      </c>
    </row>
    <row r="33" spans="1:6" x14ac:dyDescent="0.2">
      <c r="A33" t="s">
        <v>210</v>
      </c>
      <c r="B33" t="s">
        <v>227</v>
      </c>
      <c r="C33" t="s">
        <v>149</v>
      </c>
      <c r="D33" t="s">
        <v>150</v>
      </c>
      <c r="E33" t="s">
        <v>228</v>
      </c>
      <c r="F33" t="s">
        <v>209</v>
      </c>
    </row>
    <row r="34" spans="1:6" x14ac:dyDescent="0.2">
      <c r="A34" s="244"/>
      <c r="B34" s="244"/>
      <c r="C34" s="245"/>
      <c r="D34" s="245"/>
      <c r="E34" s="244"/>
      <c r="F34" s="71"/>
    </row>
    <row r="35" spans="1:6" x14ac:dyDescent="0.2">
      <c r="A35" s="244"/>
      <c r="B35" s="244"/>
      <c r="C35" s="245"/>
      <c r="D35" s="245"/>
      <c r="E35" s="244"/>
      <c r="F35" s="71"/>
    </row>
    <row r="36" spans="1:6" x14ac:dyDescent="0.2">
      <c r="A36" s="244"/>
      <c r="B36" s="244"/>
      <c r="C36" s="245"/>
      <c r="D36" s="245"/>
      <c r="E36" s="244"/>
      <c r="F36" s="71"/>
    </row>
    <row r="37" spans="1:6" x14ac:dyDescent="0.2">
      <c r="A37" s="244"/>
      <c r="B37" s="244"/>
      <c r="C37" s="245"/>
      <c r="D37" s="245"/>
      <c r="E37" s="244"/>
      <c r="F37" s="71"/>
    </row>
    <row r="38" spans="1:6" x14ac:dyDescent="0.2">
      <c r="A38" s="244"/>
      <c r="B38" s="244"/>
      <c r="C38" s="245"/>
      <c r="D38" s="245"/>
      <c r="E38" s="244"/>
      <c r="F38" s="71"/>
    </row>
    <row r="39" spans="1:6" x14ac:dyDescent="0.2">
      <c r="A39" s="244"/>
      <c r="B39" s="244"/>
      <c r="C39" s="245"/>
      <c r="D39" s="245"/>
      <c r="E39" s="244"/>
      <c r="F39" s="71"/>
    </row>
    <row r="40" spans="1:6" x14ac:dyDescent="0.2">
      <c r="A40" s="244"/>
      <c r="B40" s="244"/>
      <c r="C40" s="245"/>
      <c r="D40" s="245"/>
      <c r="E40" s="244"/>
      <c r="F40" s="71"/>
    </row>
    <row r="41" spans="1:6" x14ac:dyDescent="0.2">
      <c r="A41" s="244"/>
      <c r="B41" s="244"/>
      <c r="C41" s="245"/>
      <c r="D41" s="245"/>
      <c r="E41" s="244"/>
      <c r="F41" s="71"/>
    </row>
    <row r="42" spans="1:6" x14ac:dyDescent="0.2">
      <c r="A42" s="244"/>
      <c r="B42" s="244"/>
      <c r="C42" s="245"/>
      <c r="D42" s="245"/>
      <c r="E42" s="244"/>
      <c r="F42" s="71"/>
    </row>
    <row r="43" spans="1:6" x14ac:dyDescent="0.2">
      <c r="A43" s="244"/>
      <c r="B43" s="244"/>
      <c r="C43" s="245"/>
      <c r="D43" s="245"/>
      <c r="E43" s="244"/>
      <c r="F43" s="71"/>
    </row>
    <row r="44" spans="1:6" x14ac:dyDescent="0.2">
      <c r="A44" s="244"/>
      <c r="B44" s="244"/>
      <c r="C44" s="245"/>
      <c r="D44" s="245"/>
      <c r="E44" s="244"/>
      <c r="F44" s="71"/>
    </row>
    <row r="45" spans="1:6" x14ac:dyDescent="0.2">
      <c r="A45" s="244"/>
      <c r="B45" s="244"/>
      <c r="C45" s="245"/>
      <c r="D45" s="245"/>
      <c r="E45" s="244"/>
      <c r="F45" s="71"/>
    </row>
    <row r="46" spans="1:6" x14ac:dyDescent="0.2">
      <c r="A46" s="244"/>
      <c r="B46" s="244"/>
      <c r="C46" s="245"/>
      <c r="D46" s="245"/>
      <c r="E46" s="244"/>
      <c r="F46" s="71"/>
    </row>
    <row r="47" spans="1:6" x14ac:dyDescent="0.2">
      <c r="A47" s="244"/>
      <c r="B47" s="244"/>
      <c r="C47" s="245"/>
      <c r="D47" s="245"/>
      <c r="E47" s="244"/>
      <c r="F47" s="71"/>
    </row>
    <row r="48" spans="1:6" x14ac:dyDescent="0.2">
      <c r="A48" s="244"/>
      <c r="B48" s="244"/>
      <c r="C48" s="245"/>
      <c r="D48" s="245"/>
      <c r="E48" s="244"/>
      <c r="F48" s="71"/>
    </row>
    <row r="49" spans="1:6" x14ac:dyDescent="0.2">
      <c r="A49" s="244"/>
      <c r="B49" s="244"/>
      <c r="C49" s="245"/>
      <c r="D49" s="245"/>
      <c r="E49" s="244"/>
      <c r="F49" s="71"/>
    </row>
    <row r="50" spans="1:6" x14ac:dyDescent="0.2">
      <c r="A50" s="244"/>
      <c r="B50" s="244"/>
      <c r="C50" s="245"/>
      <c r="D50" s="245"/>
      <c r="E50" s="244"/>
      <c r="F50" s="71"/>
    </row>
  </sheetData>
  <sheetProtection formatCells="0" formatColumns="0" formatRows="0" insertRows="0"/>
  <dataValidations count="5">
    <dataValidation type="list" allowBlank="1" showInputMessage="1" showErrorMessage="1" sqref="H10:H26">
      <formula1>"à jour, en retard, N/A"</formula1>
    </dataValidation>
    <dataValidation type="list" allowBlank="1" showInputMessage="1" showErrorMessage="1" sqref="F34:F50">
      <formula1>"à jour, en retard, terminé"</formula1>
    </dataValidation>
    <dataValidation type="list" allowBlank="1" showInputMessage="1" showErrorMessage="1" sqref="A34:A50">
      <formula1>"Appui perlé,M&amp;E, Suivi,Etudes,Recherche,"</formula1>
    </dataValidation>
    <dataValidation type="list" allowBlank="1" showInputMessage="1" showErrorMessage="1" sqref="D10:D26">
      <formula1>"M,F"</formula1>
    </dataValidation>
    <dataValidation type="list" allowBlank="1" showInputMessage="1" showErrorMessage="1" sqref="G10:G26">
      <formula1>"National mis à disp.,National recruté,International "</formula1>
    </dataValidation>
  </dataValidations>
  <pageMargins left="0.70866141732283472" right="0.70866141732283472" top="0.74803149606299213" bottom="0.74803149606299213" header="0.31496062992125984" footer="0.31496062992125984"/>
  <pageSetup paperSize="9" scale="79" fitToHeight="2" orientation="portrait" r:id="rId1"/>
  <headerFooter>
    <oddHeader>&amp;C&amp;"Arial,Bold"&amp;18&amp;K03+000Suivi RH et Services</oddHead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AN34"/>
  <sheetViews>
    <sheetView view="pageLayout" topLeftCell="A25" zoomScaleNormal="100" workbookViewId="0">
      <selection activeCell="A32" sqref="A32:XFD34"/>
    </sheetView>
  </sheetViews>
  <sheetFormatPr baseColWidth="10" defaultColWidth="9.140625" defaultRowHeight="12.75" outlineLevelCol="1" x14ac:dyDescent="0.2"/>
  <cols>
    <col min="1" max="1" width="38.7109375" style="3" customWidth="1"/>
    <col min="2" max="2" width="12" style="3" customWidth="1"/>
    <col min="3" max="3" width="10.7109375" style="3" customWidth="1"/>
    <col min="4" max="4" width="11" style="3" customWidth="1"/>
    <col min="5" max="5" width="11.7109375" style="3" customWidth="1"/>
    <col min="6" max="9" width="11.7109375" style="3" hidden="1" customWidth="1" outlineLevel="1"/>
    <col min="10" max="10" width="15.5703125" style="3" hidden="1" customWidth="1" outlineLevel="1"/>
    <col min="11" max="11" width="10.7109375" style="3" customWidth="1" collapsed="1"/>
    <col min="12" max="12" width="10.7109375" style="3" customWidth="1"/>
    <col min="13" max="16" width="11.7109375" style="3" hidden="1" customWidth="1" outlineLevel="1"/>
    <col min="17" max="17" width="15.5703125" style="3" hidden="1" customWidth="1" outlineLevel="1"/>
    <col min="18" max="18" width="10.7109375" style="3" customWidth="1" collapsed="1"/>
    <col min="19" max="19" width="10.7109375" style="3" customWidth="1"/>
    <col min="20" max="23" width="11.7109375" style="3" hidden="1" customWidth="1" outlineLevel="1"/>
    <col min="24" max="24" width="15.5703125" style="3" hidden="1" customWidth="1" outlineLevel="1"/>
    <col min="25" max="25" width="10.7109375" style="3" customWidth="1" collapsed="1"/>
    <col min="26" max="26" width="10.7109375" style="3" customWidth="1"/>
    <col min="27" max="30" width="11.7109375" style="3" hidden="1" customWidth="1" outlineLevel="1"/>
    <col min="31" max="31" width="15.5703125" style="3" hidden="1" customWidth="1" outlineLevel="1"/>
    <col min="32" max="32" width="10.7109375" style="3" customWidth="1" collapsed="1"/>
    <col min="33" max="33" width="10.7109375" style="3" customWidth="1"/>
    <col min="34" max="34" width="21.85546875" style="3" customWidth="1" outlineLevel="1"/>
    <col min="35" max="36" width="22.140625" style="3" customWidth="1" outlineLevel="1"/>
    <col min="37" max="39" width="21.5703125" style="3" customWidth="1" outlineLevel="1"/>
    <col min="40" max="40" width="20.7109375" style="3" customWidth="1"/>
    <col min="41" max="41" width="21.140625" style="3" customWidth="1"/>
    <col min="42" max="16384" width="9.140625" style="3"/>
  </cols>
  <sheetData>
    <row r="1" spans="1:40" s="1" customFormat="1" ht="23.25" x14ac:dyDescent="0.2">
      <c r="A1" s="611"/>
      <c r="B1" s="612"/>
    </row>
    <row r="2" spans="1:40" s="1" customFormat="1" ht="14.25" customHeight="1" x14ac:dyDescent="0.25">
      <c r="A2" s="155" t="s">
        <v>42</v>
      </c>
      <c r="B2" s="156"/>
      <c r="C2" s="157" t="str">
        <f>CODE_PROJET</f>
        <v>BDI 12 072 11</v>
      </c>
      <c r="D2" s="158"/>
    </row>
    <row r="3" spans="1:40" s="1" customFormat="1" ht="14.25" customHeight="1" x14ac:dyDescent="0.25">
      <c r="A3" s="110" t="s">
        <v>65</v>
      </c>
      <c r="B3" s="111"/>
      <c r="C3" s="112" t="str">
        <f>INTITULE_PROJET</f>
        <v>Appui à la Bonne Gouvernance et à la lutte contre la corruption au Burundi (ABGLC)</v>
      </c>
      <c r="D3" s="113"/>
    </row>
    <row r="4" spans="1:40" s="1" customFormat="1" ht="14.25" customHeight="1" x14ac:dyDescent="0.25">
      <c r="A4" s="155" t="s">
        <v>41</v>
      </c>
      <c r="B4" s="156"/>
      <c r="C4" s="157">
        <f>ANNEE_DE_REFERENCE</f>
        <v>2014</v>
      </c>
      <c r="D4" s="158"/>
    </row>
    <row r="5" spans="1:40" s="1" customFormat="1" ht="15" x14ac:dyDescent="0.25">
      <c r="A5" s="110" t="s">
        <v>110</v>
      </c>
      <c r="B5" s="111"/>
      <c r="C5" s="112" t="str">
        <f>TRIMESTRE_DE_REFERENCE</f>
        <v>Q1</v>
      </c>
      <c r="D5" s="113"/>
    </row>
    <row r="6" spans="1:40" s="1" customFormat="1" x14ac:dyDescent="0.2">
      <c r="C6" s="3"/>
    </row>
    <row r="7" spans="1:40" s="19" customFormat="1" ht="39" customHeight="1" x14ac:dyDescent="0.2">
      <c r="A7" s="21" t="s">
        <v>37</v>
      </c>
      <c r="B7" s="20" t="s">
        <v>35</v>
      </c>
      <c r="C7" s="20" t="s">
        <v>36</v>
      </c>
      <c r="D7" s="17" t="s">
        <v>27</v>
      </c>
      <c r="E7" s="17" t="s">
        <v>28</v>
      </c>
      <c r="F7" s="51" t="s">
        <v>85</v>
      </c>
      <c r="G7" s="51" t="s">
        <v>86</v>
      </c>
      <c r="H7" s="51" t="s">
        <v>87</v>
      </c>
      <c r="I7" s="51" t="s">
        <v>88</v>
      </c>
      <c r="J7" s="52" t="s">
        <v>80</v>
      </c>
      <c r="K7" s="17" t="s">
        <v>29</v>
      </c>
      <c r="L7" s="17" t="s">
        <v>30</v>
      </c>
      <c r="M7" s="51" t="s">
        <v>81</v>
      </c>
      <c r="N7" s="51" t="s">
        <v>82</v>
      </c>
      <c r="O7" s="51" t="s">
        <v>83</v>
      </c>
      <c r="P7" s="51" t="s">
        <v>84</v>
      </c>
      <c r="Q7" s="52" t="s">
        <v>80</v>
      </c>
      <c r="R7" s="17" t="s">
        <v>31</v>
      </c>
      <c r="S7" s="17" t="s">
        <v>32</v>
      </c>
      <c r="T7" s="51" t="s">
        <v>76</v>
      </c>
      <c r="U7" s="51" t="s">
        <v>77</v>
      </c>
      <c r="V7" s="51" t="s">
        <v>78</v>
      </c>
      <c r="W7" s="51" t="s">
        <v>79</v>
      </c>
      <c r="X7" s="52" t="s">
        <v>80</v>
      </c>
      <c r="Y7" s="17" t="s">
        <v>33</v>
      </c>
      <c r="Z7" s="17" t="s">
        <v>34</v>
      </c>
      <c r="AA7" s="51" t="s">
        <v>89</v>
      </c>
      <c r="AB7" s="51" t="s">
        <v>90</v>
      </c>
      <c r="AC7" s="51" t="s">
        <v>91</v>
      </c>
      <c r="AD7" s="51" t="s">
        <v>92</v>
      </c>
      <c r="AE7" s="52" t="s">
        <v>80</v>
      </c>
      <c r="AF7" s="17" t="s">
        <v>39</v>
      </c>
      <c r="AG7" s="17" t="s">
        <v>40</v>
      </c>
      <c r="AH7" s="18" t="s">
        <v>6</v>
      </c>
      <c r="AI7" s="18" t="s">
        <v>7</v>
      </c>
      <c r="AJ7" s="18" t="s">
        <v>8</v>
      </c>
      <c r="AK7" s="18" t="s">
        <v>9</v>
      </c>
      <c r="AL7" s="18" t="s">
        <v>10</v>
      </c>
      <c r="AM7" s="18" t="s">
        <v>11</v>
      </c>
      <c r="AN7" s="21" t="s">
        <v>38</v>
      </c>
    </row>
    <row r="8" spans="1:40" s="1" customFormat="1" ht="12" customHeigh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s="22" customFormat="1" ht="30" customHeight="1" x14ac:dyDescent="0.2">
      <c r="A9" s="613" t="s">
        <v>418</v>
      </c>
      <c r="B9" s="610"/>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26"/>
      <c r="AI9" s="26"/>
      <c r="AJ9" s="26"/>
      <c r="AK9" s="26"/>
      <c r="AL9" s="26"/>
      <c r="AM9" s="26"/>
      <c r="AN9" s="26"/>
    </row>
    <row r="10" spans="1:40" ht="38.25" customHeight="1" x14ac:dyDescent="0.2">
      <c r="A10" s="5"/>
      <c r="B10" s="5"/>
      <c r="C10" s="5"/>
      <c r="D10" s="5"/>
      <c r="E10" s="49"/>
      <c r="F10" s="49"/>
      <c r="G10" s="49"/>
      <c r="H10" s="49"/>
      <c r="I10" s="49"/>
      <c r="J10" s="49"/>
      <c r="K10" s="5"/>
      <c r="L10" s="5"/>
      <c r="M10" s="49"/>
      <c r="N10" s="49"/>
      <c r="O10" s="49"/>
      <c r="P10" s="49"/>
      <c r="Q10" s="49"/>
      <c r="R10" s="5"/>
      <c r="S10" s="5"/>
      <c r="T10" s="49"/>
      <c r="U10" s="49"/>
      <c r="V10" s="49"/>
      <c r="W10" s="49"/>
      <c r="X10" s="49"/>
      <c r="Y10" s="5"/>
      <c r="Z10" s="5"/>
      <c r="AA10" s="49"/>
      <c r="AB10" s="49"/>
      <c r="AC10" s="49"/>
      <c r="AD10" s="49"/>
      <c r="AE10" s="49"/>
      <c r="AF10" s="5"/>
      <c r="AG10" s="5"/>
      <c r="AH10" s="5"/>
      <c r="AI10" s="5" t="s">
        <v>12</v>
      </c>
      <c r="AJ10" s="5"/>
      <c r="AK10" s="5"/>
      <c r="AL10" s="5"/>
      <c r="AM10" s="5"/>
      <c r="AN10" s="6"/>
    </row>
    <row r="11" spans="1:40"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6"/>
    </row>
    <row r="12" spans="1:40" x14ac:dyDescent="0.2">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1:40" s="23" customFormat="1" ht="30" customHeight="1" x14ac:dyDescent="0.2">
      <c r="A13" s="610" t="s">
        <v>419</v>
      </c>
      <c r="B13" s="610"/>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25"/>
      <c r="AI13" s="25"/>
      <c r="AJ13" s="25"/>
      <c r="AK13" s="25"/>
      <c r="AL13" s="25"/>
      <c r="AM13" s="25"/>
      <c r="AN13" s="25"/>
    </row>
    <row r="14" spans="1:40" ht="29.25" customHeight="1" x14ac:dyDescent="0.2">
      <c r="A14" s="436" t="s">
        <v>420</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6"/>
    </row>
    <row r="15" spans="1:40" x14ac:dyDescent="0.2">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40" s="24" customFormat="1" ht="30" customHeight="1" x14ac:dyDescent="0.2">
      <c r="A16" s="610" t="s">
        <v>421</v>
      </c>
      <c r="B16" s="610"/>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25"/>
      <c r="AI16" s="25"/>
      <c r="AJ16" s="25"/>
      <c r="AK16" s="25"/>
      <c r="AL16" s="25"/>
      <c r="AM16" s="25"/>
      <c r="AN16" s="25"/>
    </row>
    <row r="17" spans="1:40" ht="25.5" x14ac:dyDescent="0.2">
      <c r="A17" s="436" t="s">
        <v>422</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6"/>
    </row>
    <row r="18" spans="1:40" ht="38.25" x14ac:dyDescent="0.2">
      <c r="A18" s="436" t="s">
        <v>423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6"/>
    </row>
    <row r="19" spans="1:40" ht="25.5" x14ac:dyDescent="0.2">
      <c r="A19" s="436" t="s">
        <v>287</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6"/>
    </row>
    <row r="20" spans="1:40" ht="25.5" x14ac:dyDescent="0.2">
      <c r="A20" s="436" t="s">
        <v>289</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6"/>
    </row>
    <row r="21" spans="1:40" ht="25.5" x14ac:dyDescent="0.2">
      <c r="A21" s="436" t="s">
        <v>424</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6"/>
    </row>
    <row r="22" spans="1:40" ht="25.5" x14ac:dyDescent="0.2">
      <c r="A22" s="436" t="s">
        <v>298</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6"/>
    </row>
    <row r="23" spans="1:40" s="24" customFormat="1" ht="30" customHeight="1" x14ac:dyDescent="0.2">
      <c r="A23" s="610" t="s">
        <v>425</v>
      </c>
      <c r="B23" s="610"/>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25"/>
      <c r="AI23" s="25"/>
      <c r="AJ23" s="25"/>
      <c r="AK23" s="25"/>
      <c r="AL23" s="25"/>
      <c r="AM23" s="25"/>
      <c r="AN23" s="25"/>
    </row>
    <row r="24" spans="1:40" ht="63.75" x14ac:dyDescent="0.2">
      <c r="A24" s="436" t="s">
        <v>426</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6"/>
    </row>
    <row r="25" spans="1:40" ht="51" x14ac:dyDescent="0.2">
      <c r="A25" s="436" t="s">
        <v>427</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6"/>
    </row>
    <row r="26" spans="1:40" ht="27" customHeight="1" x14ac:dyDescent="0.2">
      <c r="A26" s="436" t="s">
        <v>428</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6"/>
    </row>
    <row r="27" spans="1:40" ht="51" x14ac:dyDescent="0.2">
      <c r="A27" s="436" t="s">
        <v>429</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6"/>
    </row>
    <row r="28" spans="1:40" ht="25.5" x14ac:dyDescent="0.2">
      <c r="A28" s="436" t="s">
        <v>430</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row>
    <row r="29" spans="1:40" ht="25.5" x14ac:dyDescent="0.2">
      <c r="A29" s="436" t="s">
        <v>431</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row>
    <row r="30" spans="1:40" s="24" customFormat="1" ht="30" customHeight="1" x14ac:dyDescent="0.2">
      <c r="A30" s="610" t="s">
        <v>432</v>
      </c>
      <c r="B30" s="610"/>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25"/>
      <c r="AI30" s="25"/>
      <c r="AJ30" s="25"/>
      <c r="AK30" s="25"/>
      <c r="AL30" s="25"/>
      <c r="AM30" s="25"/>
      <c r="AN30" s="25"/>
    </row>
    <row r="31" spans="1:40" ht="25.5" x14ac:dyDescent="0.2">
      <c r="A31" s="436" t="s">
        <v>322</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row>
    <row r="32" spans="1:40"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1:40"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1:40"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sheetData>
  <mergeCells count="6">
    <mergeCell ref="A30:AG30"/>
    <mergeCell ref="A1:B1"/>
    <mergeCell ref="A9:AG9"/>
    <mergeCell ref="A13:AG13"/>
    <mergeCell ref="A16:AG16"/>
    <mergeCell ref="A23:AG23"/>
  </mergeCells>
  <pageMargins left="0.23622047244094491" right="0.23622047244094491" top="0.74803149606299213" bottom="0.74803149606299213" header="0.31496062992125984" footer="0.31496062992125984"/>
  <pageSetup paperSize="8" scale="64" fitToHeight="2" orientation="landscape" r:id="rId1"/>
  <headerFooter alignWithMargins="0">
    <oddHeader>&amp;C&amp;"Arial,Bold"&amp;18&amp;K03+000SUIVI DES RÉSULTATS</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39"/>
  <sheetViews>
    <sheetView showWhiteSpace="0" view="pageBreakPreview" zoomScaleNormal="100" zoomScaleSheetLayoutView="100" workbookViewId="0"/>
  </sheetViews>
  <sheetFormatPr baseColWidth="10" defaultColWidth="9.140625" defaultRowHeight="12.75" x14ac:dyDescent="0.2"/>
  <cols>
    <col min="1" max="1" width="127.5703125" customWidth="1"/>
  </cols>
  <sheetData>
    <row r="39" spans="1:1" x14ac:dyDescent="0.2">
      <c r="A39" s="55"/>
    </row>
  </sheetData>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Fiche Proj</vt:lpstr>
      <vt:lpstr>Organ</vt:lpstr>
      <vt:lpstr>Risques Prob</vt:lpstr>
      <vt:lpstr>Déc SMCL</vt:lpstr>
      <vt:lpstr>OMM</vt:lpstr>
      <vt:lpstr>AE-AF</vt:lpstr>
      <vt:lpstr>RH</vt:lpstr>
      <vt:lpstr>MSE</vt:lpstr>
      <vt:lpstr>Narr</vt:lpstr>
      <vt:lpstr>Plan Op</vt:lpstr>
      <vt:lpstr>POP</vt:lpstr>
      <vt:lpstr>Plan Fin</vt:lpstr>
      <vt:lpstr>Plan Fin Dét_OPTIONNEL</vt:lpstr>
      <vt:lpstr>Organ!_Toc334512969</vt:lpstr>
      <vt:lpstr>ANNEE_DE_REFERENCE</vt:lpstr>
      <vt:lpstr>CODE_PROJET</vt:lpstr>
      <vt:lpstr>INTITULE_PROJET</vt:lpstr>
      <vt:lpstr>statut</vt:lpstr>
      <vt:lpstr>Today</vt:lpstr>
      <vt:lpstr>TRIMESTRE_DE_REFERENCE</vt:lpstr>
      <vt:lpstr>'AE-AF'!Zone_d_impression</vt:lpstr>
      <vt:lpstr>'Déc SMCL'!Zone_d_impression</vt:lpstr>
      <vt:lpstr>MSE!Zone_d_impression</vt:lpstr>
      <vt:lpstr>Narr!Zone_d_impression</vt:lpstr>
      <vt:lpstr>POP!Zone_d_impression</vt:lpstr>
      <vt:lpstr>'Risques Prob'!Zone_d_impression</vt:lpstr>
    </vt:vector>
  </TitlesOfParts>
  <Company>BTCCTB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COPPIETERS, Sébastien</dc:creator>
  <cp:lastModifiedBy>Rouha Xavier - D1.3</cp:lastModifiedBy>
  <cp:lastPrinted>2014-01-20T08:36:30Z</cp:lastPrinted>
  <dcterms:created xsi:type="dcterms:W3CDTF">2012-07-02T06:56:56Z</dcterms:created>
  <dcterms:modified xsi:type="dcterms:W3CDTF">2014-08-28T11:42:24Z</dcterms:modified>
</cp:coreProperties>
</file>