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0" yWindow="0" windowWidth="15330" windowHeight="3450" tabRatio="822" firstSheet="1" activeTab="1"/>
  </bookViews>
  <sheets>
    <sheet name="Fiche Proj" sheetId="10" r:id="rId1"/>
    <sheet name="Organ" sheetId="13" r:id="rId2"/>
    <sheet name="Risques Prob" sheetId="4" r:id="rId3"/>
    <sheet name="Déc SMCL" sheetId="5" r:id="rId4"/>
    <sheet name="OMM" sheetId="25" r:id="rId5"/>
    <sheet name="AE-AF" sheetId="18" r:id="rId6"/>
    <sheet name="RH" sheetId="15" r:id="rId7"/>
    <sheet name="MSE" sheetId="3" r:id="rId8"/>
    <sheet name="Narr" sheetId="16" r:id="rId9"/>
    <sheet name="Plan Op" sheetId="22" r:id="rId10"/>
    <sheet name="POP" sheetId="14" r:id="rId11"/>
    <sheet name="Plan Fin" sheetId="11" r:id="rId12"/>
    <sheet name="Plan Fin Dét_OPTIONNEL" sheetId="23" r:id="rId13"/>
  </sheets>
  <externalReferences>
    <externalReference r:id="rId14"/>
    <externalReference r:id="rId15"/>
    <externalReference r:id="rId16"/>
    <externalReference r:id="rId17"/>
  </externalReferences>
  <definedNames>
    <definedName name="_xlnm._FilterDatabase" localSheetId="2" hidden="1">'Risques Prob'!$A$8:$K$8</definedName>
    <definedName name="_Toc334512969" localSheetId="1">Organ!$A$10</definedName>
    <definedName name="_Toc334513213" localSheetId="1">Organ!#REF!</definedName>
    <definedName name="ActionQui">[1]Feuil1!$C$1:$C$6</definedName>
    <definedName name="ANNEE_DE_REFERENCE" localSheetId="4">'[2]Fiche Proj'!$B$21</definedName>
    <definedName name="ANNEE_DE_REFERENCE">'Fiche Proj'!$B$20</definedName>
    <definedName name="Appréciation">[1]Codes!$O$2:$O$5</definedName>
    <definedName name="CODE_PROJET" localSheetId="4">'[2]Fiche Proj'!$B$4</definedName>
    <definedName name="CODE_PROJET">'Fiche Proj'!$B$4</definedName>
    <definedName name="Critique">[1]Codes!$N$2:$N$3</definedName>
    <definedName name="Devise">[3]Codes!$K$2:$K$4</definedName>
    <definedName name="DroitApplicable">[1]Feuil1!$A$1:$A$2</definedName>
    <definedName name="INTITULE_PROJET" localSheetId="4">'[2]Fiche Proj'!$B$3</definedName>
    <definedName name="INTITULE_PROJET">'Fiche Proj'!$B$3</definedName>
    <definedName name="Mode_gestion">[3]Codes!$C$2:$C$4</definedName>
    <definedName name="MP">[3]Codes!$D$2:$D$4</definedName>
    <definedName name="OMM">[4]Codes!$D$2:$D$4</definedName>
    <definedName name="Projet4">[3]Codes!$A$2:$A$21</definedName>
    <definedName name="Qui">[3]Codes!$F$2:$F$7</definedName>
    <definedName name="statut" localSheetId="4">'[2]Plan Op'!$AE$11:$AE$139</definedName>
    <definedName name="statut">'Plan Op'!$AF$11:$AF$94</definedName>
    <definedName name="Today" localSheetId="4">'[2]Fiche Proj'!$B$23</definedName>
    <definedName name="Today">'Fiche Proj'!$B$22</definedName>
    <definedName name="TRIMESTRE_DE_REFERENCE" localSheetId="4">'[2]Fiche Proj'!$B$22</definedName>
    <definedName name="TRIMESTRE_DE_REFERENCE">'Fiche Proj'!$B$21</definedName>
    <definedName name="Typebis">[1]Codes!$D$2:$D$4</definedName>
    <definedName name="_xlnm.Print_Area" localSheetId="5">'AE-AF'!$A$1:$Q$78</definedName>
    <definedName name="_xlnm.Print_Area" localSheetId="3">'Déc SMCL'!$A$1:$J$56</definedName>
    <definedName name="_xlnm.Print_Area" localSheetId="7">MSE!$A$1:$AN$35</definedName>
    <definedName name="_xlnm.Print_Area" localSheetId="8">Narr!$A$1:$A$55</definedName>
    <definedName name="_xlnm.Print_Area" localSheetId="10">POP!$A$1:$X$64</definedName>
    <definedName name="_xlnm.Print_Area" localSheetId="2">'Risques Prob'!$A$1:$K$32</definedName>
  </definedNames>
  <calcPr calcId="145621"/>
</workbook>
</file>

<file path=xl/calcChain.xml><?xml version="1.0" encoding="utf-8"?>
<calcChain xmlns="http://schemas.openxmlformats.org/spreadsheetml/2006/main">
  <c r="K49" i="23" l="1"/>
  <c r="J65" i="23"/>
  <c r="L35" i="23"/>
  <c r="K35" i="23"/>
  <c r="U89" i="23"/>
  <c r="Q89" i="23"/>
  <c r="K65" i="23" l="1"/>
  <c r="K66" i="23"/>
  <c r="G26" i="23"/>
  <c r="H26" i="23"/>
  <c r="H11" i="23"/>
  <c r="H54" i="23"/>
  <c r="F54" i="23"/>
  <c r="H74" i="23"/>
  <c r="F73" i="23"/>
  <c r="F75" i="23"/>
  <c r="H30" i="23"/>
  <c r="G74" i="23"/>
  <c r="G75" i="23"/>
  <c r="H75" i="23"/>
  <c r="G79" i="23"/>
  <c r="F79" i="23"/>
  <c r="J16" i="23" l="1"/>
  <c r="H65" i="23"/>
  <c r="F64" i="23"/>
  <c r="H73" i="23"/>
  <c r="H52" i="23"/>
  <c r="G65" i="23"/>
  <c r="G78" i="23"/>
  <c r="F65" i="23"/>
  <c r="BJ16" i="25" l="1"/>
  <c r="BJ15" i="25"/>
  <c r="BJ13" i="25"/>
  <c r="BJ12" i="25"/>
  <c r="BJ11" i="25"/>
  <c r="BJ10" i="25"/>
  <c r="O9" i="25"/>
  <c r="U8" i="25"/>
  <c r="O8" i="25"/>
  <c r="BJ7" i="25"/>
  <c r="BJ6" i="25"/>
  <c r="F24" i="4" l="1"/>
  <c r="F15" i="4"/>
  <c r="N31" i="23" l="1"/>
  <c r="J29" i="23" l="1"/>
  <c r="J18" i="23" l="1"/>
  <c r="K12" i="23" l="1"/>
  <c r="J14" i="23" l="1"/>
  <c r="C26" i="23"/>
  <c r="K22" i="18" l="1"/>
  <c r="K19" i="18"/>
  <c r="K15" i="18"/>
  <c r="K9" i="18"/>
  <c r="D1" i="25" l="1"/>
  <c r="S23" i="23" l="1"/>
  <c r="T23" i="23"/>
  <c r="R23" i="23"/>
  <c r="S21" i="23"/>
  <c r="T21" i="23"/>
  <c r="R21" i="23"/>
  <c r="M22" i="23"/>
  <c r="K21" i="23"/>
  <c r="L21" i="23"/>
  <c r="J21" i="23"/>
  <c r="G21" i="23"/>
  <c r="H21" i="23"/>
  <c r="I21" i="23" s="1"/>
  <c r="F21" i="23"/>
  <c r="U21" i="23" l="1"/>
  <c r="U23" i="23"/>
  <c r="H47" i="23"/>
  <c r="O21" i="23"/>
  <c r="P21" i="23"/>
  <c r="N21" i="23"/>
  <c r="O23" i="23"/>
  <c r="P23" i="23"/>
  <c r="N23" i="23"/>
  <c r="U28" i="23"/>
  <c r="U29" i="23"/>
  <c r="U30" i="23"/>
  <c r="U31" i="23"/>
  <c r="U32" i="23"/>
  <c r="U27" i="23"/>
  <c r="S26" i="23"/>
  <c r="T26" i="23"/>
  <c r="R26" i="23"/>
  <c r="Q28" i="23"/>
  <c r="Q29" i="23"/>
  <c r="Q30" i="23"/>
  <c r="Q31" i="23"/>
  <c r="Q32" i="23"/>
  <c r="Q27" i="23"/>
  <c r="O26" i="23"/>
  <c r="P26" i="23"/>
  <c r="N26" i="23"/>
  <c r="I28" i="23"/>
  <c r="I29" i="23"/>
  <c r="I30" i="23"/>
  <c r="I31" i="23"/>
  <c r="I32" i="23"/>
  <c r="I27" i="23"/>
  <c r="C43" i="23"/>
  <c r="C46" i="23"/>
  <c r="C45" i="23"/>
  <c r="C41" i="23"/>
  <c r="R39" i="23"/>
  <c r="C39" i="23"/>
  <c r="C38" i="23"/>
  <c r="T36" i="23"/>
  <c r="S36" i="23"/>
  <c r="R36" i="23"/>
  <c r="L36" i="23"/>
  <c r="C36" i="23"/>
  <c r="C35" i="23"/>
  <c r="Q21" i="23" l="1"/>
  <c r="Q23" i="23"/>
  <c r="U26" i="23"/>
  <c r="Q26" i="23"/>
  <c r="K23" i="23"/>
  <c r="L23" i="23"/>
  <c r="J23" i="23"/>
  <c r="M21" i="23"/>
  <c r="K26" i="23"/>
  <c r="L26" i="23"/>
  <c r="J26" i="23"/>
  <c r="F26" i="23"/>
  <c r="G23" i="23"/>
  <c r="H23" i="23"/>
  <c r="F23" i="23"/>
  <c r="V21" i="23" l="1"/>
  <c r="M26" i="23"/>
  <c r="M23" i="23"/>
  <c r="I23" i="23"/>
  <c r="I26" i="23"/>
  <c r="C22" i="23"/>
  <c r="C20" i="23"/>
  <c r="C19" i="23"/>
  <c r="V23" i="23" l="1"/>
  <c r="V26" i="23"/>
  <c r="C33" i="23"/>
  <c r="C9" i="23" l="1"/>
  <c r="C44" i="23"/>
  <c r="AK44" i="23"/>
  <c r="AJ44" i="23"/>
  <c r="AI44" i="23"/>
  <c r="AG44" i="23"/>
  <c r="AF44" i="23"/>
  <c r="AE44" i="23"/>
  <c r="AC44" i="23"/>
  <c r="AB44" i="23"/>
  <c r="AA44" i="23"/>
  <c r="Y44" i="23"/>
  <c r="X44" i="23"/>
  <c r="W44" i="23"/>
  <c r="T44" i="23"/>
  <c r="S44" i="23"/>
  <c r="R44" i="23"/>
  <c r="P44" i="23"/>
  <c r="O44" i="23"/>
  <c r="N44" i="23"/>
  <c r="L44" i="23"/>
  <c r="K44" i="23"/>
  <c r="J44" i="23"/>
  <c r="H44" i="23"/>
  <c r="G44" i="23"/>
  <c r="F44" i="23"/>
  <c r="C42" i="23"/>
  <c r="C40" i="23"/>
  <c r="C37" i="23"/>
  <c r="C34" i="23"/>
  <c r="C23" i="23"/>
  <c r="AL26" i="23"/>
  <c r="AM26" i="23" s="1"/>
  <c r="AQ26" i="23" s="1"/>
  <c r="AR26" i="23" s="1"/>
  <c r="AL23" i="23"/>
  <c r="AM23" i="23" s="1"/>
  <c r="AQ23" i="23" s="1"/>
  <c r="AR23" i="23" s="1"/>
  <c r="C21" i="23"/>
  <c r="C18" i="23"/>
  <c r="C15" i="23"/>
  <c r="C11" i="23"/>
  <c r="C10" i="23"/>
  <c r="U49" i="23"/>
  <c r="U50" i="23"/>
  <c r="U51" i="23"/>
  <c r="U52" i="23"/>
  <c r="U53" i="23"/>
  <c r="U54" i="23"/>
  <c r="Q49" i="23"/>
  <c r="Q50" i="23"/>
  <c r="Q51" i="23"/>
  <c r="Q52" i="23"/>
  <c r="Q53" i="23"/>
  <c r="Q54" i="23"/>
  <c r="M49" i="23"/>
  <c r="M50" i="23"/>
  <c r="M51" i="23"/>
  <c r="M52" i="23"/>
  <c r="M53" i="23"/>
  <c r="M54" i="23"/>
  <c r="I54" i="23"/>
  <c r="I49" i="23"/>
  <c r="I50" i="23"/>
  <c r="I51" i="23"/>
  <c r="I52" i="23"/>
  <c r="I53" i="23"/>
  <c r="I48" i="23"/>
  <c r="G47" i="23"/>
  <c r="F47" i="23"/>
  <c r="J47" i="23"/>
  <c r="T47" i="23"/>
  <c r="R47" i="23"/>
  <c r="P47" i="23"/>
  <c r="O47" i="23"/>
  <c r="L47" i="23"/>
  <c r="K47" i="23"/>
  <c r="A53" i="23"/>
  <c r="A52" i="23"/>
  <c r="C51" i="23"/>
  <c r="A51" i="23"/>
  <c r="A50" i="23"/>
  <c r="C49" i="23"/>
  <c r="A49" i="23"/>
  <c r="C48" i="23"/>
  <c r="A48" i="23"/>
  <c r="C47" i="23"/>
  <c r="A47" i="23"/>
  <c r="AP55" i="23"/>
  <c r="AO55" i="23"/>
  <c r="AN55" i="23"/>
  <c r="AK56" i="23"/>
  <c r="AJ56" i="23"/>
  <c r="AI56" i="23"/>
  <c r="AG56" i="23"/>
  <c r="AF56" i="23"/>
  <c r="AE56" i="23"/>
  <c r="AC56" i="23"/>
  <c r="AB56" i="23"/>
  <c r="AA56" i="23"/>
  <c r="Y56" i="23"/>
  <c r="X56" i="23"/>
  <c r="W56" i="23"/>
  <c r="A55" i="23"/>
  <c r="B56" i="23"/>
  <c r="C56" i="23"/>
  <c r="A56" i="23"/>
  <c r="C55" i="23"/>
  <c r="U44" i="23" l="1"/>
  <c r="V50" i="23"/>
  <c r="Z44" i="23"/>
  <c r="Q44" i="23"/>
  <c r="M48" i="23"/>
  <c r="V53" i="23"/>
  <c r="V49" i="23"/>
  <c r="AL44" i="23"/>
  <c r="Q48" i="23"/>
  <c r="U48" i="23"/>
  <c r="V52" i="23"/>
  <c r="V54" i="23"/>
  <c r="AH44" i="23"/>
  <c r="V51" i="23"/>
  <c r="AD44" i="23"/>
  <c r="M44" i="23"/>
  <c r="I44" i="23"/>
  <c r="N47" i="23"/>
  <c r="S47" i="23"/>
  <c r="V48" i="23" l="1"/>
  <c r="AM44" i="23"/>
  <c r="V44" i="23"/>
  <c r="AL84" i="23"/>
  <c r="AH84" i="23"/>
  <c r="AD84" i="23"/>
  <c r="Z84" i="23"/>
  <c r="U84" i="23"/>
  <c r="Q84" i="23"/>
  <c r="M84" i="23"/>
  <c r="I84" i="23"/>
  <c r="AL83" i="23"/>
  <c r="AH83" i="23"/>
  <c r="AD83" i="23"/>
  <c r="Z83" i="23"/>
  <c r="U83" i="23"/>
  <c r="Q83" i="23"/>
  <c r="M83" i="23"/>
  <c r="I83" i="23"/>
  <c r="AL82" i="23"/>
  <c r="AH82" i="23"/>
  <c r="AD82" i="23"/>
  <c r="Z82" i="23"/>
  <c r="U82" i="23"/>
  <c r="Q82" i="23"/>
  <c r="M82" i="23"/>
  <c r="I82" i="23"/>
  <c r="AL81" i="23"/>
  <c r="AH81" i="23"/>
  <c r="AD81" i="23"/>
  <c r="Z81" i="23"/>
  <c r="U81" i="23"/>
  <c r="Q81" i="23"/>
  <c r="M81" i="23"/>
  <c r="I81" i="23"/>
  <c r="AK80" i="23"/>
  <c r="AJ80" i="23"/>
  <c r="AI80" i="23"/>
  <c r="AG80" i="23"/>
  <c r="AF80" i="23"/>
  <c r="AE80" i="23"/>
  <c r="AC80" i="23"/>
  <c r="AB80" i="23"/>
  <c r="AA80" i="23"/>
  <c r="Y80" i="23"/>
  <c r="X80" i="23"/>
  <c r="W80" i="23"/>
  <c r="T80" i="23"/>
  <c r="S80" i="23"/>
  <c r="R80" i="23"/>
  <c r="P80" i="23"/>
  <c r="O80" i="23"/>
  <c r="N80" i="23"/>
  <c r="L80" i="23"/>
  <c r="K80" i="23"/>
  <c r="J80" i="23"/>
  <c r="H80" i="23"/>
  <c r="G80" i="23"/>
  <c r="F80" i="23"/>
  <c r="D80" i="23"/>
  <c r="AL79" i="23"/>
  <c r="AH79" i="23"/>
  <c r="AD79" i="23"/>
  <c r="Z79" i="23"/>
  <c r="U79" i="23"/>
  <c r="Q79" i="23"/>
  <c r="M79" i="23"/>
  <c r="I79" i="23"/>
  <c r="AL78" i="23"/>
  <c r="AH78" i="23"/>
  <c r="AD78" i="23"/>
  <c r="Z78" i="23"/>
  <c r="U78" i="23"/>
  <c r="Q78" i="23"/>
  <c r="M78" i="23"/>
  <c r="I78" i="23"/>
  <c r="AL77" i="23"/>
  <c r="AH77" i="23"/>
  <c r="AD77" i="23"/>
  <c r="Z77" i="23"/>
  <c r="U77" i="23"/>
  <c r="Q77" i="23"/>
  <c r="M77" i="23"/>
  <c r="I77" i="23"/>
  <c r="AL76" i="23"/>
  <c r="AH76" i="23"/>
  <c r="AD76" i="23"/>
  <c r="Z76" i="23"/>
  <c r="U76" i="23"/>
  <c r="Q76" i="23"/>
  <c r="M76" i="23"/>
  <c r="I76" i="23"/>
  <c r="AL75" i="23"/>
  <c r="AH75" i="23"/>
  <c r="AD75" i="23"/>
  <c r="Z75" i="23"/>
  <c r="U75" i="23"/>
  <c r="Q75" i="23"/>
  <c r="M75" i="23"/>
  <c r="I75" i="23"/>
  <c r="AL74" i="23"/>
  <c r="AH74" i="23"/>
  <c r="AD74" i="23"/>
  <c r="Z74" i="23"/>
  <c r="U74" i="23"/>
  <c r="Q74" i="23"/>
  <c r="M74" i="23"/>
  <c r="I74" i="23"/>
  <c r="AL73" i="23"/>
  <c r="AH73" i="23"/>
  <c r="AD73" i="23"/>
  <c r="Z73" i="23"/>
  <c r="U73" i="23"/>
  <c r="Q73" i="23"/>
  <c r="M73" i="23"/>
  <c r="I73" i="23"/>
  <c r="AK72" i="23"/>
  <c r="AJ72" i="23"/>
  <c r="AI72" i="23"/>
  <c r="AG72" i="23"/>
  <c r="AF72" i="23"/>
  <c r="AE72" i="23"/>
  <c r="AC72" i="23"/>
  <c r="AB72" i="23"/>
  <c r="AA72" i="23"/>
  <c r="Y72" i="23"/>
  <c r="X72" i="23"/>
  <c r="W72" i="23"/>
  <c r="T72" i="23"/>
  <c r="S72" i="23"/>
  <c r="R72" i="23"/>
  <c r="P72" i="23"/>
  <c r="O72" i="23"/>
  <c r="N72" i="23"/>
  <c r="L72" i="23"/>
  <c r="K72" i="23"/>
  <c r="J72" i="23"/>
  <c r="H72" i="23"/>
  <c r="G72" i="23"/>
  <c r="F72" i="23"/>
  <c r="E72" i="23"/>
  <c r="D72" i="23"/>
  <c r="AL71" i="23"/>
  <c r="AH71" i="23"/>
  <c r="Z71" i="23"/>
  <c r="U71" i="23"/>
  <c r="Q71" i="23"/>
  <c r="M71" i="23"/>
  <c r="I71" i="23"/>
  <c r="AL70" i="23"/>
  <c r="AH70" i="23"/>
  <c r="AD70" i="23"/>
  <c r="Z70" i="23"/>
  <c r="U70" i="23"/>
  <c r="Q70" i="23"/>
  <c r="M70" i="23"/>
  <c r="I70" i="23"/>
  <c r="AL69" i="23"/>
  <c r="AH69" i="23"/>
  <c r="AD69" i="23"/>
  <c r="Z69" i="23"/>
  <c r="U69" i="23"/>
  <c r="Q69" i="23"/>
  <c r="M69" i="23"/>
  <c r="I69" i="23"/>
  <c r="AL68" i="23"/>
  <c r="AH68" i="23"/>
  <c r="AD68" i="23"/>
  <c r="Z68" i="23"/>
  <c r="U68" i="23"/>
  <c r="Q68" i="23"/>
  <c r="M68" i="23"/>
  <c r="I68" i="23"/>
  <c r="AK67" i="23"/>
  <c r="AJ67" i="23"/>
  <c r="AI67" i="23"/>
  <c r="AG67" i="23"/>
  <c r="AF67" i="23"/>
  <c r="AE67" i="23"/>
  <c r="AC67" i="23"/>
  <c r="AB67" i="23"/>
  <c r="AA67" i="23"/>
  <c r="Y67" i="23"/>
  <c r="X67" i="23"/>
  <c r="W67" i="23"/>
  <c r="T67" i="23"/>
  <c r="S67" i="23"/>
  <c r="R67" i="23"/>
  <c r="P67" i="23"/>
  <c r="O67" i="23"/>
  <c r="N67" i="23"/>
  <c r="L67" i="23"/>
  <c r="K67" i="23"/>
  <c r="J67" i="23"/>
  <c r="H67" i="23"/>
  <c r="G67" i="23"/>
  <c r="F67" i="23"/>
  <c r="E67" i="23"/>
  <c r="D67" i="23"/>
  <c r="AL66" i="23"/>
  <c r="AH66" i="23"/>
  <c r="AD66" i="23"/>
  <c r="Z66" i="23"/>
  <c r="U66" i="23"/>
  <c r="Q66" i="23"/>
  <c r="M66" i="23"/>
  <c r="I66" i="23"/>
  <c r="AK65" i="23"/>
  <c r="AL65" i="23" s="1"/>
  <c r="AG65" i="23"/>
  <c r="AH65" i="23" s="1"/>
  <c r="AC65" i="23"/>
  <c r="T65" i="23"/>
  <c r="T63" i="23" s="1"/>
  <c r="S65" i="23"/>
  <c r="X65" i="23" s="1"/>
  <c r="X63" i="23" s="1"/>
  <c r="R65" i="23"/>
  <c r="R63" i="23" s="1"/>
  <c r="P65" i="23"/>
  <c r="P63" i="23" s="1"/>
  <c r="O65" i="23"/>
  <c r="O63" i="23" s="1"/>
  <c r="N65" i="23"/>
  <c r="N63" i="23" s="1"/>
  <c r="K63" i="23"/>
  <c r="J63" i="23"/>
  <c r="H63" i="23"/>
  <c r="G63" i="23"/>
  <c r="F63" i="23"/>
  <c r="AL64" i="23"/>
  <c r="AH64" i="23"/>
  <c r="AD64" i="23"/>
  <c r="Z64" i="23"/>
  <c r="U64" i="23"/>
  <c r="Q64" i="23"/>
  <c r="M64" i="23"/>
  <c r="I64" i="23"/>
  <c r="AJ63" i="23"/>
  <c r="AI63" i="23"/>
  <c r="AF63" i="23"/>
  <c r="AE63" i="23"/>
  <c r="AC63" i="23"/>
  <c r="L63" i="23"/>
  <c r="D63" i="23"/>
  <c r="AQ44" i="23" l="1"/>
  <c r="AR44" i="23" s="1"/>
  <c r="AG63" i="23"/>
  <c r="AH63" i="23" s="1"/>
  <c r="S63" i="23"/>
  <c r="U63" i="23" s="1"/>
  <c r="AK63" i="23"/>
  <c r="AL63" i="23" s="1"/>
  <c r="I63" i="23"/>
  <c r="M67" i="23"/>
  <c r="U67" i="23"/>
  <c r="AD67" i="23"/>
  <c r="AL67" i="23"/>
  <c r="AM71" i="23"/>
  <c r="M72" i="23"/>
  <c r="U72" i="23"/>
  <c r="Z72" i="23"/>
  <c r="AH72" i="23"/>
  <c r="V73" i="23"/>
  <c r="AM73" i="23"/>
  <c r="V74" i="23"/>
  <c r="AM74" i="23"/>
  <c r="V75" i="23"/>
  <c r="AM75" i="23"/>
  <c r="V76" i="23"/>
  <c r="V77" i="23"/>
  <c r="V78" i="23"/>
  <c r="V79" i="23"/>
  <c r="M80" i="23"/>
  <c r="U80" i="23"/>
  <c r="AD80" i="23"/>
  <c r="AL80" i="23"/>
  <c r="M63" i="23"/>
  <c r="Q63" i="23"/>
  <c r="M65" i="23"/>
  <c r="Q65" i="23"/>
  <c r="V64" i="23"/>
  <c r="AM64" i="23"/>
  <c r="I65" i="23"/>
  <c r="U65" i="23"/>
  <c r="V66" i="23"/>
  <c r="AM66" i="23"/>
  <c r="I67" i="23"/>
  <c r="Q67" i="23"/>
  <c r="Z67" i="23"/>
  <c r="AH67" i="23"/>
  <c r="V68" i="23"/>
  <c r="AM68" i="23"/>
  <c r="V69" i="23"/>
  <c r="AM69" i="23"/>
  <c r="V70" i="23"/>
  <c r="AM70" i="23"/>
  <c r="V71" i="23"/>
  <c r="I72" i="23"/>
  <c r="Q72" i="23"/>
  <c r="AL72" i="23"/>
  <c r="I80" i="23"/>
  <c r="Q80" i="23"/>
  <c r="Z80" i="23"/>
  <c r="AH80" i="23"/>
  <c r="V81" i="23"/>
  <c r="AM81" i="23"/>
  <c r="V82" i="23"/>
  <c r="AM82" i="23"/>
  <c r="V83" i="23"/>
  <c r="AM83" i="23"/>
  <c r="V84" i="23"/>
  <c r="AM84" i="23"/>
  <c r="AM76" i="23"/>
  <c r="AM77" i="23"/>
  <c r="AM78" i="23"/>
  <c r="AM79" i="23"/>
  <c r="AD72" i="23"/>
  <c r="W65" i="23"/>
  <c r="Y65" i="23"/>
  <c r="V67" i="23" l="1"/>
  <c r="AM67" i="23"/>
  <c r="V72" i="23"/>
  <c r="V65" i="23"/>
  <c r="V89" i="23" s="1"/>
  <c r="V63" i="23"/>
  <c r="AM72" i="23"/>
  <c r="AM80" i="23"/>
  <c r="V80" i="23"/>
  <c r="Y63" i="23"/>
  <c r="AA65" i="23"/>
  <c r="Z65" i="23"/>
  <c r="W63" i="23"/>
  <c r="AQ72" i="23" l="1"/>
  <c r="AR72" i="23" s="1"/>
  <c r="AQ67" i="23"/>
  <c r="AR67" i="23" s="1"/>
  <c r="AQ80" i="23"/>
  <c r="AR80" i="23" s="1"/>
  <c r="Z63" i="23"/>
  <c r="V62" i="23"/>
  <c r="AB65" i="23"/>
  <c r="AB63" i="23" s="1"/>
  <c r="AA63" i="23"/>
  <c r="AD63" i="23" l="1"/>
  <c r="AM63" i="23" s="1"/>
  <c r="AD65" i="23"/>
  <c r="AM65" i="23" s="1"/>
  <c r="AM62" i="23" l="1"/>
  <c r="AQ63" i="23"/>
  <c r="AR63" i="23" s="1"/>
  <c r="F48" i="4" l="1"/>
  <c r="F69" i="4"/>
  <c r="F66" i="4"/>
  <c r="F63" i="4"/>
  <c r="F60" i="4"/>
  <c r="F57" i="4"/>
  <c r="F54" i="4"/>
  <c r="F51" i="4"/>
  <c r="F45" i="4"/>
  <c r="F42" i="4"/>
  <c r="F39" i="4"/>
  <c r="F36" i="4"/>
  <c r="F33" i="4"/>
  <c r="F30" i="4"/>
  <c r="AK59" i="23" l="1"/>
  <c r="AJ59" i="23"/>
  <c r="AG59" i="23"/>
  <c r="AF59" i="23"/>
  <c r="AC59" i="23"/>
  <c r="AB59" i="23"/>
  <c r="Y59" i="23"/>
  <c r="X59" i="23"/>
  <c r="AI59" i="23"/>
  <c r="AE59" i="23"/>
  <c r="AA59" i="23"/>
  <c r="W59" i="23"/>
  <c r="AK47" i="23"/>
  <c r="AJ47" i="23"/>
  <c r="AG47" i="23"/>
  <c r="AF47" i="23"/>
  <c r="AC47" i="23"/>
  <c r="AB47" i="23"/>
  <c r="Y47" i="23"/>
  <c r="X47" i="23"/>
  <c r="AI47" i="23"/>
  <c r="AE47" i="23"/>
  <c r="AA47" i="23"/>
  <c r="W47" i="23"/>
  <c r="AK42" i="23"/>
  <c r="AJ42" i="23"/>
  <c r="AG42" i="23"/>
  <c r="AF42" i="23"/>
  <c r="AC42" i="23"/>
  <c r="AB42" i="23"/>
  <c r="Y42" i="23"/>
  <c r="X42" i="23"/>
  <c r="AI42" i="23"/>
  <c r="AE42" i="23"/>
  <c r="AA42" i="23"/>
  <c r="W42" i="23"/>
  <c r="AK40" i="23"/>
  <c r="AJ40" i="23"/>
  <c r="AG40" i="23"/>
  <c r="AF40" i="23"/>
  <c r="AC40" i="23"/>
  <c r="AB40" i="23"/>
  <c r="Y40" i="23"/>
  <c r="X40" i="23"/>
  <c r="AI40" i="23"/>
  <c r="AE40" i="23"/>
  <c r="AA40" i="23"/>
  <c r="W40" i="23"/>
  <c r="AK37" i="23"/>
  <c r="AJ37" i="23"/>
  <c r="AG37" i="23"/>
  <c r="AF37" i="23"/>
  <c r="AC37" i="23"/>
  <c r="AB37" i="23"/>
  <c r="Y37" i="23"/>
  <c r="X37" i="23"/>
  <c r="AI37" i="23"/>
  <c r="AE37" i="23"/>
  <c r="AA37" i="23"/>
  <c r="W37" i="23"/>
  <c r="AK34" i="23"/>
  <c r="AJ34" i="23"/>
  <c r="AG34" i="23"/>
  <c r="AF34" i="23"/>
  <c r="AC34" i="23"/>
  <c r="AB34" i="23"/>
  <c r="Y34" i="23"/>
  <c r="X34" i="23"/>
  <c r="AI34" i="23"/>
  <c r="AE34" i="23"/>
  <c r="AA34" i="23"/>
  <c r="W34" i="23"/>
  <c r="AK18" i="23"/>
  <c r="AJ18" i="23"/>
  <c r="AG18" i="23"/>
  <c r="AF18" i="23"/>
  <c r="AC18" i="23"/>
  <c r="AB18" i="23"/>
  <c r="Y18" i="23"/>
  <c r="X18" i="23"/>
  <c r="AI18" i="23"/>
  <c r="AE18" i="23"/>
  <c r="AA18" i="23"/>
  <c r="W18" i="23"/>
  <c r="AK15" i="23"/>
  <c r="AJ15" i="23"/>
  <c r="AG15" i="23"/>
  <c r="AF15" i="23"/>
  <c r="AC15" i="23"/>
  <c r="AB15" i="23"/>
  <c r="Y15" i="23"/>
  <c r="X15" i="23"/>
  <c r="AI15" i="23"/>
  <c r="AE15" i="23"/>
  <c r="AA15" i="23"/>
  <c r="W15" i="23"/>
  <c r="AK11" i="23"/>
  <c r="AJ11" i="23"/>
  <c r="AG11" i="23"/>
  <c r="AF11" i="23"/>
  <c r="AC11" i="23"/>
  <c r="AB11" i="23"/>
  <c r="Y11" i="23"/>
  <c r="X11" i="23"/>
  <c r="AI11" i="23"/>
  <c r="AE11" i="23"/>
  <c r="AA11" i="23"/>
  <c r="W11" i="23"/>
  <c r="T59" i="23"/>
  <c r="S59" i="23"/>
  <c r="R59" i="23"/>
  <c r="P59" i="23"/>
  <c r="O59" i="23"/>
  <c r="N59" i="23"/>
  <c r="L59" i="23"/>
  <c r="K59" i="23"/>
  <c r="J59" i="23"/>
  <c r="H59" i="23"/>
  <c r="G59" i="23"/>
  <c r="F59" i="23"/>
  <c r="AD59" i="23" l="1"/>
  <c r="AL59" i="23"/>
  <c r="U59" i="23"/>
  <c r="M59" i="23"/>
  <c r="I59" i="23"/>
  <c r="Q59" i="23"/>
  <c r="Z59" i="23"/>
  <c r="AH59" i="23"/>
  <c r="A12" i="5"/>
  <c r="A15" i="5" s="1"/>
  <c r="A18" i="5" s="1"/>
  <c r="A21" i="5" s="1"/>
  <c r="A24" i="5" s="1"/>
  <c r="A27" i="5" s="1"/>
  <c r="A30" i="5" s="1"/>
  <c r="A33" i="5" s="1"/>
  <c r="A36" i="5" s="1"/>
  <c r="A39" i="5" s="1"/>
  <c r="A42" i="5" s="1"/>
  <c r="A45" i="5" s="1"/>
  <c r="A48" i="5" s="1"/>
  <c r="A51" i="5" s="1"/>
  <c r="A54" i="5" s="1"/>
  <c r="AM59" i="23" l="1"/>
  <c r="V59" i="23"/>
  <c r="AP10" i="23"/>
  <c r="AO10" i="23"/>
  <c r="AN10" i="23"/>
  <c r="AP33" i="23"/>
  <c r="AO33" i="23"/>
  <c r="AN33" i="23"/>
  <c r="AQ59" i="23" l="1"/>
  <c r="AR59" i="23" s="1"/>
  <c r="B22" i="10"/>
  <c r="AF48" i="22" l="1"/>
  <c r="AF40" i="22"/>
  <c r="AF46" i="22"/>
  <c r="AF38" i="22"/>
  <c r="AF44" i="22"/>
  <c r="AF42" i="22"/>
  <c r="AF91" i="22"/>
  <c r="AF83" i="22"/>
  <c r="AF89" i="22"/>
  <c r="AF87" i="22"/>
  <c r="AF85" i="22"/>
  <c r="AF73" i="22"/>
  <c r="AF77" i="22"/>
  <c r="AF75" i="22"/>
  <c r="AF81" i="22"/>
  <c r="AF79" i="22"/>
  <c r="AF94" i="22"/>
  <c r="AF70" i="22"/>
  <c r="AF68" i="22"/>
  <c r="AF65" i="22"/>
  <c r="AF32" i="22"/>
  <c r="AF36" i="22"/>
  <c r="AF34" i="22"/>
  <c r="AF29" i="22"/>
  <c r="AF62" i="22"/>
  <c r="AF59" i="22"/>
  <c r="AF57" i="22"/>
  <c r="AF54" i="22"/>
  <c r="AF52" i="22"/>
  <c r="AF26" i="22"/>
  <c r="AF21" i="22"/>
  <c r="AF23" i="22"/>
  <c r="AF16" i="22"/>
  <c r="AF18" i="22"/>
  <c r="AF13" i="22"/>
  <c r="AF11" i="22"/>
  <c r="R7" i="23"/>
  <c r="N7" i="23"/>
  <c r="J7" i="23"/>
  <c r="F7" i="23"/>
  <c r="R7" i="22"/>
  <c r="AE7" i="23"/>
  <c r="AA7" i="23"/>
  <c r="W7" i="23"/>
  <c r="AI7" i="23"/>
  <c r="AD7" i="22"/>
  <c r="C5" i="15" l="1"/>
  <c r="C4" i="15"/>
  <c r="C3" i="15"/>
  <c r="C2" i="15"/>
  <c r="C5" i="3"/>
  <c r="C4" i="3"/>
  <c r="C3" i="3"/>
  <c r="C2" i="3"/>
  <c r="D3" i="14"/>
  <c r="D2" i="14"/>
  <c r="C5" i="18"/>
  <c r="C4" i="18"/>
  <c r="C3" i="18"/>
  <c r="C2" i="18"/>
  <c r="C5" i="5"/>
  <c r="C4" i="5"/>
  <c r="C3" i="5"/>
  <c r="C2" i="5"/>
  <c r="E5" i="22" l="1"/>
  <c r="E4" i="22"/>
  <c r="E3" i="22"/>
  <c r="E2" i="22"/>
  <c r="H56" i="23" l="1"/>
  <c r="D2" i="23"/>
  <c r="D3" i="23"/>
  <c r="D4" i="23"/>
  <c r="D5" i="23"/>
  <c r="F11" i="23"/>
  <c r="G11" i="23"/>
  <c r="J11" i="23"/>
  <c r="K11" i="23"/>
  <c r="L11" i="23"/>
  <c r="N11" i="23"/>
  <c r="O11" i="23"/>
  <c r="P11" i="23"/>
  <c r="R11" i="23"/>
  <c r="S11" i="23"/>
  <c r="T11" i="23"/>
  <c r="F15" i="23"/>
  <c r="G15" i="23"/>
  <c r="H15" i="23"/>
  <c r="J15" i="23"/>
  <c r="K15" i="23"/>
  <c r="L15" i="23"/>
  <c r="N15" i="23"/>
  <c r="O15" i="23"/>
  <c r="P15" i="23"/>
  <c r="R15" i="23"/>
  <c r="S15" i="23"/>
  <c r="T15" i="23"/>
  <c r="F18" i="23"/>
  <c r="G18" i="23"/>
  <c r="H18" i="23"/>
  <c r="K18" i="23"/>
  <c r="L18" i="23"/>
  <c r="N18" i="23"/>
  <c r="O18" i="23"/>
  <c r="P18" i="23"/>
  <c r="R18" i="23"/>
  <c r="S18" i="23"/>
  <c r="T18" i="23"/>
  <c r="F34" i="23"/>
  <c r="G34" i="23"/>
  <c r="H34" i="23"/>
  <c r="J34" i="23"/>
  <c r="K34" i="23"/>
  <c r="L34" i="23"/>
  <c r="N34" i="23"/>
  <c r="O34" i="23"/>
  <c r="P34" i="23"/>
  <c r="R34" i="23"/>
  <c r="S34" i="23"/>
  <c r="T34" i="23"/>
  <c r="AD34" i="23"/>
  <c r="F37" i="23"/>
  <c r="G37" i="23"/>
  <c r="H37" i="23"/>
  <c r="J37" i="23"/>
  <c r="K37" i="23"/>
  <c r="L37" i="23"/>
  <c r="N37" i="23"/>
  <c r="O37" i="23"/>
  <c r="P37" i="23"/>
  <c r="R37" i="23"/>
  <c r="S37" i="23"/>
  <c r="T37" i="23"/>
  <c r="F40" i="23"/>
  <c r="G40" i="23"/>
  <c r="H40" i="23"/>
  <c r="J40" i="23"/>
  <c r="K40" i="23"/>
  <c r="L40" i="23"/>
  <c r="N40" i="23"/>
  <c r="O40" i="23"/>
  <c r="P40" i="23"/>
  <c r="R40" i="23"/>
  <c r="S40" i="23"/>
  <c r="T40" i="23"/>
  <c r="AD40" i="23"/>
  <c r="AL40" i="23"/>
  <c r="F42" i="23"/>
  <c r="G42" i="23"/>
  <c r="H42" i="23"/>
  <c r="J42" i="23"/>
  <c r="K42" i="23"/>
  <c r="L42" i="23"/>
  <c r="N42" i="23"/>
  <c r="O42" i="23"/>
  <c r="P42" i="23"/>
  <c r="R42" i="23"/>
  <c r="S42" i="23"/>
  <c r="T42" i="23"/>
  <c r="Z47" i="23"/>
  <c r="AH47" i="23"/>
  <c r="AL47" i="23"/>
  <c r="F56" i="23"/>
  <c r="G56" i="23"/>
  <c r="J56" i="23"/>
  <c r="K56" i="23"/>
  <c r="L56" i="23"/>
  <c r="N56" i="23"/>
  <c r="O56" i="23"/>
  <c r="P56" i="23"/>
  <c r="R56" i="23"/>
  <c r="S56" i="23"/>
  <c r="T56" i="23"/>
  <c r="I18" i="23" l="1"/>
  <c r="Q18" i="23"/>
  <c r="U18" i="23"/>
  <c r="U42" i="23"/>
  <c r="M42" i="23"/>
  <c r="U37" i="23"/>
  <c r="Q34" i="23"/>
  <c r="Q42" i="23"/>
  <c r="I42" i="23"/>
  <c r="Q37" i="23"/>
  <c r="U34" i="23"/>
  <c r="M34" i="23"/>
  <c r="M40" i="23"/>
  <c r="M37" i="23"/>
  <c r="I37" i="23"/>
  <c r="I34" i="23"/>
  <c r="Q56" i="23"/>
  <c r="Q55" i="23" s="1"/>
  <c r="I56" i="23"/>
  <c r="I55" i="23" s="1"/>
  <c r="Z56" i="23"/>
  <c r="Z55" i="23" s="1"/>
  <c r="AH56" i="23"/>
  <c r="AH55" i="23" s="1"/>
  <c r="U56" i="23"/>
  <c r="U55" i="23" s="1"/>
  <c r="M56" i="23"/>
  <c r="M55" i="23" s="1"/>
  <c r="U47" i="23"/>
  <c r="M47" i="23"/>
  <c r="AH42" i="23"/>
  <c r="Z42" i="23"/>
  <c r="Z40" i="23"/>
  <c r="Q40" i="23"/>
  <c r="AH37" i="23"/>
  <c r="Z37" i="23"/>
  <c r="Q15" i="23"/>
  <c r="I15" i="23"/>
  <c r="I89" i="23" s="1"/>
  <c r="Q11" i="23"/>
  <c r="Q88" i="23" s="1"/>
  <c r="Q90" i="23" s="1"/>
  <c r="Q47" i="23"/>
  <c r="I47" i="23"/>
  <c r="AL42" i="23"/>
  <c r="AD42" i="23"/>
  <c r="AL37" i="23"/>
  <c r="AD37" i="23"/>
  <c r="U15" i="23"/>
  <c r="M15" i="23"/>
  <c r="U11" i="23"/>
  <c r="U88" i="23" s="1"/>
  <c r="U90" i="23" s="1"/>
  <c r="M11" i="23"/>
  <c r="AL56" i="23"/>
  <c r="AL55" i="23" s="1"/>
  <c r="AD56" i="23"/>
  <c r="AD55" i="23" s="1"/>
  <c r="AD47" i="23"/>
  <c r="AM47" i="23" s="1"/>
  <c r="AH40" i="23"/>
  <c r="U40" i="23"/>
  <c r="I40" i="23"/>
  <c r="AH34" i="23"/>
  <c r="Z34" i="23"/>
  <c r="AL34" i="23"/>
  <c r="AL21" i="23"/>
  <c r="AH18" i="23"/>
  <c r="Z18" i="23"/>
  <c r="AL18" i="23"/>
  <c r="AD18" i="23"/>
  <c r="AH15" i="23"/>
  <c r="Z15" i="23"/>
  <c r="AL15" i="23"/>
  <c r="AD15" i="23"/>
  <c r="AL11" i="23"/>
  <c r="AD11" i="23"/>
  <c r="I11" i="23"/>
  <c r="AH11" i="23"/>
  <c r="Z11" i="23"/>
  <c r="I10" i="23" l="1"/>
  <c r="I88" i="23"/>
  <c r="I90" i="23" s="1"/>
  <c r="M89" i="23"/>
  <c r="Q10" i="23"/>
  <c r="U10" i="23"/>
  <c r="I33" i="23"/>
  <c r="U33" i="23"/>
  <c r="Q33" i="23"/>
  <c r="M33" i="23"/>
  <c r="V42" i="23"/>
  <c r="V34" i="23"/>
  <c r="V88" i="23" s="1"/>
  <c r="V90" i="23" s="1"/>
  <c r="AM40" i="23"/>
  <c r="V37" i="23"/>
  <c r="Z33" i="23"/>
  <c r="AL10" i="23"/>
  <c r="Z10" i="23"/>
  <c r="AD33" i="23"/>
  <c r="V11" i="23"/>
  <c r="V56" i="23"/>
  <c r="V55" i="23" s="1"/>
  <c r="AH10" i="23"/>
  <c r="AD10" i="23"/>
  <c r="AL33" i="23"/>
  <c r="AH33" i="23"/>
  <c r="AM21" i="23"/>
  <c r="AQ21" i="23" s="1"/>
  <c r="AR21" i="23" s="1"/>
  <c r="V40" i="23"/>
  <c r="AM56" i="23"/>
  <c r="AM55" i="23" s="1"/>
  <c r="V15" i="23"/>
  <c r="AM37" i="23"/>
  <c r="AM11" i="23"/>
  <c r="AM18" i="23"/>
  <c r="AM42" i="23"/>
  <c r="AM15" i="23"/>
  <c r="AM34" i="23"/>
  <c r="V47" i="23"/>
  <c r="AQ47" i="23" l="1"/>
  <c r="AR47" i="23" s="1"/>
  <c r="V33" i="23"/>
  <c r="AQ42" i="23"/>
  <c r="AR42" i="23" s="1"/>
  <c r="AQ40" i="23"/>
  <c r="AR40" i="23" s="1"/>
  <c r="AQ56" i="23"/>
  <c r="AR56" i="23" s="1"/>
  <c r="AQ37" i="23"/>
  <c r="AR37" i="23" s="1"/>
  <c r="AQ34" i="23"/>
  <c r="AR34" i="23" s="1"/>
  <c r="AM33" i="23"/>
  <c r="AQ11" i="23"/>
  <c r="AR11" i="23" s="1"/>
  <c r="AM10" i="23"/>
  <c r="AQ15" i="23"/>
  <c r="AR15" i="23" s="1"/>
  <c r="AA7" i="22"/>
  <c r="X7" i="22"/>
  <c r="U7" i="22"/>
  <c r="O7" i="22"/>
  <c r="L7" i="22"/>
  <c r="I7" i="22"/>
  <c r="G4" i="18" l="1"/>
  <c r="B5" i="4" l="1"/>
  <c r="B4" i="4"/>
  <c r="B3" i="4"/>
  <c r="B2" i="4"/>
  <c r="F9" i="4" l="1"/>
  <c r="F27" i="4" l="1"/>
  <c r="F21" i="4"/>
  <c r="F18" i="4"/>
  <c r="F12" i="4"/>
  <c r="M18" i="23"/>
  <c r="V18" i="23"/>
  <c r="AQ18" i="23" s="1"/>
  <c r="AR18" i="23" s="1"/>
  <c r="M10" i="23" l="1"/>
  <c r="M88" i="23"/>
  <c r="M90" i="23" s="1"/>
  <c r="V10" i="23"/>
</calcChain>
</file>

<file path=xl/comments1.xml><?xml version="1.0" encoding="utf-8"?>
<comments xmlns="http://schemas.openxmlformats.org/spreadsheetml/2006/main">
  <authors>
    <author>Koen DE KOSTER</author>
  </authors>
  <commentList>
    <comment ref="AM7" authorId="0">
      <text>
        <r>
          <rPr>
            <sz val="9"/>
            <color indexed="81"/>
            <rFont val="Tahoma"/>
            <family val="2"/>
          </rPr>
          <t xml:space="preserve">• Additional information on the possibility to disaggregate data, required forms, planning, training, data management, expertise and responsibilities can be added. </t>
        </r>
      </text>
    </comment>
    <comment ref="AN7" authorId="0">
      <text>
        <r>
          <rPr>
            <sz val="9"/>
            <color indexed="81"/>
            <rFont val="Tahoma"/>
            <family val="2"/>
          </rPr>
          <t xml:space="preserve">• Additional information on the possibility to disaggregate data, required forms, planning, training, data management, expertise and responsibilities can be added. </t>
        </r>
      </text>
    </comment>
  </commentList>
</comments>
</file>

<file path=xl/comments2.xml><?xml version="1.0" encoding="utf-8"?>
<comments xmlns="http://schemas.openxmlformats.org/spreadsheetml/2006/main">
  <authors>
    <author>Oswald Nzobonimpa</author>
    <author>Alexandra Lebas</author>
  </authors>
  <commentList>
    <comment ref="K65" authorId="0">
      <text>
        <r>
          <rPr>
            <b/>
            <sz val="9"/>
            <color indexed="81"/>
            <rFont val="Tahoma"/>
            <charset val="1"/>
          </rPr>
          <t>Oswald Nzobonimpa:</t>
        </r>
        <r>
          <rPr>
            <sz val="9"/>
            <color indexed="81"/>
            <rFont val="Tahoma"/>
            <charset val="1"/>
          </rPr>
          <t xml:space="preserve">
Régularisation Sla MP
pour le FO
</t>
        </r>
      </text>
    </comment>
    <comment ref="L65" authorId="1">
      <text>
        <r>
          <rPr>
            <b/>
            <sz val="9"/>
            <color indexed="81"/>
            <rFont val="Tahoma"/>
            <family val="2"/>
          </rPr>
          <t>Oswald:</t>
        </r>
        <r>
          <rPr>
            <sz val="9"/>
            <color indexed="81"/>
            <rFont val="Tahoma"/>
            <family val="2"/>
          </rPr>
          <t xml:space="preserve">
prime vacances</t>
        </r>
      </text>
    </comment>
    <comment ref="P65" authorId="1">
      <text>
        <r>
          <rPr>
            <b/>
            <sz val="9"/>
            <color indexed="81"/>
            <rFont val="Tahoma"/>
            <family val="2"/>
          </rPr>
          <t>Oswald:</t>
        </r>
        <r>
          <rPr>
            <sz val="9"/>
            <color indexed="81"/>
            <rFont val="Tahoma"/>
            <family val="2"/>
          </rPr>
          <t xml:space="preserve">
prime rentrée scolaire</t>
        </r>
      </text>
    </comment>
    <comment ref="T65" authorId="1">
      <text>
        <r>
          <rPr>
            <b/>
            <sz val="9"/>
            <color indexed="81"/>
            <rFont val="Tahoma"/>
            <family val="2"/>
          </rPr>
          <t>Oswald:</t>
        </r>
        <r>
          <rPr>
            <sz val="9"/>
            <color indexed="81"/>
            <rFont val="Tahoma"/>
            <family val="2"/>
          </rPr>
          <t xml:space="preserve">
prime fin d'année</t>
        </r>
      </text>
    </comment>
    <comment ref="AC65" authorId="1">
      <text>
        <r>
          <rPr>
            <b/>
            <sz val="9"/>
            <color indexed="81"/>
            <rFont val="Tahoma"/>
            <family val="2"/>
          </rPr>
          <t>Oswald:</t>
        </r>
        <r>
          <rPr>
            <sz val="9"/>
            <color indexed="81"/>
            <rFont val="Tahoma"/>
            <family val="2"/>
          </rPr>
          <t xml:space="preserve">
prime fin d'année</t>
        </r>
      </text>
    </comment>
    <comment ref="K66" authorId="0">
      <text>
        <r>
          <rPr>
            <b/>
            <sz val="9"/>
            <color indexed="81"/>
            <rFont val="Tahoma"/>
            <charset val="1"/>
          </rPr>
          <t>Oswald Nzobonimpa:</t>
        </r>
        <r>
          <rPr>
            <sz val="9"/>
            <color indexed="81"/>
            <rFont val="Tahoma"/>
            <charset val="1"/>
          </rPr>
          <t xml:space="preserve">
régularisation DI
</t>
        </r>
      </text>
    </comment>
  </commentList>
</comments>
</file>

<file path=xl/sharedStrings.xml><?xml version="1.0" encoding="utf-8"?>
<sst xmlns="http://schemas.openxmlformats.org/spreadsheetml/2006/main" count="1350" uniqueCount="626">
  <si>
    <t>PL/UPD</t>
  </si>
  <si>
    <t>LIBELLE</t>
  </si>
  <si>
    <t>BUDGET CODE</t>
  </si>
  <si>
    <t>Planned</t>
  </si>
  <si>
    <t>Updated</t>
  </si>
  <si>
    <t>Q2</t>
  </si>
  <si>
    <t>Source de vérification</t>
  </si>
  <si>
    <t>Fréquence 
de collecte</t>
  </si>
  <si>
    <t>Debut - fin
mésurements</t>
  </si>
  <si>
    <t>Responsable collecte</t>
  </si>
  <si>
    <t>Responsable consolidation</t>
  </si>
  <si>
    <t>Autre</t>
  </si>
  <si>
    <t xml:space="preserve"> 1/4ans - 1/2ans - 1/ans -1/semestre - 1trimestre - 1/mois</t>
  </si>
  <si>
    <t>Low</t>
  </si>
  <si>
    <t>Limited</t>
  </si>
  <si>
    <t>Medium</t>
  </si>
  <si>
    <t>Moderate</t>
  </si>
  <si>
    <t>REP</t>
  </si>
  <si>
    <t>High</t>
  </si>
  <si>
    <t>Total</t>
  </si>
  <si>
    <t>Action(s)</t>
  </si>
  <si>
    <t>Resp.</t>
  </si>
  <si>
    <t>Deadline</t>
  </si>
  <si>
    <t>Progress</t>
  </si>
  <si>
    <t>Status</t>
  </si>
  <si>
    <t xml:space="preserve">Action </t>
  </si>
  <si>
    <t>N°</t>
  </si>
  <si>
    <t>Vcible 
Année 1</t>
  </si>
  <si>
    <t>Vobtenue
Année 1</t>
  </si>
  <si>
    <t>Vcible 
Année 2</t>
  </si>
  <si>
    <t>Vobtenue
Année 2</t>
  </si>
  <si>
    <t>Vcible 
Année 3</t>
  </si>
  <si>
    <t>Vobtenue
Année 3</t>
  </si>
  <si>
    <t>Vcible 
Année 4</t>
  </si>
  <si>
    <t>Vobtenue
Année 4</t>
  </si>
  <si>
    <t>Valeur de base</t>
  </si>
  <si>
    <t>Valeur cible finale</t>
  </si>
  <si>
    <t>Résultats / indicateurs</t>
  </si>
  <si>
    <t>COMMENTAIRE</t>
  </si>
  <si>
    <t>Vcible 
finale</t>
  </si>
  <si>
    <t>Vobtenue
finale</t>
  </si>
  <si>
    <t>ANNEE DE REFERENCE</t>
  </si>
  <si>
    <t>CODE PROJET</t>
  </si>
  <si>
    <t>Name of partner institution</t>
  </si>
  <si>
    <t>Objet de l'Accord</t>
  </si>
  <si>
    <t>Modalité de paiement</t>
  </si>
  <si>
    <t>End date</t>
  </si>
  <si>
    <t>ONG</t>
  </si>
  <si>
    <t>Transfert semestriel</t>
  </si>
  <si>
    <t>Transfert annuel</t>
  </si>
  <si>
    <t>Ministère central</t>
  </si>
  <si>
    <t>Transfert global</t>
  </si>
  <si>
    <t>Ministère déconcentré</t>
  </si>
  <si>
    <t>Organisme public</t>
  </si>
  <si>
    <t>Transfert trimestriel</t>
  </si>
  <si>
    <t>Transfert mensuel</t>
  </si>
  <si>
    <t>Association</t>
  </si>
  <si>
    <t>Tranche variable</t>
  </si>
  <si>
    <t xml:space="preserve">Paiement direct des factures </t>
  </si>
  <si>
    <t>Q1</t>
  </si>
  <si>
    <t>Q3</t>
  </si>
  <si>
    <t>Q4</t>
  </si>
  <si>
    <t>TYPE</t>
  </si>
  <si>
    <t>CONSTATS/RECOMMANDATIONS / PLANIFICATION</t>
  </si>
  <si>
    <t>MTR</t>
  </si>
  <si>
    <t>NOM PROJET</t>
  </si>
  <si>
    <t>BUDGET</t>
  </si>
  <si>
    <t>INSTANCE PARTENAIRE</t>
  </si>
  <si>
    <t>DURÉE (MOIS)</t>
  </si>
  <si>
    <t>GROUPES CIBLES</t>
  </si>
  <si>
    <t>ZONE D'INTERVENTION</t>
  </si>
  <si>
    <t>CONTENU</t>
  </si>
  <si>
    <t>Planning &amp; Suivi opérationnel</t>
  </si>
  <si>
    <t>DEV</t>
  </si>
  <si>
    <t>FIN</t>
  </si>
  <si>
    <t>OP</t>
  </si>
  <si>
    <t>Valeur obtenu Q1 Année 3</t>
  </si>
  <si>
    <t>Valeur obtenu Q2 Année 3</t>
  </si>
  <si>
    <t>Valeur obtenu Q3 Année 3</t>
  </si>
  <si>
    <t>Valeur obtenu Q4 Année 3</t>
  </si>
  <si>
    <t>Commentaires</t>
  </si>
  <si>
    <t>Vobtenu Q1 Année 2</t>
  </si>
  <si>
    <t>Vobtenu Q2 Année 2</t>
  </si>
  <si>
    <t>Vobtenu Q3 Année 2</t>
  </si>
  <si>
    <t>Vobtenu Q4 Année 2</t>
  </si>
  <si>
    <t>Vobtenu Q1 Année 1</t>
  </si>
  <si>
    <t>Vobtenu Q2 Année 1</t>
  </si>
  <si>
    <t>Vobtenu Q3 Année 1</t>
  </si>
  <si>
    <t>Vobtenu Q4 Année 1</t>
  </si>
  <si>
    <t>Vobtenu Q1 Année 4</t>
  </si>
  <si>
    <t>Vobtenu Q2 Année 4</t>
  </si>
  <si>
    <t>Vobtenu Q3 Année 4</t>
  </si>
  <si>
    <t>Vobtenu Q4 Année 4</t>
  </si>
  <si>
    <t>Activité</t>
  </si>
  <si>
    <t>A01-01</t>
  </si>
  <si>
    <t>A02-01</t>
  </si>
  <si>
    <t>OPS</t>
  </si>
  <si>
    <t xml:space="preserve">               </t>
  </si>
  <si>
    <t>Ss -Activité</t>
  </si>
  <si>
    <t>Ss-Activité</t>
  </si>
  <si>
    <t>PARAMETRES</t>
  </si>
  <si>
    <t>OG</t>
  </si>
  <si>
    <t>OS</t>
  </si>
  <si>
    <t>RESULTATS</t>
  </si>
  <si>
    <t>A01-01-01</t>
  </si>
  <si>
    <t>A01-01-02</t>
  </si>
  <si>
    <t>A01-01-03</t>
  </si>
  <si>
    <t>Pays</t>
  </si>
  <si>
    <t>DATE CONVENTION SPECIFIQUE</t>
  </si>
  <si>
    <t>AT</t>
  </si>
  <si>
    <t>TRIMESTRE DE REFERENCE</t>
  </si>
  <si>
    <t>Planification Financière</t>
  </si>
  <si>
    <t>Organigramme</t>
  </si>
  <si>
    <t>Accords d'Exécution et de Financement</t>
  </si>
  <si>
    <t>Extrait POP</t>
  </si>
  <si>
    <t>Synthèse</t>
  </si>
  <si>
    <t>Planning Marchés Publics</t>
  </si>
  <si>
    <t>Remarques</t>
  </si>
  <si>
    <t>SAMBu</t>
  </si>
  <si>
    <t>SMCL</t>
  </si>
  <si>
    <t>RR</t>
  </si>
  <si>
    <t>Non</t>
  </si>
  <si>
    <t>Oui</t>
  </si>
  <si>
    <t>Projet</t>
  </si>
  <si>
    <t>BSP</t>
  </si>
  <si>
    <t>Controlling</t>
  </si>
  <si>
    <t>L&amp;A-Jur/MP</t>
  </si>
  <si>
    <t>Desk</t>
  </si>
  <si>
    <t>Advisor</t>
  </si>
  <si>
    <t>Secteur</t>
  </si>
  <si>
    <t>Nature de l'activité / Code Navision</t>
  </si>
  <si>
    <t xml:space="preserve">Titre du projet </t>
  </si>
  <si>
    <t>Type de l'activité</t>
  </si>
  <si>
    <t xml:space="preserve">Plan pour 2013 </t>
  </si>
  <si>
    <t>Plan pour</t>
  </si>
  <si>
    <t>Ressources CTB nécessaires</t>
  </si>
  <si>
    <t>Missions internes HQ ou externes  pour 2013</t>
  </si>
  <si>
    <t xml:space="preserve">Commentaires </t>
  </si>
  <si>
    <t>Ress 1: responsable</t>
  </si>
  <si>
    <t>Ress 2: contributeur</t>
  </si>
  <si>
    <t>Ress 3: contributeur</t>
  </si>
  <si>
    <t>Ress 4: contributeur</t>
  </si>
  <si>
    <t>Oui/Non                                   Yes/No</t>
  </si>
  <si>
    <t>Ressources siège</t>
  </si>
  <si>
    <t>Ressources externes (oui/non)</t>
  </si>
  <si>
    <t xml:space="preserve">Imputation </t>
  </si>
  <si>
    <t>Tableau de suivi des contrats d'emploi du projet</t>
  </si>
  <si>
    <t>Fonction</t>
  </si>
  <si>
    <t>Nom</t>
  </si>
  <si>
    <t>Début</t>
  </si>
  <si>
    <t>Fin</t>
  </si>
  <si>
    <t>Prénom</t>
  </si>
  <si>
    <t>Cercles Dévt</t>
  </si>
  <si>
    <t>Tableau de suivi des marchés de services (AT perlé, suivi scientifique, suivi évaluation, appui conseil, etc…)</t>
  </si>
  <si>
    <t>A03-01</t>
  </si>
  <si>
    <t>A02-01-02</t>
  </si>
  <si>
    <t>A02-01-01</t>
  </si>
  <si>
    <t>Résultat 1</t>
  </si>
  <si>
    <t>Résultat 2</t>
  </si>
  <si>
    <t>A01-02</t>
  </si>
  <si>
    <t>A01-03</t>
  </si>
  <si>
    <t>A01-04</t>
  </si>
  <si>
    <t>A01-04-01</t>
  </si>
  <si>
    <t>A01-03-02</t>
  </si>
  <si>
    <t>A01-03-01</t>
  </si>
  <si>
    <t>A01-02-02</t>
  </si>
  <si>
    <t>A01-02-01</t>
  </si>
  <si>
    <t>A02-02</t>
  </si>
  <si>
    <t>A02-03</t>
  </si>
  <si>
    <t>A02-04</t>
  </si>
  <si>
    <t>A02-02-01</t>
  </si>
  <si>
    <t>A02-02-02</t>
  </si>
  <si>
    <t>A02-03-01</t>
  </si>
  <si>
    <t>A02-04-01</t>
  </si>
  <si>
    <t>Résultat 3</t>
  </si>
  <si>
    <t>Remboursement</t>
  </si>
  <si>
    <t>Insérer une ligne ici</t>
  </si>
  <si>
    <t>Montant (€)</t>
  </si>
  <si>
    <t>Date transfert (réalisé ou planifié)</t>
  </si>
  <si>
    <t>statut transfert</t>
  </si>
  <si>
    <t>No Transfert</t>
  </si>
  <si>
    <t>Statut</t>
  </si>
  <si>
    <t>Montant en (devise locale)</t>
  </si>
  <si>
    <t>Montant Total (€)</t>
  </si>
  <si>
    <t>entrée en vigueur (date)</t>
  </si>
  <si>
    <t>Statut institution</t>
  </si>
  <si>
    <t>code budgétaire activité</t>
  </si>
  <si>
    <t>Modalité d'exécution</t>
  </si>
  <si>
    <t>Numéro de l'Accord</t>
  </si>
  <si>
    <t>Exécution (réalisé ou planifié)</t>
  </si>
  <si>
    <t>Montant Total</t>
  </si>
  <si>
    <t>TOTAL GEN.</t>
  </si>
  <si>
    <t>Solde fin. Est.</t>
  </si>
  <si>
    <t>Budget</t>
  </si>
  <si>
    <t>Description du Risque</t>
  </si>
  <si>
    <t>Probabilité</t>
  </si>
  <si>
    <t>Catégorie</t>
  </si>
  <si>
    <t>Impact Potentiel</t>
  </si>
  <si>
    <t>Periode d' identification</t>
  </si>
  <si>
    <t>Analyse du risque ou problème</t>
  </si>
  <si>
    <t>Traitement du risque ou problème</t>
  </si>
  <si>
    <t>Suivi du risque ou problème</t>
  </si>
  <si>
    <t>Identification du risque ou problème</t>
  </si>
  <si>
    <t>Décision</t>
  </si>
  <si>
    <t>Acteur</t>
  </si>
  <si>
    <t>Avancement</t>
  </si>
  <si>
    <t>Suivi</t>
  </si>
  <si>
    <t>FE</t>
  </si>
  <si>
    <t>Rfinal</t>
  </si>
  <si>
    <t>Prestations</t>
  </si>
  <si>
    <t>Nature</t>
  </si>
  <si>
    <t>TOT 2014</t>
  </si>
  <si>
    <t>TOT 2015</t>
  </si>
  <si>
    <t>TOT 2016</t>
  </si>
  <si>
    <t>TOT 2017</t>
  </si>
  <si>
    <t>Narratif</t>
  </si>
  <si>
    <t>Planification financière détaillée</t>
  </si>
  <si>
    <t>Ss -Act.</t>
  </si>
  <si>
    <t xml:space="preserve">      </t>
  </si>
  <si>
    <t>Suivi décisions SMCL</t>
  </si>
  <si>
    <t>M/F</t>
  </si>
  <si>
    <t>Type</t>
  </si>
  <si>
    <t>Insérez organigramme du projet</t>
  </si>
  <si>
    <t>Insérez PDF de la planification FIT du projet</t>
  </si>
  <si>
    <t>Date</t>
  </si>
  <si>
    <t>FIN DU PROJET</t>
  </si>
  <si>
    <t>EXPIRATION CS</t>
  </si>
  <si>
    <t>Contractant</t>
  </si>
  <si>
    <t>Total H/J</t>
  </si>
  <si>
    <t>Gestion des Risques et Problèmes</t>
  </si>
  <si>
    <t>Matrice de Suivi Evaluation</t>
  </si>
  <si>
    <t>Ressources Humaines</t>
  </si>
  <si>
    <t>Collectivité locale</t>
  </si>
  <si>
    <t xml:space="preserve">       01 Réserve budgétaire COGESTION</t>
  </si>
  <si>
    <t xml:space="preserve">       02 Réserve budgétaire REGIE</t>
  </si>
  <si>
    <t xml:space="preserve">       98 Conversion rate adjustment</t>
  </si>
  <si>
    <t xml:space="preserve">       99 Conversion rate adjustment</t>
  </si>
  <si>
    <t>Réserve budgétaire</t>
  </si>
  <si>
    <t>X</t>
  </si>
  <si>
    <t>X01-01</t>
  </si>
  <si>
    <t>X01</t>
  </si>
  <si>
    <t xml:space="preserve">   Réserve budgétaire</t>
  </si>
  <si>
    <t>X01-02</t>
  </si>
  <si>
    <t>Z</t>
  </si>
  <si>
    <t>Moyens Généraux</t>
  </si>
  <si>
    <t>Z01</t>
  </si>
  <si>
    <t>Z01-01</t>
  </si>
  <si>
    <t>Z01-02</t>
  </si>
  <si>
    <t>Z02</t>
  </si>
  <si>
    <t>Z02-01</t>
  </si>
  <si>
    <t>Z02-02</t>
  </si>
  <si>
    <t>Z02-03</t>
  </si>
  <si>
    <t>Z02-04</t>
  </si>
  <si>
    <t>Z03</t>
  </si>
  <si>
    <t>Z03-01</t>
  </si>
  <si>
    <t>Z03-02</t>
  </si>
  <si>
    <t>Z03-03</t>
  </si>
  <si>
    <t>Z03-04</t>
  </si>
  <si>
    <t>Z04</t>
  </si>
  <si>
    <t>Z04-01</t>
  </si>
  <si>
    <t>Z04-02</t>
  </si>
  <si>
    <t>Z04-03</t>
  </si>
  <si>
    <t>Z04-04</t>
  </si>
  <si>
    <t>Z05-01</t>
  </si>
  <si>
    <t>Z05-02</t>
  </si>
  <si>
    <t>Dépenses up to 2012</t>
  </si>
  <si>
    <t>Source*</t>
  </si>
  <si>
    <t>*</t>
  </si>
  <si>
    <t>MTR, Backstopping, Audit, CdC, CdP</t>
  </si>
  <si>
    <t>Rapport opérationnel, Rapport résultat</t>
  </si>
  <si>
    <t>etc…</t>
  </si>
  <si>
    <t>Source:</t>
  </si>
  <si>
    <t>Periode d'identification (mmm.aa)</t>
  </si>
  <si>
    <t>Intitulé du marché</t>
  </si>
  <si>
    <t/>
  </si>
  <si>
    <t>Burundi</t>
  </si>
  <si>
    <t>Appui à la Bonne Gouvernance et à la lutte contre la corruption au Burundi (ABGLC)</t>
  </si>
  <si>
    <t>BDI 12 072 11</t>
  </si>
  <si>
    <t>Bujumbura</t>
  </si>
  <si>
    <t xml:space="preserve"> 2.000.000 EUR</t>
  </si>
  <si>
    <t>Ministère à la Présidence chargé de la Bonne Gouvernance et de la Privatisation. Inspection Générale de l'Etat</t>
  </si>
  <si>
    <t>La gouvernance du secteur public au Burundi s'est amélioré et vulnérabilité à la corruption a diminué</t>
  </si>
  <si>
    <t>Les institutions en charge de la mise en œuvre du plan d'action de la SNBGLC sont renforcées.</t>
  </si>
  <si>
    <t>Le suivi et la coordination dela mise en œuvre de la SNBGLC sont assurés par le Secrétariat Technique du Min BG&amp;P.</t>
  </si>
  <si>
    <t>La fonctiond'audit interne du secteur public est renforcée en vue de contribuer à l'atteinte des objectifs de la SNBGLC</t>
  </si>
  <si>
    <t>Les acquis de l'intervention ABGLC sont documentés</t>
  </si>
  <si>
    <t>Appui au monitoring et au rapportage périodique sur la mise en oeuvre de la SNBGLC</t>
  </si>
  <si>
    <t>Appui aux revues stratégiques annuelles de la SNBGLC</t>
  </si>
  <si>
    <t>Le Secrétariat Technique SNBGLC et GSBG, au sein du Secrétariat Permanent du Ministère BG&amp;et son personnel, L’IGE et son personnel et Les organes d’audit interne et leur personnel sectoriels des 4 secteurs cibles</t>
  </si>
  <si>
    <t>Appui au fonctionnement du Groupe Sectoriel Bonne Gouvernance</t>
  </si>
  <si>
    <t>A01 05</t>
  </si>
  <si>
    <t>A01-05-02</t>
  </si>
  <si>
    <t>A01-05-01</t>
  </si>
  <si>
    <t>Appui aux activités de sensibilisation sur la SNBGLC</t>
  </si>
  <si>
    <t>A01-06</t>
  </si>
  <si>
    <t>A01-06-01</t>
  </si>
  <si>
    <t>A01-06-02</t>
  </si>
  <si>
    <t>A01-06-03</t>
  </si>
  <si>
    <t>Appui aux moyens de fonctionnement du Secrétariat Technique</t>
  </si>
  <si>
    <t>La fonction d’audit interne du secteur public est renforcée en vue de contribuer à l’atteinte des objectifs de la SNBGLC interne du secteur public burundais</t>
  </si>
  <si>
    <t xml:space="preserve">Appui au développement d’une vision institutionnelle et organisationnelle et des structures et processus pour l’IGE, adaptés aux défis de l’évolution de la fonction d’audit interne du secteur public burundais </t>
  </si>
  <si>
    <t>Appui au développement d’une politique RH interne de l’IGE pour doter l’organisation des compétences professionnelles adaptées à ses défis</t>
  </si>
  <si>
    <t>Appui au développement de standards, méthodologies, instruments et approches d’audit</t>
  </si>
  <si>
    <t>A02-05</t>
  </si>
  <si>
    <t>A02-05-01</t>
  </si>
  <si>
    <t>A02-05-02</t>
  </si>
  <si>
    <t>A02-06</t>
  </si>
  <si>
    <t>Appui à la définition institutionnelle de la fonction d’audit interne dans les secteurs de concentration de la coopération belgo-burundaise</t>
  </si>
  <si>
    <t>A02-06-01</t>
  </si>
  <si>
    <t>A02-06-02</t>
  </si>
  <si>
    <t>A02-06-03</t>
  </si>
  <si>
    <t>Appui à la capitalisation des constats de l’audit interne</t>
  </si>
  <si>
    <t>A02-08</t>
  </si>
  <si>
    <t>A02-08-01</t>
  </si>
  <si>
    <t>A02-08-02</t>
  </si>
  <si>
    <t>A02-09</t>
  </si>
  <si>
    <t>A02-09-01</t>
  </si>
  <si>
    <t>A02-09-02</t>
  </si>
  <si>
    <t>Appui aux moyens de fonctionnement de l’IGE</t>
  </si>
  <si>
    <t>A02-09-03</t>
  </si>
  <si>
    <t>Les acquis de l’intervention ABGLC sont documentés</t>
  </si>
  <si>
    <t>60 mois (projet 48 mois)</t>
  </si>
  <si>
    <t>Appui à la capitalisation des acquis de l'intervention ABGLC</t>
  </si>
  <si>
    <t>Mode</t>
  </si>
  <si>
    <t>REGIE</t>
  </si>
  <si>
    <t>COGESTION</t>
  </si>
  <si>
    <t>Delco</t>
  </si>
  <si>
    <t>RAFI</t>
  </si>
  <si>
    <t>FO</t>
  </si>
  <si>
    <t>TRUDEL</t>
  </si>
  <si>
    <t>Linda</t>
  </si>
  <si>
    <t>F</t>
  </si>
  <si>
    <t>CDI</t>
  </si>
  <si>
    <t xml:space="preserve">International </t>
  </si>
  <si>
    <t>à jour</t>
  </si>
  <si>
    <t>Alexandra</t>
  </si>
  <si>
    <t xml:space="preserve">NZOBONIMPA </t>
  </si>
  <si>
    <t>Oswald</t>
  </si>
  <si>
    <t>M</t>
  </si>
  <si>
    <t>National recruté</t>
  </si>
  <si>
    <t>BDI/293/2013</t>
  </si>
  <si>
    <t>INFOSYS</t>
  </si>
  <si>
    <t>PNSP</t>
  </si>
  <si>
    <t>Réceptionné</t>
  </si>
  <si>
    <t>BUROFLASH</t>
  </si>
  <si>
    <t>LEBAS</t>
  </si>
  <si>
    <t>Réhabilitation des bureaux</t>
  </si>
  <si>
    <t>Fournitures de bureau</t>
  </si>
  <si>
    <t>Frais de personnel</t>
  </si>
  <si>
    <t>Assistant technique DELCO</t>
  </si>
  <si>
    <t>Equipe finance et administration</t>
  </si>
  <si>
    <t>Prime Directeur d'Intervention (50%)</t>
  </si>
  <si>
    <t>Investissements</t>
  </si>
  <si>
    <t>Véhicule unité de gestion</t>
  </si>
  <si>
    <t>Equipement bureau</t>
  </si>
  <si>
    <t>Equipement IT</t>
  </si>
  <si>
    <t>Aménagement du bureau</t>
  </si>
  <si>
    <t>Frais de fonctionnement</t>
  </si>
  <si>
    <t>Frais de fonctionnement des véhicules de l'unité de gestion</t>
  </si>
  <si>
    <t>Télécommunications</t>
  </si>
  <si>
    <t>Fonctionnement de l'unité de gestion</t>
  </si>
  <si>
    <t>Missions</t>
  </si>
  <si>
    <t>Z03-05</t>
  </si>
  <si>
    <t>Frais de représentation et de communication externe</t>
  </si>
  <si>
    <t>Z03-06</t>
  </si>
  <si>
    <t>Formation</t>
  </si>
  <si>
    <t>Z03-07</t>
  </si>
  <si>
    <t xml:space="preserve">Autres frais de fonctionnement divers </t>
  </si>
  <si>
    <t>Audit et Suivi et Evaluation</t>
  </si>
  <si>
    <t>Frais de suivi et évaluation</t>
  </si>
  <si>
    <t>Audit</t>
  </si>
  <si>
    <t>Backstopping</t>
  </si>
  <si>
    <t>Etude "Base Line</t>
  </si>
  <si>
    <t>Achat équipement ICT+maintenance</t>
  </si>
  <si>
    <t>CHAFFEUR</t>
  </si>
  <si>
    <t xml:space="preserve">NDAYIZEYE </t>
  </si>
  <si>
    <t>ANICET</t>
  </si>
  <si>
    <t>A01-05</t>
  </si>
  <si>
    <t>A01-06-04</t>
  </si>
  <si>
    <t>A02-06-04</t>
  </si>
  <si>
    <t>A02-06-05</t>
  </si>
  <si>
    <t>A02-06-06</t>
  </si>
  <si>
    <t>A02-06-07</t>
  </si>
  <si>
    <t>A02-09-08</t>
  </si>
  <si>
    <t>A02-09-07</t>
  </si>
  <si>
    <t>A02-09-06</t>
  </si>
  <si>
    <t>A02-09-05</t>
  </si>
  <si>
    <t>A02-09-04</t>
  </si>
  <si>
    <t>Ateliers de formation des points focaux</t>
  </si>
  <si>
    <t>Frais de collecte de données</t>
  </si>
  <si>
    <t>Atelier préparatoire sur le Forum anti-corruption</t>
  </si>
  <si>
    <t>Equipement de bureau</t>
  </si>
  <si>
    <t>Equipement informatique</t>
  </si>
  <si>
    <t>Fourniture de bureau</t>
  </si>
  <si>
    <t>Frais de mission</t>
  </si>
  <si>
    <t>Achat d'un véhicule</t>
  </si>
  <si>
    <t>Capacité de gestion administrative et financière faible des organes</t>
  </si>
  <si>
    <t>Risque de manque de motivation dans les organes liés à la mise en œuvre de la SNBGLC</t>
  </si>
  <si>
    <t>Planification des activités des partenaires déficiente</t>
  </si>
  <si>
    <t>Indisponibilité d'un secrétaire comptable</t>
  </si>
  <si>
    <t>Q1 214</t>
  </si>
  <si>
    <t xml:space="preserve">Manque de volonté politique pour la mise en œuvre de la stratégie </t>
  </si>
  <si>
    <t>Faiblesse du suivi de la SNBGLC</t>
  </si>
  <si>
    <t>Q1/Q2/Q3/Q4 2014</t>
  </si>
  <si>
    <t>S'assurer de l'appropriation du projet par toutes les parties prenantes</t>
  </si>
  <si>
    <t>Sans objet</t>
  </si>
  <si>
    <t>En cours</t>
  </si>
  <si>
    <t>Procéder au renforcement des capacités des partenaires</t>
  </si>
  <si>
    <t>Projet/RAFI</t>
  </si>
  <si>
    <t>Q2 2014</t>
  </si>
  <si>
    <t>Formation en gestion des projets</t>
  </si>
  <si>
    <t>Q3 2014</t>
  </si>
  <si>
    <t>Accélérer la procédure d'embauche</t>
  </si>
  <si>
    <t>RH</t>
  </si>
  <si>
    <t>Q1 2014</t>
  </si>
  <si>
    <t>Appuyer les actions de plaidoyer</t>
  </si>
  <si>
    <t>Renforcement des capacités des partenaires</t>
  </si>
  <si>
    <t>A0101</t>
  </si>
  <si>
    <t>OBJECTIF GENERAL : La gouvernance du secteur public au Burundi s'est amélioré et vulnérabilité à la corruption a diminué</t>
  </si>
  <si>
    <t>OBJECTIF SPECIFIQUE : Les institutions en charge de la mise en œuvre du plan d'action de la SNBGLC sont renforcées.</t>
  </si>
  <si>
    <t>La mise en œuvre du plan d'action de la SNBGL nettement améliorée</t>
  </si>
  <si>
    <t>Résultat 1: Le suivi de et la coordination de la mise en œuvre de la SNBGL sont assurés</t>
  </si>
  <si>
    <t>Définition et validation d'une méthodologie de suivi et d'évaluation</t>
  </si>
  <si>
    <t>Appui au monitoring et au rapportage périodique sur la mise en œuvre de la SNBGLC</t>
  </si>
  <si>
    <t xml:space="preserve">Appui aux activités de sensibilisation sur la SNBGLC </t>
  </si>
  <si>
    <t>Résultat 2: La fonction d'audit interne du secteur public est renforcée en vue de contribuer à l'atteinte des objectifs de la SNBGLC</t>
  </si>
  <si>
    <t>Un appui considérable au développment d'une vision institutionnelle et des structures et processus pour l'IGE, adaptés aux défis de l'évolution de la fonction d'audit interne du secteur public burundais</t>
  </si>
  <si>
    <t>Développement d'une politique RH interne de l'IGE pour doter l'organisation des compétences professionnelles adaptées à ses défis</t>
  </si>
  <si>
    <t>Développement de standards, méthodologies, instruments et approches d'audit</t>
  </si>
  <si>
    <t>Appui à la définition institutionnelle de la fonction d'audit interne des secteurs de concertation de la coopération belgo-burundaise</t>
  </si>
  <si>
    <t>Appui à la capitalisation des constats de l'audit interne</t>
  </si>
  <si>
    <t>Appui aux moyens de fonctionnement de l'IGE</t>
  </si>
  <si>
    <t>Résultat 3: Les acquis du projet ABGLC sont documentés</t>
  </si>
  <si>
    <t>Appui à définition et à la validation d'une méthodologie de suivi et d'évaluation</t>
  </si>
  <si>
    <t xml:space="preserve">ATI perlée (6 mois) en suivi-évaluation </t>
  </si>
  <si>
    <t>Formation/voyage d'études des membres ST</t>
  </si>
  <si>
    <t>Frais de collecte de données et de rapportage semestriel par les points facaux</t>
  </si>
  <si>
    <t xml:space="preserve">Frais d'ateliers des revues stratégiques </t>
  </si>
  <si>
    <t>Consultance préparation-facilitation revue</t>
  </si>
  <si>
    <t>Expert ICT (10%) pour appui au développement-PlateformeICT/site web GSBG</t>
  </si>
  <si>
    <t>Ateliers/formation, impressions et autres activités de sensibilisation se basant sur la SNBGLC</t>
  </si>
  <si>
    <t>Frais de transport pour le ST</t>
  </si>
  <si>
    <t>Equipement de bureau du ST</t>
  </si>
  <si>
    <t>Equipment informatique du ST</t>
  </si>
  <si>
    <t>A01-06-05</t>
  </si>
  <si>
    <t>A01-06-06</t>
  </si>
  <si>
    <t>Réhabilitation de bureaux du ST</t>
  </si>
  <si>
    <t>Ss-Act</t>
  </si>
  <si>
    <t xml:space="preserve">fournitures de bureau </t>
  </si>
  <si>
    <t>Frais d'impression</t>
  </si>
  <si>
    <t>A01-06-07</t>
  </si>
  <si>
    <t>Maintenance ICT</t>
  </si>
  <si>
    <t>A01-06-08</t>
  </si>
  <si>
    <t>Frais de télécommunication/connexion internet</t>
  </si>
  <si>
    <t>A01-06-09</t>
  </si>
  <si>
    <t>Déplacement-frais de mission</t>
  </si>
  <si>
    <t xml:space="preserve">Consultance Internationale pour l'audit organisationnel initial de l'IGE et (de façon perlée) pour le développement Institutionnel et organisationnel de l'IGE </t>
  </si>
  <si>
    <t>ATI-Renforcement des capacité en archivage</t>
  </si>
  <si>
    <t>Consultance Internationale en GRH (de façon ponctuelle/perlée)</t>
  </si>
  <si>
    <t>Consultances Internationales ponctuelles en méthodologie de types d'audit spécifiques</t>
  </si>
  <si>
    <t>Consultance internationale ponctuelle en audit interne secterielle</t>
  </si>
  <si>
    <t>Consultance internationale en communication</t>
  </si>
  <si>
    <t>Développement d'outils de partage ICT et autres (cout Expert ICT)</t>
  </si>
  <si>
    <t>Frais de transport</t>
  </si>
  <si>
    <t>Equipement informatique pour l'IGE</t>
  </si>
  <si>
    <t>Equipement de bureaux pour l'IGE</t>
  </si>
  <si>
    <t>Réhabilitation des bureaux pour l'IGE</t>
  </si>
  <si>
    <t>Fonds pour atelier de partage, workshop, formation pour des résultats précédents</t>
  </si>
  <si>
    <t>Consultance internationale en capitalisation</t>
  </si>
  <si>
    <t>A030101</t>
  </si>
  <si>
    <t>A02-09-09</t>
  </si>
  <si>
    <t>A02-09-10</t>
  </si>
  <si>
    <t>ATI-renforcement capacité en gestion des connaissance</t>
  </si>
  <si>
    <t xml:space="preserve">Consultance </t>
  </si>
  <si>
    <t>Ateliers de concertation et validation</t>
  </si>
  <si>
    <t>Impression de documents</t>
  </si>
  <si>
    <t>Impression et autres activités de sensibilisation</t>
  </si>
  <si>
    <t>Fonds pour atelier de partage</t>
  </si>
  <si>
    <t>fournitures de bureau+frais d'impression</t>
  </si>
  <si>
    <t>Date du jour</t>
  </si>
  <si>
    <t>Intervention</t>
  </si>
  <si>
    <t>Mode de gestion</t>
  </si>
  <si>
    <t>Données financières</t>
  </si>
  <si>
    <t>Garantie de bonne exécution (ou cautionnement)</t>
  </si>
  <si>
    <t>Mode de passation</t>
  </si>
  <si>
    <t>Délais du marché 
(en jours calendaires)</t>
  </si>
  <si>
    <t>N° registre</t>
  </si>
  <si>
    <t>Niveau de contrôle a priori</t>
  </si>
  <si>
    <t>Attributaire</t>
  </si>
  <si>
    <t>Résumé planification</t>
  </si>
  <si>
    <t>Etat d'avancement réel du marché et retards observés</t>
  </si>
  <si>
    <t>Retards</t>
  </si>
  <si>
    <t>Motifs du retard spécifique
(par rapport à l'étape à venir)</t>
  </si>
  <si>
    <t>Action(s) à entreprendre</t>
  </si>
  <si>
    <t>Marché critique</t>
  </si>
  <si>
    <t>Montant FI HTVA
(le lot considété uniquement en cas de marché à lots)</t>
  </si>
  <si>
    <t>Montant FI total HTVA
(tous lots cumulés en cas de marché à lots)</t>
  </si>
  <si>
    <t>Montant initial contrat  HTVA
(hors avenant)</t>
  </si>
  <si>
    <t>Montant total avenant(s) HTVA</t>
  </si>
  <si>
    <t>Montant liquidé HTVA</t>
  </si>
  <si>
    <t>CTB</t>
  </si>
  <si>
    <t>Interne</t>
  </si>
  <si>
    <t>DNCMP</t>
  </si>
  <si>
    <t>Confection</t>
  </si>
  <si>
    <t>Approbation</t>
  </si>
  <si>
    <t>Publication</t>
  </si>
  <si>
    <t>Ouverture</t>
  </si>
  <si>
    <t>Attribution</t>
  </si>
  <si>
    <t>Notification définitive</t>
  </si>
  <si>
    <t>Début de l'exécution</t>
  </si>
  <si>
    <t>Réception provisoire</t>
  </si>
  <si>
    <t>Réception définitive</t>
  </si>
  <si>
    <t>Global</t>
  </si>
  <si>
    <t>Spécifique</t>
  </si>
  <si>
    <t>Volet</t>
  </si>
  <si>
    <t>NavCode</t>
  </si>
  <si>
    <t>EUR</t>
  </si>
  <si>
    <t>BIF</t>
  </si>
  <si>
    <t>Ligne budgétaire</t>
  </si>
  <si>
    <t>Monnaie</t>
  </si>
  <si>
    <t>Montant</t>
  </si>
  <si>
    <t>Proportion contrat / FI</t>
  </si>
  <si>
    <t>Proportion avenant(s) / contrat</t>
  </si>
  <si>
    <t>Montant exécuté</t>
  </si>
  <si>
    <t>Taux d'exécution</t>
  </si>
  <si>
    <t>Bénéficiaire</t>
  </si>
  <si>
    <t>Banque émettrice</t>
  </si>
  <si>
    <t>Date d'émission</t>
  </si>
  <si>
    <t>Date d'expiration</t>
  </si>
  <si>
    <t>Période d'exécution</t>
  </si>
  <si>
    <t xml:space="preserve">Délai(s) ajouté(s)
</t>
  </si>
  <si>
    <t>Délai de garantie</t>
  </si>
  <si>
    <t>Inscription PPMP ?</t>
  </si>
  <si>
    <t>Commentaires éventuels sur la performance</t>
  </si>
  <si>
    <t>Appréciation générale</t>
  </si>
  <si>
    <t>Notification</t>
  </si>
  <si>
    <t>Retard</t>
  </si>
  <si>
    <t>Etape</t>
  </si>
  <si>
    <t>Délai</t>
  </si>
  <si>
    <t>QUI ?</t>
  </si>
  <si>
    <t>QUOI ?</t>
  </si>
  <si>
    <t>POUR QUAND ?</t>
  </si>
  <si>
    <t>ABGLC</t>
  </si>
  <si>
    <t>n/a</t>
  </si>
  <si>
    <t>BDI1107211</t>
  </si>
  <si>
    <t>Gouvernance</t>
  </si>
  <si>
    <t>Achat de matériels informatiques pour l'installation des équipes de projet - Lot 1</t>
  </si>
  <si>
    <t>Régie</t>
  </si>
  <si>
    <t>Z02_03</t>
  </si>
  <si>
    <t>Compléter date émission</t>
  </si>
  <si>
    <t>Fournitures</t>
  </si>
  <si>
    <t>Aucun</t>
  </si>
  <si>
    <t>Satisfaisant</t>
  </si>
  <si>
    <t>Achat de matériels informatiques pour l'installation des équipes de projet - Lot 2</t>
  </si>
  <si>
    <t>Appui à la définition et à la validation d'une méthodologie de suivi et d'évaluation de la SNBGLC</t>
  </si>
  <si>
    <t>A venir</t>
  </si>
  <si>
    <t>Compléter montant contrat</t>
  </si>
  <si>
    <t>Services</t>
  </si>
  <si>
    <t>Compléter mode de gestion et montant FI</t>
  </si>
  <si>
    <t>Préciser montant FI, mode de passation et Type marché</t>
  </si>
  <si>
    <t>Compléter délais du marché</t>
  </si>
  <si>
    <t>Etude baseline</t>
  </si>
  <si>
    <t>Z0304</t>
  </si>
  <si>
    <t>A0201</t>
  </si>
  <si>
    <t>Achat de véhicules ST</t>
  </si>
  <si>
    <t>Cogestion</t>
  </si>
  <si>
    <t>A0106</t>
  </si>
  <si>
    <t>Achat véhicule IGE</t>
  </si>
  <si>
    <t>Réhabilitation Bureau IGE</t>
  </si>
  <si>
    <t>Travaux</t>
  </si>
  <si>
    <t>cogestion</t>
  </si>
  <si>
    <t>Inspection Générale de l'Etat</t>
  </si>
  <si>
    <t>Secrétariat Technique</t>
  </si>
  <si>
    <t xml:space="preserve">Paiement sur bases d'avances successives dont les libérations sont subordonnées à certaines conditionnalités </t>
  </si>
  <si>
    <t>Missions à l'intérieur</t>
  </si>
  <si>
    <t>Actif</t>
  </si>
  <si>
    <t>A0206</t>
  </si>
  <si>
    <t>BDI/333/2014</t>
  </si>
  <si>
    <t>Programmé</t>
  </si>
  <si>
    <t>Fournitures d'internet+Maintenance équipement ICT</t>
  </si>
  <si>
    <t>SECR_COMPTABLE</t>
  </si>
  <si>
    <t>KAMUGISHA</t>
  </si>
  <si>
    <t>Rolande</t>
  </si>
  <si>
    <t>CTB-BDI/653</t>
  </si>
  <si>
    <t>ANO RR</t>
  </si>
  <si>
    <t>BDI/334/2014</t>
  </si>
  <si>
    <t>Audit Organisationnel de l'Inspection Organisationnel de l'Etat</t>
  </si>
  <si>
    <t>BDI/677</t>
  </si>
  <si>
    <t>Compéter montant FI</t>
  </si>
  <si>
    <t>DC</t>
  </si>
  <si>
    <t>Internet IGE</t>
  </si>
  <si>
    <t>Compléter montant avenant</t>
  </si>
  <si>
    <t>Achat Equipement Informatique pour IGE et ST</t>
  </si>
  <si>
    <t>A0106 A0206</t>
  </si>
  <si>
    <t>BDI/339/2014</t>
  </si>
  <si>
    <t>Achat Mobilier de bureau pour IGE et ST</t>
  </si>
  <si>
    <t>BDI/340/2014</t>
  </si>
  <si>
    <t>identification des points focaux en mars des ministères et formation prévues</t>
  </si>
  <si>
    <t>Formation de deux agents du ST formés en mai 2014</t>
  </si>
  <si>
    <t>Planification élaborée en Mars</t>
  </si>
  <si>
    <t>Terminé</t>
  </si>
  <si>
    <t>TDR en cours d'élaboration juillet</t>
  </si>
  <si>
    <t>Recrutement fait et prise de fonction</t>
  </si>
  <si>
    <t>Projet de decret en cours pr la mise en place d'une structure ministère de suivi SP</t>
  </si>
  <si>
    <t>Redéfinition d'une methodologie de rappportage en cours à achever d'ici fin mai</t>
  </si>
  <si>
    <t>Total Gnral</t>
  </si>
  <si>
    <t>Total cogestion</t>
  </si>
  <si>
    <t>Total Régie</t>
  </si>
  <si>
    <t>BDI</t>
  </si>
  <si>
    <t>ADD</t>
  </si>
  <si>
    <t>GOV</t>
  </si>
  <si>
    <t>Appui Bonne Gouvernance</t>
  </si>
  <si>
    <t>Est-Gouv</t>
  </si>
  <si>
    <t>Recrutement ATI perlé ou Consultant pour la mise en oeuvre du R1 appui au ST bonne Gouvernance en Q1 2014;</t>
  </si>
  <si>
    <t>_</t>
  </si>
  <si>
    <t>Rdem</t>
  </si>
  <si>
    <t>Décalage base line et donc rapport démarrage en deux temps : sur R1 début analyse et sur R2 consultance va commencer seulement en Q2</t>
  </si>
  <si>
    <t>DI projet malade et indisponible, retard dans programmation SMCL</t>
  </si>
  <si>
    <t>BDI 11 072 11</t>
  </si>
  <si>
    <t>Baseline</t>
  </si>
  <si>
    <t>J</t>
  </si>
  <si>
    <t>A C CXA XA</t>
  </si>
  <si>
    <t>JEAN BAPTISTE NAHABAKOMEYE ET CANISIUS NZAYISENGA</t>
  </si>
  <si>
    <t>Romain KAZEMA et Ignace DJENONTIN</t>
  </si>
  <si>
    <t>En attente de l'audit de l'IGE</t>
  </si>
  <si>
    <t>En attente de l'Audit de l'IGE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</si>
</sst>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quot;€&quot;\ #,##0;[Red]&quot;€&quot;\ \-#,##0"/>
    <numFmt numFmtId="165" formatCode="&quot;€&quot;\ #,##0.00;[Red]&quot;€&quot;\ \-#,##0.00"/>
    <numFmt numFmtId="166" formatCode="_ &quot;€&quot;\ * #,##0_ ;_ &quot;€&quot;\ * \-#,##0_ ;_ &quot;€&quot;\ * &quot;-&quot;_ ;_ @_ "/>
    <numFmt numFmtId="167" formatCode="_ * #,##0.00_ ;_ * \-#,##0.00_ ;_ * &quot;-&quot;??_ ;_ @_ "/>
    <numFmt numFmtId="168" formatCode="_(&quot;$&quot;* #,##0.00_);_(&quot;$&quot;* \(#,##0.00\);_(&quot;$&quot;* &quot;-&quot;??_);_(@_)"/>
    <numFmt numFmtId="169" formatCode="_ &quot;€ &quot;* #,##0_ ;_ &quot;€ &quot;* \-#,##0_ ;_ &quot;€ &quot;* \-_ ;_ @_ "/>
    <numFmt numFmtId="170" formatCode="[$€-2]\ #,##0"/>
    <numFmt numFmtId="171" formatCode="[$€-2]\ #,##0;\-[$€-2]\ #,##0"/>
    <numFmt numFmtId="172" formatCode="d/mm/yyyy;@"/>
    <numFmt numFmtId="173" formatCode="[$MAD]\ #,##0"/>
    <numFmt numFmtId="174" formatCode="[$-80C]d\ mmmm\ yyyy;@"/>
    <numFmt numFmtId="175" formatCode="[$-40C]d\-mmm\-yy;@"/>
    <numFmt numFmtId="176" formatCode="[$€-80C]\ #,##0"/>
    <numFmt numFmtId="177" formatCode="[$BIF]\ #,##0"/>
    <numFmt numFmtId="178" formatCode="_ * #,##0_ ;_ * \-#,##0_ ;_ * &quot;-&quot;??_ ;_ @_ "/>
  </numFmts>
  <fonts count="9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i/>
      <sz val="8"/>
      <name val="Arial"/>
      <family val="2"/>
    </font>
    <font>
      <u/>
      <sz val="10"/>
      <color indexed="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b/>
      <sz val="11"/>
      <color theme="0"/>
      <name val="Calibri"/>
      <family val="2"/>
      <scheme val="minor"/>
    </font>
    <font>
      <sz val="11"/>
      <color theme="0"/>
      <name val="Calibri"/>
      <family val="2"/>
      <scheme val="minor"/>
    </font>
    <font>
      <b/>
      <sz val="18"/>
      <color theme="3"/>
      <name val="Arial"/>
      <family val="2"/>
    </font>
    <font>
      <sz val="10"/>
      <color indexed="8"/>
      <name val="Calibri"/>
      <family val="2"/>
    </font>
    <font>
      <b/>
      <sz val="10"/>
      <name val="Arial"/>
      <family val="2"/>
    </font>
    <font>
      <b/>
      <sz val="10"/>
      <color theme="0"/>
      <name val="Arial"/>
      <family val="2"/>
    </font>
    <font>
      <sz val="10"/>
      <name val="Arial"/>
      <family val="2"/>
    </font>
    <font>
      <b/>
      <sz val="12"/>
      <name val="Arial"/>
      <family val="2"/>
    </font>
    <font>
      <sz val="9"/>
      <color indexed="81"/>
      <name val="Tahoma"/>
      <family val="2"/>
    </font>
    <font>
      <sz val="10"/>
      <name val="Calibri"/>
      <family val="2"/>
      <scheme val="minor"/>
    </font>
    <font>
      <b/>
      <sz val="10"/>
      <name val="Calibri"/>
      <family val="2"/>
      <scheme val="minor"/>
    </font>
    <font>
      <sz val="10"/>
      <color indexed="8"/>
      <name val="Calibri"/>
      <family val="2"/>
      <scheme val="minor"/>
    </font>
    <font>
      <b/>
      <sz val="10"/>
      <color theme="0"/>
      <name val="Calibri"/>
      <family val="2"/>
      <scheme val="minor"/>
    </font>
    <font>
      <b/>
      <sz val="8"/>
      <name val="Arial Narrow"/>
      <family val="2"/>
    </font>
    <font>
      <sz val="8"/>
      <name val="Arial Narrow"/>
      <family val="2"/>
    </font>
    <font>
      <sz val="12"/>
      <name val="Calibri"/>
      <family val="2"/>
      <scheme val="minor"/>
    </font>
    <font>
      <sz val="10"/>
      <color theme="1"/>
      <name val="Calibri"/>
      <family val="2"/>
      <scheme val="minor"/>
    </font>
    <font>
      <i/>
      <sz val="12"/>
      <name val="Calibri"/>
      <family val="2"/>
      <scheme val="minor"/>
    </font>
    <font>
      <sz val="12"/>
      <color theme="0"/>
      <name val="Calibri"/>
      <family val="2"/>
      <scheme val="minor"/>
    </font>
    <font>
      <sz val="10"/>
      <color theme="0"/>
      <name val="Arial"/>
      <family val="2"/>
    </font>
    <font>
      <b/>
      <sz val="18"/>
      <color rgb="FF000080"/>
      <name val="Arial"/>
      <family val="2"/>
    </font>
    <font>
      <b/>
      <sz val="10"/>
      <color rgb="FFFFFFFF"/>
      <name val="Arial"/>
      <family val="2"/>
    </font>
    <font>
      <b/>
      <i/>
      <sz val="10"/>
      <color rgb="FFFFFFFF"/>
      <name val="Arial"/>
      <family val="2"/>
    </font>
    <font>
      <sz val="9"/>
      <color theme="1"/>
      <name val="Calibri"/>
      <family val="2"/>
      <scheme val="minor"/>
    </font>
    <font>
      <b/>
      <sz val="9"/>
      <color theme="0"/>
      <name val="Calibri"/>
      <family val="2"/>
      <scheme val="minor"/>
    </font>
    <font>
      <sz val="18"/>
      <name val="Arial"/>
      <family val="2"/>
    </font>
    <font>
      <sz val="8"/>
      <color theme="1"/>
      <name val="Calibri"/>
      <family val="2"/>
      <scheme val="minor"/>
    </font>
    <font>
      <b/>
      <sz val="11"/>
      <color theme="1"/>
      <name val="Calibri"/>
      <family val="2"/>
      <scheme val="minor"/>
    </font>
    <font>
      <i/>
      <sz val="10"/>
      <name val="Arial"/>
      <family val="2"/>
    </font>
    <font>
      <sz val="10"/>
      <name val="Arial Narrow"/>
      <family val="2"/>
    </font>
    <font>
      <sz val="10"/>
      <color rgb="FF3366FF"/>
      <name val="Arial"/>
      <family val="2"/>
    </font>
    <font>
      <sz val="9"/>
      <name val="Arial"/>
      <family val="2"/>
    </font>
    <font>
      <b/>
      <sz val="12"/>
      <name val="Times New Roman"/>
      <family val="1"/>
    </font>
    <font>
      <sz val="12"/>
      <name val="Calibri"/>
      <family val="2"/>
    </font>
    <font>
      <sz val="11"/>
      <name val="Times New Roman"/>
      <family val="1"/>
    </font>
    <font>
      <b/>
      <sz val="9"/>
      <color indexed="81"/>
      <name val="Tahoma"/>
      <family val="2"/>
    </font>
    <font>
      <b/>
      <sz val="11"/>
      <name val="Calibri"/>
      <family val="2"/>
      <scheme val="minor"/>
    </font>
    <font>
      <sz val="10"/>
      <color theme="1"/>
      <name val="Arial"/>
      <family val="2"/>
    </font>
    <font>
      <sz val="10"/>
      <color rgb="FF000000"/>
      <name val="Arial"/>
      <family val="2"/>
    </font>
    <font>
      <sz val="9"/>
      <color indexed="81"/>
      <name val="Tahoma"/>
      <charset val="1"/>
    </font>
    <font>
      <b/>
      <sz val="9"/>
      <color indexed="81"/>
      <name val="Tahoma"/>
      <charset val="1"/>
    </font>
  </fonts>
  <fills count="63">
    <fill>
      <patternFill patternType="none"/>
    </fill>
    <fill>
      <patternFill patternType="gray125"/>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4" tint="0.59999389629810485"/>
        <bgColor indexed="64"/>
      </patternFill>
    </fill>
    <fill>
      <patternFill patternType="solid">
        <fgColor theme="4" tint="0.39997558519241921"/>
        <bgColor indexed="65"/>
      </patternFill>
    </fill>
    <fill>
      <patternFill patternType="solid">
        <fgColor theme="9" tint="0.39997558519241921"/>
        <bgColor indexed="64"/>
      </patternFill>
    </fill>
    <fill>
      <patternFill patternType="solid">
        <fgColor theme="9" tint="-0.249977111117893"/>
        <bgColor indexed="64"/>
      </patternFill>
    </fill>
    <fill>
      <patternFill patternType="solid">
        <fgColor indexed="22"/>
        <bgColor indexed="31"/>
      </patternFill>
    </fill>
    <fill>
      <patternFill patternType="solid">
        <fgColor indexed="43"/>
        <bgColor indexed="26"/>
      </patternFill>
    </fill>
    <fill>
      <patternFill patternType="solid">
        <fgColor theme="4" tint="0.79998168889431442"/>
        <bgColor indexed="65"/>
      </patternFill>
    </fill>
    <fill>
      <patternFill patternType="solid">
        <fgColor theme="4"/>
        <bgColor indexed="64"/>
      </patternFill>
    </fill>
    <fill>
      <patternFill patternType="solid">
        <fgColor theme="4"/>
        <bgColor indexed="62"/>
      </patternFill>
    </fill>
    <fill>
      <patternFill patternType="solid">
        <fgColor theme="6"/>
        <bgColor indexed="64"/>
      </patternFill>
    </fill>
    <fill>
      <patternFill patternType="solid">
        <fgColor rgb="FFC0C0C0"/>
        <bgColor rgb="FFCCCCFF"/>
      </patternFill>
    </fill>
    <fill>
      <patternFill patternType="solid">
        <fgColor rgb="FF666699"/>
        <bgColor rgb="FF808080"/>
      </patternFill>
    </fill>
    <fill>
      <patternFill patternType="solid">
        <fgColor rgb="FF993366"/>
        <bgColor rgb="FF993366"/>
      </patternFill>
    </fill>
    <fill>
      <patternFill patternType="solid">
        <fgColor rgb="FF3366FF"/>
        <bgColor rgb="FF0066CC"/>
      </patternFill>
    </fill>
    <fill>
      <patternFill patternType="solid">
        <fgColor theme="9"/>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5" tint="0.39997558519241921"/>
        <bgColor indexed="64"/>
      </patternFill>
    </fill>
    <fill>
      <patternFill patternType="solid">
        <fgColor theme="4" tint="0.79998168889431442"/>
        <bgColor indexed="64"/>
      </patternFill>
    </fill>
    <fill>
      <patternFill patternType="lightUp">
        <bgColor theme="7" tint="0.59999389629810485"/>
      </patternFill>
    </fill>
    <fill>
      <patternFill patternType="lightUp">
        <bgColor theme="5" tint="0.39994506668294322"/>
      </patternFill>
    </fill>
    <fill>
      <patternFill patternType="lightUp">
        <bgColor theme="9" tint="0.39997558519241921"/>
      </patternFill>
    </fill>
    <fill>
      <patternFill patternType="lightUp">
        <bgColor theme="9"/>
      </patternFill>
    </fill>
    <fill>
      <patternFill patternType="lightUp">
        <bgColor theme="9" tint="0.39994506668294322"/>
      </patternFill>
    </fill>
    <fill>
      <patternFill patternType="lightUp">
        <bgColor theme="6" tint="0.39997558519241921"/>
      </patternFill>
    </fill>
    <fill>
      <patternFill patternType="lightUp">
        <bgColor theme="6"/>
      </patternFill>
    </fill>
    <fill>
      <patternFill patternType="lightUp">
        <bgColor theme="6" tint="0.39994506668294322"/>
      </patternFill>
    </fill>
    <fill>
      <patternFill patternType="solid">
        <fgColor theme="6" tint="0.79998168889431442"/>
        <bgColor indexed="64"/>
      </patternFill>
    </fill>
    <fill>
      <patternFill patternType="solid">
        <fgColor theme="5" tint="0.79998168889431442"/>
        <bgColor rgb="FF000000"/>
      </patternFill>
    </fill>
    <fill>
      <patternFill patternType="solid">
        <fgColor theme="9" tint="0.79998168889431442"/>
        <bgColor rgb="FF000000"/>
      </patternFill>
    </fill>
    <fill>
      <patternFill patternType="solid">
        <fgColor theme="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00FF00"/>
        <bgColor indexed="64"/>
      </patternFill>
    </fill>
    <fill>
      <patternFill patternType="solid">
        <fgColor rgb="FFFF9900"/>
        <bgColor indexed="64"/>
      </patternFill>
    </fill>
    <fill>
      <patternFill patternType="solid">
        <fgColor rgb="FFFFFF00"/>
        <bgColor indexed="64"/>
      </patternFill>
    </fill>
  </fills>
  <borders count="7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theme="0" tint="-0.14996795556505021"/>
      </left>
      <right style="thin">
        <color indexed="64"/>
      </right>
      <top/>
      <bottom style="thin">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theme="0" tint="-0.14996795556505021"/>
      </left>
      <right style="thin">
        <color theme="0" tint="-0.1499679555650502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s>
  <cellStyleXfs count="54">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4" borderId="0" applyNumberFormat="0" applyBorder="0" applyAlignment="0" applyProtection="0"/>
    <xf numFmtId="0" fontId="35" fillId="7" borderId="0" applyNumberFormat="0" applyBorder="0" applyAlignment="0" applyProtection="0"/>
    <xf numFmtId="0" fontId="35" fillId="10"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7" fillId="0" borderId="0" applyNumberFormat="0" applyFill="0" applyBorder="0" applyAlignment="0" applyProtection="0"/>
    <xf numFmtId="0" fontId="38" fillId="14" borderId="1" applyNumberFormat="0" applyAlignment="0" applyProtection="0"/>
    <xf numFmtId="0" fontId="39" fillId="0" borderId="2" applyNumberFormat="0" applyFill="0" applyAlignment="0" applyProtection="0"/>
    <xf numFmtId="0" fontId="31" fillId="16" borderId="4" applyNumberFormat="0" applyFont="0" applyAlignment="0" applyProtection="0"/>
    <xf numFmtId="0" fontId="40" fillId="6" borderId="1" applyNumberFormat="0" applyAlignment="0" applyProtection="0"/>
    <xf numFmtId="0" fontId="34" fillId="0" borderId="0" applyNumberFormat="0" applyFill="0" applyBorder="0" applyAlignment="0" applyProtection="0">
      <alignment vertical="top"/>
      <protection locked="0"/>
    </xf>
    <xf numFmtId="0" fontId="41" fillId="2" borderId="0" applyNumberFormat="0" applyBorder="0" applyAlignment="0" applyProtection="0"/>
    <xf numFmtId="0" fontId="42" fillId="17" borderId="0" applyNumberFormat="0" applyBorder="0" applyAlignment="0" applyProtection="0"/>
    <xf numFmtId="0" fontId="43" fillId="3" borderId="0" applyNumberFormat="0" applyBorder="0" applyAlignment="0" applyProtection="0"/>
    <xf numFmtId="0" fontId="44" fillId="14" borderId="8"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5" applyNumberFormat="0" applyFill="0" applyAlignment="0" applyProtection="0"/>
    <xf numFmtId="0" fontId="48" fillId="0" borderId="6" applyNumberFormat="0" applyFill="0" applyAlignment="0" applyProtection="0"/>
    <xf numFmtId="0" fontId="49" fillId="0" borderId="7" applyNumberFormat="0" applyFill="0" applyAlignment="0" applyProtection="0"/>
    <xf numFmtId="0" fontId="49" fillId="0" borderId="0" applyNumberFormat="0" applyFill="0" applyBorder="0" applyAlignment="0" applyProtection="0"/>
    <xf numFmtId="0" fontId="50" fillId="15" borderId="3" applyNumberFormat="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31" fillId="0" borderId="0"/>
    <xf numFmtId="0" fontId="35" fillId="0" borderId="0"/>
    <xf numFmtId="0" fontId="57" fillId="0" borderId="0"/>
    <xf numFmtId="168" fontId="30" fillId="0" borderId="0" applyFont="0" applyFill="0" applyBorder="0" applyAlignment="0" applyProtection="0"/>
    <xf numFmtId="9" fontId="31" fillId="0" borderId="0" applyFont="0" applyFill="0" applyBorder="0" applyAlignment="0" applyProtection="0"/>
    <xf numFmtId="0" fontId="52" fillId="23" borderId="0" applyNumberFormat="0" applyBorder="0" applyAlignment="0" applyProtection="0"/>
    <xf numFmtId="0" fontId="34" fillId="0" borderId="0" applyNumberFormat="0" applyFill="0" applyBorder="0" applyAlignment="0" applyProtection="0"/>
    <xf numFmtId="0" fontId="46" fillId="0" borderId="0" applyNumberFormat="0" applyFill="0" applyBorder="0" applyAlignment="0" applyProtection="0"/>
    <xf numFmtId="0" fontId="29" fillId="28" borderId="0" applyNumberFormat="0" applyBorder="0" applyAlignment="0" applyProtection="0"/>
    <xf numFmtId="0" fontId="31" fillId="0" borderId="0"/>
    <xf numFmtId="0" fontId="28" fillId="0" borderId="0"/>
    <xf numFmtId="0" fontId="24" fillId="0" borderId="0"/>
    <xf numFmtId="0" fontId="23" fillId="0" borderId="0"/>
    <xf numFmtId="0" fontId="8" fillId="0" borderId="0"/>
    <xf numFmtId="0" fontId="8" fillId="0" borderId="0"/>
    <xf numFmtId="167" fontId="31" fillId="0" borderId="0" applyFont="0" applyFill="0" applyBorder="0" applyAlignment="0" applyProtection="0"/>
  </cellStyleXfs>
  <cellXfs count="632">
    <xf numFmtId="0" fontId="0" fillId="0" borderId="0" xfId="0"/>
    <xf numFmtId="0" fontId="31" fillId="0" borderId="0" xfId="38"/>
    <xf numFmtId="0" fontId="54" fillId="0" borderId="0" xfId="39" applyFont="1"/>
    <xf numFmtId="0" fontId="31" fillId="0" borderId="0" xfId="38" applyFont="1"/>
    <xf numFmtId="0" fontId="31" fillId="0" borderId="0" xfId="38" applyFont="1" applyAlignment="1"/>
    <xf numFmtId="0" fontId="31" fillId="0" borderId="9" xfId="38" applyFont="1" applyBorder="1" applyAlignment="1">
      <alignment wrapText="1"/>
    </xf>
    <xf numFmtId="0" fontId="31" fillId="0" borderId="9" xfId="38" applyFont="1" applyBorder="1"/>
    <xf numFmtId="0" fontId="31" fillId="0" borderId="0" xfId="38" applyFont="1" applyAlignment="1">
      <alignment wrapText="1"/>
    </xf>
    <xf numFmtId="0" fontId="53" fillId="0" borderId="0" xfId="28" applyFont="1" applyAlignment="1">
      <alignment vertical="center"/>
    </xf>
    <xf numFmtId="0" fontId="57" fillId="0" borderId="0" xfId="40"/>
    <xf numFmtId="0" fontId="31" fillId="0" borderId="0" xfId="40" applyFont="1"/>
    <xf numFmtId="0" fontId="55" fillId="0" borderId="0" xfId="40" applyFont="1"/>
    <xf numFmtId="0" fontId="60" fillId="22" borderId="11" xfId="40" applyFont="1" applyFill="1" applyBorder="1" applyAlignment="1">
      <alignment horizontal="center" vertical="center" wrapText="1"/>
    </xf>
    <xf numFmtId="0" fontId="60" fillId="22" borderId="16" xfId="40" applyFont="1" applyFill="1" applyBorder="1" applyAlignment="1">
      <alignment horizontal="center" vertical="center" wrapText="1"/>
    </xf>
    <xf numFmtId="0" fontId="60" fillId="22" borderId="11" xfId="40" applyFont="1" applyFill="1" applyBorder="1" applyAlignment="1">
      <alignment horizontal="center" vertical="center"/>
    </xf>
    <xf numFmtId="0" fontId="61" fillId="22" borderId="12" xfId="40" applyFont="1" applyFill="1" applyBorder="1" applyAlignment="1">
      <alignment horizontal="center" vertical="center" wrapText="1"/>
    </xf>
    <xf numFmtId="0" fontId="57" fillId="0" borderId="0" xfId="40" applyAlignment="1">
      <alignment vertical="center"/>
    </xf>
    <xf numFmtId="0" fontId="60" fillId="22" borderId="0" xfId="0" applyFont="1" applyFill="1" applyAlignment="1">
      <alignment horizontal="center" vertical="center" wrapText="1"/>
    </xf>
    <xf numFmtId="0" fontId="62" fillId="6" borderId="0" xfId="5" applyFont="1" applyBorder="1" applyAlignment="1">
      <alignment vertical="center" wrapText="1"/>
    </xf>
    <xf numFmtId="0" fontId="60" fillId="0" borderId="0" xfId="38" applyFont="1" applyAlignment="1">
      <alignment vertical="center" wrapText="1"/>
    </xf>
    <xf numFmtId="0" fontId="60" fillId="24" borderId="0" xfId="0" applyFont="1" applyFill="1" applyAlignment="1">
      <alignment horizontal="center" vertical="center" wrapText="1"/>
    </xf>
    <xf numFmtId="0" fontId="63" fillId="25" borderId="0" xfId="0" applyFont="1" applyFill="1" applyAlignment="1">
      <alignment horizontal="center" vertical="center"/>
    </xf>
    <xf numFmtId="0" fontId="55" fillId="0" borderId="0" xfId="38" applyFont="1" applyAlignment="1">
      <alignment vertical="center" wrapText="1"/>
    </xf>
    <xf numFmtId="0" fontId="58" fillId="0" borderId="0" xfId="38" applyFont="1" applyAlignment="1">
      <alignment vertical="center"/>
    </xf>
    <xf numFmtId="0" fontId="31" fillId="0" borderId="0" xfId="38" applyFont="1" applyAlignment="1">
      <alignment vertical="center"/>
    </xf>
    <xf numFmtId="0" fontId="51" fillId="23" borderId="9" xfId="43" applyFont="1" applyBorder="1" applyAlignment="1">
      <alignment vertical="center"/>
    </xf>
    <xf numFmtId="0" fontId="51" fillId="23" borderId="9" xfId="43" applyFont="1" applyBorder="1" applyAlignment="1">
      <alignment vertical="center" wrapText="1"/>
    </xf>
    <xf numFmtId="15" fontId="32" fillId="0" borderId="0" xfId="0" applyNumberFormat="1" applyFont="1" applyAlignment="1">
      <alignment horizontal="center"/>
    </xf>
    <xf numFmtId="0" fontId="32" fillId="0" borderId="0" xfId="0" applyFont="1"/>
    <xf numFmtId="0" fontId="32" fillId="0" borderId="0" xfId="0" applyFont="1" applyAlignment="1">
      <alignment horizontal="left" wrapText="1"/>
    </xf>
    <xf numFmtId="170" fontId="32" fillId="0" borderId="0" xfId="0" applyNumberFormat="1" applyFont="1"/>
    <xf numFmtId="3" fontId="32" fillId="0" borderId="0" xfId="0" applyNumberFormat="1" applyFont="1" applyAlignment="1">
      <alignment horizontal="right"/>
    </xf>
    <xf numFmtId="169" fontId="32" fillId="0" borderId="0" xfId="0" applyNumberFormat="1" applyFont="1" applyAlignment="1">
      <alignment horizontal="right"/>
    </xf>
    <xf numFmtId="0" fontId="65" fillId="0" borderId="0" xfId="0" applyFont="1" applyAlignment="1">
      <alignment horizontal="left" vertical="center" indent="1"/>
    </xf>
    <xf numFmtId="0" fontId="32" fillId="0" borderId="18" xfId="0" applyFont="1" applyBorder="1" applyAlignment="1">
      <alignment vertical="center"/>
    </xf>
    <xf numFmtId="15" fontId="32" fillId="0" borderId="18" xfId="0" applyNumberFormat="1" applyFont="1" applyBorder="1" applyAlignment="1">
      <alignment horizontal="center" vertical="center"/>
    </xf>
    <xf numFmtId="171" fontId="32" fillId="0" borderId="18" xfId="0" applyNumberFormat="1" applyFont="1" applyBorder="1" applyAlignment="1">
      <alignment vertical="center"/>
    </xf>
    <xf numFmtId="0" fontId="32" fillId="0" borderId="20" xfId="0" applyFont="1" applyBorder="1" applyAlignment="1">
      <alignment vertical="center"/>
    </xf>
    <xf numFmtId="15" fontId="32" fillId="0" borderId="20" xfId="0" applyNumberFormat="1" applyFont="1" applyBorder="1" applyAlignment="1">
      <alignment horizontal="center" vertical="center"/>
    </xf>
    <xf numFmtId="171" fontId="32" fillId="0" borderId="20" xfId="0" applyNumberFormat="1" applyFont="1" applyBorder="1" applyAlignment="1">
      <alignment vertical="center"/>
    </xf>
    <xf numFmtId="0" fontId="33" fillId="27" borderId="19" xfId="0" applyFont="1" applyFill="1" applyBorder="1" applyAlignment="1">
      <alignment vertical="center"/>
    </xf>
    <xf numFmtId="0" fontId="32" fillId="27" borderId="19" xfId="0" applyFont="1" applyFill="1" applyBorder="1" applyAlignment="1">
      <alignment horizontal="center" vertical="center"/>
    </xf>
    <xf numFmtId="171" fontId="32" fillId="27" borderId="19" xfId="0" applyNumberFormat="1" applyFont="1" applyFill="1" applyBorder="1" applyAlignment="1">
      <alignment vertical="center"/>
    </xf>
    <xf numFmtId="0" fontId="32" fillId="0" borderId="0" xfId="0" applyFont="1" applyBorder="1" applyAlignment="1">
      <alignment horizontal="center" vertical="center" wrapText="1"/>
    </xf>
    <xf numFmtId="3" fontId="32" fillId="0" borderId="0" xfId="0" applyNumberFormat="1" applyFont="1" applyBorder="1" applyAlignment="1">
      <alignment horizontal="center" vertical="center"/>
    </xf>
    <xf numFmtId="170" fontId="32" fillId="0" borderId="0" xfId="0" applyNumberFormat="1" applyFont="1" applyBorder="1" applyAlignment="1">
      <alignment horizontal="center" vertical="center"/>
    </xf>
    <xf numFmtId="0" fontId="32" fillId="0" borderId="0" xfId="0" applyFont="1" applyBorder="1" applyAlignment="1">
      <alignment horizontal="center" vertical="center"/>
    </xf>
    <xf numFmtId="15" fontId="32" fillId="0" borderId="0" xfId="0" applyNumberFormat="1" applyFont="1" applyAlignment="1">
      <alignment vertical="center"/>
    </xf>
    <xf numFmtId="0" fontId="34" fillId="0" borderId="9" xfId="22" applyBorder="1" applyAlignment="1" applyProtection="1"/>
    <xf numFmtId="0" fontId="0" fillId="0" borderId="9" xfId="38" quotePrefix="1" applyFont="1" applyBorder="1" applyAlignment="1">
      <alignment wrapText="1"/>
    </xf>
    <xf numFmtId="0" fontId="0" fillId="0" borderId="0" xfId="40" applyFont="1"/>
    <xf numFmtId="0" fontId="67" fillId="28" borderId="0" xfId="46" applyFont="1" applyAlignment="1">
      <alignment horizontal="center" vertical="center" wrapText="1"/>
    </xf>
    <xf numFmtId="0" fontId="35" fillId="6" borderId="0" xfId="5" applyAlignment="1">
      <alignment horizontal="center" vertical="center" wrapText="1"/>
    </xf>
    <xf numFmtId="0" fontId="0" fillId="0" borderId="0" xfId="0" applyBorder="1" applyAlignment="1">
      <alignment vertical="center" wrapText="1"/>
    </xf>
    <xf numFmtId="0" fontId="0" fillId="0" borderId="0" xfId="0" applyBorder="1"/>
    <xf numFmtId="0" fontId="0" fillId="0" borderId="0" xfId="0" applyAlignment="1">
      <alignment wrapText="1"/>
    </xf>
    <xf numFmtId="0" fontId="56" fillId="30" borderId="22" xfId="0" applyFont="1" applyFill="1" applyBorder="1" applyAlignment="1">
      <alignment horizontal="center" vertical="top" wrapText="1"/>
    </xf>
    <xf numFmtId="0" fontId="32" fillId="0" borderId="0" xfId="0" applyFont="1" applyAlignment="1">
      <alignment vertical="top"/>
    </xf>
    <xf numFmtId="0" fontId="0" fillId="0" borderId="18" xfId="0" applyFont="1" applyBorder="1" applyAlignment="1">
      <alignment vertical="center"/>
    </xf>
    <xf numFmtId="15" fontId="0" fillId="0" borderId="18" xfId="0" applyNumberFormat="1" applyFont="1" applyBorder="1" applyAlignment="1">
      <alignment horizontal="center" vertical="center"/>
    </xf>
    <xf numFmtId="171" fontId="0" fillId="0" borderId="18" xfId="0" applyNumberFormat="1" applyFont="1" applyBorder="1" applyAlignment="1">
      <alignment vertical="center"/>
    </xf>
    <xf numFmtId="0" fontId="0" fillId="0" borderId="20" xfId="0" applyFont="1" applyBorder="1" applyAlignment="1">
      <alignment vertical="center"/>
    </xf>
    <xf numFmtId="15" fontId="0" fillId="0" borderId="20" xfId="0" applyNumberFormat="1" applyFont="1" applyBorder="1" applyAlignment="1">
      <alignment horizontal="center" vertical="center"/>
    </xf>
    <xf numFmtId="171" fontId="0" fillId="0" borderId="20" xfId="0" applyNumberFormat="1" applyFont="1" applyBorder="1" applyAlignment="1">
      <alignment vertical="center"/>
    </xf>
    <xf numFmtId="170" fontId="32" fillId="0" borderId="42" xfId="0" applyNumberFormat="1" applyFont="1" applyBorder="1" applyAlignment="1">
      <alignment horizontal="center" vertical="center"/>
    </xf>
    <xf numFmtId="170" fontId="32" fillId="0" borderId="43" xfId="0" applyNumberFormat="1" applyFont="1" applyBorder="1" applyAlignment="1">
      <alignment horizontal="center" vertical="center"/>
    </xf>
    <xf numFmtId="170" fontId="32" fillId="0" borderId="44" xfId="0" applyNumberFormat="1" applyFont="1" applyBorder="1" applyAlignment="1">
      <alignment horizontal="center" vertical="center"/>
    </xf>
    <xf numFmtId="170" fontId="56" fillId="31" borderId="0" xfId="0" applyNumberFormat="1" applyFont="1" applyFill="1"/>
    <xf numFmtId="0" fontId="56" fillId="31" borderId="0" xfId="0" applyFont="1" applyFill="1" applyAlignment="1">
      <alignment horizontal="right"/>
    </xf>
    <xf numFmtId="1" fontId="71" fillId="0" borderId="0" xfId="0" applyNumberFormat="1" applyFont="1" applyFill="1" applyBorder="1" applyAlignment="1" applyProtection="1">
      <alignment vertical="top"/>
    </xf>
    <xf numFmtId="0" fontId="53" fillId="0" borderId="0" xfId="28" applyFont="1" applyAlignment="1">
      <alignment vertical="center"/>
    </xf>
    <xf numFmtId="0" fontId="0" fillId="0" borderId="0" xfId="0" applyProtection="1">
      <protection locked="0"/>
    </xf>
    <xf numFmtId="0" fontId="53" fillId="0" borderId="0" xfId="28" applyFont="1" applyAlignment="1">
      <alignment vertical="center"/>
    </xf>
    <xf numFmtId="0" fontId="31" fillId="0" borderId="0" xfId="38" applyAlignment="1"/>
    <xf numFmtId="171" fontId="32" fillId="0" borderId="45" xfId="0" applyNumberFormat="1" applyFont="1" applyBorder="1" applyAlignment="1">
      <alignment vertical="center"/>
    </xf>
    <xf numFmtId="15" fontId="32" fillId="0" borderId="45" xfId="0" applyNumberFormat="1" applyFont="1" applyBorder="1" applyAlignment="1">
      <alignment horizontal="center" vertical="center"/>
    </xf>
    <xf numFmtId="0" fontId="0" fillId="0" borderId="45" xfId="0" applyFont="1" applyBorder="1" applyAlignment="1">
      <alignment vertical="center"/>
    </xf>
    <xf numFmtId="0" fontId="32" fillId="0" borderId="45" xfId="0" applyFont="1" applyBorder="1" applyAlignment="1">
      <alignment vertical="center"/>
    </xf>
    <xf numFmtId="0" fontId="32" fillId="0" borderId="0" xfId="0" applyFont="1" applyBorder="1"/>
    <xf numFmtId="0" fontId="28" fillId="0" borderId="15" xfId="48" applyFill="1" applyBorder="1" applyAlignment="1">
      <alignment horizontal="left"/>
    </xf>
    <xf numFmtId="0" fontId="28" fillId="0" borderId="15" xfId="48" applyFill="1" applyBorder="1"/>
    <xf numFmtId="0" fontId="57" fillId="0" borderId="0" xfId="40" applyBorder="1"/>
    <xf numFmtId="0" fontId="28" fillId="0" borderId="14" xfId="48" applyFill="1" applyBorder="1"/>
    <xf numFmtId="0" fontId="28" fillId="0" borderId="33" xfId="48" applyFill="1" applyBorder="1"/>
    <xf numFmtId="0" fontId="28" fillId="36" borderId="9" xfId="48" applyFill="1" applyBorder="1" applyAlignment="1" applyProtection="1">
      <alignment horizontal="center"/>
    </xf>
    <xf numFmtId="0" fontId="28" fillId="37" borderId="9" xfId="48" applyFill="1" applyBorder="1" applyAlignment="1" applyProtection="1">
      <alignment horizontal="center"/>
    </xf>
    <xf numFmtId="0" fontId="28" fillId="40" borderId="9" xfId="48" applyFill="1" applyBorder="1" applyAlignment="1" applyProtection="1">
      <alignment horizontal="center"/>
    </xf>
    <xf numFmtId="0" fontId="28" fillId="0" borderId="0" xfId="48" applyAlignment="1" applyProtection="1"/>
    <xf numFmtId="0" fontId="28" fillId="0" borderId="40" xfId="48" applyFill="1" applyBorder="1" applyAlignment="1" applyProtection="1"/>
    <xf numFmtId="17" fontId="28" fillId="31" borderId="32" xfId="48" applyNumberFormat="1" applyFill="1" applyBorder="1" applyAlignment="1" applyProtection="1"/>
    <xf numFmtId="0" fontId="28" fillId="36" borderId="16" xfId="48" applyFill="1" applyBorder="1" applyAlignment="1" applyProtection="1"/>
    <xf numFmtId="0" fontId="28" fillId="37" borderId="17" xfId="48" applyFill="1" applyBorder="1" applyAlignment="1" applyProtection="1"/>
    <xf numFmtId="0" fontId="28" fillId="40" borderId="17" xfId="48" applyFill="1" applyBorder="1" applyAlignment="1" applyProtection="1"/>
    <xf numFmtId="0" fontId="52" fillId="39" borderId="0" xfId="48" applyFont="1" applyFill="1" applyBorder="1" applyAlignment="1" applyProtection="1">
      <protection locked="0"/>
    </xf>
    <xf numFmtId="0" fontId="52" fillId="39" borderId="17" xfId="48" applyFont="1" applyFill="1" applyBorder="1" applyAlignment="1" applyProtection="1">
      <protection locked="0"/>
    </xf>
    <xf numFmtId="0" fontId="52" fillId="39" borderId="33" xfId="48" applyFont="1" applyFill="1" applyBorder="1" applyAlignment="1" applyProtection="1">
      <protection locked="0"/>
    </xf>
    <xf numFmtId="0" fontId="28" fillId="39" borderId="17" xfId="48" applyFill="1" applyBorder="1" applyAlignment="1" applyProtection="1">
      <protection locked="0"/>
    </xf>
    <xf numFmtId="0" fontId="28" fillId="0" borderId="0" xfId="48" applyAlignment="1" applyProtection="1">
      <protection locked="0"/>
    </xf>
    <xf numFmtId="0" fontId="28" fillId="0" borderId="0" xfId="48" applyBorder="1" applyAlignment="1" applyProtection="1">
      <protection locked="0"/>
    </xf>
    <xf numFmtId="164" fontId="28" fillId="0" borderId="33" xfId="48" applyNumberFormat="1" applyBorder="1" applyAlignment="1" applyProtection="1">
      <protection locked="0"/>
    </xf>
    <xf numFmtId="164" fontId="28" fillId="0" borderId="0" xfId="48" applyNumberFormat="1" applyBorder="1" applyAlignment="1" applyProtection="1">
      <protection locked="0"/>
    </xf>
    <xf numFmtId="164" fontId="52" fillId="39" borderId="33" xfId="48" applyNumberFormat="1" applyFont="1" applyFill="1" applyBorder="1" applyAlignment="1" applyProtection="1">
      <protection locked="0"/>
    </xf>
    <xf numFmtId="164" fontId="52" fillId="39" borderId="0" xfId="48" applyNumberFormat="1" applyFont="1" applyFill="1" applyBorder="1" applyAlignment="1" applyProtection="1">
      <protection locked="0"/>
    </xf>
    <xf numFmtId="164" fontId="28" fillId="39" borderId="17" xfId="48" applyNumberFormat="1" applyFill="1" applyBorder="1" applyAlignment="1" applyProtection="1">
      <protection locked="0"/>
    </xf>
    <xf numFmtId="0" fontId="51" fillId="39" borderId="17" xfId="48" applyFont="1" applyFill="1" applyBorder="1" applyAlignment="1" applyProtection="1">
      <protection locked="0"/>
    </xf>
    <xf numFmtId="164" fontId="51" fillId="39" borderId="33" xfId="48" applyNumberFormat="1" applyFont="1" applyFill="1" applyBorder="1" applyAlignment="1" applyProtection="1">
      <protection locked="0"/>
    </xf>
    <xf numFmtId="164" fontId="51" fillId="39" borderId="0" xfId="48" applyNumberFormat="1" applyFont="1" applyFill="1" applyBorder="1" applyAlignment="1" applyProtection="1">
      <protection locked="0"/>
    </xf>
    <xf numFmtId="164" fontId="28" fillId="0" borderId="10" xfId="48" applyNumberFormat="1" applyBorder="1" applyAlignment="1" applyProtection="1">
      <protection locked="0"/>
    </xf>
    <xf numFmtId="164" fontId="28" fillId="0" borderId="14" xfId="48" applyNumberFormat="1" applyBorder="1" applyAlignment="1" applyProtection="1">
      <protection locked="0"/>
    </xf>
    <xf numFmtId="0" fontId="76" fillId="0" borderId="0" xfId="0" applyFont="1"/>
    <xf numFmtId="0" fontId="28" fillId="41" borderId="12" xfId="48" applyFill="1" applyBorder="1"/>
    <xf numFmtId="0" fontId="28" fillId="41" borderId="15" xfId="48" applyFill="1" applyBorder="1"/>
    <xf numFmtId="0" fontId="28" fillId="41" borderId="15" xfId="48" applyFill="1" applyBorder="1" applyAlignment="1">
      <alignment horizontal="left"/>
    </xf>
    <xf numFmtId="0" fontId="28" fillId="41" borderId="32" xfId="48" applyFill="1" applyBorder="1"/>
    <xf numFmtId="0" fontId="56" fillId="29" borderId="37" xfId="0" applyFont="1" applyFill="1" applyBorder="1"/>
    <xf numFmtId="0" fontId="56" fillId="29" borderId="38" xfId="0" applyFont="1" applyFill="1" applyBorder="1"/>
    <xf numFmtId="0" fontId="28" fillId="41" borderId="12" xfId="48" applyFill="1" applyBorder="1" applyAlignment="1" applyProtection="1"/>
    <xf numFmtId="0" fontId="28" fillId="41" borderId="15" xfId="48" applyFill="1" applyBorder="1" applyAlignment="1" applyProtection="1">
      <alignment horizontal="left"/>
    </xf>
    <xf numFmtId="0" fontId="28" fillId="41" borderId="15" xfId="48" applyFill="1" applyBorder="1" applyAlignment="1" applyProtection="1"/>
    <xf numFmtId="0" fontId="28" fillId="41" borderId="32" xfId="48" applyFill="1" applyBorder="1" applyAlignment="1" applyProtection="1"/>
    <xf numFmtId="164" fontId="52" fillId="39" borderId="0" xfId="48" applyNumberFormat="1" applyFont="1" applyFill="1" applyBorder="1" applyAlignment="1" applyProtection="1">
      <alignment horizontal="center" vertical="center"/>
      <protection locked="0"/>
    </xf>
    <xf numFmtId="164" fontId="28" fillId="42" borderId="17" xfId="48" applyNumberFormat="1" applyFill="1" applyBorder="1" applyAlignment="1" applyProtection="1">
      <protection locked="0"/>
    </xf>
    <xf numFmtId="164" fontId="28" fillId="43" borderId="17" xfId="48" applyNumberFormat="1" applyFill="1" applyBorder="1" applyAlignment="1" applyProtection="1">
      <protection locked="0"/>
    </xf>
    <xf numFmtId="164" fontId="28" fillId="43" borderId="11" xfId="48" applyNumberFormat="1" applyFill="1" applyBorder="1" applyAlignment="1" applyProtection="1">
      <protection locked="0"/>
    </xf>
    <xf numFmtId="164" fontId="28" fillId="45" borderId="35" xfId="48" applyNumberFormat="1" applyFill="1" applyBorder="1" applyAlignment="1" applyProtection="1">
      <protection locked="0"/>
    </xf>
    <xf numFmtId="164" fontId="28" fillId="48" borderId="35" xfId="48" applyNumberFormat="1" applyFill="1" applyBorder="1" applyAlignment="1" applyProtection="1">
      <protection locked="0"/>
    </xf>
    <xf numFmtId="164" fontId="28" fillId="48" borderId="16" xfId="48" applyNumberFormat="1" applyFill="1" applyBorder="1" applyAlignment="1" applyProtection="1">
      <protection locked="0"/>
    </xf>
    <xf numFmtId="17" fontId="28" fillId="38" borderId="32" xfId="48" applyNumberFormat="1" applyFill="1" applyBorder="1" applyAlignment="1" applyProtection="1">
      <alignment horizontal="center"/>
    </xf>
    <xf numFmtId="164" fontId="52" fillId="39" borderId="35" xfId="48" applyNumberFormat="1" applyFont="1" applyFill="1" applyBorder="1" applyAlignment="1" applyProtection="1">
      <alignment horizontal="center" vertical="center"/>
      <protection locked="0"/>
    </xf>
    <xf numFmtId="164" fontId="28" fillId="49" borderId="35" xfId="48" applyNumberFormat="1" applyFill="1" applyBorder="1" applyAlignment="1" applyProtection="1">
      <protection locked="0"/>
    </xf>
    <xf numFmtId="164" fontId="28" fillId="49" borderId="16" xfId="48" applyNumberFormat="1" applyFill="1" applyBorder="1" applyAlignment="1" applyProtection="1">
      <protection locked="0"/>
    </xf>
    <xf numFmtId="164" fontId="28" fillId="47" borderId="35" xfId="48" applyNumberFormat="1" applyFill="1" applyBorder="1" applyAlignment="1" applyProtection="1">
      <protection locked="0"/>
    </xf>
    <xf numFmtId="164" fontId="28" fillId="47" borderId="16" xfId="48" applyNumberFormat="1" applyFill="1" applyBorder="1" applyAlignment="1" applyProtection="1">
      <protection locked="0"/>
    </xf>
    <xf numFmtId="17" fontId="28" fillId="24" borderId="32" xfId="48" applyNumberFormat="1" applyFill="1" applyBorder="1" applyAlignment="1" applyProtection="1">
      <alignment horizontal="center"/>
    </xf>
    <xf numFmtId="164" fontId="28" fillId="44" borderId="35" xfId="48" applyNumberFormat="1" applyFill="1" applyBorder="1" applyAlignment="1" applyProtection="1">
      <protection locked="0"/>
    </xf>
    <xf numFmtId="164" fontId="28" fillId="44" borderId="16" xfId="48" applyNumberFormat="1" applyFill="1" applyBorder="1" applyAlignment="1" applyProtection="1">
      <protection locked="0"/>
    </xf>
    <xf numFmtId="164" fontId="28" fillId="46" borderId="35" xfId="48" applyNumberFormat="1" applyFill="1" applyBorder="1" applyAlignment="1" applyProtection="1">
      <protection locked="0"/>
    </xf>
    <xf numFmtId="164" fontId="28" fillId="46" borderId="16" xfId="48" applyNumberFormat="1" applyFill="1" applyBorder="1" applyAlignment="1" applyProtection="1">
      <protection locked="0"/>
    </xf>
    <xf numFmtId="164" fontId="28" fillId="45" borderId="16" xfId="48" applyNumberFormat="1" applyFill="1" applyBorder="1" applyAlignment="1" applyProtection="1">
      <protection locked="0"/>
    </xf>
    <xf numFmtId="164" fontId="28" fillId="42" borderId="11" xfId="48" applyNumberFormat="1" applyFill="1" applyBorder="1" applyAlignment="1" applyProtection="1">
      <protection locked="0"/>
    </xf>
    <xf numFmtId="0" fontId="51" fillId="39" borderId="0" xfId="48" applyFont="1" applyFill="1" applyBorder="1" applyProtection="1">
      <protection locked="0"/>
    </xf>
    <xf numFmtId="0" fontId="28" fillId="38" borderId="15" xfId="48" applyFill="1" applyBorder="1" applyProtection="1">
      <protection locked="0"/>
    </xf>
    <xf numFmtId="17" fontId="28" fillId="0" borderId="50" xfId="48" applyNumberFormat="1" applyBorder="1" applyProtection="1">
      <protection locked="0"/>
    </xf>
    <xf numFmtId="17" fontId="28" fillId="0" borderId="47" xfId="48" applyNumberFormat="1" applyBorder="1" applyProtection="1">
      <protection locked="0"/>
    </xf>
    <xf numFmtId="0" fontId="28" fillId="0" borderId="0" xfId="48" applyProtection="1"/>
    <xf numFmtId="0" fontId="74" fillId="0" borderId="0" xfId="48" applyFont="1" applyProtection="1"/>
    <xf numFmtId="0" fontId="28" fillId="41" borderId="12" xfId="48" applyFill="1" applyBorder="1" applyProtection="1"/>
    <xf numFmtId="0" fontId="28" fillId="41" borderId="15" xfId="48" applyFill="1" applyBorder="1" applyProtection="1"/>
    <xf numFmtId="0" fontId="74" fillId="0" borderId="9" xfId="48" applyFont="1" applyBorder="1" applyProtection="1"/>
    <xf numFmtId="0" fontId="51" fillId="39" borderId="0" xfId="48" applyFont="1" applyFill="1" applyBorder="1" applyProtection="1"/>
    <xf numFmtId="0" fontId="75" fillId="39" borderId="0" xfId="48" applyFont="1" applyFill="1" applyBorder="1" applyProtection="1"/>
    <xf numFmtId="17" fontId="28" fillId="38" borderId="15" xfId="48" applyNumberFormat="1" applyFill="1" applyBorder="1" applyProtection="1"/>
    <xf numFmtId="0" fontId="74" fillId="38" borderId="15" xfId="48" applyFont="1" applyFill="1" applyBorder="1" applyProtection="1"/>
    <xf numFmtId="0" fontId="28" fillId="0" borderId="0" xfId="48" applyBorder="1" applyProtection="1"/>
    <xf numFmtId="17" fontId="28" fillId="0" borderId="0" xfId="48" applyNumberFormat="1" applyBorder="1" applyProtection="1"/>
    <xf numFmtId="0" fontId="28" fillId="50" borderId="12" xfId="48" applyFill="1" applyBorder="1"/>
    <xf numFmtId="0" fontId="28" fillId="50" borderId="15" xfId="48" applyFill="1" applyBorder="1"/>
    <xf numFmtId="0" fontId="28" fillId="50" borderId="15" xfId="48" applyFill="1" applyBorder="1" applyAlignment="1">
      <alignment horizontal="left"/>
    </xf>
    <xf numFmtId="0" fontId="28" fillId="50" borderId="32" xfId="48" applyFill="1" applyBorder="1"/>
    <xf numFmtId="0" fontId="28" fillId="50" borderId="12" xfId="48" applyFill="1" applyBorder="1" applyProtection="1"/>
    <xf numFmtId="0" fontId="28" fillId="50" borderId="15" xfId="48" applyFill="1" applyBorder="1" applyAlignment="1" applyProtection="1">
      <alignment horizontal="left"/>
    </xf>
    <xf numFmtId="0" fontId="28" fillId="50" borderId="15" xfId="48" applyFill="1" applyBorder="1" applyProtection="1"/>
    <xf numFmtId="0" fontId="28" fillId="50" borderId="32" xfId="48" applyFill="1" applyBorder="1" applyProtection="1"/>
    <xf numFmtId="0" fontId="28" fillId="41" borderId="32" xfId="48" applyFill="1" applyBorder="1" applyProtection="1"/>
    <xf numFmtId="0" fontId="28" fillId="50" borderId="12" xfId="48" applyFill="1" applyBorder="1" applyAlignment="1" applyProtection="1"/>
    <xf numFmtId="0" fontId="28" fillId="50" borderId="15" xfId="48" applyFill="1" applyBorder="1" applyAlignment="1" applyProtection="1"/>
    <xf numFmtId="0" fontId="28" fillId="50" borderId="32" xfId="48" applyFill="1" applyBorder="1" applyAlignment="1" applyProtection="1"/>
    <xf numFmtId="0" fontId="53" fillId="0" borderId="0" xfId="28" applyFont="1" applyAlignment="1" applyProtection="1">
      <alignment vertical="center"/>
    </xf>
    <xf numFmtId="0" fontId="0" fillId="0" borderId="0" xfId="0" applyProtection="1"/>
    <xf numFmtId="0" fontId="28" fillId="50" borderId="32" xfId="48" applyFill="1" applyBorder="1" applyAlignment="1" applyProtection="1">
      <alignment horizontal="left"/>
    </xf>
    <xf numFmtId="0" fontId="28" fillId="0" borderId="0" xfId="48" applyFill="1" applyBorder="1" applyProtection="1"/>
    <xf numFmtId="0" fontId="28" fillId="41" borderId="32" xfId="48" applyFill="1" applyBorder="1" applyAlignment="1" applyProtection="1">
      <alignment horizontal="left"/>
    </xf>
    <xf numFmtId="0" fontId="31" fillId="0" borderId="0" xfId="0" applyFont="1" applyFill="1" applyBorder="1" applyAlignment="1" applyProtection="1">
      <alignment vertical="center"/>
    </xf>
    <xf numFmtId="0" fontId="72" fillId="33" borderId="9" xfId="0" applyFont="1" applyFill="1" applyBorder="1" applyAlignment="1" applyProtection="1">
      <alignment horizontal="center" vertical="center" wrapText="1"/>
    </xf>
    <xf numFmtId="0" fontId="72" fillId="34" borderId="9" xfId="0" applyFont="1" applyFill="1" applyBorder="1" applyAlignment="1" applyProtection="1">
      <alignment horizontal="center" vertical="center" wrapText="1"/>
    </xf>
    <xf numFmtId="0" fontId="73" fillId="35" borderId="9" xfId="0" applyFont="1" applyFill="1" applyBorder="1" applyAlignment="1" applyProtection="1">
      <alignment horizontal="center" vertical="center" wrapText="1"/>
    </xf>
    <xf numFmtId="1" fontId="73" fillId="35" borderId="9" xfId="0" applyNumberFormat="1" applyFont="1" applyFill="1" applyBorder="1" applyAlignment="1" applyProtection="1">
      <alignment horizontal="center" vertical="center" wrapText="1"/>
    </xf>
    <xf numFmtId="0" fontId="31" fillId="0" borderId="0" xfId="0" applyFont="1" applyFill="1" applyBorder="1" applyProtection="1"/>
    <xf numFmtId="0" fontId="55" fillId="32" borderId="9" xfId="0" applyFont="1" applyFill="1" applyBorder="1" applyAlignment="1" applyProtection="1">
      <alignment horizontal="center" vertical="top" wrapText="1"/>
    </xf>
    <xf numFmtId="0" fontId="55" fillId="32" borderId="9" xfId="0" applyFont="1" applyFill="1" applyBorder="1" applyAlignment="1" applyProtection="1">
      <alignment horizontal="left" vertical="top" wrapText="1"/>
    </xf>
    <xf numFmtId="0" fontId="72" fillId="33" borderId="9" xfId="0" applyFont="1" applyFill="1" applyBorder="1" applyAlignment="1" applyProtection="1">
      <alignment vertical="top" wrapText="1"/>
    </xf>
    <xf numFmtId="0" fontId="72" fillId="34" borderId="9" xfId="0" applyFont="1" applyFill="1" applyBorder="1" applyAlignment="1" applyProtection="1">
      <alignment horizontal="left" vertical="top" wrapText="1"/>
    </xf>
    <xf numFmtId="0" fontId="73" fillId="35" borderId="9" xfId="0" applyFont="1" applyFill="1" applyBorder="1" applyAlignment="1" applyProtection="1">
      <alignment horizontal="left" vertical="top" wrapText="1"/>
    </xf>
    <xf numFmtId="1" fontId="73" fillId="35" borderId="9" xfId="0" applyNumberFormat="1" applyFont="1" applyFill="1" applyBorder="1" applyAlignment="1" applyProtection="1">
      <alignment horizontal="left" vertical="top" wrapText="1"/>
    </xf>
    <xf numFmtId="1" fontId="73" fillId="35" borderId="9" xfId="0" applyNumberFormat="1" applyFont="1" applyFill="1" applyBorder="1" applyAlignment="1" applyProtection="1">
      <alignment horizontal="center" vertical="top" wrapText="1"/>
    </xf>
    <xf numFmtId="0" fontId="31" fillId="0" borderId="0" xfId="0" applyFont="1" applyAlignment="1" applyProtection="1">
      <alignment vertical="center"/>
    </xf>
    <xf numFmtId="0" fontId="53" fillId="0" borderId="0" xfId="28" applyFont="1" applyBorder="1" applyAlignment="1">
      <alignment vertical="center"/>
    </xf>
    <xf numFmtId="0" fontId="32" fillId="51" borderId="50" xfId="47" applyFont="1" applyFill="1" applyBorder="1" applyAlignment="1" applyProtection="1">
      <alignment vertical="center"/>
    </xf>
    <xf numFmtId="0" fontId="32" fillId="51" borderId="47" xfId="47" applyFont="1" applyFill="1" applyBorder="1" applyAlignment="1" applyProtection="1">
      <alignment vertical="center"/>
    </xf>
    <xf numFmtId="0" fontId="32" fillId="52" borderId="50" xfId="47" applyFont="1" applyFill="1" applyBorder="1" applyAlignment="1" applyProtection="1">
      <alignment vertical="center"/>
    </xf>
    <xf numFmtId="0" fontId="32" fillId="52" borderId="47" xfId="47" applyFont="1" applyFill="1" applyBorder="1" applyAlignment="1" applyProtection="1">
      <alignment vertical="center"/>
    </xf>
    <xf numFmtId="0" fontId="28" fillId="24" borderId="15" xfId="48" applyFill="1" applyBorder="1" applyProtection="1"/>
    <xf numFmtId="0" fontId="28" fillId="24" borderId="12" xfId="48" applyFill="1" applyBorder="1" applyProtection="1"/>
    <xf numFmtId="0" fontId="28" fillId="24" borderId="32" xfId="48" applyFill="1" applyBorder="1" applyProtection="1"/>
    <xf numFmtId="0" fontId="28" fillId="40" borderId="12" xfId="48" applyFill="1" applyBorder="1" applyProtection="1"/>
    <xf numFmtId="0" fontId="28" fillId="40" borderId="15" xfId="48" applyFill="1" applyBorder="1" applyProtection="1"/>
    <xf numFmtId="0" fontId="28" fillId="40" borderId="32" xfId="48" applyFill="1" applyBorder="1" applyProtection="1"/>
    <xf numFmtId="0" fontId="28" fillId="0" borderId="0" xfId="48" applyProtection="1">
      <protection locked="0"/>
    </xf>
    <xf numFmtId="0" fontId="51" fillId="39" borderId="35" xfId="48" applyFont="1" applyFill="1" applyBorder="1" applyProtection="1">
      <protection locked="0"/>
    </xf>
    <xf numFmtId="0" fontId="28" fillId="38" borderId="32" xfId="48" applyFill="1" applyBorder="1" applyProtection="1">
      <protection locked="0"/>
    </xf>
    <xf numFmtId="0" fontId="74" fillId="38" borderId="32" xfId="48" applyFont="1" applyFill="1" applyBorder="1" applyAlignment="1" applyProtection="1">
      <alignment horizontal="left" vertical="top"/>
      <protection locked="0"/>
    </xf>
    <xf numFmtId="0" fontId="75" fillId="39" borderId="35" xfId="48" applyFont="1" applyFill="1" applyBorder="1" applyAlignment="1" applyProtection="1">
      <alignment horizontal="left" vertical="top"/>
      <protection locked="0"/>
    </xf>
    <xf numFmtId="0" fontId="74" fillId="53" borderId="0" xfId="48" applyFont="1" applyFill="1" applyBorder="1" applyAlignment="1" applyProtection="1"/>
    <xf numFmtId="0" fontId="74" fillId="53" borderId="17" xfId="48" applyFont="1" applyFill="1" applyBorder="1" applyAlignment="1" applyProtection="1"/>
    <xf numFmtId="17" fontId="28" fillId="53" borderId="33" xfId="48" applyNumberFormat="1" applyFill="1" applyBorder="1" applyAlignment="1" applyProtection="1"/>
    <xf numFmtId="17" fontId="28" fillId="53" borderId="0" xfId="48" applyNumberFormat="1" applyFill="1" applyBorder="1" applyAlignment="1" applyProtection="1"/>
    <xf numFmtId="17" fontId="28" fillId="53" borderId="35" xfId="48" applyNumberFormat="1" applyFill="1" applyBorder="1" applyAlignment="1" applyProtection="1">
      <alignment horizontal="center"/>
    </xf>
    <xf numFmtId="0" fontId="28" fillId="53" borderId="0" xfId="48" applyFill="1" applyBorder="1" applyAlignment="1" applyProtection="1"/>
    <xf numFmtId="0" fontId="28" fillId="53" borderId="17" xfId="48" applyFill="1" applyBorder="1" applyAlignment="1" applyProtection="1"/>
    <xf numFmtId="0" fontId="75" fillId="53" borderId="33" xfId="48" applyFont="1" applyFill="1" applyBorder="1" applyAlignment="1" applyProtection="1"/>
    <xf numFmtId="0" fontId="51" fillId="53" borderId="0" xfId="48" applyFont="1" applyFill="1" applyBorder="1" applyAlignment="1" applyProtection="1"/>
    <xf numFmtId="164" fontId="28" fillId="53" borderId="0" xfId="48" applyNumberFormat="1" applyFill="1" applyBorder="1" applyAlignment="1" applyProtection="1"/>
    <xf numFmtId="164" fontId="51" fillId="53" borderId="0" xfId="48" applyNumberFormat="1" applyFont="1" applyFill="1" applyBorder="1" applyAlignment="1" applyProtection="1">
      <alignment horizontal="center"/>
    </xf>
    <xf numFmtId="0" fontId="28" fillId="49" borderId="17" xfId="48" applyFill="1" applyBorder="1" applyAlignment="1" applyProtection="1">
      <protection locked="0"/>
    </xf>
    <xf numFmtId="0" fontId="28" fillId="49" borderId="11" xfId="48" applyFill="1" applyBorder="1" applyAlignment="1" applyProtection="1">
      <protection locked="0"/>
    </xf>
    <xf numFmtId="164" fontId="28" fillId="38" borderId="17" xfId="48" applyNumberFormat="1" applyFill="1" applyBorder="1" applyAlignment="1" applyProtection="1">
      <protection locked="0"/>
    </xf>
    <xf numFmtId="0" fontId="26" fillId="54" borderId="40" xfId="48" applyFont="1" applyFill="1" applyBorder="1" applyProtection="1">
      <protection locked="0"/>
    </xf>
    <xf numFmtId="17" fontId="28" fillId="54" borderId="40" xfId="48" applyNumberFormat="1" applyFill="1" applyBorder="1" applyProtection="1"/>
    <xf numFmtId="0" fontId="28" fillId="54" borderId="40" xfId="48" applyFont="1" applyFill="1" applyBorder="1" applyProtection="1"/>
    <xf numFmtId="0" fontId="28" fillId="54" borderId="34" xfId="48" applyFill="1" applyBorder="1" applyAlignment="1" applyProtection="1">
      <alignment wrapText="1"/>
    </xf>
    <xf numFmtId="14" fontId="60" fillId="0" borderId="9" xfId="40" applyNumberFormat="1" applyFont="1" applyBorder="1" applyAlignment="1" applyProtection="1">
      <alignment horizontal="center" vertical="center" wrapText="1"/>
      <protection locked="0"/>
    </xf>
    <xf numFmtId="17" fontId="60" fillId="0" borderId="9" xfId="40" applyNumberFormat="1" applyFont="1" applyBorder="1" applyAlignment="1" applyProtection="1">
      <alignment horizontal="center" vertical="center" wrapText="1"/>
      <protection locked="0"/>
    </xf>
    <xf numFmtId="0" fontId="60" fillId="0" borderId="9" xfId="40" applyFont="1" applyBorder="1" applyAlignment="1" applyProtection="1">
      <alignment horizontal="center" vertical="center" wrapText="1"/>
      <protection locked="0"/>
    </xf>
    <xf numFmtId="0" fontId="57" fillId="0" borderId="9" xfId="40" applyBorder="1" applyAlignment="1" applyProtection="1">
      <protection locked="0"/>
    </xf>
    <xf numFmtId="0" fontId="60" fillId="0" borderId="13" xfId="40" applyFont="1" applyBorder="1" applyAlignment="1" applyProtection="1">
      <alignment horizontal="center" vertical="center"/>
      <protection locked="0"/>
    </xf>
    <xf numFmtId="164" fontId="28" fillId="38" borderId="33" xfId="48" applyNumberFormat="1" applyFill="1" applyBorder="1" applyAlignment="1" applyProtection="1"/>
    <xf numFmtId="164" fontId="28" fillId="38" borderId="0" xfId="48" applyNumberFormat="1" applyFill="1" applyBorder="1" applyAlignment="1" applyProtection="1"/>
    <xf numFmtId="164" fontId="28" fillId="38" borderId="35" xfId="48" applyNumberFormat="1" applyFill="1" applyBorder="1" applyAlignment="1" applyProtection="1"/>
    <xf numFmtId="164" fontId="28" fillId="31" borderId="35" xfId="48" applyNumberFormat="1" applyFill="1" applyBorder="1" applyAlignment="1" applyProtection="1"/>
    <xf numFmtId="164" fontId="28" fillId="36" borderId="0" xfId="48" applyNumberFormat="1" applyFill="1" applyBorder="1" applyAlignment="1" applyProtection="1"/>
    <xf numFmtId="164" fontId="28" fillId="36" borderId="35" xfId="48" applyNumberFormat="1" applyFill="1" applyBorder="1" applyAlignment="1" applyProtection="1"/>
    <xf numFmtId="164" fontId="28" fillId="0" borderId="17" xfId="48" applyNumberFormat="1" applyFill="1" applyBorder="1" applyAlignment="1" applyProtection="1"/>
    <xf numFmtId="164" fontId="78" fillId="40" borderId="17" xfId="48" applyNumberFormat="1" applyFont="1" applyFill="1" applyBorder="1" applyAlignment="1" applyProtection="1"/>
    <xf numFmtId="164" fontId="28" fillId="36" borderId="33" xfId="48" applyNumberFormat="1" applyFill="1" applyBorder="1" applyAlignment="1" applyProtection="1"/>
    <xf numFmtId="17" fontId="28" fillId="50" borderId="12" xfId="48" applyNumberFormat="1" applyFill="1" applyBorder="1" applyAlignment="1" applyProtection="1"/>
    <xf numFmtId="17" fontId="28" fillId="50" borderId="15" xfId="48" applyNumberFormat="1" applyFill="1" applyBorder="1" applyAlignment="1" applyProtection="1"/>
    <xf numFmtId="164" fontId="28" fillId="38" borderId="9" xfId="48" applyNumberFormat="1" applyFill="1" applyBorder="1" applyAlignment="1" applyProtection="1">
      <alignment vertical="top" wrapText="1"/>
      <protection locked="0"/>
    </xf>
    <xf numFmtId="0" fontId="74" fillId="50" borderId="12" xfId="48" applyFont="1" applyFill="1" applyBorder="1" applyAlignment="1" applyProtection="1"/>
    <xf numFmtId="0" fontId="74" fillId="50" borderId="15" xfId="48" applyFont="1" applyFill="1" applyBorder="1" applyAlignment="1" applyProtection="1"/>
    <xf numFmtId="17" fontId="28" fillId="54" borderId="12" xfId="48" applyNumberFormat="1" applyFill="1" applyBorder="1" applyAlignment="1" applyProtection="1"/>
    <xf numFmtId="17" fontId="28" fillId="54" borderId="15" xfId="48" applyNumberFormat="1" applyFill="1" applyBorder="1" applyAlignment="1" applyProtection="1"/>
    <xf numFmtId="0" fontId="79" fillId="56" borderId="9" xfId="47" applyFont="1" applyFill="1" applyBorder="1" applyAlignment="1" applyProtection="1">
      <protection locked="0"/>
    </xf>
    <xf numFmtId="0" fontId="31" fillId="56" borderId="9" xfId="47" applyFill="1" applyBorder="1" applyAlignment="1" applyProtection="1">
      <protection locked="0"/>
    </xf>
    <xf numFmtId="17" fontId="60" fillId="56" borderId="9" xfId="47" applyNumberFormat="1" applyFont="1" applyFill="1" applyBorder="1" applyAlignment="1" applyProtection="1">
      <alignment horizontal="center" vertical="center" wrapText="1"/>
      <protection locked="0"/>
    </xf>
    <xf numFmtId="49" fontId="0" fillId="0" borderId="0" xfId="0" applyNumberFormat="1" applyProtection="1">
      <protection locked="0"/>
    </xf>
    <xf numFmtId="172" fontId="0" fillId="0" borderId="0" xfId="0" applyNumberFormat="1" applyProtection="1">
      <protection locked="0"/>
    </xf>
    <xf numFmtId="0" fontId="28" fillId="54" borderId="41" xfId="48" applyFill="1" applyBorder="1" applyProtection="1"/>
    <xf numFmtId="0" fontId="77" fillId="54" borderId="40" xfId="48" applyFont="1" applyFill="1" applyBorder="1" applyProtection="1"/>
    <xf numFmtId="0" fontId="28" fillId="54" borderId="40" xfId="48" applyFill="1" applyBorder="1" applyProtection="1"/>
    <xf numFmtId="0" fontId="51" fillId="39" borderId="33" xfId="48" applyFont="1" applyFill="1" applyBorder="1" applyProtection="1"/>
    <xf numFmtId="0" fontId="28" fillId="38" borderId="12" xfId="48" applyFill="1" applyBorder="1" applyProtection="1"/>
    <xf numFmtId="0" fontId="28" fillId="38" borderId="15" xfId="48" applyFill="1" applyBorder="1" applyProtection="1"/>
    <xf numFmtId="0" fontId="27" fillId="50" borderId="49" xfId="48" applyFont="1" applyFill="1" applyBorder="1" applyProtection="1"/>
    <xf numFmtId="0" fontId="28" fillId="50" borderId="50" xfId="48" applyFill="1" applyBorder="1" applyProtection="1"/>
    <xf numFmtId="0" fontId="28" fillId="50" borderId="46" xfId="48" applyFill="1" applyBorder="1" applyProtection="1"/>
    <xf numFmtId="0" fontId="28" fillId="50" borderId="47" xfId="48" applyFill="1" applyBorder="1" applyProtection="1"/>
    <xf numFmtId="0" fontId="51" fillId="39" borderId="0" xfId="48" applyFont="1" applyFill="1" applyBorder="1" applyAlignment="1" applyProtection="1">
      <alignment horizontal="left" vertical="top"/>
    </xf>
    <xf numFmtId="49" fontId="69" fillId="29" borderId="9" xfId="0" applyNumberFormat="1" applyFont="1" applyFill="1" applyBorder="1" applyProtection="1"/>
    <xf numFmtId="49" fontId="69" fillId="29" borderId="9" xfId="0" applyNumberFormat="1" applyFont="1" applyFill="1" applyBorder="1" applyAlignment="1" applyProtection="1">
      <alignment vertical="top" wrapText="1"/>
    </xf>
    <xf numFmtId="49" fontId="69" fillId="29" borderId="9" xfId="0" applyNumberFormat="1" applyFont="1" applyFill="1" applyBorder="1" applyAlignment="1" applyProtection="1">
      <alignment vertical="top"/>
    </xf>
    <xf numFmtId="0" fontId="55" fillId="0" borderId="39" xfId="0" applyFont="1" applyBorder="1" applyProtection="1">
      <protection locked="0"/>
    </xf>
    <xf numFmtId="174" fontId="0" fillId="41" borderId="54" xfId="0" applyNumberFormat="1" applyFill="1" applyBorder="1" applyAlignment="1" applyProtection="1">
      <alignment horizontal="left"/>
      <protection locked="0"/>
    </xf>
    <xf numFmtId="0" fontId="55" fillId="0" borderId="36" xfId="0" applyFont="1" applyBorder="1" applyAlignment="1" applyProtection="1">
      <alignment horizontal="left"/>
      <protection locked="0"/>
    </xf>
    <xf numFmtId="0" fontId="0" fillId="0" borderId="41" xfId="40" applyFont="1" applyBorder="1"/>
    <xf numFmtId="0" fontId="0" fillId="0" borderId="40" xfId="40" applyFont="1" applyBorder="1"/>
    <xf numFmtId="0" fontId="57" fillId="0" borderId="34" xfId="40" applyBorder="1"/>
    <xf numFmtId="0" fontId="57" fillId="0" borderId="33" xfId="40" applyBorder="1"/>
    <xf numFmtId="0" fontId="57" fillId="0" borderId="35" xfId="40" applyBorder="1"/>
    <xf numFmtId="0" fontId="57" fillId="0" borderId="10" xfId="40" applyBorder="1"/>
    <xf numFmtId="0" fontId="57" fillId="0" borderId="14" xfId="40" applyBorder="1"/>
    <xf numFmtId="0" fontId="0" fillId="0" borderId="14" xfId="40" applyFont="1" applyBorder="1"/>
    <xf numFmtId="0" fontId="57" fillId="0" borderId="16" xfId="40" applyBorder="1"/>
    <xf numFmtId="0" fontId="57" fillId="0" borderId="9" xfId="40" applyBorder="1" applyAlignment="1" applyProtection="1">
      <alignment vertical="center"/>
      <protection locked="0"/>
    </xf>
    <xf numFmtId="0" fontId="60" fillId="0" borderId="9" xfId="40" applyFont="1" applyBorder="1" applyAlignment="1" applyProtection="1">
      <alignment horizontal="center" vertical="center"/>
      <protection locked="0"/>
    </xf>
    <xf numFmtId="0" fontId="57" fillId="0" borderId="17" xfId="40" applyBorder="1" applyAlignment="1" applyProtection="1">
      <alignment vertical="center"/>
      <protection locked="0"/>
    </xf>
    <xf numFmtId="0" fontId="0" fillId="0" borderId="11" xfId="40" applyFont="1" applyBorder="1" applyAlignment="1" applyProtection="1">
      <alignment vertical="center"/>
      <protection locked="0"/>
    </xf>
    <xf numFmtId="0" fontId="57" fillId="0" borderId="11" xfId="40" applyBorder="1" applyAlignment="1" applyProtection="1">
      <alignment vertical="center"/>
      <protection locked="0"/>
    </xf>
    <xf numFmtId="0" fontId="0" fillId="0" borderId="9" xfId="40" applyFont="1" applyBorder="1" applyAlignment="1" applyProtection="1">
      <alignment vertical="center"/>
      <protection locked="0"/>
    </xf>
    <xf numFmtId="0" fontId="56" fillId="18" borderId="12" xfId="34" applyFont="1" applyBorder="1" applyAlignment="1" applyProtection="1"/>
    <xf numFmtId="0" fontId="56" fillId="18" borderId="15" xfId="34" applyFont="1" applyBorder="1" applyAlignment="1" applyProtection="1"/>
    <xf numFmtId="0" fontId="51" fillId="20" borderId="9" xfId="36" applyFont="1" applyBorder="1" applyAlignment="1" applyProtection="1">
      <alignment horizontal="center"/>
    </xf>
    <xf numFmtId="0" fontId="51" fillId="21" borderId="9" xfId="37" applyFont="1" applyBorder="1" applyAlignment="1" applyProtection="1">
      <alignment horizontal="center"/>
    </xf>
    <xf numFmtId="0" fontId="61" fillId="22" borderId="9" xfId="40" applyFont="1" applyFill="1" applyBorder="1" applyAlignment="1" applyProtection="1">
      <alignment horizontal="center" vertical="center" wrapText="1"/>
    </xf>
    <xf numFmtId="0" fontId="61" fillId="22" borderId="11" xfId="40" applyFont="1" applyFill="1" applyBorder="1" applyAlignment="1" applyProtection="1">
      <alignment horizontal="center" vertical="center" wrapText="1"/>
    </xf>
    <xf numFmtId="0" fontId="61" fillId="22" borderId="16" xfId="40" applyFont="1" applyFill="1" applyBorder="1" applyAlignment="1" applyProtection="1">
      <alignment horizontal="center" vertical="center" wrapText="1"/>
    </xf>
    <xf numFmtId="0" fontId="61" fillId="22" borderId="11" xfId="40" applyFont="1" applyFill="1" applyBorder="1" applyAlignment="1" applyProtection="1">
      <alignment horizontal="center" vertical="center"/>
    </xf>
    <xf numFmtId="0" fontId="51" fillId="39" borderId="33" xfId="48" applyFont="1" applyFill="1" applyBorder="1" applyAlignment="1" applyProtection="1"/>
    <xf numFmtId="0" fontId="52" fillId="39" borderId="0" xfId="48" applyFont="1" applyFill="1" applyBorder="1" applyAlignment="1" applyProtection="1"/>
    <xf numFmtId="0" fontId="51" fillId="39" borderId="0" xfId="48" applyFont="1" applyFill="1" applyBorder="1" applyAlignment="1" applyProtection="1"/>
    <xf numFmtId="0" fontId="28" fillId="38" borderId="33" xfId="48" applyFill="1" applyBorder="1" applyAlignment="1" applyProtection="1"/>
    <xf numFmtId="0" fontId="28" fillId="38" borderId="0" xfId="48" applyFill="1" applyBorder="1" applyAlignment="1" applyProtection="1"/>
    <xf numFmtId="0" fontId="28" fillId="38" borderId="0" xfId="48" applyFill="1" applyBorder="1" applyAlignment="1" applyProtection="1">
      <alignment wrapText="1"/>
    </xf>
    <xf numFmtId="0" fontId="28" fillId="0" borderId="33" xfId="48" applyBorder="1" applyAlignment="1" applyProtection="1"/>
    <xf numFmtId="0" fontId="28" fillId="0" borderId="0" xfId="48" applyBorder="1" applyAlignment="1" applyProtection="1"/>
    <xf numFmtId="0" fontId="28" fillId="0" borderId="0" xfId="48" applyBorder="1" applyAlignment="1" applyProtection="1">
      <alignment wrapText="1"/>
    </xf>
    <xf numFmtId="0" fontId="28" fillId="0" borderId="10" xfId="48" applyBorder="1" applyAlignment="1" applyProtection="1"/>
    <xf numFmtId="0" fontId="25" fillId="0" borderId="0" xfId="48" applyFont="1" applyBorder="1" applyAlignment="1" applyProtection="1"/>
    <xf numFmtId="49" fontId="0" fillId="0" borderId="0" xfId="0" applyNumberFormat="1" applyFont="1" applyAlignment="1" applyProtection="1">
      <alignment vertical="top"/>
    </xf>
    <xf numFmtId="0" fontId="25" fillId="0" borderId="14" xfId="48" applyFont="1" applyBorder="1" applyAlignment="1" applyProtection="1"/>
    <xf numFmtId="49" fontId="0" fillId="0" borderId="14" xfId="0" applyNumberFormat="1" applyFont="1" applyBorder="1" applyAlignment="1" applyProtection="1">
      <alignment vertical="top"/>
    </xf>
    <xf numFmtId="0" fontId="0" fillId="0" borderId="0" xfId="0" applyFont="1" applyFill="1" applyBorder="1" applyProtection="1"/>
    <xf numFmtId="166" fontId="32" fillId="0" borderId="0" xfId="0" applyNumberFormat="1" applyFont="1" applyFill="1" applyBorder="1" applyAlignment="1">
      <alignment horizontal="right"/>
    </xf>
    <xf numFmtId="0" fontId="80" fillId="0" borderId="0" xfId="0" applyFont="1" applyFill="1" applyBorder="1" applyAlignment="1">
      <alignment horizontal="left" vertical="center" indent="1"/>
    </xf>
    <xf numFmtId="15" fontId="32" fillId="0" borderId="0" xfId="0" applyNumberFormat="1" applyFont="1" applyFill="1" applyBorder="1" applyAlignment="1">
      <alignment horizontal="center"/>
    </xf>
    <xf numFmtId="17" fontId="80" fillId="0" borderId="0" xfId="0" applyNumberFormat="1" applyFont="1" applyFill="1" applyBorder="1" applyAlignment="1">
      <alignment horizontal="left" vertical="center" indent="1"/>
    </xf>
    <xf numFmtId="15" fontId="80" fillId="0" borderId="0" xfId="0" applyNumberFormat="1" applyFont="1" applyFill="1" applyBorder="1" applyAlignment="1">
      <alignment horizontal="left" vertical="center" indent="1"/>
    </xf>
    <xf numFmtId="15" fontId="0" fillId="0" borderId="0" xfId="0" applyNumberFormat="1" applyFont="1" applyFill="1" applyBorder="1"/>
    <xf numFmtId="0" fontId="81" fillId="0" borderId="0" xfId="0" applyFont="1" applyFill="1" applyBorder="1"/>
    <xf numFmtId="0" fontId="0" fillId="0" borderId="0" xfId="0" applyFont="1" applyFill="1" applyBorder="1"/>
    <xf numFmtId="0" fontId="0" fillId="0" borderId="0" xfId="0" applyFont="1" applyFill="1" applyBorder="1" applyAlignment="1">
      <alignment horizontal="center"/>
    </xf>
    <xf numFmtId="0" fontId="82" fillId="0" borderId="0" xfId="0" applyFont="1" applyFill="1" applyBorder="1"/>
    <xf numFmtId="0" fontId="0" fillId="0" borderId="0" xfId="0" applyFont="1" applyFill="1" applyBorder="1" applyAlignment="1">
      <alignment horizontal="center" vertical="center"/>
    </xf>
    <xf numFmtId="15" fontId="0" fillId="0" borderId="0" xfId="0" applyNumberFormat="1" applyFont="1" applyFill="1" applyBorder="1" applyAlignment="1">
      <alignment vertical="center"/>
    </xf>
    <xf numFmtId="49" fontId="0" fillId="0" borderId="0" xfId="0" applyNumberFormat="1" applyFont="1" applyFill="1" applyBorder="1" applyAlignment="1">
      <alignment vertical="center"/>
    </xf>
    <xf numFmtId="3" fontId="0" fillId="0" borderId="0" xfId="0" applyNumberFormat="1" applyFont="1" applyFill="1" applyBorder="1" applyAlignment="1">
      <alignment horizontal="right" vertical="center"/>
    </xf>
    <xf numFmtId="166" fontId="32" fillId="0" borderId="0" xfId="0" applyNumberFormat="1" applyFont="1" applyFill="1" applyBorder="1" applyAlignment="1">
      <alignment horizontal="right" vertical="center"/>
    </xf>
    <xf numFmtId="15" fontId="32" fillId="0" borderId="0" xfId="0" applyNumberFormat="1" applyFont="1" applyFill="1" applyBorder="1" applyAlignment="1">
      <alignment horizontal="center" vertical="center"/>
    </xf>
    <xf numFmtId="0" fontId="80" fillId="0" borderId="0" xfId="0" applyFont="1" applyFill="1" applyBorder="1" applyAlignment="1">
      <alignment horizontal="left" vertical="center" wrapText="1" indent="1"/>
    </xf>
    <xf numFmtId="17" fontId="80" fillId="0" borderId="0" xfId="0" applyNumberFormat="1" applyFont="1" applyFill="1" applyBorder="1" applyAlignment="1">
      <alignment horizontal="left" vertical="center" wrapText="1" indent="1"/>
    </xf>
    <xf numFmtId="15" fontId="0" fillId="0" borderId="0" xfId="0" applyNumberFormat="1" applyFont="1" applyFill="1" applyBorder="1" applyAlignment="1">
      <alignment horizontal="left" vertical="center" indent="1"/>
    </xf>
    <xf numFmtId="15" fontId="80" fillId="0" borderId="0" xfId="0" applyNumberFormat="1" applyFont="1" applyFill="1" applyBorder="1" applyAlignment="1">
      <alignment horizontal="left" vertical="center" wrapText="1" indent="1"/>
    </xf>
    <xf numFmtId="49" fontId="0" fillId="0" borderId="0" xfId="0" applyNumberFormat="1" applyFont="1" applyFill="1" applyBorder="1"/>
    <xf numFmtId="3" fontId="0" fillId="0" borderId="0" xfId="0" applyNumberFormat="1" applyFont="1" applyFill="1" applyBorder="1" applyAlignment="1">
      <alignment horizontal="right"/>
    </xf>
    <xf numFmtId="49" fontId="66" fillId="0" borderId="12" xfId="0" applyNumberFormat="1" applyFont="1" applyBorder="1" applyAlignment="1" applyProtection="1">
      <protection locked="0"/>
    </xf>
    <xf numFmtId="49" fontId="66" fillId="0" borderId="15" xfId="0" applyNumberFormat="1" applyFont="1" applyBorder="1" applyAlignment="1" applyProtection="1">
      <protection locked="0"/>
    </xf>
    <xf numFmtId="49" fontId="66" fillId="0" borderId="32" xfId="0" applyNumberFormat="1" applyFont="1" applyBorder="1" applyAlignment="1" applyProtection="1">
      <protection locked="0"/>
    </xf>
    <xf numFmtId="49" fontId="0" fillId="0" borderId="12" xfId="38" applyNumberFormat="1" applyFont="1" applyBorder="1" applyAlignment="1" applyProtection="1">
      <protection locked="0"/>
    </xf>
    <xf numFmtId="49" fontId="0" fillId="0" borderId="15" xfId="38" applyNumberFormat="1" applyFont="1" applyBorder="1" applyAlignment="1" applyProtection="1">
      <protection locked="0"/>
    </xf>
    <xf numFmtId="49" fontId="0" fillId="0" borderId="32" xfId="38" applyNumberFormat="1" applyFont="1" applyBorder="1" applyAlignment="1" applyProtection="1">
      <protection locked="0"/>
    </xf>
    <xf numFmtId="0" fontId="83" fillId="0" borderId="0" xfId="0" applyFont="1"/>
    <xf numFmtId="0" fontId="83" fillId="0" borderId="0" xfId="0" applyFont="1" applyAlignment="1">
      <alignment vertical="center"/>
    </xf>
    <xf numFmtId="0" fontId="28" fillId="50" borderId="51" xfId="48" applyFill="1" applyBorder="1" applyAlignment="1" applyProtection="1">
      <alignment vertical="top"/>
    </xf>
    <xf numFmtId="0" fontId="28" fillId="50" borderId="48" xfId="48" applyFill="1" applyBorder="1" applyAlignment="1" applyProtection="1">
      <alignment vertical="top"/>
    </xf>
    <xf numFmtId="0" fontId="22" fillId="50" borderId="51" xfId="48" applyFont="1" applyFill="1" applyBorder="1" applyAlignment="1" applyProtection="1">
      <alignment vertical="top"/>
    </xf>
    <xf numFmtId="0" fontId="22" fillId="38" borderId="15" xfId="48" applyFont="1" applyFill="1" applyBorder="1" applyProtection="1"/>
    <xf numFmtId="0" fontId="21" fillId="50" borderId="51" xfId="48" applyFont="1" applyFill="1" applyBorder="1" applyAlignment="1" applyProtection="1">
      <alignment vertical="top"/>
    </xf>
    <xf numFmtId="0" fontId="74" fillId="0" borderId="35" xfId="48" applyFont="1" applyBorder="1" applyAlignment="1" applyProtection="1">
      <alignment horizontal="left" vertical="top"/>
      <protection locked="0"/>
    </xf>
    <xf numFmtId="0" fontId="21" fillId="38" borderId="15" xfId="48" applyFont="1" applyFill="1" applyBorder="1" applyProtection="1"/>
    <xf numFmtId="0" fontId="21" fillId="50" borderId="50" xfId="48" applyFont="1" applyFill="1" applyBorder="1" applyProtection="1"/>
    <xf numFmtId="0" fontId="20" fillId="38" borderId="15" xfId="48" applyFont="1" applyFill="1" applyBorder="1" applyProtection="1"/>
    <xf numFmtId="0" fontId="20" fillId="50" borderId="51" xfId="48" applyFont="1" applyFill="1" applyBorder="1" applyAlignment="1" applyProtection="1">
      <alignment vertical="top"/>
    </xf>
    <xf numFmtId="0" fontId="20" fillId="50" borderId="50" xfId="48" applyFont="1" applyFill="1" applyBorder="1" applyProtection="1"/>
    <xf numFmtId="14" fontId="84" fillId="0" borderId="15" xfId="0" applyNumberFormat="1" applyFont="1" applyBorder="1" applyAlignment="1"/>
    <xf numFmtId="14" fontId="84" fillId="0" borderId="32" xfId="0" applyNumberFormat="1" applyFont="1" applyBorder="1" applyAlignment="1"/>
    <xf numFmtId="14" fontId="84" fillId="0" borderId="12" xfId="0" applyNumberFormat="1" applyFont="1" applyBorder="1" applyAlignment="1">
      <alignment horizontal="left"/>
    </xf>
    <xf numFmtId="0" fontId="19" fillId="38" borderId="15" xfId="48" applyFont="1" applyFill="1" applyBorder="1" applyProtection="1"/>
    <xf numFmtId="0" fontId="19" fillId="54" borderId="40" xfId="48" applyFont="1" applyFill="1" applyBorder="1" applyProtection="1"/>
    <xf numFmtId="0" fontId="19" fillId="38" borderId="15" xfId="48" applyFont="1" applyFill="1" applyBorder="1" applyAlignment="1" applyProtection="1">
      <alignment horizontal="center"/>
    </xf>
    <xf numFmtId="0" fontId="28" fillId="0" borderId="14" xfId="48" applyBorder="1" applyProtection="1">
      <protection locked="0"/>
    </xf>
    <xf numFmtId="14" fontId="84" fillId="0" borderId="0" xfId="0" applyNumberFormat="1" applyFont="1" applyAlignment="1">
      <alignment horizontal="left"/>
    </xf>
    <xf numFmtId="49" fontId="84" fillId="0" borderId="15" xfId="0" applyNumberFormat="1" applyFont="1" applyBorder="1" applyAlignment="1" applyProtection="1">
      <protection locked="0"/>
    </xf>
    <xf numFmtId="49" fontId="84" fillId="0" borderId="32" xfId="0" applyNumberFormat="1" applyFont="1" applyBorder="1" applyAlignment="1" applyProtection="1">
      <protection locked="0"/>
    </xf>
    <xf numFmtId="49" fontId="84" fillId="0" borderId="15" xfId="0" applyNumberFormat="1" applyFont="1" applyBorder="1" applyAlignment="1" applyProtection="1">
      <alignment horizontal="left"/>
      <protection locked="0"/>
    </xf>
    <xf numFmtId="49" fontId="84" fillId="0" borderId="32" xfId="0" applyNumberFormat="1" applyFont="1" applyBorder="1" applyAlignment="1" applyProtection="1">
      <alignment horizontal="left"/>
      <protection locked="0"/>
    </xf>
    <xf numFmtId="0" fontId="85" fillId="0" borderId="0" xfId="0" applyFont="1"/>
    <xf numFmtId="172" fontId="0" fillId="0" borderId="0" xfId="0" applyNumberFormat="1" applyAlignment="1" applyProtection="1">
      <alignment horizontal="center"/>
      <protection locked="0"/>
    </xf>
    <xf numFmtId="0" fontId="0" fillId="57" borderId="55" xfId="0" applyFill="1"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3" fontId="0" fillId="0" borderId="55" xfId="0" applyNumberFormat="1" applyBorder="1" applyAlignment="1" applyProtection="1">
      <alignment horizontal="center" vertical="center" wrapText="1"/>
      <protection locked="0"/>
    </xf>
    <xf numFmtId="175" fontId="0" fillId="57" borderId="55" xfId="0" applyNumberFormat="1" applyFill="1" applyBorder="1" applyAlignment="1" applyProtection="1">
      <alignment horizontal="center" vertical="center" wrapText="1"/>
      <protection locked="0"/>
    </xf>
    <xf numFmtId="1" fontId="0" fillId="0" borderId="55" xfId="0" applyNumberFormat="1" applyBorder="1" applyAlignment="1" applyProtection="1">
      <alignment horizontal="center" vertical="center" wrapText="1"/>
      <protection locked="0"/>
    </xf>
    <xf numFmtId="172" fontId="0" fillId="0" borderId="0" xfId="0" applyNumberFormat="1" applyAlignment="1" applyProtection="1">
      <alignment horizontal="left"/>
      <protection locked="0"/>
    </xf>
    <xf numFmtId="49" fontId="66" fillId="0" borderId="12" xfId="0" applyNumberFormat="1" applyFont="1" applyBorder="1" applyAlignment="1" applyProtection="1">
      <alignment horizontal="left"/>
      <protection locked="0"/>
    </xf>
    <xf numFmtId="49" fontId="66" fillId="0" borderId="12" xfId="0" applyNumberFormat="1" applyFont="1" applyBorder="1" applyAlignment="1" applyProtection="1">
      <alignment vertical="top" wrapText="1"/>
      <protection locked="0"/>
    </xf>
    <xf numFmtId="49" fontId="66" fillId="0" borderId="15" xfId="0" applyNumberFormat="1" applyFont="1" applyBorder="1" applyAlignment="1" applyProtection="1">
      <alignment vertical="top" wrapText="1"/>
      <protection locked="0"/>
    </xf>
    <xf numFmtId="49" fontId="66" fillId="0" borderId="32" xfId="0" applyNumberFormat="1" applyFont="1" applyBorder="1" applyAlignment="1" applyProtection="1">
      <alignment vertical="top" wrapText="1"/>
      <protection locked="0"/>
    </xf>
    <xf numFmtId="49" fontId="68" fillId="0" borderId="12" xfId="0" applyNumberFormat="1" applyFont="1" applyBorder="1" applyAlignment="1" applyProtection="1">
      <alignment vertical="top" wrapText="1"/>
      <protection locked="0"/>
    </xf>
    <xf numFmtId="49" fontId="68" fillId="0" borderId="15" xfId="0" applyNumberFormat="1" applyFont="1" applyBorder="1" applyAlignment="1" applyProtection="1">
      <alignment vertical="top" wrapText="1"/>
      <protection locked="0"/>
    </xf>
    <xf numFmtId="49" fontId="68" fillId="0" borderId="32" xfId="0" applyNumberFormat="1" applyFont="1" applyBorder="1" applyAlignment="1" applyProtection="1">
      <alignment vertical="top" wrapText="1"/>
      <protection locked="0"/>
    </xf>
    <xf numFmtId="0" fontId="84" fillId="0" borderId="12" xfId="0" applyFont="1" applyBorder="1" applyAlignment="1">
      <alignment wrapText="1"/>
    </xf>
    <xf numFmtId="0" fontId="84" fillId="0" borderId="15" xfId="0" applyFont="1" applyBorder="1" applyAlignment="1">
      <alignment wrapText="1"/>
    </xf>
    <xf numFmtId="0" fontId="84" fillId="0" borderId="32" xfId="0" applyFont="1" applyBorder="1" applyAlignment="1">
      <alignment wrapText="1"/>
    </xf>
    <xf numFmtId="0" fontId="74" fillId="57" borderId="34" xfId="48" applyFont="1" applyFill="1" applyBorder="1" applyAlignment="1" applyProtection="1">
      <alignment horizontal="left" vertical="top"/>
      <protection locked="0"/>
    </xf>
    <xf numFmtId="0" fontId="28" fillId="57" borderId="0" xfId="48" applyFill="1" applyBorder="1" applyProtection="1"/>
    <xf numFmtId="0" fontId="32" fillId="51" borderId="0" xfId="47" applyFont="1" applyFill="1" applyBorder="1" applyAlignment="1" applyProtection="1">
      <alignment vertical="center"/>
    </xf>
    <xf numFmtId="0" fontId="32" fillId="51" borderId="56" xfId="47" applyFont="1" applyFill="1" applyBorder="1" applyAlignment="1" applyProtection="1">
      <alignment vertical="center"/>
    </xf>
    <xf numFmtId="0" fontId="32" fillId="52" borderId="56" xfId="47" applyFont="1" applyFill="1" applyBorder="1" applyAlignment="1" applyProtection="1">
      <alignment vertical="center"/>
    </xf>
    <xf numFmtId="17" fontId="18" fillId="53" borderId="33" xfId="48" applyNumberFormat="1" applyFont="1" applyFill="1" applyBorder="1" applyAlignment="1" applyProtection="1"/>
    <xf numFmtId="17" fontId="18" fillId="53" borderId="0" xfId="48" applyNumberFormat="1" applyFont="1" applyFill="1" applyBorder="1" applyAlignment="1" applyProtection="1"/>
    <xf numFmtId="17" fontId="18" fillId="53" borderId="35" xfId="48" applyNumberFormat="1" applyFont="1" applyFill="1" applyBorder="1" applyAlignment="1" applyProtection="1">
      <alignment horizontal="center"/>
    </xf>
    <xf numFmtId="164" fontId="18" fillId="53" borderId="0" xfId="48" applyNumberFormat="1" applyFont="1" applyFill="1" applyBorder="1" applyAlignment="1" applyProtection="1"/>
    <xf numFmtId="0" fontId="18" fillId="53" borderId="0" xfId="48" applyFont="1" applyFill="1" applyBorder="1" applyAlignment="1" applyProtection="1"/>
    <xf numFmtId="0" fontId="18" fillId="53" borderId="17" xfId="48" applyFont="1" applyFill="1" applyBorder="1" applyAlignment="1" applyProtection="1"/>
    <xf numFmtId="0" fontId="18" fillId="38" borderId="0" xfId="48" applyFont="1" applyFill="1" applyBorder="1" applyAlignment="1" applyProtection="1"/>
    <xf numFmtId="0" fontId="18" fillId="38" borderId="0" xfId="48" applyFont="1" applyFill="1" applyBorder="1" applyAlignment="1" applyProtection="1">
      <alignment wrapText="1"/>
    </xf>
    <xf numFmtId="164" fontId="18" fillId="38" borderId="17" xfId="48" applyNumberFormat="1" applyFont="1" applyFill="1" applyBorder="1" applyAlignment="1" applyProtection="1">
      <protection locked="0"/>
    </xf>
    <xf numFmtId="164" fontId="18" fillId="38" borderId="33" xfId="48" applyNumberFormat="1" applyFont="1" applyFill="1" applyBorder="1" applyAlignment="1" applyProtection="1"/>
    <xf numFmtId="164" fontId="18" fillId="38" borderId="0" xfId="48" applyNumberFormat="1" applyFont="1" applyFill="1" applyBorder="1" applyAlignment="1" applyProtection="1"/>
    <xf numFmtId="164" fontId="18" fillId="38" borderId="35" xfId="48" applyNumberFormat="1" applyFont="1" applyFill="1" applyBorder="1" applyAlignment="1" applyProtection="1"/>
    <xf numFmtId="164" fontId="18" fillId="31" borderId="35" xfId="48" applyNumberFormat="1" applyFont="1" applyFill="1" applyBorder="1" applyAlignment="1" applyProtection="1"/>
    <xf numFmtId="164" fontId="18" fillId="36" borderId="33" xfId="48" applyNumberFormat="1" applyFont="1" applyFill="1" applyBorder="1" applyAlignment="1" applyProtection="1"/>
    <xf numFmtId="164" fontId="18" fillId="36" borderId="0" xfId="48" applyNumberFormat="1" applyFont="1" applyFill="1" applyBorder="1" applyAlignment="1" applyProtection="1"/>
    <xf numFmtId="164" fontId="18" fillId="36" borderId="35" xfId="48" applyNumberFormat="1" applyFont="1" applyFill="1" applyBorder="1" applyAlignment="1" applyProtection="1"/>
    <xf numFmtId="164" fontId="18" fillId="0" borderId="17" xfId="48" applyNumberFormat="1" applyFont="1" applyFill="1" applyBorder="1" applyAlignment="1" applyProtection="1"/>
    <xf numFmtId="0" fontId="18" fillId="0" borderId="0" xfId="48" applyFont="1" applyBorder="1" applyAlignment="1" applyProtection="1"/>
    <xf numFmtId="0" fontId="18" fillId="0" borderId="0" xfId="48" applyFont="1" applyBorder="1" applyAlignment="1" applyProtection="1">
      <alignment wrapText="1"/>
    </xf>
    <xf numFmtId="164" fontId="18" fillId="49" borderId="0" xfId="48" applyNumberFormat="1" applyFont="1" applyFill="1" applyBorder="1" applyAlignment="1" applyProtection="1">
      <protection locked="0"/>
    </xf>
    <xf numFmtId="0" fontId="18" fillId="49" borderId="33" xfId="48" applyFont="1" applyFill="1" applyBorder="1" applyAlignment="1" applyProtection="1">
      <protection locked="0"/>
    </xf>
    <xf numFmtId="164" fontId="18" fillId="0" borderId="0" xfId="48" applyNumberFormat="1" applyFont="1" applyBorder="1" applyAlignment="1" applyProtection="1">
      <protection locked="0"/>
    </xf>
    <xf numFmtId="164" fontId="18" fillId="47" borderId="35" xfId="48" applyNumberFormat="1" applyFont="1" applyFill="1" applyBorder="1" applyAlignment="1" applyProtection="1">
      <protection locked="0"/>
    </xf>
    <xf numFmtId="164" fontId="18" fillId="48" borderId="0" xfId="48" applyNumberFormat="1" applyFont="1" applyFill="1" applyBorder="1" applyAlignment="1" applyProtection="1">
      <protection locked="0"/>
    </xf>
    <xf numFmtId="164" fontId="18" fillId="44" borderId="0" xfId="48" applyNumberFormat="1" applyFont="1" applyFill="1" applyBorder="1" applyAlignment="1" applyProtection="1">
      <protection locked="0"/>
    </xf>
    <xf numFmtId="164" fontId="18" fillId="45" borderId="35" xfId="48" applyNumberFormat="1" applyFont="1" applyFill="1" applyBorder="1" applyAlignment="1" applyProtection="1">
      <protection locked="0"/>
    </xf>
    <xf numFmtId="164" fontId="18" fillId="42" borderId="17" xfId="48" applyNumberFormat="1" applyFont="1" applyFill="1" applyBorder="1" applyAlignment="1" applyProtection="1">
      <protection locked="0"/>
    </xf>
    <xf numFmtId="164" fontId="18" fillId="43" borderId="17" xfId="48" applyNumberFormat="1" applyFont="1" applyFill="1" applyBorder="1" applyAlignment="1" applyProtection="1">
      <protection locked="0"/>
    </xf>
    <xf numFmtId="164" fontId="18" fillId="46" borderId="0" xfId="48" applyNumberFormat="1" applyFont="1" applyFill="1" applyBorder="1" applyAlignment="1" applyProtection="1">
      <protection locked="0"/>
    </xf>
    <xf numFmtId="0" fontId="18" fillId="49" borderId="17" xfId="48" applyNumberFormat="1" applyFont="1" applyFill="1" applyBorder="1" applyAlignment="1" applyProtection="1">
      <protection locked="0"/>
    </xf>
    <xf numFmtId="164" fontId="18" fillId="0" borderId="33" xfId="48" applyNumberFormat="1" applyFont="1" applyBorder="1" applyAlignment="1" applyProtection="1">
      <protection locked="0"/>
    </xf>
    <xf numFmtId="164" fontId="18" fillId="49" borderId="35" xfId="48" applyNumberFormat="1" applyFont="1" applyFill="1" applyBorder="1" applyAlignment="1" applyProtection="1">
      <protection locked="0"/>
    </xf>
    <xf numFmtId="164" fontId="18" fillId="48" borderId="35" xfId="48" applyNumberFormat="1" applyFont="1" applyFill="1" applyBorder="1" applyAlignment="1" applyProtection="1">
      <protection locked="0"/>
    </xf>
    <xf numFmtId="164" fontId="18" fillId="44" borderId="35" xfId="48" applyNumberFormat="1" applyFont="1" applyFill="1" applyBorder="1" applyAlignment="1" applyProtection="1">
      <protection locked="0"/>
    </xf>
    <xf numFmtId="164" fontId="18" fillId="46" borderId="35" xfId="48" applyNumberFormat="1" applyFont="1" applyFill="1" applyBorder="1" applyAlignment="1" applyProtection="1">
      <protection locked="0"/>
    </xf>
    <xf numFmtId="0" fontId="18" fillId="49" borderId="17" xfId="48" applyFont="1" applyFill="1" applyBorder="1" applyAlignment="1" applyProtection="1">
      <protection locked="0"/>
    </xf>
    <xf numFmtId="164" fontId="18" fillId="31" borderId="0" xfId="48" applyNumberFormat="1" applyFont="1" applyFill="1" applyBorder="1" applyAlignment="1" applyProtection="1"/>
    <xf numFmtId="0" fontId="17" fillId="38" borderId="12" xfId="48" applyFont="1" applyFill="1" applyBorder="1" applyProtection="1"/>
    <xf numFmtId="0" fontId="17" fillId="38" borderId="33" xfId="48" applyFont="1" applyFill="1" applyBorder="1" applyAlignment="1" applyProtection="1"/>
    <xf numFmtId="164" fontId="28" fillId="45" borderId="0" xfId="48" applyNumberFormat="1" applyFill="1" applyBorder="1" applyAlignment="1" applyProtection="1">
      <protection locked="0"/>
    </xf>
    <xf numFmtId="164" fontId="28" fillId="42" borderId="0" xfId="48" applyNumberFormat="1" applyFill="1" applyBorder="1" applyAlignment="1" applyProtection="1">
      <protection locked="0"/>
    </xf>
    <xf numFmtId="164" fontId="28" fillId="49" borderId="0" xfId="48" applyNumberFormat="1" applyFill="1" applyBorder="1" applyAlignment="1" applyProtection="1">
      <protection locked="0"/>
    </xf>
    <xf numFmtId="0" fontId="28" fillId="49" borderId="33" xfId="48" applyFill="1" applyBorder="1" applyAlignment="1" applyProtection="1">
      <protection locked="0"/>
    </xf>
    <xf numFmtId="3" fontId="31" fillId="0" borderId="9" xfId="0" applyNumberFormat="1" applyFont="1" applyBorder="1" applyAlignment="1">
      <alignment horizontal="right" vertical="center"/>
    </xf>
    <xf numFmtId="165" fontId="28" fillId="0" borderId="33" xfId="48" applyNumberFormat="1" applyBorder="1" applyAlignment="1" applyProtection="1">
      <protection locked="0"/>
    </xf>
    <xf numFmtId="164" fontId="28" fillId="42" borderId="35" xfId="48" applyNumberFormat="1" applyFill="1" applyBorder="1" applyAlignment="1" applyProtection="1">
      <protection locked="0"/>
    </xf>
    <xf numFmtId="164" fontId="28" fillId="42" borderId="33" xfId="48" applyNumberFormat="1" applyFill="1" applyBorder="1" applyAlignment="1" applyProtection="1">
      <protection locked="0"/>
    </xf>
    <xf numFmtId="164" fontId="28" fillId="42" borderId="10" xfId="48" applyNumberFormat="1" applyFill="1" applyBorder="1" applyAlignment="1" applyProtection="1">
      <protection locked="0"/>
    </xf>
    <xf numFmtId="0" fontId="17" fillId="0" borderId="0" xfId="48" applyFont="1" applyBorder="1" applyAlignment="1" applyProtection="1"/>
    <xf numFmtId="0" fontId="78" fillId="38" borderId="0" xfId="48" applyFont="1" applyFill="1" applyBorder="1" applyAlignment="1" applyProtection="1"/>
    <xf numFmtId="164" fontId="28" fillId="48" borderId="0" xfId="48" applyNumberFormat="1" applyFill="1" applyBorder="1" applyAlignment="1" applyProtection="1">
      <protection locked="0"/>
    </xf>
    <xf numFmtId="0" fontId="16" fillId="38" borderId="0" xfId="48" applyFont="1" applyFill="1" applyBorder="1" applyAlignment="1" applyProtection="1"/>
    <xf numFmtId="0" fontId="16" fillId="0" borderId="0" xfId="48" applyFont="1" applyBorder="1" applyAlignment="1" applyProtection="1"/>
    <xf numFmtId="0" fontId="16" fillId="50" borderId="50" xfId="48" applyFont="1" applyFill="1" applyBorder="1" applyProtection="1"/>
    <xf numFmtId="49" fontId="51" fillId="53" borderId="0" xfId="48" applyNumberFormat="1" applyFont="1" applyFill="1" applyBorder="1" applyAlignment="1" applyProtection="1"/>
    <xf numFmtId="164" fontId="15" fillId="0" borderId="33" xfId="48" applyNumberFormat="1" applyFont="1" applyBorder="1" applyAlignment="1" applyProtection="1">
      <protection locked="0"/>
    </xf>
    <xf numFmtId="164" fontId="14" fillId="0" borderId="0" xfId="48" applyNumberFormat="1" applyFont="1" applyBorder="1" applyAlignment="1" applyProtection="1">
      <protection locked="0"/>
    </xf>
    <xf numFmtId="0" fontId="14" fillId="0" borderId="0" xfId="48" applyFont="1" applyBorder="1" applyAlignment="1" applyProtection="1">
      <alignment wrapText="1"/>
    </xf>
    <xf numFmtId="0" fontId="13" fillId="0" borderId="0" xfId="48" applyFont="1" applyBorder="1" applyAlignment="1" applyProtection="1">
      <alignment wrapText="1"/>
    </xf>
    <xf numFmtId="0" fontId="0" fillId="0" borderId="9" xfId="38" applyFont="1" applyBorder="1" applyAlignment="1">
      <alignment wrapText="1"/>
    </xf>
    <xf numFmtId="0" fontId="12" fillId="38" borderId="15" xfId="48" applyFont="1" applyFill="1" applyBorder="1" applyProtection="1"/>
    <xf numFmtId="0" fontId="12" fillId="50" borderId="51" xfId="48" applyFont="1" applyFill="1" applyBorder="1" applyAlignment="1" applyProtection="1">
      <alignment vertical="top"/>
    </xf>
    <xf numFmtId="0" fontId="12" fillId="50" borderId="50" xfId="48" applyFont="1" applyFill="1" applyBorder="1" applyProtection="1"/>
    <xf numFmtId="0" fontId="11" fillId="50" borderId="51" xfId="48" applyFont="1" applyFill="1" applyBorder="1" applyAlignment="1" applyProtection="1">
      <alignment vertical="top"/>
    </xf>
    <xf numFmtId="0" fontId="10" fillId="50" borderId="51" xfId="48" applyFont="1" applyFill="1" applyBorder="1" applyAlignment="1" applyProtection="1">
      <alignment vertical="top"/>
    </xf>
    <xf numFmtId="0" fontId="10" fillId="0" borderId="14" xfId="48" applyFont="1" applyBorder="1" applyProtection="1">
      <protection locked="0"/>
    </xf>
    <xf numFmtId="0" fontId="10" fillId="50" borderId="50" xfId="48" applyFont="1" applyFill="1" applyBorder="1" applyProtection="1"/>
    <xf numFmtId="0" fontId="10" fillId="0" borderId="0" xfId="48" applyFont="1" applyBorder="1" applyAlignment="1" applyProtection="1">
      <alignment wrapText="1"/>
    </xf>
    <xf numFmtId="0" fontId="9" fillId="0" borderId="0" xfId="48" applyFont="1" applyBorder="1" applyAlignment="1" applyProtection="1"/>
    <xf numFmtId="164" fontId="9" fillId="0" borderId="0" xfId="48" applyNumberFormat="1" applyFont="1" applyBorder="1" applyAlignment="1" applyProtection="1">
      <protection locked="0"/>
    </xf>
    <xf numFmtId="0" fontId="78" fillId="58" borderId="67" xfId="0" applyFont="1" applyFill="1" applyBorder="1" applyAlignment="1" applyProtection="1">
      <alignment horizontal="center" vertical="center" wrapText="1"/>
      <protection hidden="1"/>
    </xf>
    <xf numFmtId="0" fontId="78" fillId="58" borderId="59" xfId="0" applyFont="1" applyFill="1" applyBorder="1" applyAlignment="1" applyProtection="1">
      <alignment horizontal="center" vertical="center"/>
      <protection hidden="1"/>
    </xf>
    <xf numFmtId="0" fontId="0" fillId="57" borderId="55" xfId="0" applyFill="1" applyBorder="1" applyAlignment="1" applyProtection="1">
      <alignment horizontal="center" vertical="center" wrapText="1"/>
      <protection hidden="1"/>
    </xf>
    <xf numFmtId="0" fontId="0" fillId="0" borderId="55" xfId="51" applyFont="1" applyBorder="1" applyAlignment="1" applyProtection="1">
      <alignment horizontal="center" vertical="center" wrapText="1"/>
      <protection locked="0"/>
    </xf>
    <xf numFmtId="0" fontId="0" fillId="0" borderId="55" xfId="0" applyBorder="1" applyAlignment="1" applyProtection="1">
      <alignment horizontal="center" vertical="center"/>
      <protection locked="0"/>
    </xf>
    <xf numFmtId="176" fontId="0" fillId="0" borderId="55" xfId="0" applyNumberFormat="1" applyBorder="1" applyAlignment="1" applyProtection="1">
      <alignment horizontal="center" vertical="center" wrapText="1"/>
      <protection locked="0"/>
    </xf>
    <xf numFmtId="9" fontId="0" fillId="0" borderId="55" xfId="0" applyNumberFormat="1" applyBorder="1" applyAlignment="1" applyProtection="1">
      <alignment horizontal="center" vertical="center" wrapText="1"/>
      <protection hidden="1"/>
    </xf>
    <xf numFmtId="176" fontId="0" fillId="0" borderId="55" xfId="0" applyNumberFormat="1" applyBorder="1" applyAlignment="1" applyProtection="1">
      <alignment horizontal="center" vertical="center" wrapText="1"/>
      <protection hidden="1"/>
    </xf>
    <xf numFmtId="0" fontId="0" fillId="0" borderId="55" xfId="0" applyNumberFormat="1" applyBorder="1" applyAlignment="1" applyProtection="1">
      <alignment horizontal="center" vertical="center" wrapText="1"/>
      <protection hidden="1"/>
    </xf>
    <xf numFmtId="9" fontId="0" fillId="0" borderId="55" xfId="0" applyNumberFormat="1" applyBorder="1" applyAlignment="1" applyProtection="1">
      <alignment horizontal="center" vertical="center" wrapText="1"/>
      <protection locked="0"/>
    </xf>
    <xf numFmtId="175" fontId="0" fillId="57" borderId="55" xfId="0" applyNumberFormat="1" applyFill="1"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0" fontId="0" fillId="57" borderId="55" xfId="0" applyNumberFormat="1" applyFill="1" applyBorder="1" applyAlignment="1" applyProtection="1">
      <alignment horizontal="center" vertical="center" wrapText="1"/>
      <protection hidden="1"/>
    </xf>
    <xf numFmtId="175" fontId="0" fillId="57" borderId="55" xfId="0" applyNumberFormat="1" applyFill="1" applyBorder="1" applyAlignment="1" applyProtection="1">
      <alignment horizontal="center" vertical="center"/>
      <protection locked="0"/>
    </xf>
    <xf numFmtId="0" fontId="8" fillId="0" borderId="0" xfId="52" applyProtection="1">
      <protection locked="0"/>
    </xf>
    <xf numFmtId="175" fontId="8" fillId="0" borderId="0" xfId="52" applyNumberFormat="1" applyProtection="1">
      <protection locked="0"/>
    </xf>
    <xf numFmtId="164" fontId="7" fillId="0" borderId="33" xfId="48" applyNumberFormat="1" applyFont="1" applyBorder="1" applyAlignment="1" applyProtection="1">
      <protection locked="0"/>
    </xf>
    <xf numFmtId="0" fontId="87" fillId="59" borderId="57" xfId="0" applyFont="1" applyFill="1" applyBorder="1" applyAlignment="1" applyProtection="1">
      <alignment horizontal="center" vertical="center" wrapText="1"/>
      <protection hidden="1"/>
    </xf>
    <xf numFmtId="0" fontId="87" fillId="58" borderId="67" xfId="0" applyFont="1" applyFill="1" applyBorder="1" applyAlignment="1" applyProtection="1">
      <alignment horizontal="center" vertical="center" wrapText="1"/>
      <protection hidden="1"/>
    </xf>
    <xf numFmtId="176" fontId="78" fillId="58" borderId="67" xfId="0" applyNumberFormat="1" applyFont="1" applyFill="1" applyBorder="1" applyAlignment="1" applyProtection="1">
      <alignment horizontal="center" vertical="center" wrapText="1"/>
      <protection hidden="1"/>
    </xf>
    <xf numFmtId="0" fontId="87" fillId="59" borderId="69" xfId="0" applyFont="1" applyFill="1" applyBorder="1" applyAlignment="1" applyProtection="1">
      <alignment horizontal="center" vertical="center" wrapText="1"/>
      <protection hidden="1"/>
    </xf>
    <xf numFmtId="0" fontId="78" fillId="59" borderId="67" xfId="0" applyFont="1" applyFill="1" applyBorder="1" applyAlignment="1" applyProtection="1">
      <alignment horizontal="center" vertical="center" wrapText="1"/>
      <protection hidden="1"/>
    </xf>
    <xf numFmtId="0" fontId="87" fillId="59" borderId="58" xfId="0" applyFont="1" applyFill="1" applyBorder="1" applyAlignment="1" applyProtection="1">
      <alignment horizontal="center" vertical="center"/>
      <protection hidden="1"/>
    </xf>
    <xf numFmtId="0" fontId="87" fillId="59" borderId="67" xfId="0" applyFont="1" applyFill="1" applyBorder="1" applyAlignment="1" applyProtection="1">
      <alignment horizontal="center" vertical="center" wrapText="1"/>
      <protection hidden="1"/>
    </xf>
    <xf numFmtId="0" fontId="0" fillId="0" borderId="9" xfId="40" applyFont="1" applyBorder="1" applyAlignment="1" applyProtection="1">
      <protection locked="0"/>
    </xf>
    <xf numFmtId="17" fontId="6" fillId="31" borderId="32" xfId="48" applyNumberFormat="1" applyFont="1" applyFill="1" applyBorder="1" applyAlignment="1" applyProtection="1"/>
    <xf numFmtId="0" fontId="89" fillId="0" borderId="9" xfId="0" applyFont="1" applyBorder="1" applyAlignment="1">
      <alignment horizontal="left" vertical="top" wrapText="1"/>
    </xf>
    <xf numFmtId="0" fontId="89" fillId="0" borderId="9" xfId="0" applyFont="1" applyBorder="1" applyAlignment="1">
      <alignment horizontal="left" vertical="top"/>
    </xf>
    <xf numFmtId="0" fontId="89" fillId="0" borderId="9" xfId="0" applyFont="1" applyBorder="1" applyAlignment="1">
      <alignment horizontal="left" vertical="top" wrapText="1" readingOrder="1"/>
    </xf>
    <xf numFmtId="0" fontId="89" fillId="60" borderId="9" xfId="0" applyFont="1" applyFill="1" applyBorder="1" applyAlignment="1">
      <alignment horizontal="center" vertical="center"/>
    </xf>
    <xf numFmtId="0" fontId="89" fillId="0" borderId="9" xfId="0" applyFont="1" applyBorder="1" applyAlignment="1">
      <alignment horizontal="center" vertical="center"/>
    </xf>
    <xf numFmtId="0" fontId="89" fillId="0" borderId="9" xfId="0" applyFont="1" applyBorder="1" applyAlignment="1">
      <alignment horizontal="center" vertical="center" wrapText="1"/>
    </xf>
    <xf numFmtId="0" fontId="89" fillId="0" borderId="9" xfId="0" applyFont="1" applyBorder="1" applyAlignment="1">
      <alignment horizontal="left" vertical="top" readingOrder="1"/>
    </xf>
    <xf numFmtId="0" fontId="88" fillId="0" borderId="9" xfId="0" applyFont="1" applyBorder="1" applyAlignment="1">
      <alignment wrapText="1"/>
    </xf>
    <xf numFmtId="0" fontId="89" fillId="61" borderId="9" xfId="0" applyFont="1" applyFill="1" applyBorder="1" applyAlignment="1">
      <alignment horizontal="center" vertical="center" wrapText="1"/>
    </xf>
    <xf numFmtId="0" fontId="89" fillId="0" borderId="9" xfId="0" applyFont="1" applyBorder="1" applyAlignment="1">
      <alignment horizontal="left" wrapText="1" readingOrder="1"/>
    </xf>
    <xf numFmtId="0" fontId="89" fillId="0" borderId="9" xfId="0" applyFont="1" applyBorder="1" applyAlignment="1">
      <alignment horizontal="center" wrapText="1"/>
    </xf>
    <xf numFmtId="0" fontId="89" fillId="0" borderId="9" xfId="0" applyFont="1" applyBorder="1" applyAlignment="1">
      <alignment vertical="top" wrapText="1"/>
    </xf>
    <xf numFmtId="0" fontId="89" fillId="0" borderId="9" xfId="0" applyFont="1" applyBorder="1" applyAlignment="1">
      <alignment wrapText="1"/>
    </xf>
    <xf numFmtId="0" fontId="88" fillId="0" borderId="9" xfId="0" applyFont="1" applyBorder="1" applyAlignment="1">
      <alignment horizontal="center" wrapText="1"/>
    </xf>
    <xf numFmtId="0" fontId="89" fillId="0" borderId="9" xfId="0" applyFont="1" applyBorder="1" applyAlignment="1">
      <alignment horizontal="right" wrapText="1"/>
    </xf>
    <xf numFmtId="0" fontId="5" fillId="0" borderId="0" xfId="48" applyFont="1" applyBorder="1" applyAlignment="1" applyProtection="1">
      <alignment wrapText="1"/>
    </xf>
    <xf numFmtId="165" fontId="18" fillId="0" borderId="0" xfId="48" applyNumberFormat="1" applyFont="1" applyBorder="1" applyAlignment="1" applyProtection="1">
      <protection locked="0"/>
    </xf>
    <xf numFmtId="164" fontId="4" fillId="0" borderId="33" xfId="48" applyNumberFormat="1" applyFont="1" applyBorder="1" applyAlignment="1" applyProtection="1">
      <protection locked="0"/>
    </xf>
    <xf numFmtId="165" fontId="4" fillId="0" borderId="0" xfId="48" applyNumberFormat="1" applyFont="1" applyBorder="1" applyAlignment="1" applyProtection="1">
      <protection locked="0"/>
    </xf>
    <xf numFmtId="164" fontId="4" fillId="0" borderId="0" xfId="48" applyNumberFormat="1" applyFont="1" applyBorder="1" applyAlignment="1" applyProtection="1">
      <protection locked="0"/>
    </xf>
    <xf numFmtId="0" fontId="0" fillId="0" borderId="0" xfId="0" applyAlignment="1">
      <alignment vertical="top"/>
    </xf>
    <xf numFmtId="164" fontId="3" fillId="38" borderId="0" xfId="48" applyNumberFormat="1" applyFont="1" applyFill="1" applyBorder="1" applyAlignment="1" applyProtection="1"/>
    <xf numFmtId="164" fontId="2" fillId="0" borderId="0" xfId="48" applyNumberFormat="1" applyFont="1" applyBorder="1" applyAlignment="1" applyProtection="1">
      <protection locked="0"/>
    </xf>
    <xf numFmtId="0" fontId="6" fillId="62" borderId="0" xfId="48" applyFont="1" applyFill="1" applyAlignment="1" applyProtection="1">
      <protection locked="0"/>
    </xf>
    <xf numFmtId="164" fontId="28" fillId="62" borderId="0" xfId="48" applyNumberFormat="1" applyFill="1" applyAlignment="1" applyProtection="1">
      <protection locked="0"/>
    </xf>
    <xf numFmtId="0" fontId="28" fillId="62" borderId="0" xfId="48" applyFill="1" applyAlignment="1" applyProtection="1">
      <protection locked="0"/>
    </xf>
    <xf numFmtId="164" fontId="1" fillId="0" borderId="0" xfId="48" applyNumberFormat="1" applyFont="1" applyBorder="1" applyAlignment="1" applyProtection="1">
      <protection locked="0"/>
    </xf>
    <xf numFmtId="178" fontId="28" fillId="62" borderId="0" xfId="53" applyNumberFormat="1" applyFont="1" applyFill="1" applyAlignment="1" applyProtection="1">
      <protection locked="0"/>
    </xf>
    <xf numFmtId="164" fontId="1" fillId="0" borderId="33" xfId="48" applyNumberFormat="1" applyFont="1" applyBorder="1" applyAlignment="1" applyProtection="1">
      <protection locked="0"/>
    </xf>
    <xf numFmtId="164" fontId="18" fillId="57" borderId="0" xfId="48" applyNumberFormat="1" applyFont="1" applyFill="1" applyBorder="1" applyAlignment="1" applyProtection="1">
      <protection locked="0"/>
    </xf>
    <xf numFmtId="0" fontId="53" fillId="0" borderId="14" xfId="28" applyFont="1" applyBorder="1" applyAlignment="1">
      <alignment vertical="center"/>
    </xf>
    <xf numFmtId="49" fontId="69" fillId="29" borderId="13" xfId="0" applyNumberFormat="1" applyFont="1" applyFill="1" applyBorder="1" applyAlignment="1" applyProtection="1">
      <alignment vertical="top" wrapText="1"/>
    </xf>
    <xf numFmtId="49" fontId="69" fillId="29" borderId="17" xfId="0" applyNumberFormat="1" applyFont="1" applyFill="1" applyBorder="1" applyAlignment="1" applyProtection="1">
      <alignment vertical="top" wrapText="1"/>
    </xf>
    <xf numFmtId="49" fontId="70" fillId="29" borderId="11" xfId="0" applyNumberFormat="1" applyFont="1" applyFill="1" applyBorder="1" applyAlignment="1" applyProtection="1">
      <alignment vertical="top" wrapText="1"/>
    </xf>
    <xf numFmtId="0" fontId="53" fillId="0" borderId="9" xfId="28" applyFont="1" applyBorder="1" applyAlignment="1">
      <alignment vertical="center"/>
    </xf>
    <xf numFmtId="0" fontId="31" fillId="0" borderId="9" xfId="38" applyBorder="1" applyAlignment="1"/>
    <xf numFmtId="0" fontId="31" fillId="0" borderId="14" xfId="38" applyBorder="1" applyAlignment="1"/>
    <xf numFmtId="49" fontId="84" fillId="0" borderId="9" xfId="0" applyNumberFormat="1" applyFont="1" applyBorder="1" applyProtection="1">
      <protection locked="0"/>
    </xf>
    <xf numFmtId="0" fontId="60" fillId="0" borderId="13" xfId="40" applyFont="1" applyBorder="1" applyAlignment="1" applyProtection="1">
      <alignment horizontal="center" vertical="center"/>
      <protection locked="0"/>
    </xf>
    <xf numFmtId="0" fontId="57" fillId="0" borderId="17" xfId="40" applyBorder="1" applyAlignment="1" applyProtection="1">
      <protection locked="0"/>
    </xf>
    <xf numFmtId="0" fontId="57" fillId="0" borderId="11" xfId="40" applyBorder="1" applyAlignment="1" applyProtection="1">
      <protection locked="0"/>
    </xf>
    <xf numFmtId="0" fontId="57" fillId="50" borderId="13" xfId="40" quotePrefix="1" applyFill="1" applyBorder="1" applyAlignment="1">
      <alignment horizontal="center" vertical="center" wrapText="1"/>
    </xf>
    <xf numFmtId="0" fontId="57" fillId="50" borderId="17" xfId="40" applyFill="1" applyBorder="1" applyAlignment="1">
      <alignment horizontal="center" vertical="center"/>
    </xf>
    <xf numFmtId="0" fontId="57" fillId="50" borderId="11" xfId="40" applyFill="1" applyBorder="1" applyAlignment="1">
      <alignment horizontal="center" vertical="center"/>
    </xf>
    <xf numFmtId="0" fontId="60" fillId="0" borderId="13" xfId="40" applyFont="1" applyBorder="1" applyAlignment="1" applyProtection="1">
      <alignment horizontal="center" vertical="center" wrapText="1"/>
      <protection locked="0"/>
    </xf>
    <xf numFmtId="0" fontId="56" fillId="19" borderId="9" xfId="35" applyFont="1" applyBorder="1" applyAlignment="1"/>
    <xf numFmtId="0" fontId="51" fillId="20" borderId="9" xfId="36" applyFont="1" applyBorder="1" applyAlignment="1">
      <alignment horizontal="center"/>
    </xf>
    <xf numFmtId="0" fontId="51" fillId="21" borderId="9" xfId="37" applyFont="1" applyBorder="1" applyAlignment="1">
      <alignment horizontal="center"/>
    </xf>
    <xf numFmtId="0" fontId="60" fillId="0" borderId="13" xfId="47" applyFont="1" applyBorder="1" applyAlignment="1" applyProtection="1">
      <alignment horizontal="left" vertical="center" wrapText="1"/>
      <protection locked="0"/>
    </xf>
    <xf numFmtId="0" fontId="31" fillId="0" borderId="17" xfId="47" applyBorder="1" applyAlignment="1" applyProtection="1">
      <protection locked="0"/>
    </xf>
    <xf numFmtId="0" fontId="31" fillId="0" borderId="11" xfId="47" applyBorder="1" applyAlignment="1" applyProtection="1">
      <protection locked="0"/>
    </xf>
    <xf numFmtId="14" fontId="60" fillId="0" borderId="13" xfId="40" applyNumberFormat="1" applyFont="1" applyBorder="1" applyAlignment="1" applyProtection="1">
      <alignment horizontal="center" vertical="center" wrapText="1"/>
      <protection locked="0"/>
    </xf>
    <xf numFmtId="0" fontId="57" fillId="0" borderId="17" xfId="40" applyBorder="1" applyAlignment="1" applyProtection="1">
      <alignment vertical="center" wrapText="1"/>
      <protection locked="0"/>
    </xf>
    <xf numFmtId="0" fontId="57" fillId="0" borderId="11" xfId="40" applyBorder="1" applyAlignment="1" applyProtection="1">
      <alignment vertical="center" wrapText="1"/>
      <protection locked="0"/>
    </xf>
    <xf numFmtId="0" fontId="60" fillId="0" borderId="17" xfId="40" applyFont="1" applyBorder="1" applyAlignment="1" applyProtection="1">
      <alignment horizontal="center" vertical="center"/>
      <protection locked="0"/>
    </xf>
    <xf numFmtId="0" fontId="60" fillId="0" borderId="11" xfId="40" applyFont="1" applyBorder="1" applyAlignment="1" applyProtection="1">
      <alignment horizontal="center" vertical="center"/>
      <protection locked="0"/>
    </xf>
    <xf numFmtId="0" fontId="60" fillId="0" borderId="13" xfId="40" applyFont="1" applyBorder="1" applyAlignment="1" applyProtection="1">
      <alignment horizontal="left" vertical="center" wrapText="1"/>
      <protection locked="0"/>
    </xf>
    <xf numFmtId="0" fontId="51" fillId="18" borderId="9" xfId="34" applyFont="1" applyBorder="1" applyAlignment="1"/>
    <xf numFmtId="0" fontId="55" fillId="0" borderId="9" xfId="0" applyFont="1" applyBorder="1" applyAlignment="1"/>
    <xf numFmtId="0" fontId="55" fillId="0" borderId="13" xfId="40" applyFont="1" applyBorder="1" applyAlignment="1">
      <alignment horizontal="center" vertical="center"/>
    </xf>
    <xf numFmtId="0" fontId="57" fillId="0" borderId="17" xfId="40" applyBorder="1" applyAlignment="1">
      <alignment horizontal="center" vertical="center"/>
    </xf>
    <xf numFmtId="0" fontId="57" fillId="0" borderId="11" xfId="40" applyBorder="1" applyAlignment="1">
      <alignment horizontal="center" vertical="center"/>
    </xf>
    <xf numFmtId="0" fontId="0" fillId="0" borderId="13" xfId="40" applyFont="1" applyBorder="1" applyAlignment="1" applyProtection="1">
      <alignment vertical="center"/>
      <protection locked="0"/>
    </xf>
    <xf numFmtId="0" fontId="57" fillId="0" borderId="17" xfId="40" applyBorder="1" applyAlignment="1" applyProtection="1">
      <alignment vertical="center"/>
      <protection locked="0"/>
    </xf>
    <xf numFmtId="0" fontId="57" fillId="0" borderId="11" xfId="40" applyBorder="1" applyAlignment="1" applyProtection="1">
      <alignment vertical="center"/>
      <protection locked="0"/>
    </xf>
    <xf numFmtId="17" fontId="60" fillId="0" borderId="13" xfId="40" applyNumberFormat="1" applyFont="1" applyBorder="1" applyAlignment="1" applyProtection="1">
      <alignment horizontal="center" vertical="center" wrapText="1"/>
      <protection locked="0"/>
    </xf>
    <xf numFmtId="17" fontId="60" fillId="0" borderId="17" xfId="40" applyNumberFormat="1" applyFont="1" applyBorder="1" applyAlignment="1" applyProtection="1">
      <alignment horizontal="center" vertical="center" wrapText="1"/>
      <protection locked="0"/>
    </xf>
    <xf numFmtId="17" fontId="60" fillId="0" borderId="11" xfId="40" applyNumberFormat="1" applyFont="1" applyBorder="1" applyAlignment="1" applyProtection="1">
      <alignment horizontal="center" vertical="center" wrapText="1"/>
      <protection locked="0"/>
    </xf>
    <xf numFmtId="0" fontId="57" fillId="0" borderId="13" xfId="40" applyBorder="1" applyAlignment="1" applyProtection="1">
      <alignment vertical="center"/>
      <protection locked="0"/>
    </xf>
    <xf numFmtId="49" fontId="60" fillId="0" borderId="13" xfId="40" applyNumberFormat="1" applyFont="1" applyBorder="1" applyAlignment="1" applyProtection="1">
      <alignment horizontal="center" vertical="center" wrapText="1"/>
      <protection locked="0"/>
    </xf>
    <xf numFmtId="49" fontId="57" fillId="0" borderId="17" xfId="40" applyNumberFormat="1" applyBorder="1" applyAlignment="1" applyProtection="1">
      <alignment vertical="center"/>
      <protection locked="0"/>
    </xf>
    <xf numFmtId="49" fontId="57" fillId="0" borderId="11" xfId="40" applyNumberFormat="1" applyBorder="1" applyAlignment="1" applyProtection="1">
      <alignment vertical="center"/>
      <protection locked="0"/>
    </xf>
    <xf numFmtId="49" fontId="60" fillId="0" borderId="17" xfId="40" applyNumberFormat="1" applyFont="1" applyBorder="1" applyAlignment="1" applyProtection="1">
      <alignment horizontal="center" vertical="center" wrapText="1"/>
      <protection locked="0"/>
    </xf>
    <xf numFmtId="49" fontId="60" fillId="0" borderId="11" xfId="40" applyNumberFormat="1" applyFont="1" applyBorder="1" applyAlignment="1" applyProtection="1">
      <alignment horizontal="center" vertical="center" wrapText="1"/>
      <protection locked="0"/>
    </xf>
    <xf numFmtId="0" fontId="87" fillId="58" borderId="60" xfId="0" applyFont="1" applyFill="1" applyBorder="1" applyAlignment="1" applyProtection="1">
      <alignment horizontal="center" vertical="center" wrapText="1"/>
      <protection hidden="1"/>
    </xf>
    <xf numFmtId="0" fontId="87" fillId="58" borderId="61" xfId="0" applyFont="1" applyFill="1" applyBorder="1" applyAlignment="1" applyProtection="1">
      <alignment horizontal="center" vertical="center" wrapText="1"/>
      <protection hidden="1"/>
    </xf>
    <xf numFmtId="0" fontId="87" fillId="58" borderId="62" xfId="0" applyFont="1" applyFill="1" applyBorder="1" applyAlignment="1" applyProtection="1">
      <alignment horizontal="center" vertical="center" wrapText="1"/>
      <protection hidden="1"/>
    </xf>
    <xf numFmtId="0" fontId="87" fillId="58" borderId="68" xfId="0" applyFont="1" applyFill="1" applyBorder="1" applyAlignment="1" applyProtection="1">
      <alignment horizontal="center" vertical="center" wrapText="1"/>
      <protection hidden="1"/>
    </xf>
    <xf numFmtId="0" fontId="87" fillId="58" borderId="64" xfId="0" applyFont="1" applyFill="1" applyBorder="1" applyAlignment="1" applyProtection="1">
      <alignment horizontal="center" vertical="center" wrapText="1"/>
      <protection hidden="1"/>
    </xf>
    <xf numFmtId="0" fontId="87" fillId="58" borderId="65" xfId="0" applyFont="1" applyFill="1" applyBorder="1" applyAlignment="1" applyProtection="1">
      <alignment horizontal="center" vertical="center" wrapText="1"/>
      <protection hidden="1"/>
    </xf>
    <xf numFmtId="0" fontId="78" fillId="59" borderId="63" xfId="0" applyFont="1" applyFill="1" applyBorder="1" applyAlignment="1" applyProtection="1">
      <alignment horizontal="center" vertical="center" wrapText="1"/>
      <protection hidden="1"/>
    </xf>
    <xf numFmtId="0" fontId="78" fillId="59" borderId="66" xfId="0" applyFont="1" applyFill="1" applyBorder="1" applyAlignment="1" applyProtection="1">
      <alignment horizontal="center" vertical="center" wrapText="1"/>
      <protection hidden="1"/>
    </xf>
    <xf numFmtId="0" fontId="78" fillId="59" borderId="69" xfId="0" applyFont="1" applyFill="1" applyBorder="1" applyAlignment="1" applyProtection="1">
      <alignment horizontal="center" vertical="center" wrapText="1"/>
      <protection hidden="1"/>
    </xf>
    <xf numFmtId="0" fontId="87" fillId="58" borderId="59" xfId="0" applyFont="1" applyFill="1" applyBorder="1" applyAlignment="1" applyProtection="1">
      <alignment horizontal="center" vertical="center" wrapText="1"/>
      <protection hidden="1"/>
    </xf>
    <xf numFmtId="0" fontId="87" fillId="58" borderId="57" xfId="0" applyFont="1" applyFill="1" applyBorder="1" applyAlignment="1" applyProtection="1">
      <alignment horizontal="center" vertical="center" wrapText="1"/>
      <protection hidden="1"/>
    </xf>
    <xf numFmtId="0" fontId="87" fillId="58" borderId="58" xfId="0" applyFont="1" applyFill="1" applyBorder="1" applyAlignment="1" applyProtection="1">
      <alignment horizontal="center" vertical="center" wrapText="1"/>
      <protection hidden="1"/>
    </xf>
    <xf numFmtId="0" fontId="87" fillId="58" borderId="67" xfId="0" applyFont="1" applyFill="1" applyBorder="1" applyAlignment="1" applyProtection="1">
      <alignment horizontal="center" vertical="center" wrapText="1"/>
      <protection hidden="1"/>
    </xf>
    <xf numFmtId="0" fontId="87" fillId="59" borderId="63" xfId="0" applyFont="1" applyFill="1" applyBorder="1" applyAlignment="1" applyProtection="1">
      <alignment horizontal="center" vertical="center"/>
      <protection hidden="1"/>
    </xf>
    <xf numFmtId="0" fontId="87" fillId="59" borderId="69" xfId="0" applyFont="1" applyFill="1" applyBorder="1" applyAlignment="1" applyProtection="1">
      <alignment horizontal="center" vertical="center"/>
      <protection hidden="1"/>
    </xf>
    <xf numFmtId="0" fontId="87" fillId="59" borderId="59" xfId="0" applyFont="1" applyFill="1" applyBorder="1" applyAlignment="1" applyProtection="1">
      <alignment horizontal="center" vertical="center"/>
      <protection hidden="1"/>
    </xf>
    <xf numFmtId="0" fontId="87" fillId="59" borderId="58" xfId="0" applyFont="1" applyFill="1" applyBorder="1" applyAlignment="1" applyProtection="1">
      <alignment horizontal="center" vertical="center"/>
      <protection hidden="1"/>
    </xf>
    <xf numFmtId="0" fontId="87" fillId="59" borderId="59" xfId="0" applyFont="1" applyFill="1" applyBorder="1" applyAlignment="1" applyProtection="1">
      <alignment horizontal="center" vertical="center" wrapText="1"/>
      <protection hidden="1"/>
    </xf>
    <xf numFmtId="0" fontId="87" fillId="59" borderId="58" xfId="0" applyFont="1" applyFill="1" applyBorder="1" applyAlignment="1" applyProtection="1">
      <alignment horizontal="center" vertical="center" wrapText="1"/>
      <protection hidden="1"/>
    </xf>
    <xf numFmtId="0" fontId="87" fillId="58" borderId="63" xfId="0" applyFont="1" applyFill="1" applyBorder="1" applyAlignment="1" applyProtection="1">
      <alignment horizontal="center" vertical="center" wrapText="1"/>
      <protection hidden="1"/>
    </xf>
    <xf numFmtId="0" fontId="87" fillId="58" borderId="66" xfId="0" applyFont="1" applyFill="1" applyBorder="1" applyAlignment="1" applyProtection="1">
      <alignment horizontal="center" vertical="center" wrapText="1"/>
      <protection hidden="1"/>
    </xf>
    <xf numFmtId="0" fontId="87" fillId="58" borderId="69" xfId="0" applyFont="1" applyFill="1" applyBorder="1" applyAlignment="1" applyProtection="1">
      <alignment horizontal="center" vertical="center" wrapText="1"/>
      <protection hidden="1"/>
    </xf>
    <xf numFmtId="0" fontId="87" fillId="59" borderId="63" xfId="0" applyFont="1" applyFill="1" applyBorder="1" applyAlignment="1" applyProtection="1">
      <alignment horizontal="center" vertical="center" wrapText="1"/>
      <protection hidden="1"/>
    </xf>
    <xf numFmtId="0" fontId="87" fillId="59" borderId="66" xfId="0" applyFont="1" applyFill="1" applyBorder="1" applyAlignment="1" applyProtection="1">
      <alignment horizontal="center" vertical="center" wrapText="1"/>
      <protection hidden="1"/>
    </xf>
    <xf numFmtId="0" fontId="87" fillId="59" borderId="69" xfId="0" applyFont="1" applyFill="1" applyBorder="1" applyAlignment="1" applyProtection="1">
      <alignment horizontal="center" vertical="center" wrapText="1"/>
      <protection hidden="1"/>
    </xf>
    <xf numFmtId="0" fontId="87" fillId="58" borderId="57" xfId="52" applyFont="1" applyFill="1" applyBorder="1" applyAlignment="1" applyProtection="1">
      <alignment horizontal="center" vertical="center" wrapText="1"/>
      <protection locked="0"/>
    </xf>
    <xf numFmtId="0" fontId="87" fillId="58" borderId="58" xfId="52" applyFont="1" applyFill="1" applyBorder="1" applyAlignment="1" applyProtection="1">
      <alignment horizontal="center" vertical="center" wrapText="1"/>
      <protection locked="0"/>
    </xf>
    <xf numFmtId="175" fontId="8" fillId="57" borderId="59" xfId="52" applyNumberFormat="1" applyFill="1" applyBorder="1" applyAlignment="1" applyProtection="1">
      <alignment horizontal="center" vertical="center" wrapText="1"/>
      <protection locked="0"/>
    </xf>
    <xf numFmtId="175" fontId="8" fillId="57" borderId="58" xfId="52" applyNumberFormat="1" applyFill="1" applyBorder="1" applyAlignment="1" applyProtection="1">
      <alignment horizontal="center" vertical="center" wrapText="1"/>
      <protection locked="0"/>
    </xf>
    <xf numFmtId="0" fontId="87" fillId="59" borderId="60" xfId="0" applyFont="1" applyFill="1" applyBorder="1" applyAlignment="1" applyProtection="1">
      <alignment horizontal="center" vertical="center" wrapText="1"/>
      <protection hidden="1"/>
    </xf>
    <xf numFmtId="0" fontId="87" fillId="59" borderId="61" xfId="0" applyFont="1" applyFill="1" applyBorder="1" applyAlignment="1" applyProtection="1">
      <alignment horizontal="center" vertical="center" wrapText="1"/>
      <protection hidden="1"/>
    </xf>
    <xf numFmtId="0" fontId="87" fillId="59" borderId="62" xfId="0" applyFont="1" applyFill="1" applyBorder="1" applyAlignment="1" applyProtection="1">
      <alignment horizontal="center" vertical="center" wrapText="1"/>
      <protection hidden="1"/>
    </xf>
    <xf numFmtId="0" fontId="87" fillId="59" borderId="64" xfId="0" applyFont="1" applyFill="1" applyBorder="1" applyAlignment="1" applyProtection="1">
      <alignment horizontal="center" vertical="center" wrapText="1"/>
      <protection hidden="1"/>
    </xf>
    <xf numFmtId="0" fontId="87" fillId="59" borderId="65" xfId="0" applyFont="1" applyFill="1" applyBorder="1" applyAlignment="1" applyProtection="1">
      <alignment horizontal="center" vertical="center" wrapText="1"/>
      <protection hidden="1"/>
    </xf>
    <xf numFmtId="0" fontId="87" fillId="59" borderId="68" xfId="0" applyFont="1" applyFill="1" applyBorder="1" applyAlignment="1" applyProtection="1">
      <alignment horizontal="center" vertical="center" wrapText="1"/>
      <protection hidden="1"/>
    </xf>
    <xf numFmtId="0" fontId="87" fillId="59" borderId="57" xfId="0" applyFont="1" applyFill="1" applyBorder="1" applyAlignment="1" applyProtection="1">
      <alignment horizontal="center" vertical="center" wrapText="1"/>
      <protection hidden="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5" xfId="0" applyFont="1" applyBorder="1" applyAlignment="1">
      <alignment horizontal="center" vertical="center" wrapText="1"/>
    </xf>
    <xf numFmtId="173" fontId="0" fillId="0" borderId="24" xfId="0" applyNumberFormat="1" applyFont="1" applyBorder="1" applyAlignment="1">
      <alignment horizontal="center" vertical="center"/>
    </xf>
    <xf numFmtId="173" fontId="0" fillId="0" borderId="23" xfId="0" applyNumberFormat="1" applyFont="1" applyBorder="1" applyAlignment="1">
      <alignment horizontal="center" vertical="center"/>
    </xf>
    <xf numFmtId="173" fontId="0" fillId="0" borderId="25" xfId="0" applyNumberFormat="1" applyFont="1" applyBorder="1" applyAlignment="1">
      <alignment horizontal="center" vertical="center"/>
    </xf>
    <xf numFmtId="14" fontId="0" fillId="0" borderId="24" xfId="0" applyNumberFormat="1" applyFont="1" applyBorder="1" applyAlignment="1">
      <alignment horizontal="center" vertical="center" wrapText="1"/>
    </xf>
    <xf numFmtId="14" fontId="0" fillId="0" borderId="23" xfId="0" applyNumberFormat="1" applyFont="1" applyBorder="1" applyAlignment="1">
      <alignment horizontal="center" vertical="center" wrapText="1"/>
    </xf>
    <xf numFmtId="14" fontId="0" fillId="0" borderId="25" xfId="0" applyNumberFormat="1" applyFont="1" applyBorder="1" applyAlignment="1">
      <alignment horizontal="center" vertical="center" wrapText="1"/>
    </xf>
    <xf numFmtId="177" fontId="0" fillId="0" borderId="24" xfId="0" applyNumberFormat="1" applyFont="1" applyBorder="1" applyAlignment="1">
      <alignment horizontal="center" vertical="center"/>
    </xf>
    <xf numFmtId="177" fontId="0" fillId="0" borderId="23" xfId="0" applyNumberFormat="1" applyFont="1" applyBorder="1" applyAlignment="1">
      <alignment horizontal="center" vertical="center"/>
    </xf>
    <xf numFmtId="177" fontId="0" fillId="0" borderId="25" xfId="0" applyNumberFormat="1" applyFont="1" applyBorder="1" applyAlignment="1">
      <alignment horizontal="center" vertical="center"/>
    </xf>
    <xf numFmtId="170" fontId="0" fillId="0" borderId="24" xfId="0" applyNumberFormat="1" applyFont="1" applyBorder="1" applyAlignment="1">
      <alignment horizontal="center" vertical="center"/>
    </xf>
    <xf numFmtId="170" fontId="0" fillId="0" borderId="23" xfId="0" applyNumberFormat="1" applyFont="1" applyBorder="1" applyAlignment="1">
      <alignment horizontal="center" vertical="center"/>
    </xf>
    <xf numFmtId="170" fontId="0" fillId="0" borderId="25" xfId="0" applyNumberFormat="1" applyFont="1" applyBorder="1" applyAlignment="1">
      <alignment horizontal="center" vertical="center"/>
    </xf>
    <xf numFmtId="0" fontId="0" fillId="0" borderId="24" xfId="0" applyFont="1" applyBorder="1" applyAlignment="1">
      <alignment horizontal="center" vertical="center"/>
    </xf>
    <xf numFmtId="0" fontId="0" fillId="0" borderId="23" xfId="0" applyFont="1" applyBorder="1" applyAlignment="1">
      <alignment horizontal="center" vertical="center"/>
    </xf>
    <xf numFmtId="0" fontId="0" fillId="0" borderId="25" xfId="0" applyFont="1" applyBorder="1" applyAlignment="1">
      <alignment horizontal="center" vertical="center"/>
    </xf>
    <xf numFmtId="17" fontId="64" fillId="26" borderId="21" xfId="0" applyNumberFormat="1" applyFont="1" applyFill="1" applyBorder="1" applyAlignment="1">
      <alignment horizontal="center" vertical="center"/>
    </xf>
    <xf numFmtId="0" fontId="32" fillId="0" borderId="29"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70" xfId="0" applyFont="1" applyBorder="1" applyAlignment="1">
      <alignment horizontal="center" vertical="center" wrapText="1"/>
    </xf>
    <xf numFmtId="0" fontId="32" fillId="0" borderId="71" xfId="0" applyFont="1" applyBorder="1" applyAlignment="1">
      <alignment horizontal="center" vertical="center" wrapText="1"/>
    </xf>
    <xf numFmtId="0" fontId="51" fillId="23" borderId="9" xfId="43" applyFont="1" applyBorder="1" applyAlignment="1">
      <alignment vertical="center" wrapText="1"/>
    </xf>
    <xf numFmtId="0" fontId="53" fillId="0" borderId="0" xfId="28" applyFont="1" applyAlignment="1">
      <alignment vertical="center"/>
    </xf>
    <xf numFmtId="0" fontId="31" fillId="0" borderId="0" xfId="38" applyAlignment="1"/>
    <xf numFmtId="0" fontId="51" fillId="23" borderId="9" xfId="43" applyFont="1" applyBorder="1" applyAlignment="1">
      <alignment vertical="center" wrapText="1" shrinkToFit="1"/>
    </xf>
    <xf numFmtId="0" fontId="74" fillId="0" borderId="52" xfId="48" applyFont="1" applyBorder="1" applyAlignment="1" applyProtection="1">
      <alignment horizontal="center"/>
    </xf>
    <xf numFmtId="0" fontId="74" fillId="0" borderId="53" xfId="48" applyFont="1" applyBorder="1" applyAlignment="1" applyProtection="1">
      <alignment horizontal="center"/>
    </xf>
    <xf numFmtId="0" fontId="74" fillId="0" borderId="52" xfId="48" applyFont="1" applyBorder="1" applyAlignment="1" applyProtection="1">
      <alignment horizontal="left" vertical="top"/>
      <protection locked="0"/>
    </xf>
    <xf numFmtId="0" fontId="74" fillId="0" borderId="53" xfId="48" applyFont="1" applyBorder="1" applyAlignment="1" applyProtection="1">
      <alignment horizontal="left" vertical="top"/>
      <protection locked="0"/>
    </xf>
    <xf numFmtId="0" fontId="58" fillId="32" borderId="9" xfId="0" applyFont="1" applyFill="1" applyBorder="1" applyAlignment="1" applyProtection="1">
      <alignment horizontal="center" vertical="center" wrapText="1"/>
    </xf>
    <xf numFmtId="0" fontId="55" fillId="32" borderId="9" xfId="0" applyFont="1" applyFill="1" applyBorder="1" applyAlignment="1" applyProtection="1">
      <alignment horizontal="center" vertical="center" wrapText="1"/>
    </xf>
    <xf numFmtId="0" fontId="72" fillId="33" borderId="9" xfId="0" applyFont="1" applyFill="1" applyBorder="1" applyAlignment="1" applyProtection="1">
      <alignment horizontal="center" vertical="center" wrapText="1"/>
    </xf>
    <xf numFmtId="0" fontId="72" fillId="34" borderId="9" xfId="0" applyFont="1" applyFill="1" applyBorder="1" applyAlignment="1" applyProtection="1">
      <alignment horizontal="center" vertical="center" wrapText="1"/>
    </xf>
    <xf numFmtId="0" fontId="72" fillId="35" borderId="9" xfId="0" applyFont="1" applyFill="1" applyBorder="1" applyAlignment="1" applyProtection="1">
      <alignment horizontal="center" vertical="center" wrapText="1"/>
    </xf>
    <xf numFmtId="0" fontId="72" fillId="33" borderId="12" xfId="0" applyFont="1" applyFill="1" applyBorder="1" applyAlignment="1" applyProtection="1">
      <alignment horizontal="center" vertical="center" wrapText="1"/>
    </xf>
    <xf numFmtId="0" fontId="72" fillId="33" borderId="15" xfId="0" applyFont="1" applyFill="1" applyBorder="1" applyAlignment="1" applyProtection="1">
      <alignment horizontal="center" vertical="center" wrapText="1"/>
    </xf>
    <xf numFmtId="0" fontId="72" fillId="33" borderId="32" xfId="0" applyFont="1" applyFill="1" applyBorder="1" applyAlignment="1" applyProtection="1">
      <alignment horizontal="center" vertical="center" wrapText="1"/>
    </xf>
    <xf numFmtId="0" fontId="28" fillId="55" borderId="12" xfId="48" applyFill="1" applyBorder="1" applyAlignment="1" applyProtection="1">
      <alignment horizontal="center"/>
    </xf>
    <xf numFmtId="0" fontId="28" fillId="55" borderId="15" xfId="48" applyFill="1" applyBorder="1" applyAlignment="1" applyProtection="1">
      <alignment horizontal="center"/>
    </xf>
    <xf numFmtId="0" fontId="28" fillId="55" borderId="32" xfId="48" applyFill="1" applyBorder="1" applyAlignment="1" applyProtection="1">
      <alignment horizontal="center"/>
    </xf>
    <xf numFmtId="0" fontId="28" fillId="50" borderId="12" xfId="48" applyFill="1" applyBorder="1" applyAlignment="1" applyProtection="1">
      <alignment horizontal="center"/>
    </xf>
    <xf numFmtId="0" fontId="28" fillId="50" borderId="15" xfId="48" applyFill="1" applyBorder="1" applyAlignment="1" applyProtection="1">
      <alignment horizontal="center"/>
    </xf>
    <xf numFmtId="0" fontId="28" fillId="50" borderId="32" xfId="48" applyFill="1" applyBorder="1" applyAlignment="1" applyProtection="1">
      <alignment horizontal="center"/>
    </xf>
  </cellXfs>
  <cellStyles count="54">
    <cellStyle name="20 % - Accent1" xfId="46"/>
    <cellStyle name="20 % - Accent2" xfId="1"/>
    <cellStyle name="20 % - Accent3" xfId="2"/>
    <cellStyle name="20 % - Accent4" xfId="3"/>
    <cellStyle name="20 % - Accent5" xfId="4"/>
    <cellStyle name="20 % - Accent6" xfId="5"/>
    <cellStyle name="40 % - Accent1" xfId="6"/>
    <cellStyle name="40 % - Accent2" xfId="7"/>
    <cellStyle name="40 % - Accent3" xfId="8"/>
    <cellStyle name="40 % - Accent4" xfId="9"/>
    <cellStyle name="40 % - Accent5" xfId="10"/>
    <cellStyle name="40 % - Accent6" xfId="11"/>
    <cellStyle name="60 % - Accent1" xfId="43"/>
    <cellStyle name="60 % - Accent2" xfId="12"/>
    <cellStyle name="60 % - Accent3" xfId="13"/>
    <cellStyle name="60 % - Accent4" xfId="14"/>
    <cellStyle name="60 % - Accent5" xfId="15"/>
    <cellStyle name="60 % - Accent6" xfId="16"/>
    <cellStyle name="Accent1" xfId="34" builtinId="29"/>
    <cellStyle name="Accent2" xfId="35" builtinId="33"/>
    <cellStyle name="Accent3" xfId="36" builtinId="37"/>
    <cellStyle name="Accent4" xfId="37" builtinId="41"/>
    <cellStyle name="Avertissement" xfId="17"/>
    <cellStyle name="Calcul" xfId="18"/>
    <cellStyle name="Cellule liée" xfId="19"/>
    <cellStyle name="Commentaire" xfId="20"/>
    <cellStyle name="Currency 2" xfId="41"/>
    <cellStyle name="Entrée" xfId="21"/>
    <cellStyle name="Excel Built-in Normal" xfId="39"/>
    <cellStyle name="Hyperlink 2" xfId="44"/>
    <cellStyle name="Insatisfaisant" xfId="23"/>
    <cellStyle name="Lien hypertexte" xfId="22" builtinId="8"/>
    <cellStyle name="Milliers" xfId="53" builtinId="3"/>
    <cellStyle name="Neutre" xfId="24"/>
    <cellStyle name="Normal" xfId="0" builtinId="0"/>
    <cellStyle name="Normal 2" xfId="38"/>
    <cellStyle name="Normal 3" xfId="40"/>
    <cellStyle name="Normal 3 2" xfId="47"/>
    <cellStyle name="Normal 4" xfId="48"/>
    <cellStyle name="Normal 4 2" xfId="50"/>
    <cellStyle name="Normal 5" xfId="49"/>
    <cellStyle name="Normal 6" xfId="51"/>
    <cellStyle name="Normal 6 3" xfId="52"/>
    <cellStyle name="Percent 2" xfId="42"/>
    <cellStyle name="Satisfaisant" xfId="25"/>
    <cellStyle name="Sortie" xfId="26"/>
    <cellStyle name="Texte explicatif" xfId="27"/>
    <cellStyle name="Titre" xfId="28" builtinId="15"/>
    <cellStyle name="Titre 1" xfId="45"/>
    <cellStyle name="Titre 1" xfId="29"/>
    <cellStyle name="Titre 2" xfId="30"/>
    <cellStyle name="Titre 3" xfId="31"/>
    <cellStyle name="Titre 4" xfId="32"/>
    <cellStyle name="Vérification" xfId="33"/>
  </cellStyles>
  <dxfs count="93">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B8CCE4"/>
        </patternFill>
      </fill>
    </dxf>
    <dxf>
      <fill>
        <patternFill>
          <bgColor rgb="FF366092"/>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B8CCE4"/>
        </patternFill>
      </fill>
    </dxf>
    <dxf>
      <fill>
        <patternFill>
          <bgColor rgb="FF366092"/>
        </patternFill>
      </fill>
    </dxf>
    <dxf>
      <protection locked="0" hidden="0"/>
    </dxf>
    <dxf>
      <numFmt numFmtId="30" formatCode="@"/>
      <protection locked="0" hidden="0"/>
    </dxf>
    <dxf>
      <numFmt numFmtId="172" formatCode="d/mm/yyyy;@"/>
      <protection locked="0" hidden="0"/>
    </dxf>
    <dxf>
      <numFmt numFmtId="172" formatCode="d/mm/yyyy;@"/>
      <protection locked="0" hidden="0"/>
    </dxf>
    <dxf>
      <numFmt numFmtId="30" formatCode="@"/>
      <protection locked="0" hidden="0"/>
    </dxf>
    <dxf>
      <numFmt numFmtId="30" formatCode="@"/>
      <protection locked="0" hidden="0"/>
    </dxf>
    <dxf>
      <protection locked="0" hidden="0"/>
    </dxf>
    <dxf>
      <protection locked="0" hidden="0"/>
    </dxf>
    <dxf>
      <numFmt numFmtId="30" formatCode="@"/>
      <protection locked="0" hidden="0"/>
    </dxf>
    <dxf>
      <numFmt numFmtId="172" formatCode="d/mm/yyyy;@"/>
      <protection locked="0" hidden="0"/>
    </dxf>
    <dxf>
      <numFmt numFmtId="172" formatCode="d/mm/yyyy;@"/>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protection locked="0" hidden="0"/>
    </dxf>
    <dxf>
      <font>
        <color theme="1"/>
      </font>
      <fill>
        <patternFill>
          <bgColor theme="0"/>
        </patternFill>
      </fill>
    </dxf>
    <dxf>
      <font>
        <color theme="1"/>
      </font>
      <fill>
        <patternFill>
          <bgColor theme="0"/>
        </patternFill>
      </fill>
    </dxf>
    <dxf>
      <font>
        <color rgb="FF9C0006"/>
      </font>
      <fill>
        <patternFill>
          <bgColor rgb="FFFFC7CE"/>
        </patternFill>
      </fill>
    </dxf>
    <dxf>
      <font>
        <color theme="1"/>
      </font>
      <fill>
        <patternFill>
          <bgColor theme="0" tint="-4.9989318521683403E-2"/>
        </patternFill>
      </fill>
    </dxf>
    <dxf>
      <fill>
        <patternFill>
          <bgColor theme="0" tint="-4.9989318521683403E-2"/>
        </patternFill>
      </fill>
    </dxf>
    <dxf>
      <font>
        <color theme="1"/>
      </font>
      <fill>
        <patternFill>
          <fgColor theme="0" tint="-4.9989318521683403E-2"/>
        </patternFill>
      </fill>
    </dxf>
    <dxf>
      <font>
        <color rgb="FF006100"/>
      </font>
      <fill>
        <patternFill>
          <bgColor rgb="FFC6EFCE"/>
        </patternFill>
      </fill>
    </dxf>
    <dxf>
      <font>
        <color theme="9" tint="-0.24994659260841701"/>
      </font>
      <fill>
        <patternFill>
          <bgColor theme="9"/>
        </patternFill>
      </fill>
    </dxf>
    <dxf>
      <font>
        <color rgb="FF9C0006"/>
      </font>
      <fill>
        <patternFill>
          <bgColor rgb="FFFFC7CE"/>
        </patternFill>
      </fill>
    </dxf>
    <dxf>
      <font>
        <color theme="1"/>
      </font>
      <fill>
        <patternFill>
          <bgColor theme="0" tint="-4.9989318521683403E-2"/>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24994659260841701"/>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1"/>
      </font>
      <fill>
        <patternFill>
          <bgColor theme="0" tint="-4.9989318521683403E-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1"/>
      </font>
      <fill>
        <patternFill>
          <bgColor theme="0" tint="-4.9989318521683403E-2"/>
        </patternFill>
      </fill>
    </dxf>
    <dxf>
      <font>
        <color theme="1"/>
      </font>
      <fill>
        <patternFill>
          <bgColor theme="0" tint="-4.9989318521683403E-2"/>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ont>
        <color theme="0"/>
      </font>
      <fill>
        <patternFill>
          <bgColor theme="1"/>
        </patternFill>
      </fill>
    </dxf>
    <dxf>
      <fill>
        <patternFill>
          <bgColor theme="9"/>
        </patternFill>
      </fill>
    </dxf>
    <dxf>
      <fill>
        <patternFill>
          <bgColor rgb="FF92D050"/>
        </patternFill>
      </fill>
    </dxf>
    <dxf>
      <fill>
        <patternFill>
          <bgColor rgb="FFFF0000"/>
        </patternFill>
      </fill>
    </dxf>
    <dxf>
      <font>
        <color theme="0"/>
      </font>
      <fill>
        <patternFill>
          <bgColor theme="1"/>
        </patternFill>
      </fill>
    </dxf>
    <dxf>
      <fill>
        <patternFill>
          <bgColor theme="9"/>
        </patternFill>
      </fill>
    </dxf>
    <dxf>
      <fill>
        <patternFill>
          <bgColor rgb="FF92D050"/>
        </patternFill>
      </fill>
    </dxf>
    <dxf>
      <fill>
        <patternFill>
          <bgColor rgb="FFFF0000"/>
        </patternFill>
      </fill>
    </dxf>
    <dxf>
      <font>
        <color theme="0"/>
      </font>
      <fill>
        <patternFill>
          <bgColor theme="1"/>
        </patternFill>
      </fill>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313295</xdr:colOff>
      <xdr:row>33</xdr:row>
      <xdr:rowOff>161220</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0" y="0"/>
          <a:ext cx="8238095" cy="56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9524</xdr:rowOff>
    </xdr:from>
    <xdr:to>
      <xdr:col>0</xdr:col>
      <xdr:colOff>8496300</xdr:colOff>
      <xdr:row>54</xdr:row>
      <xdr:rowOff>152399</xdr:rowOff>
    </xdr:to>
    <xdr:sp macro="" textlink="">
      <xdr:nvSpPr>
        <xdr:cNvPr id="2" name="TextBox 1"/>
        <xdr:cNvSpPr txBox="1"/>
      </xdr:nvSpPr>
      <xdr:spPr>
        <a:xfrm>
          <a:off x="19051" y="9524"/>
          <a:ext cx="8477249" cy="888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Introduire points saillants relatifs à l'exécution du projet et/ou à la nouvelle programmation opérationnelle et financière (max. 1 page)</a:t>
          </a:r>
        </a:p>
        <a:p>
          <a:endParaRPr lang="en-US" sz="1100" b="1" u="sng"/>
        </a:p>
        <a:p>
          <a:endParaRPr lang="en-US" sz="1100" b="1" u="sng"/>
        </a:p>
        <a:p>
          <a:pPr algn="l"/>
          <a:r>
            <a:rPr lang="fr-FR" sz="1200">
              <a:solidFill>
                <a:schemeClr val="dk1"/>
              </a:solidFill>
              <a:effectLst/>
              <a:latin typeface="+mn-lt"/>
              <a:ea typeface="+mn-ea"/>
              <a:cs typeface="+mn-cs"/>
            </a:rPr>
            <a:t>Le présent projet cherche, dans un premier temps, à répondre à des besoins essentiels et urgents (formations urgentes, soutien en équipement, mise en place d’un système d’information, reportage de l’exercice 2013, etc.) mais aussi à inscrire cet appui dans une perspective de long terme et une vision structurelle de processus de développement coordonné (Audit interne, plan de renforcement des capacités, réforme législative et appui à la mise en œuvre). En tenant compte de ces exigences de court et long termes,  une double  dynamique est appliquée pour le renforcement de chaque institution : renforcer l’institution en soi (capacités internes et réalisation du mandat) et son efficacité dans le système (liens avec les autres organes).</a:t>
          </a:r>
          <a:endParaRPr lang="fr-BE" sz="1200">
            <a:solidFill>
              <a:schemeClr val="dk1"/>
            </a:solidFill>
            <a:effectLst/>
            <a:latin typeface="+mn-lt"/>
            <a:ea typeface="+mn-ea"/>
            <a:cs typeface="+mn-cs"/>
          </a:endParaRPr>
        </a:p>
        <a:p>
          <a:pPr algn="l"/>
          <a:r>
            <a:rPr lang="fr-FR" sz="1200">
              <a:solidFill>
                <a:schemeClr val="dk1"/>
              </a:solidFill>
              <a:effectLst/>
              <a:latin typeface="+mn-lt"/>
              <a:ea typeface="+mn-ea"/>
              <a:cs typeface="+mn-cs"/>
            </a:rPr>
            <a:t> </a:t>
          </a:r>
          <a:endParaRPr lang="fr-BE" sz="1200" b="0">
            <a:solidFill>
              <a:schemeClr val="dk1"/>
            </a:solidFill>
            <a:effectLst/>
            <a:latin typeface="+mn-lt"/>
            <a:ea typeface="+mn-ea"/>
            <a:cs typeface="+mn-cs"/>
          </a:endParaRPr>
        </a:p>
        <a:p>
          <a:r>
            <a:rPr lang="en-US" sz="1100" b="0" u="none"/>
            <a:t>Au cours du premier trimestre, au niveau du Résultat</a:t>
          </a:r>
          <a:r>
            <a:rPr lang="en-US" sz="1100" b="0" u="none" baseline="0"/>
            <a:t> 1 "Le suuvi et la coordination de la mise en oeuvre de la SNGBLC sont assurés par le ST du MBG&amp;P", nous avons lancé l'activité de redéfinition du cadre de rapportage de la SNBGLC. Des consultants ont été recrutés et des Points Focaux des Ministères formés.</a:t>
          </a:r>
        </a:p>
        <a:p>
          <a:endParaRPr lang="en-US" sz="1100" b="0" u="none" baseline="0"/>
        </a:p>
        <a:p>
          <a:r>
            <a:rPr lang="en-US" sz="1100" b="0" u="none" baseline="0"/>
            <a:t>Au niveau du Résultat 2 "La fonction d'audit interne du secteur public est renforcée en vue de contribuer à l'atteinte des objectifs de la SNBGLC", un Plan d'actions a été adopté; un appel d'offres pour l'audit institutionnel et organisationnel pour l'IGE lancé et qui sera lis en oeuvre au début du 2ième trimestre. L'IGE fait également des missions d'audit sur le terrain.</a:t>
          </a:r>
        </a:p>
        <a:p>
          <a:endParaRPr lang="en-US" sz="1100" b="0" u="none" baseline="0"/>
        </a:p>
        <a:p>
          <a:r>
            <a:rPr lang="en-US" sz="1100" b="0" u="none" baseline="0"/>
            <a:t>Du matériel et des équipements ont également été achetés pour l'IGE et le ST.</a:t>
          </a:r>
        </a:p>
        <a:p>
          <a:endParaRPr lang="en-US" sz="1100" b="0" u="none" baseline="0"/>
        </a:p>
        <a:p>
          <a:r>
            <a:rPr lang="en-US" sz="1100" b="0" u="none" baseline="0"/>
            <a:t>Un appui en aerchivage est également en cours.</a:t>
          </a:r>
        </a:p>
        <a:p>
          <a:endParaRPr lang="en-US" sz="1100" b="0" u="none" baseline="0"/>
        </a:p>
        <a:p>
          <a:endParaRPr lang="en-US" sz="1100" b="0" u="none"/>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419100</xdr:colOff>
      <xdr:row>29</xdr:row>
      <xdr:rowOff>9525</xdr:rowOff>
    </xdr:to>
    <xdr:pic>
      <xdr:nvPicPr>
        <xdr:cNvPr id="3" name="Image 2"/>
        <xdr:cNvPicPr>
          <a:picLocks noChangeAspect="1"/>
        </xdr:cNvPicPr>
      </xdr:nvPicPr>
      <xdr:blipFill>
        <a:blip xmlns:r="http://schemas.openxmlformats.org/officeDocument/2006/relationships" r:embed="rId1"/>
        <a:stretch>
          <a:fillRect/>
        </a:stretch>
      </xdr:blipFill>
      <xdr:spPr>
        <a:xfrm>
          <a:off x="0" y="0"/>
          <a:ext cx="11391900" cy="4800600"/>
        </a:xfrm>
        <a:prstGeom prst="rect">
          <a:avLst/>
        </a:prstGeom>
      </xdr:spPr>
    </xdr:pic>
    <xdr:clientData/>
  </xdr:twoCellAnchor>
  <xdr:twoCellAnchor editAs="oneCell">
    <xdr:from>
      <xdr:col>0</xdr:col>
      <xdr:colOff>0</xdr:colOff>
      <xdr:row>29</xdr:row>
      <xdr:rowOff>0</xdr:rowOff>
    </xdr:from>
    <xdr:to>
      <xdr:col>18</xdr:col>
      <xdr:colOff>419100</xdr:colOff>
      <xdr:row>42</xdr:row>
      <xdr:rowOff>123546</xdr:rowOff>
    </xdr:to>
    <xdr:pic>
      <xdr:nvPicPr>
        <xdr:cNvPr id="5" name="Image 4"/>
        <xdr:cNvPicPr>
          <a:picLocks noChangeAspect="1"/>
        </xdr:cNvPicPr>
      </xdr:nvPicPr>
      <xdr:blipFill>
        <a:blip xmlns:r="http://schemas.openxmlformats.org/officeDocument/2006/relationships" r:embed="rId2"/>
        <a:stretch>
          <a:fillRect/>
        </a:stretch>
      </xdr:blipFill>
      <xdr:spPr>
        <a:xfrm>
          <a:off x="0" y="4791075"/>
          <a:ext cx="11391900" cy="2228571"/>
        </a:xfrm>
        <a:prstGeom prst="rect">
          <a:avLst/>
        </a:prstGeom>
      </xdr:spPr>
    </xdr:pic>
    <xdr:clientData/>
  </xdr:twoCellAnchor>
  <xdr:twoCellAnchor editAs="oneCell">
    <xdr:from>
      <xdr:col>0</xdr:col>
      <xdr:colOff>0</xdr:colOff>
      <xdr:row>43</xdr:row>
      <xdr:rowOff>0</xdr:rowOff>
    </xdr:from>
    <xdr:to>
      <xdr:col>18</xdr:col>
      <xdr:colOff>409574</xdr:colOff>
      <xdr:row>58</xdr:row>
      <xdr:rowOff>142554</xdr:rowOff>
    </xdr:to>
    <xdr:pic>
      <xdr:nvPicPr>
        <xdr:cNvPr id="8" name="Image 7"/>
        <xdr:cNvPicPr>
          <a:picLocks noChangeAspect="1"/>
        </xdr:cNvPicPr>
      </xdr:nvPicPr>
      <xdr:blipFill>
        <a:blip xmlns:r="http://schemas.openxmlformats.org/officeDocument/2006/relationships" r:embed="rId3"/>
        <a:stretch>
          <a:fillRect/>
        </a:stretch>
      </xdr:blipFill>
      <xdr:spPr>
        <a:xfrm>
          <a:off x="0" y="7058025"/>
          <a:ext cx="11382374" cy="2571429"/>
        </a:xfrm>
        <a:prstGeom prst="rect">
          <a:avLst/>
        </a:prstGeom>
      </xdr:spPr>
    </xdr:pic>
    <xdr:clientData/>
  </xdr:twoCellAnchor>
  <xdr:twoCellAnchor editAs="oneCell">
    <xdr:from>
      <xdr:col>0</xdr:col>
      <xdr:colOff>9525</xdr:colOff>
      <xdr:row>59</xdr:row>
      <xdr:rowOff>0</xdr:rowOff>
    </xdr:from>
    <xdr:to>
      <xdr:col>18</xdr:col>
      <xdr:colOff>417762</xdr:colOff>
      <xdr:row>64</xdr:row>
      <xdr:rowOff>57042</xdr:rowOff>
    </xdr:to>
    <xdr:pic>
      <xdr:nvPicPr>
        <xdr:cNvPr id="10" name="Image 9"/>
        <xdr:cNvPicPr>
          <a:picLocks noChangeAspect="1"/>
        </xdr:cNvPicPr>
      </xdr:nvPicPr>
      <xdr:blipFill>
        <a:blip xmlns:r="http://schemas.openxmlformats.org/officeDocument/2006/relationships" r:embed="rId4"/>
        <a:stretch>
          <a:fillRect/>
        </a:stretch>
      </xdr:blipFill>
      <xdr:spPr>
        <a:xfrm>
          <a:off x="9525" y="9648825"/>
          <a:ext cx="11381037" cy="8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Workgroups/Improvement-BTC/2013/Axe%202/Doc_travail/Operational_monitoring_envoi_pilote/envoi_Final/OMM_VF_DPC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Workgroups/Improvement-BTC/2013/Axe%202/Doc_travail/Operational_monitoring_envoi_pilote/Operational%20Monitoring%20_fi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swald/Documents/Dossier%20MONOP/Copie%20de%20OMM_BNE%20GVNCE_201401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icolas/Desktop/Projet%20MP/05%20-%20March&#233;s%20publics/OMM/OMM_AASMPB_201311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M"/>
      <sheetName val="Codes"/>
      <sheetName val="Instructions"/>
      <sheetName val="Feuil1"/>
    </sheetNames>
    <sheetDataSet>
      <sheetData sheetId="0"/>
      <sheetData sheetId="1">
        <row r="2">
          <cell r="D2" t="str">
            <v>Travaux</v>
          </cell>
          <cell r="N2" t="str">
            <v>Oui</v>
          </cell>
          <cell r="O2" t="str">
            <v>Bon</v>
          </cell>
        </row>
        <row r="3">
          <cell r="D3" t="str">
            <v>Services</v>
          </cell>
          <cell r="N3" t="str">
            <v>Non</v>
          </cell>
          <cell r="O3" t="str">
            <v>Satisfaisant</v>
          </cell>
        </row>
        <row r="4">
          <cell r="D4" t="str">
            <v>Fournitures</v>
          </cell>
          <cell r="O4" t="str">
            <v>Faible</v>
          </cell>
        </row>
        <row r="5">
          <cell r="O5" t="str">
            <v>Mauvais</v>
          </cell>
        </row>
      </sheetData>
      <sheetData sheetId="2"/>
      <sheetData sheetId="3">
        <row r="1">
          <cell r="A1" t="str">
            <v>Belge</v>
          </cell>
          <cell r="C1" t="str">
            <v>Direction Intervention</v>
          </cell>
        </row>
        <row r="2">
          <cell r="A2" t="str">
            <v>National</v>
          </cell>
          <cell r="C2" t="str">
            <v>RepR</v>
          </cell>
        </row>
        <row r="3">
          <cell r="C3" t="str">
            <v>AmbaBel</v>
          </cell>
        </row>
        <row r="4">
          <cell r="C4" t="str">
            <v>HQ CTB</v>
          </cell>
        </row>
        <row r="5">
          <cell r="C5" t="str">
            <v>Partenaire</v>
          </cell>
        </row>
        <row r="6">
          <cell r="C6" t="str">
            <v>Autre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roj"/>
      <sheetName val="Organ"/>
      <sheetName val="Risques Prob"/>
      <sheetName val="Déc SMCL"/>
      <sheetName val="MP"/>
      <sheetName val="AE-AF"/>
      <sheetName val="RH"/>
      <sheetName val="Narr"/>
      <sheetName val="Plan Op"/>
      <sheetName val="POP"/>
      <sheetName val="MSE"/>
      <sheetName val="Plan Fin"/>
      <sheetName val="Plan Fin Dét"/>
      <sheetName val="SYNTH"/>
    </sheetNames>
    <sheetDataSet>
      <sheetData sheetId="0">
        <row r="3">
          <cell r="B3" t="str">
            <v>PDAI Iknioun Ait El Fersi</v>
          </cell>
        </row>
        <row r="4">
          <cell r="B4" t="str">
            <v>MOR0903711</v>
          </cell>
        </row>
        <row r="21">
          <cell r="B21">
            <v>2013</v>
          </cell>
        </row>
        <row r="22">
          <cell r="B22" t="str">
            <v>Q1</v>
          </cell>
        </row>
        <row r="23">
          <cell r="B23">
            <v>41368</v>
          </cell>
        </row>
      </sheetData>
      <sheetData sheetId="1"/>
      <sheetData sheetId="2"/>
      <sheetData sheetId="3"/>
      <sheetData sheetId="4"/>
      <sheetData sheetId="5"/>
      <sheetData sheetId="6"/>
      <sheetData sheetId="7"/>
      <sheetData sheetId="8">
        <row r="11">
          <cell r="AE11" t="str">
            <v>CLOT</v>
          </cell>
        </row>
        <row r="12">
          <cell r="AE12">
            <v>0</v>
          </cell>
        </row>
        <row r="13">
          <cell r="AE13" t="str">
            <v>RET CRIT</v>
          </cell>
        </row>
        <row r="14">
          <cell r="AE14">
            <v>0</v>
          </cell>
        </row>
        <row r="15">
          <cell r="AE15" t="str">
            <v>OK</v>
          </cell>
        </row>
        <row r="16">
          <cell r="AE16">
            <v>0</v>
          </cell>
        </row>
        <row r="17">
          <cell r="AE17" t="str">
            <v>OK</v>
          </cell>
        </row>
        <row r="18">
          <cell r="AE18">
            <v>0</v>
          </cell>
        </row>
        <row r="19">
          <cell r="AE19" t="str">
            <v>RET</v>
          </cell>
        </row>
        <row r="20">
          <cell r="AE20">
            <v>0</v>
          </cell>
        </row>
        <row r="21">
          <cell r="AE21">
            <v>0</v>
          </cell>
        </row>
        <row r="22">
          <cell r="AE22" t="str">
            <v>OK</v>
          </cell>
        </row>
        <row r="23">
          <cell r="AE23">
            <v>0</v>
          </cell>
        </row>
        <row r="24">
          <cell r="AE24" t="str">
            <v>OK</v>
          </cell>
        </row>
        <row r="25">
          <cell r="AE25">
            <v>0</v>
          </cell>
        </row>
        <row r="26">
          <cell r="AE26" t="str">
            <v>RET</v>
          </cell>
        </row>
        <row r="27">
          <cell r="AE27">
            <v>0</v>
          </cell>
        </row>
        <row r="28">
          <cell r="AE28">
            <v>0</v>
          </cell>
        </row>
        <row r="29">
          <cell r="AE29" t="str">
            <v>OK</v>
          </cell>
        </row>
        <row r="30">
          <cell r="AE30">
            <v>0</v>
          </cell>
        </row>
        <row r="31">
          <cell r="AE31" t="str">
            <v>RET CRIT</v>
          </cell>
        </row>
        <row r="32">
          <cell r="AE32">
            <v>0</v>
          </cell>
        </row>
        <row r="33">
          <cell r="AE33" t="str">
            <v>CLOT</v>
          </cell>
        </row>
        <row r="34">
          <cell r="AE34">
            <v>0</v>
          </cell>
        </row>
        <row r="35">
          <cell r="AE35">
            <v>0</v>
          </cell>
        </row>
        <row r="36">
          <cell r="AE36" t="str">
            <v>RET</v>
          </cell>
        </row>
        <row r="37">
          <cell r="AE37">
            <v>0</v>
          </cell>
        </row>
        <row r="38">
          <cell r="AE38" t="str">
            <v>CLOT</v>
          </cell>
        </row>
        <row r="39">
          <cell r="AE39">
            <v>0</v>
          </cell>
        </row>
        <row r="40">
          <cell r="AE40" t="str">
            <v>CLOT</v>
          </cell>
        </row>
        <row r="41">
          <cell r="AE41">
            <v>0</v>
          </cell>
        </row>
        <row r="42">
          <cell r="AE42">
            <v>0</v>
          </cell>
        </row>
        <row r="43">
          <cell r="AE43">
            <v>0</v>
          </cell>
        </row>
        <row r="44">
          <cell r="AE44" t="str">
            <v>CLOT</v>
          </cell>
        </row>
        <row r="45">
          <cell r="AE45">
            <v>0</v>
          </cell>
        </row>
        <row r="46">
          <cell r="AE46" t="str">
            <v>CLOT</v>
          </cell>
        </row>
        <row r="47">
          <cell r="AE47">
            <v>0</v>
          </cell>
        </row>
        <row r="48">
          <cell r="AE48" t="str">
            <v>CLOT</v>
          </cell>
        </row>
        <row r="49">
          <cell r="AE49">
            <v>0</v>
          </cell>
        </row>
        <row r="50">
          <cell r="AE50" t="str">
            <v>CLOT</v>
          </cell>
        </row>
        <row r="51">
          <cell r="AE51">
            <v>0</v>
          </cell>
        </row>
        <row r="52">
          <cell r="AE52">
            <v>0</v>
          </cell>
        </row>
        <row r="53">
          <cell r="AE53" t="str">
            <v>CLOT</v>
          </cell>
        </row>
        <row r="54">
          <cell r="AE54">
            <v>0</v>
          </cell>
        </row>
        <row r="55">
          <cell r="AE55" t="str">
            <v>CLOT</v>
          </cell>
        </row>
        <row r="56">
          <cell r="AE56">
            <v>0</v>
          </cell>
        </row>
        <row r="57">
          <cell r="AE57" t="str">
            <v>CLOT</v>
          </cell>
        </row>
        <row r="58">
          <cell r="AE58">
            <v>0</v>
          </cell>
        </row>
        <row r="59">
          <cell r="AE59">
            <v>0</v>
          </cell>
        </row>
        <row r="60">
          <cell r="AE60" t="str">
            <v>CLOT</v>
          </cell>
        </row>
        <row r="61">
          <cell r="AE61">
            <v>0</v>
          </cell>
        </row>
        <row r="62">
          <cell r="AE62" t="str">
            <v>CLOT</v>
          </cell>
        </row>
        <row r="63">
          <cell r="AE63">
            <v>0</v>
          </cell>
        </row>
        <row r="64">
          <cell r="AE64" t="str">
            <v>CLOT</v>
          </cell>
        </row>
        <row r="65">
          <cell r="AE65">
            <v>0</v>
          </cell>
        </row>
        <row r="66">
          <cell r="AE66">
            <v>0</v>
          </cell>
        </row>
        <row r="67">
          <cell r="AE67" t="str">
            <v>CLOT</v>
          </cell>
        </row>
        <row r="68">
          <cell r="AE68">
            <v>0</v>
          </cell>
        </row>
        <row r="69">
          <cell r="AE69" t="str">
            <v>CLOT</v>
          </cell>
        </row>
        <row r="70">
          <cell r="AE70">
            <v>0</v>
          </cell>
        </row>
        <row r="71">
          <cell r="AE71" t="str">
            <v>CLOT</v>
          </cell>
        </row>
        <row r="72">
          <cell r="AE72">
            <v>0</v>
          </cell>
        </row>
        <row r="73">
          <cell r="AE73">
            <v>0</v>
          </cell>
        </row>
        <row r="74">
          <cell r="AE74">
            <v>0</v>
          </cell>
        </row>
        <row r="75">
          <cell r="AE75" t="str">
            <v>CLOT</v>
          </cell>
        </row>
        <row r="76">
          <cell r="AE76">
            <v>0</v>
          </cell>
        </row>
        <row r="77">
          <cell r="AE77" t="str">
            <v>CLOT</v>
          </cell>
        </row>
        <row r="78">
          <cell r="AE78">
            <v>0</v>
          </cell>
        </row>
        <row r="79">
          <cell r="AE79" t="str">
            <v>CLOT</v>
          </cell>
        </row>
        <row r="80">
          <cell r="AE80">
            <v>0</v>
          </cell>
        </row>
        <row r="81">
          <cell r="AE81" t="str">
            <v>CLOT</v>
          </cell>
        </row>
        <row r="82">
          <cell r="AE82">
            <v>0</v>
          </cell>
        </row>
        <row r="83">
          <cell r="AE83">
            <v>0</v>
          </cell>
        </row>
        <row r="84">
          <cell r="AE84" t="str">
            <v>CLOT</v>
          </cell>
        </row>
        <row r="85">
          <cell r="AE85">
            <v>0</v>
          </cell>
        </row>
        <row r="86">
          <cell r="AE86" t="str">
            <v>CLOT</v>
          </cell>
        </row>
        <row r="87">
          <cell r="AE87">
            <v>0</v>
          </cell>
        </row>
        <row r="88">
          <cell r="AE88" t="str">
            <v>CLOT</v>
          </cell>
        </row>
        <row r="89">
          <cell r="AE89">
            <v>0</v>
          </cell>
        </row>
        <row r="90">
          <cell r="AE90">
            <v>0</v>
          </cell>
        </row>
        <row r="91">
          <cell r="AE91" t="str">
            <v>OK</v>
          </cell>
        </row>
        <row r="92">
          <cell r="AE92">
            <v>0</v>
          </cell>
        </row>
        <row r="93">
          <cell r="AE93" t="str">
            <v>CLOT</v>
          </cell>
        </row>
        <row r="94">
          <cell r="AE94">
            <v>0</v>
          </cell>
        </row>
        <row r="95">
          <cell r="AE95">
            <v>0</v>
          </cell>
        </row>
        <row r="96">
          <cell r="AE96" t="str">
            <v>CLOT</v>
          </cell>
        </row>
        <row r="97">
          <cell r="AE97">
            <v>0</v>
          </cell>
        </row>
        <row r="98">
          <cell r="AE98" t="str">
            <v>CLOT</v>
          </cell>
        </row>
        <row r="99">
          <cell r="AE99">
            <v>0</v>
          </cell>
        </row>
        <row r="100">
          <cell r="AE100">
            <v>0</v>
          </cell>
        </row>
        <row r="101">
          <cell r="AE101" t="str">
            <v>CLOT</v>
          </cell>
        </row>
        <row r="102">
          <cell r="AE102">
            <v>0</v>
          </cell>
        </row>
        <row r="103">
          <cell r="AE103" t="str">
            <v>CLOT</v>
          </cell>
        </row>
        <row r="104">
          <cell r="AE104">
            <v>0</v>
          </cell>
        </row>
        <row r="105">
          <cell r="AE105" t="str">
            <v>CLOT</v>
          </cell>
        </row>
        <row r="106">
          <cell r="AE106">
            <v>0</v>
          </cell>
        </row>
        <row r="107">
          <cell r="AE107">
            <v>0</v>
          </cell>
        </row>
        <row r="108">
          <cell r="AE108">
            <v>0</v>
          </cell>
        </row>
        <row r="109">
          <cell r="AE109" t="str">
            <v>RET</v>
          </cell>
        </row>
        <row r="110">
          <cell r="AE110">
            <v>0</v>
          </cell>
        </row>
        <row r="111">
          <cell r="AE111" t="str">
            <v>OK</v>
          </cell>
        </row>
        <row r="112">
          <cell r="AE112">
            <v>0</v>
          </cell>
        </row>
        <row r="113">
          <cell r="AE113" t="str">
            <v>RET</v>
          </cell>
        </row>
        <row r="114">
          <cell r="AE114">
            <v>0</v>
          </cell>
        </row>
        <row r="115">
          <cell r="AE115" t="str">
            <v>CLOT</v>
          </cell>
        </row>
        <row r="116">
          <cell r="AE116">
            <v>0</v>
          </cell>
        </row>
        <row r="117">
          <cell r="AE117" t="str">
            <v>CLOT</v>
          </cell>
        </row>
        <row r="118">
          <cell r="AE118">
            <v>0</v>
          </cell>
        </row>
        <row r="119">
          <cell r="AE119">
            <v>0</v>
          </cell>
        </row>
        <row r="120">
          <cell r="AE120" t="str">
            <v>CLOT</v>
          </cell>
        </row>
        <row r="121">
          <cell r="AE121">
            <v>0</v>
          </cell>
        </row>
        <row r="122">
          <cell r="AE122" t="str">
            <v>CLOT</v>
          </cell>
        </row>
        <row r="123">
          <cell r="AE123">
            <v>0</v>
          </cell>
        </row>
        <row r="124">
          <cell r="AE124" t="str">
            <v>CLOT</v>
          </cell>
        </row>
        <row r="125">
          <cell r="AE125">
            <v>0</v>
          </cell>
        </row>
        <row r="126">
          <cell r="AE126">
            <v>0</v>
          </cell>
        </row>
        <row r="127">
          <cell r="AE127" t="str">
            <v>OK</v>
          </cell>
        </row>
        <row r="128">
          <cell r="AE128">
            <v>0</v>
          </cell>
        </row>
        <row r="129">
          <cell r="AE129" t="str">
            <v>RET</v>
          </cell>
        </row>
        <row r="130">
          <cell r="AE130">
            <v>0</v>
          </cell>
        </row>
        <row r="131">
          <cell r="AE131" t="str">
            <v>OK</v>
          </cell>
        </row>
        <row r="132">
          <cell r="AE132">
            <v>0</v>
          </cell>
        </row>
        <row r="133">
          <cell r="AE133">
            <v>0</v>
          </cell>
        </row>
        <row r="134">
          <cell r="AE134" t="str">
            <v>CLOT</v>
          </cell>
        </row>
        <row r="135">
          <cell r="AE135">
            <v>0</v>
          </cell>
        </row>
        <row r="136">
          <cell r="AE136" t="str">
            <v>CLOT</v>
          </cell>
        </row>
        <row r="137">
          <cell r="AE137">
            <v>0</v>
          </cell>
        </row>
        <row r="138">
          <cell r="AE138" t="str">
            <v>CLOT</v>
          </cell>
        </row>
        <row r="139">
          <cell r="AE139">
            <v>0</v>
          </cell>
        </row>
      </sheetData>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M"/>
      <sheetName val="Codes"/>
      <sheetName val="Instructions"/>
    </sheetNames>
    <sheetDataSet>
      <sheetData sheetId="0"/>
      <sheetData sheetId="1">
        <row r="2">
          <cell r="A2" t="str">
            <v>PAEX</v>
          </cell>
          <cell r="C2" t="str">
            <v>Cogestion</v>
          </cell>
          <cell r="D2" t="str">
            <v>Travaux</v>
          </cell>
          <cell r="F2" t="str">
            <v>Direction intervention</v>
          </cell>
          <cell r="K2" t="str">
            <v>EUR</v>
          </cell>
        </row>
        <row r="3">
          <cell r="A3" t="str">
            <v>PAREC</v>
          </cell>
          <cell r="C3" t="str">
            <v>Régie</v>
          </cell>
          <cell r="D3" t="str">
            <v>Services</v>
          </cell>
          <cell r="F3" t="str">
            <v>REPBDI</v>
          </cell>
          <cell r="K3" t="str">
            <v>BIF</v>
          </cell>
        </row>
        <row r="4">
          <cell r="A4" t="str">
            <v>FBBR</v>
          </cell>
          <cell r="D4" t="str">
            <v>Fournitures</v>
          </cell>
          <cell r="F4" t="str">
            <v>AmbaBel</v>
          </cell>
          <cell r="K4" t="str">
            <v>USD</v>
          </cell>
        </row>
        <row r="5">
          <cell r="A5" t="str">
            <v>APVR</v>
          </cell>
          <cell r="F5" t="str">
            <v>HQ</v>
          </cell>
        </row>
        <row r="6">
          <cell r="A6" t="str">
            <v>PAIOSA</v>
          </cell>
          <cell r="F6" t="str">
            <v>Partenaire</v>
          </cell>
        </row>
        <row r="7">
          <cell r="A7" t="str">
            <v>PADAPC</v>
          </cell>
          <cell r="F7" t="str">
            <v>Autre</v>
          </cell>
        </row>
        <row r="8">
          <cell r="A8" t="str">
            <v>FCE</v>
          </cell>
        </row>
        <row r="9">
          <cell r="A9" t="str">
            <v>AEP</v>
          </cell>
        </row>
        <row r="10">
          <cell r="A10" t="str">
            <v>AFPT</v>
          </cell>
        </row>
        <row r="11">
          <cell r="A11" t="str">
            <v>AFIE</v>
          </cell>
        </row>
        <row r="12">
          <cell r="A12" t="str">
            <v>PAISS</v>
          </cell>
        </row>
        <row r="13">
          <cell r="A13" t="str">
            <v>ASNIS</v>
          </cell>
        </row>
        <row r="14">
          <cell r="A14" t="str">
            <v>Justice</v>
          </cell>
        </row>
        <row r="15">
          <cell r="A15" t="str">
            <v>Pavage</v>
          </cell>
        </row>
        <row r="16">
          <cell r="A16" t="str">
            <v>ABGLC</v>
          </cell>
        </row>
        <row r="17">
          <cell r="A17" t="str">
            <v>AASMPB</v>
          </cell>
        </row>
        <row r="18">
          <cell r="A18" t="str">
            <v>ADLPC</v>
          </cell>
        </row>
        <row r="19">
          <cell r="A19" t="str">
            <v>Police</v>
          </cell>
        </row>
        <row r="20">
          <cell r="A20" t="str">
            <v>MiniRelEx</v>
          </cell>
        </row>
        <row r="21">
          <cell r="A21" t="str">
            <v>REPBDI</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OMM"/>
      <sheetName val="Instructions"/>
    </sheetNames>
    <sheetDataSet>
      <sheetData sheetId="0">
        <row r="2">
          <cell r="A2" t="str">
            <v>PAEX</v>
          </cell>
          <cell r="D2" t="str">
            <v>Travaux</v>
          </cell>
        </row>
        <row r="3">
          <cell r="D3" t="str">
            <v>Services</v>
          </cell>
        </row>
        <row r="4">
          <cell r="D4" t="str">
            <v>Fournitures</v>
          </cell>
        </row>
      </sheetData>
      <sheetData sheetId="1"/>
      <sheetData sheetId="2" refreshError="1"/>
    </sheetDataSet>
  </externalBook>
</externalLink>
</file>

<file path=xl/tables/table1.xml><?xml version="1.0" encoding="utf-8"?>
<table xmlns="http://schemas.openxmlformats.org/spreadsheetml/2006/main" id="2" name="Table2" displayName="Table2" ref="A9:H26" totalsRowShown="0" dataDxfId="51">
  <autoFilter ref="A9:H26"/>
  <tableColumns count="8">
    <tableColumn id="1" name="Fonction" dataDxfId="50"/>
    <tableColumn id="2" name="Nom" dataDxfId="49"/>
    <tableColumn id="10" name="Prénom" dataDxfId="48"/>
    <tableColumn id="7" name="M/F" dataDxfId="47"/>
    <tableColumn id="3" name="Début" dataDxfId="46"/>
    <tableColumn id="4" name="Fin" dataDxfId="45"/>
    <tableColumn id="5" name="Type" dataDxfId="44"/>
    <tableColumn id="6" name="Cercles Dévt" dataDxfId="43"/>
  </tableColumns>
  <tableStyleInfo name="TableStyleLight1" showFirstColumn="0" showLastColumn="0" showRowStripes="1" showColumnStripes="0"/>
</table>
</file>

<file path=xl/tables/table2.xml><?xml version="1.0" encoding="utf-8"?>
<table xmlns="http://schemas.openxmlformats.org/spreadsheetml/2006/main" id="4" name="Table25" displayName="Table25" ref="A33:F50" totalsRowShown="0" dataDxfId="42">
  <autoFilter ref="A33:F50"/>
  <tableColumns count="6">
    <tableColumn id="1" name="Nature" dataDxfId="41"/>
    <tableColumn id="2" name="Contractant" dataDxfId="40"/>
    <tableColumn id="3" name="Début" dataDxfId="39"/>
    <tableColumn id="4" name="Fin" dataDxfId="38"/>
    <tableColumn id="5" name="Total H/J" dataDxfId="37"/>
    <tableColumn id="6" name="Prestations" dataDxfId="36"/>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I37"/>
  <sheetViews>
    <sheetView topLeftCell="A2" zoomScaleNormal="100" workbookViewId="0">
      <selection activeCell="B9" sqref="B9"/>
    </sheetView>
  </sheetViews>
  <sheetFormatPr baseColWidth="10" defaultColWidth="9.140625" defaultRowHeight="12.75" x14ac:dyDescent="0.2"/>
  <cols>
    <col min="1" max="1" width="38.85546875" customWidth="1"/>
    <col min="2" max="2" width="80.140625" customWidth="1"/>
    <col min="3" max="3" width="0.28515625" hidden="1" customWidth="1"/>
    <col min="4" max="4" width="4.7109375" hidden="1" customWidth="1"/>
    <col min="5" max="5" width="0.140625" hidden="1" customWidth="1"/>
  </cols>
  <sheetData>
    <row r="1" spans="1:9" s="1" customFormat="1" ht="23.25" x14ac:dyDescent="0.2">
      <c r="A1" s="503"/>
      <c r="B1" s="503"/>
      <c r="C1" s="503"/>
      <c r="D1" s="503"/>
      <c r="E1" s="503"/>
    </row>
    <row r="2" spans="1:9" s="1" customFormat="1" ht="15.75" x14ac:dyDescent="0.25">
      <c r="A2" s="257" t="s">
        <v>107</v>
      </c>
      <c r="B2" s="326" t="s">
        <v>275</v>
      </c>
      <c r="C2" s="327"/>
      <c r="D2" s="327"/>
      <c r="E2" s="328"/>
    </row>
    <row r="3" spans="1:9" ht="15.75" x14ac:dyDescent="0.25">
      <c r="A3" s="257" t="s">
        <v>65</v>
      </c>
      <c r="B3" s="362" t="s">
        <v>276</v>
      </c>
      <c r="C3" s="324"/>
      <c r="D3" s="324"/>
      <c r="E3" s="325"/>
    </row>
    <row r="4" spans="1:9" ht="15.75" x14ac:dyDescent="0.25">
      <c r="A4" s="257" t="s">
        <v>42</v>
      </c>
      <c r="B4" s="323" t="s">
        <v>277</v>
      </c>
      <c r="C4" s="324"/>
      <c r="D4" s="324"/>
      <c r="E4" s="325"/>
    </row>
    <row r="5" spans="1:9" s="71" customFormat="1" ht="21.75" customHeight="1" x14ac:dyDescent="0.25">
      <c r="A5" s="257" t="s">
        <v>70</v>
      </c>
      <c r="B5" s="363" t="s">
        <v>278</v>
      </c>
      <c r="C5" s="364"/>
      <c r="D5" s="364"/>
      <c r="E5" s="365"/>
      <c r="I5" s="330"/>
    </row>
    <row r="6" spans="1:9" ht="15.75" x14ac:dyDescent="0.25">
      <c r="A6" s="257" t="s">
        <v>66</v>
      </c>
      <c r="B6" s="323" t="s">
        <v>279</v>
      </c>
      <c r="C6" s="324"/>
      <c r="D6" s="324"/>
      <c r="E6" s="325"/>
      <c r="I6" s="330"/>
    </row>
    <row r="7" spans="1:9" s="55" customFormat="1" ht="35.25" customHeight="1" x14ac:dyDescent="0.25">
      <c r="A7" s="258" t="s">
        <v>67</v>
      </c>
      <c r="B7" s="363" t="s">
        <v>280</v>
      </c>
      <c r="C7" s="364"/>
      <c r="D7" s="364"/>
      <c r="E7" s="365"/>
      <c r="I7" s="329"/>
    </row>
    <row r="8" spans="1:9" ht="15.75" x14ac:dyDescent="0.25">
      <c r="A8" s="257" t="s">
        <v>108</v>
      </c>
      <c r="B8" s="349">
        <v>41333</v>
      </c>
      <c r="C8" s="350"/>
      <c r="D8" s="350"/>
      <c r="E8" s="351"/>
    </row>
    <row r="9" spans="1:9" ht="15.75" x14ac:dyDescent="0.25">
      <c r="A9" s="257" t="s">
        <v>225</v>
      </c>
      <c r="B9" s="344">
        <v>42794</v>
      </c>
      <c r="C9" s="342"/>
      <c r="D9" s="342"/>
      <c r="E9" s="343"/>
    </row>
    <row r="10" spans="1:9" ht="15.75" x14ac:dyDescent="0.25">
      <c r="A10" s="257" t="s">
        <v>226</v>
      </c>
      <c r="B10" s="349">
        <v>43159</v>
      </c>
      <c r="C10" s="352"/>
      <c r="D10" s="352"/>
      <c r="E10" s="353"/>
    </row>
    <row r="11" spans="1:9" ht="15.75" x14ac:dyDescent="0.25">
      <c r="A11" s="257" t="s">
        <v>68</v>
      </c>
      <c r="B11" s="510" t="s">
        <v>321</v>
      </c>
      <c r="C11" s="510"/>
      <c r="D11" s="510"/>
      <c r="E11" s="510"/>
    </row>
    <row r="12" spans="1:9" ht="30.75" customHeight="1" x14ac:dyDescent="0.25">
      <c r="A12" s="259" t="s">
        <v>69</v>
      </c>
      <c r="B12" s="369" t="s">
        <v>288</v>
      </c>
      <c r="C12" s="370"/>
      <c r="D12" s="370"/>
      <c r="E12" s="371"/>
    </row>
    <row r="13" spans="1:9" ht="36.75" customHeight="1" x14ac:dyDescent="0.2">
      <c r="A13" s="259" t="s">
        <v>101</v>
      </c>
      <c r="B13" s="363" t="s">
        <v>281</v>
      </c>
      <c r="C13" s="364"/>
      <c r="D13" s="364"/>
      <c r="E13" s="365"/>
    </row>
    <row r="14" spans="1:9" ht="30" customHeight="1" x14ac:dyDescent="0.2">
      <c r="A14" s="259" t="s">
        <v>102</v>
      </c>
      <c r="B14" s="363" t="s">
        <v>282</v>
      </c>
      <c r="C14" s="364"/>
      <c r="D14" s="364"/>
      <c r="E14" s="365"/>
    </row>
    <row r="15" spans="1:9" ht="33" customHeight="1" x14ac:dyDescent="0.2">
      <c r="A15" s="504" t="s">
        <v>103</v>
      </c>
      <c r="B15" s="366" t="s">
        <v>283</v>
      </c>
      <c r="C15" s="367"/>
      <c r="D15" s="367"/>
      <c r="E15" s="368"/>
    </row>
    <row r="16" spans="1:9" ht="31.5" customHeight="1" x14ac:dyDescent="0.2">
      <c r="A16" s="505"/>
      <c r="B16" s="366" t="s">
        <v>284</v>
      </c>
      <c r="C16" s="367"/>
      <c r="D16" s="367"/>
      <c r="E16" s="368"/>
    </row>
    <row r="17" spans="1:5" ht="32.25" customHeight="1" x14ac:dyDescent="0.2">
      <c r="A17" s="506"/>
      <c r="B17" s="366" t="s">
        <v>285</v>
      </c>
      <c r="C17" s="367"/>
      <c r="D17" s="367"/>
      <c r="E17" s="368"/>
    </row>
    <row r="18" spans="1:5" x14ac:dyDescent="0.2">
      <c r="A18" s="53"/>
      <c r="B18" s="54"/>
    </row>
    <row r="19" spans="1:5" ht="24" thickBot="1" x14ac:dyDescent="0.25">
      <c r="A19" s="503" t="s">
        <v>100</v>
      </c>
      <c r="B19" s="509"/>
    </row>
    <row r="20" spans="1:5" ht="14.25" customHeight="1" x14ac:dyDescent="0.2">
      <c r="A20" s="114" t="s">
        <v>41</v>
      </c>
      <c r="B20" s="262">
        <v>2014</v>
      </c>
    </row>
    <row r="21" spans="1:5" ht="15.75" customHeight="1" thickBot="1" x14ac:dyDescent="0.25">
      <c r="A21" s="115" t="s">
        <v>110</v>
      </c>
      <c r="B21" s="260" t="s">
        <v>59</v>
      </c>
    </row>
    <row r="22" spans="1:5" ht="13.5" thickBot="1" x14ac:dyDescent="0.25">
      <c r="A22" s="115" t="s">
        <v>224</v>
      </c>
      <c r="B22" s="261">
        <f ca="1">TODAY()</f>
        <v>41879</v>
      </c>
    </row>
    <row r="24" spans="1:5" s="1" customFormat="1" ht="23.25" x14ac:dyDescent="0.2">
      <c r="A24" s="507" t="s">
        <v>71</v>
      </c>
      <c r="B24" s="508"/>
      <c r="D24"/>
      <c r="E24"/>
    </row>
    <row r="25" spans="1:5" s="1" customFormat="1" ht="23.25" x14ac:dyDescent="0.2">
      <c r="A25" s="186"/>
      <c r="B25" s="48" t="s">
        <v>112</v>
      </c>
      <c r="D25"/>
      <c r="E25"/>
    </row>
    <row r="26" spans="1:5" x14ac:dyDescent="0.2">
      <c r="B26" s="48" t="s">
        <v>229</v>
      </c>
    </row>
    <row r="27" spans="1:5" x14ac:dyDescent="0.2">
      <c r="B27" s="48" t="s">
        <v>219</v>
      </c>
    </row>
    <row r="28" spans="1:5" x14ac:dyDescent="0.2">
      <c r="B28" s="48" t="s">
        <v>116</v>
      </c>
    </row>
    <row r="29" spans="1:5" x14ac:dyDescent="0.2">
      <c r="B29" s="48" t="s">
        <v>113</v>
      </c>
    </row>
    <row r="30" spans="1:5" x14ac:dyDescent="0.2">
      <c r="B30" s="48" t="s">
        <v>231</v>
      </c>
    </row>
    <row r="31" spans="1:5" x14ac:dyDescent="0.2">
      <c r="B31" s="48" t="s">
        <v>215</v>
      </c>
    </row>
    <row r="32" spans="1:5" x14ac:dyDescent="0.2">
      <c r="B32" s="48" t="s">
        <v>72</v>
      </c>
    </row>
    <row r="33" spans="2:2" x14ac:dyDescent="0.2">
      <c r="B33" s="48" t="s">
        <v>114</v>
      </c>
    </row>
    <row r="34" spans="2:2" x14ac:dyDescent="0.2">
      <c r="B34" s="48" t="s">
        <v>230</v>
      </c>
    </row>
    <row r="35" spans="2:2" x14ac:dyDescent="0.2">
      <c r="B35" s="48" t="s">
        <v>111</v>
      </c>
    </row>
    <row r="36" spans="2:2" x14ac:dyDescent="0.2">
      <c r="B36" s="48" t="s">
        <v>216</v>
      </c>
    </row>
    <row r="37" spans="2:2" x14ac:dyDescent="0.2">
      <c r="B37" s="48" t="s">
        <v>115</v>
      </c>
    </row>
  </sheetData>
  <mergeCells count="5">
    <mergeCell ref="A1:E1"/>
    <mergeCell ref="A15:A17"/>
    <mergeCell ref="A24:B24"/>
    <mergeCell ref="A19:B19"/>
    <mergeCell ref="B11:E11"/>
  </mergeCells>
  <dataValidations count="2">
    <dataValidation type="list" errorStyle="information" allowBlank="1" showInputMessage="1" showErrorMessage="1" sqref="B21">
      <formula1>"Q1,Q2,Q3,Q4"</formula1>
    </dataValidation>
    <dataValidation errorStyle="information" allowBlank="1" showInputMessage="1" showErrorMessage="1" sqref="E18"/>
  </dataValidations>
  <hyperlinks>
    <hyperlink ref="B34" location="MSE!A1" display="Matrice de Suivi Evaluation"/>
    <hyperlink ref="B26" location="'Risques Prob'!A1" display="Gestion des Risques et Problèmes"/>
    <hyperlink ref="B27" location="'Déc SMCL'!A1" display="Suivi décisions SMCL"/>
    <hyperlink ref="B32" location="'Plan Op'!A1" display="Planning &amp; Suivi opérationnel"/>
    <hyperlink ref="B28" location="MP!A1" display="Marchés Publiques"/>
    <hyperlink ref="B29" location="'AE-AF'!A1" display="Accords d'Exécution et de Financement"/>
    <hyperlink ref="B33" location="POP!A1" display="Extrait POP"/>
    <hyperlink ref="B35" location="'Plan Fin'!A1" display="Planification Financière"/>
    <hyperlink ref="B25" location="Organ!A1" display="Organigramme"/>
    <hyperlink ref="B37" location="SYNTH!A1" display="Synthèse"/>
    <hyperlink ref="B31" location="Narr!A1" display="Narratif"/>
    <hyperlink ref="B36" location="'Plan Fin Dét'!A1" display="Planification financière détaillée"/>
    <hyperlink ref="B30" location="RH!A1" display="Ressources Humaines"/>
  </hyperlinks>
  <pageMargins left="0.7" right="0.7" top="0.75" bottom="0.75" header="0.3" footer="0.3"/>
  <pageSetup orientation="landscape" r:id="rId1"/>
  <headerFooter>
    <oddHeader>&amp;C&amp;"Arial,Bold"&amp;18&amp;K03+000Fiche Projet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F0"/>
    <pageSetUpPr fitToPage="1"/>
  </sheetPr>
  <dimension ref="A1:AI95"/>
  <sheetViews>
    <sheetView topLeftCell="A79" zoomScaleNormal="100" zoomScalePageLayoutView="50" workbookViewId="0">
      <selection activeCell="A97" sqref="A97"/>
    </sheetView>
  </sheetViews>
  <sheetFormatPr baseColWidth="10" defaultColWidth="9.140625" defaultRowHeight="15" x14ac:dyDescent="0.25"/>
  <cols>
    <col min="1" max="1" width="9.140625" style="197"/>
    <col min="2" max="2" width="13" style="197" customWidth="1"/>
    <col min="3" max="3" width="54.5703125" style="197" customWidth="1"/>
    <col min="4" max="4" width="25.28515625" style="197" customWidth="1"/>
    <col min="5" max="7" width="9.140625" style="197"/>
    <col min="8" max="31" width="9.140625" style="144"/>
    <col min="32" max="32" width="10" style="145" customWidth="1"/>
    <col min="33" max="33" width="86.28515625" style="197" customWidth="1"/>
    <col min="34" max="16384" width="9.140625" style="144"/>
  </cols>
  <sheetData>
    <row r="1" spans="1:35" x14ac:dyDescent="0.25">
      <c r="A1" s="144"/>
      <c r="B1" s="144"/>
      <c r="C1" s="144"/>
      <c r="D1" s="144"/>
      <c r="E1" s="144"/>
      <c r="F1" s="144"/>
      <c r="G1" s="144"/>
      <c r="AG1" s="144"/>
    </row>
    <row r="2" spans="1:35" x14ac:dyDescent="0.25">
      <c r="A2" s="144"/>
      <c r="B2" s="144"/>
      <c r="C2" s="159" t="s">
        <v>42</v>
      </c>
      <c r="D2" s="161"/>
      <c r="E2" s="160" t="str">
        <f>CODE_PROJET</f>
        <v>BDI 12 072 11</v>
      </c>
      <c r="F2" s="161"/>
      <c r="G2" s="162"/>
      <c r="AG2" s="144"/>
    </row>
    <row r="3" spans="1:35" x14ac:dyDescent="0.25">
      <c r="A3" s="144"/>
      <c r="B3" s="144"/>
      <c r="C3" s="146" t="s">
        <v>65</v>
      </c>
      <c r="D3" s="147"/>
      <c r="E3" s="117" t="str">
        <f>INTITULE_PROJET</f>
        <v>Appui à la Bonne Gouvernance et à la lutte contre la corruption au Burundi (ABGLC)</v>
      </c>
      <c r="F3" s="147"/>
      <c r="G3" s="163"/>
      <c r="AG3" s="144"/>
    </row>
    <row r="4" spans="1:35" x14ac:dyDescent="0.25">
      <c r="A4" s="144"/>
      <c r="B4" s="144"/>
      <c r="C4" s="159" t="s">
        <v>41</v>
      </c>
      <c r="D4" s="161"/>
      <c r="E4" s="160">
        <f>ANNEE_DE_REFERENCE</f>
        <v>2014</v>
      </c>
      <c r="F4" s="161"/>
      <c r="G4" s="162"/>
      <c r="AG4" s="144"/>
    </row>
    <row r="5" spans="1:35" x14ac:dyDescent="0.25">
      <c r="A5" s="144"/>
      <c r="B5" s="144"/>
      <c r="C5" s="146" t="s">
        <v>110</v>
      </c>
      <c r="D5" s="147"/>
      <c r="E5" s="117" t="str">
        <f>TRIMESTRE_DE_REFERENCE</f>
        <v>Q1</v>
      </c>
      <c r="F5" s="147"/>
      <c r="G5" s="163"/>
      <c r="AG5" s="144"/>
    </row>
    <row r="6" spans="1:35" x14ac:dyDescent="0.25">
      <c r="A6" s="144"/>
      <c r="B6" s="144"/>
      <c r="C6" s="144"/>
      <c r="D6" s="144"/>
      <c r="E6" s="144"/>
      <c r="F6" s="144"/>
      <c r="G6" s="144"/>
      <c r="AG6" s="144"/>
    </row>
    <row r="7" spans="1:35" x14ac:dyDescent="0.25">
      <c r="A7" s="144"/>
      <c r="B7" s="144"/>
      <c r="C7" s="144"/>
      <c r="D7" s="144"/>
      <c r="E7" s="144"/>
      <c r="F7" s="144"/>
      <c r="G7" s="144"/>
      <c r="H7" s="194"/>
      <c r="I7" s="195" t="str">
        <f>CONCATENATE("Q1"," ", ANNEE_DE_REFERENCE)</f>
        <v>Q1 2014</v>
      </c>
      <c r="J7" s="196"/>
      <c r="K7" s="194"/>
      <c r="L7" s="195" t="str">
        <f>CONCATENATE("Q2"," ", ANNEE_DE_REFERENCE)</f>
        <v>Q2 2014</v>
      </c>
      <c r="M7" s="196"/>
      <c r="N7" s="194"/>
      <c r="O7" s="195" t="str">
        <f>CONCATENATE("Q3"," ", ANNEE_DE_REFERENCE)</f>
        <v>Q3 2014</v>
      </c>
      <c r="P7" s="196"/>
      <c r="Q7" s="194"/>
      <c r="R7" s="195" t="str">
        <f>CONCATENATE("Q4"," ", ANNEE_DE_REFERENCE)</f>
        <v>Q4 2014</v>
      </c>
      <c r="S7" s="196"/>
      <c r="T7" s="192"/>
      <c r="U7" s="191" t="str">
        <f>CONCATENATE("Q1"," ", ANNEE_DE_REFERENCE+1)</f>
        <v>Q1 2015</v>
      </c>
      <c r="V7" s="193"/>
      <c r="W7" s="192"/>
      <c r="X7" s="191" t="str">
        <f>CONCATENATE("Q2"," ", ANNEE_DE_REFERENCE+1)</f>
        <v>Q2 2015</v>
      </c>
      <c r="Y7" s="193"/>
      <c r="Z7" s="192"/>
      <c r="AA7" s="191" t="str">
        <f>CONCATENATE("Q3"," ", ANNEE_DE_REFERENCE+1)</f>
        <v>Q3 2015</v>
      </c>
      <c r="AB7" s="193"/>
      <c r="AC7" s="192"/>
      <c r="AD7" s="191" t="str">
        <f>CONCATENATE("Q4"," ", ANNEE_DE_REFERENCE+1)</f>
        <v>Q4 2015</v>
      </c>
      <c r="AE7" s="193"/>
      <c r="AF7" s="148" t="s">
        <v>181</v>
      </c>
      <c r="AG7" s="144"/>
    </row>
    <row r="8" spans="1:35" x14ac:dyDescent="0.25">
      <c r="A8" s="246" t="s">
        <v>62</v>
      </c>
      <c r="B8" s="247" t="s">
        <v>2</v>
      </c>
      <c r="C8" s="248" t="s">
        <v>1</v>
      </c>
      <c r="D8" s="346" t="s">
        <v>323</v>
      </c>
      <c r="E8" s="248" t="s">
        <v>0</v>
      </c>
      <c r="F8" s="216" t="s">
        <v>149</v>
      </c>
      <c r="G8" s="216" t="s">
        <v>150</v>
      </c>
      <c r="H8" s="217">
        <v>41640</v>
      </c>
      <c r="I8" s="217">
        <v>41671</v>
      </c>
      <c r="J8" s="217">
        <v>41699</v>
      </c>
      <c r="K8" s="217">
        <v>41730</v>
      </c>
      <c r="L8" s="217">
        <v>41760</v>
      </c>
      <c r="M8" s="217">
        <v>41791</v>
      </c>
      <c r="N8" s="217">
        <v>41821</v>
      </c>
      <c r="O8" s="217">
        <v>41852</v>
      </c>
      <c r="P8" s="217">
        <v>41883</v>
      </c>
      <c r="Q8" s="217">
        <v>41913</v>
      </c>
      <c r="R8" s="217">
        <v>41944</v>
      </c>
      <c r="S8" s="217">
        <v>41974</v>
      </c>
      <c r="T8" s="217">
        <v>42005</v>
      </c>
      <c r="U8" s="217">
        <v>42036</v>
      </c>
      <c r="V8" s="217">
        <v>42064</v>
      </c>
      <c r="W8" s="217">
        <v>42095</v>
      </c>
      <c r="X8" s="217">
        <v>42125</v>
      </c>
      <c r="Y8" s="217">
        <v>42156</v>
      </c>
      <c r="Z8" s="217">
        <v>42186</v>
      </c>
      <c r="AA8" s="217">
        <v>42217</v>
      </c>
      <c r="AB8" s="217">
        <v>42248</v>
      </c>
      <c r="AC8" s="217">
        <v>42278</v>
      </c>
      <c r="AD8" s="217">
        <v>42309</v>
      </c>
      <c r="AE8" s="217">
        <v>42339</v>
      </c>
      <c r="AF8" s="218" t="s">
        <v>23</v>
      </c>
      <c r="AG8" s="219" t="s">
        <v>63</v>
      </c>
    </row>
    <row r="9" spans="1:35" ht="15.75" customHeight="1" x14ac:dyDescent="0.25">
      <c r="A9" s="249" t="s">
        <v>157</v>
      </c>
      <c r="B9" s="149"/>
      <c r="C9" s="149" t="s">
        <v>283</v>
      </c>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50"/>
      <c r="AG9" s="198"/>
    </row>
    <row r="10" spans="1:35" x14ac:dyDescent="0.25">
      <c r="A10" s="250" t="s">
        <v>93</v>
      </c>
      <c r="B10" s="251" t="s">
        <v>94</v>
      </c>
      <c r="C10" s="437" t="s">
        <v>433</v>
      </c>
      <c r="D10" s="347" t="s">
        <v>324</v>
      </c>
      <c r="E10" s="251"/>
      <c r="F10" s="141"/>
      <c r="G10" s="141"/>
      <c r="H10" s="151">
        <v>41640</v>
      </c>
      <c r="I10" s="151">
        <v>41671</v>
      </c>
      <c r="J10" s="151">
        <v>41699</v>
      </c>
      <c r="K10" s="151">
        <v>41730</v>
      </c>
      <c r="L10" s="151">
        <v>41760</v>
      </c>
      <c r="M10" s="151">
        <v>41791</v>
      </c>
      <c r="N10" s="151">
        <v>41821</v>
      </c>
      <c r="O10" s="151">
        <v>41852</v>
      </c>
      <c r="P10" s="151">
        <v>41883</v>
      </c>
      <c r="Q10" s="151">
        <v>41913</v>
      </c>
      <c r="R10" s="151">
        <v>41944</v>
      </c>
      <c r="S10" s="151">
        <v>41974</v>
      </c>
      <c r="T10" s="151">
        <v>42005</v>
      </c>
      <c r="U10" s="151">
        <v>42036</v>
      </c>
      <c r="V10" s="151">
        <v>42064</v>
      </c>
      <c r="W10" s="151">
        <v>42095</v>
      </c>
      <c r="X10" s="151">
        <v>42125</v>
      </c>
      <c r="Y10" s="151">
        <v>42156</v>
      </c>
      <c r="Z10" s="151">
        <v>42186</v>
      </c>
      <c r="AA10" s="151">
        <v>42217</v>
      </c>
      <c r="AB10" s="151">
        <v>42248</v>
      </c>
      <c r="AC10" s="151">
        <v>42278</v>
      </c>
      <c r="AD10" s="151">
        <v>42309</v>
      </c>
      <c r="AE10" s="151">
        <v>42339</v>
      </c>
      <c r="AF10" s="152"/>
      <c r="AG10" s="199"/>
    </row>
    <row r="11" spans="1:35" s="153" customFormat="1" x14ac:dyDescent="0.25">
      <c r="A11" s="252" t="s">
        <v>217</v>
      </c>
      <c r="B11" s="253" t="s">
        <v>104</v>
      </c>
      <c r="C11" s="438" t="s">
        <v>434</v>
      </c>
      <c r="D11" s="333"/>
      <c r="E11" s="253" t="s">
        <v>3</v>
      </c>
      <c r="F11" s="142">
        <v>41671</v>
      </c>
      <c r="G11" s="142">
        <v>41852</v>
      </c>
      <c r="H11" s="187"/>
      <c r="I11" s="187"/>
      <c r="J11" s="187"/>
      <c r="K11" s="187"/>
      <c r="L11" s="187"/>
      <c r="M11" s="187"/>
      <c r="N11" s="187"/>
      <c r="O11" s="187"/>
      <c r="P11" s="187"/>
      <c r="Q11" s="187"/>
      <c r="R11" s="187"/>
      <c r="S11" s="187"/>
      <c r="T11" s="189"/>
      <c r="U11" s="189"/>
      <c r="V11" s="189"/>
      <c r="W11" s="189"/>
      <c r="X11" s="189"/>
      <c r="Y11" s="189"/>
      <c r="Z11" s="189"/>
      <c r="AA11" s="189"/>
      <c r="AB11" s="189"/>
      <c r="AC11" s="189"/>
      <c r="AD11" s="189"/>
      <c r="AE11" s="189"/>
      <c r="AF11" s="614" t="str">
        <f ca="1">IF((G12+30)&lt;(Today),"CLOT",IF(G12-G11&gt;180,"RET CRIT",IF(G12-G11&gt;60,"RET",IF(G12-G11&lt;=60,"OK",))))</f>
        <v>OK</v>
      </c>
      <c r="AG11" s="616"/>
    </row>
    <row r="12" spans="1:35" s="153" customFormat="1" x14ac:dyDescent="0.25">
      <c r="A12" s="254"/>
      <c r="B12" s="255"/>
      <c r="C12" s="332"/>
      <c r="D12" s="332"/>
      <c r="E12" s="255" t="s">
        <v>4</v>
      </c>
      <c r="F12" s="143">
        <v>41699</v>
      </c>
      <c r="G12" s="143">
        <v>41852</v>
      </c>
      <c r="H12" s="188"/>
      <c r="I12" s="188"/>
      <c r="J12" s="188"/>
      <c r="K12" s="188"/>
      <c r="L12" s="188"/>
      <c r="M12" s="188"/>
      <c r="N12" s="188"/>
      <c r="O12" s="188"/>
      <c r="P12" s="188"/>
      <c r="Q12" s="188"/>
      <c r="R12" s="188"/>
      <c r="S12" s="188"/>
      <c r="T12" s="190"/>
      <c r="U12" s="190"/>
      <c r="V12" s="190"/>
      <c r="W12" s="190"/>
      <c r="X12" s="190"/>
      <c r="Y12" s="190"/>
      <c r="Z12" s="190"/>
      <c r="AA12" s="190"/>
      <c r="AB12" s="190"/>
      <c r="AC12" s="190"/>
      <c r="AD12" s="190"/>
      <c r="AE12" s="190"/>
      <c r="AF12" s="615"/>
      <c r="AG12" s="617"/>
      <c r="AI12" s="154"/>
    </row>
    <row r="13" spans="1:35" s="153" customFormat="1" x14ac:dyDescent="0.25">
      <c r="A13" s="252" t="s">
        <v>217</v>
      </c>
      <c r="B13" s="253" t="s">
        <v>105</v>
      </c>
      <c r="C13" s="438" t="s">
        <v>435</v>
      </c>
      <c r="D13" s="331"/>
      <c r="E13" s="253" t="s">
        <v>3</v>
      </c>
      <c r="F13" s="142">
        <v>41730</v>
      </c>
      <c r="G13" s="142">
        <v>41974</v>
      </c>
      <c r="H13" s="187"/>
      <c r="I13" s="187"/>
      <c r="J13" s="187"/>
      <c r="K13" s="187"/>
      <c r="L13" s="187"/>
      <c r="M13" s="187"/>
      <c r="N13" s="187"/>
      <c r="O13" s="187"/>
      <c r="P13" s="187"/>
      <c r="Q13" s="187"/>
      <c r="R13" s="187"/>
      <c r="S13" s="187"/>
      <c r="T13" s="189"/>
      <c r="U13" s="189"/>
      <c r="V13" s="189"/>
      <c r="W13" s="189"/>
      <c r="X13" s="189"/>
      <c r="Y13" s="189"/>
      <c r="Z13" s="189"/>
      <c r="AA13" s="189"/>
      <c r="AB13" s="189"/>
      <c r="AC13" s="189"/>
      <c r="AD13" s="189"/>
      <c r="AE13" s="189"/>
      <c r="AF13" s="614" t="str">
        <f ca="1">IF((G14+30)&lt;(Today),"CLOT",IF(G14-G13&gt;180,"RET CRIT",IF(G14-G13&gt;60,"RET",IF(G14-G13&lt;=60,"OK",))))</f>
        <v>OK</v>
      </c>
      <c r="AG13" s="616"/>
    </row>
    <row r="14" spans="1:35" s="153" customFormat="1" x14ac:dyDescent="0.25">
      <c r="A14" s="254"/>
      <c r="B14" s="255"/>
      <c r="C14" s="332"/>
      <c r="D14" s="332"/>
      <c r="E14" s="255" t="s">
        <v>4</v>
      </c>
      <c r="F14" s="143">
        <v>41730</v>
      </c>
      <c r="G14" s="143">
        <v>41974</v>
      </c>
      <c r="H14" s="188"/>
      <c r="I14" s="188"/>
      <c r="J14" s="188"/>
      <c r="K14" s="188"/>
      <c r="L14" s="188"/>
      <c r="M14" s="188"/>
      <c r="N14" s="188"/>
      <c r="O14" s="188"/>
      <c r="P14" s="188"/>
      <c r="Q14" s="188"/>
      <c r="R14" s="188"/>
      <c r="S14" s="188"/>
      <c r="T14" s="190"/>
      <c r="U14" s="190"/>
      <c r="V14" s="190"/>
      <c r="W14" s="190"/>
      <c r="X14" s="190"/>
      <c r="Y14" s="190"/>
      <c r="Z14" s="190"/>
      <c r="AA14" s="190"/>
      <c r="AB14" s="190"/>
      <c r="AC14" s="190"/>
      <c r="AD14" s="190"/>
      <c r="AE14" s="190"/>
      <c r="AF14" s="615"/>
      <c r="AG14" s="617"/>
    </row>
    <row r="15" spans="1:35" x14ac:dyDescent="0.25">
      <c r="A15" s="250" t="s">
        <v>93</v>
      </c>
      <c r="B15" s="251" t="s">
        <v>159</v>
      </c>
      <c r="C15" s="334" t="s">
        <v>286</v>
      </c>
      <c r="D15" s="347" t="s">
        <v>325</v>
      </c>
      <c r="E15" s="251"/>
      <c r="F15" s="141"/>
      <c r="G15" s="141"/>
      <c r="H15" s="151">
        <v>41640</v>
      </c>
      <c r="I15" s="151">
        <v>41671</v>
      </c>
      <c r="J15" s="151">
        <v>41699</v>
      </c>
      <c r="K15" s="151">
        <v>41730</v>
      </c>
      <c r="L15" s="151">
        <v>41760</v>
      </c>
      <c r="M15" s="151">
        <v>41791</v>
      </c>
      <c r="N15" s="151">
        <v>41821</v>
      </c>
      <c r="O15" s="151">
        <v>41852</v>
      </c>
      <c r="P15" s="151">
        <v>41883</v>
      </c>
      <c r="Q15" s="151">
        <v>41913</v>
      </c>
      <c r="R15" s="151">
        <v>41944</v>
      </c>
      <c r="S15" s="151">
        <v>41974</v>
      </c>
      <c r="T15" s="151">
        <v>42005</v>
      </c>
      <c r="U15" s="151">
        <v>42036</v>
      </c>
      <c r="V15" s="151">
        <v>42064</v>
      </c>
      <c r="W15" s="151">
        <v>42095</v>
      </c>
      <c r="X15" s="151">
        <v>42125</v>
      </c>
      <c r="Y15" s="151">
        <v>42156</v>
      </c>
      <c r="Z15" s="151">
        <v>42186</v>
      </c>
      <c r="AA15" s="151">
        <v>42217</v>
      </c>
      <c r="AB15" s="151">
        <v>42248</v>
      </c>
      <c r="AC15" s="151">
        <v>42278</v>
      </c>
      <c r="AD15" s="151">
        <v>42309</v>
      </c>
      <c r="AE15" s="151">
        <v>42339</v>
      </c>
      <c r="AF15" s="152"/>
      <c r="AG15" s="200"/>
    </row>
    <row r="16" spans="1:35" s="153" customFormat="1" x14ac:dyDescent="0.25">
      <c r="A16" s="252" t="s">
        <v>217</v>
      </c>
      <c r="B16" s="253" t="s">
        <v>166</v>
      </c>
      <c r="C16" s="438" t="s">
        <v>388</v>
      </c>
      <c r="D16" s="331"/>
      <c r="E16" s="253" t="s">
        <v>3</v>
      </c>
      <c r="F16" s="142">
        <v>41699</v>
      </c>
      <c r="G16" s="142">
        <v>41730</v>
      </c>
      <c r="H16" s="187"/>
      <c r="I16" s="187"/>
      <c r="J16" s="187"/>
      <c r="K16" s="187"/>
      <c r="L16" s="187"/>
      <c r="M16" s="187"/>
      <c r="N16" s="187"/>
      <c r="O16" s="187"/>
      <c r="P16" s="187"/>
      <c r="Q16" s="187"/>
      <c r="R16" s="187"/>
      <c r="S16" s="187"/>
      <c r="T16" s="189"/>
      <c r="U16" s="189"/>
      <c r="V16" s="189"/>
      <c r="W16" s="189"/>
      <c r="X16" s="189"/>
      <c r="Y16" s="189"/>
      <c r="Z16" s="189"/>
      <c r="AA16" s="189"/>
      <c r="AB16" s="189"/>
      <c r="AC16" s="189"/>
      <c r="AD16" s="189"/>
      <c r="AE16" s="189"/>
      <c r="AF16" s="614" t="str">
        <f ca="1">IF((G17+30)&lt;(Today),"CLOT",IF(G17-G16&gt;180,"RET CRIT",IF(G17-G16&gt;60,"RET",IF(G17-G16&lt;=60,"OK",))))</f>
        <v>CLOT</v>
      </c>
      <c r="AG16" s="616"/>
    </row>
    <row r="17" spans="1:33" s="153" customFormat="1" x14ac:dyDescent="0.25">
      <c r="A17" s="254"/>
      <c r="B17" s="255"/>
      <c r="C17" s="332"/>
      <c r="D17" s="332"/>
      <c r="E17" s="255" t="s">
        <v>4</v>
      </c>
      <c r="F17" s="143">
        <v>41730</v>
      </c>
      <c r="G17" s="143">
        <v>41760</v>
      </c>
      <c r="H17" s="188"/>
      <c r="I17" s="188"/>
      <c r="J17" s="188"/>
      <c r="K17" s="188"/>
      <c r="L17" s="188"/>
      <c r="M17" s="188"/>
      <c r="N17" s="188"/>
      <c r="O17" s="188"/>
      <c r="P17" s="188"/>
      <c r="Q17" s="188"/>
      <c r="R17" s="188"/>
      <c r="S17" s="188"/>
      <c r="T17" s="190"/>
      <c r="U17" s="190"/>
      <c r="V17" s="190"/>
      <c r="W17" s="190"/>
      <c r="X17" s="190"/>
      <c r="Y17" s="190"/>
      <c r="Z17" s="190"/>
      <c r="AA17" s="190"/>
      <c r="AB17" s="190"/>
      <c r="AC17" s="190"/>
      <c r="AD17" s="190"/>
      <c r="AE17" s="190"/>
      <c r="AF17" s="615"/>
      <c r="AG17" s="617"/>
    </row>
    <row r="18" spans="1:33" s="153" customFormat="1" x14ac:dyDescent="0.25">
      <c r="A18" s="252" t="s">
        <v>217</v>
      </c>
      <c r="B18" s="253" t="s">
        <v>165</v>
      </c>
      <c r="C18" s="438" t="s">
        <v>436</v>
      </c>
      <c r="D18" s="331"/>
      <c r="E18" s="253" t="s">
        <v>3</v>
      </c>
      <c r="F18" s="142">
        <v>41699</v>
      </c>
      <c r="G18" s="142">
        <v>41730</v>
      </c>
      <c r="H18" s="187"/>
      <c r="I18" s="187"/>
      <c r="J18" s="187"/>
      <c r="K18" s="187"/>
      <c r="L18" s="187"/>
      <c r="M18" s="187"/>
      <c r="N18" s="187"/>
      <c r="O18" s="187"/>
      <c r="P18" s="187"/>
      <c r="Q18" s="187"/>
      <c r="R18" s="187"/>
      <c r="S18" s="187"/>
      <c r="T18" s="189"/>
      <c r="U18" s="189"/>
      <c r="V18" s="189"/>
      <c r="W18" s="189"/>
      <c r="X18" s="189"/>
      <c r="Y18" s="189"/>
      <c r="Z18" s="189"/>
      <c r="AA18" s="189"/>
      <c r="AB18" s="189"/>
      <c r="AC18" s="189"/>
      <c r="AD18" s="189"/>
      <c r="AE18" s="189"/>
      <c r="AF18" s="614" t="str">
        <f ca="1">IF((G19+30)&lt;(Today),"CLOT",IF(G19-G18&gt;180,"RET CRIT",IF(G19-G18&gt;60,"RET",IF(G19-G18&lt;=60,"OK",))))</f>
        <v>CLOT</v>
      </c>
      <c r="AG18" s="616"/>
    </row>
    <row r="19" spans="1:33" s="153" customFormat="1" x14ac:dyDescent="0.25">
      <c r="A19" s="254"/>
      <c r="B19" s="255"/>
      <c r="C19" s="332"/>
      <c r="D19" s="332"/>
      <c r="E19" s="255" t="s">
        <v>4</v>
      </c>
      <c r="F19" s="143">
        <v>41730</v>
      </c>
      <c r="G19" s="143">
        <v>41760</v>
      </c>
      <c r="H19" s="188"/>
      <c r="I19" s="188"/>
      <c r="J19" s="188"/>
      <c r="K19" s="188"/>
      <c r="L19" s="188"/>
      <c r="M19" s="188"/>
      <c r="N19" s="188"/>
      <c r="O19" s="188"/>
      <c r="P19" s="188"/>
      <c r="Q19" s="188"/>
      <c r="R19" s="188"/>
      <c r="S19" s="188"/>
      <c r="T19" s="190"/>
      <c r="U19" s="190"/>
      <c r="V19" s="190"/>
      <c r="W19" s="190"/>
      <c r="X19" s="190"/>
      <c r="Y19" s="190"/>
      <c r="Z19" s="190"/>
      <c r="AA19" s="190"/>
      <c r="AB19" s="190"/>
      <c r="AC19" s="190"/>
      <c r="AD19" s="190"/>
      <c r="AE19" s="190"/>
      <c r="AF19" s="615"/>
      <c r="AG19" s="617"/>
    </row>
    <row r="20" spans="1:33" x14ac:dyDescent="0.25">
      <c r="A20" s="250" t="s">
        <v>93</v>
      </c>
      <c r="B20" s="251" t="s">
        <v>160</v>
      </c>
      <c r="C20" s="251" t="s">
        <v>287</v>
      </c>
      <c r="D20" s="347" t="s">
        <v>324</v>
      </c>
      <c r="E20" s="251"/>
      <c r="F20" s="141"/>
      <c r="G20" s="141"/>
      <c r="H20" s="151">
        <v>41640</v>
      </c>
      <c r="I20" s="151">
        <v>41671</v>
      </c>
      <c r="J20" s="151">
        <v>41699</v>
      </c>
      <c r="K20" s="151">
        <v>41730</v>
      </c>
      <c r="L20" s="151">
        <v>41760</v>
      </c>
      <c r="M20" s="151">
        <v>41791</v>
      </c>
      <c r="N20" s="151">
        <v>41821</v>
      </c>
      <c r="O20" s="151">
        <v>41852</v>
      </c>
      <c r="P20" s="151">
        <v>41883</v>
      </c>
      <c r="Q20" s="151">
        <v>41913</v>
      </c>
      <c r="R20" s="151">
        <v>41944</v>
      </c>
      <c r="S20" s="151">
        <v>41974</v>
      </c>
      <c r="T20" s="151">
        <v>42005</v>
      </c>
      <c r="U20" s="151">
        <v>42036</v>
      </c>
      <c r="V20" s="151">
        <v>42064</v>
      </c>
      <c r="W20" s="151">
        <v>42095</v>
      </c>
      <c r="X20" s="151">
        <v>42125</v>
      </c>
      <c r="Y20" s="151">
        <v>42156</v>
      </c>
      <c r="Z20" s="151">
        <v>42186</v>
      </c>
      <c r="AA20" s="151">
        <v>42217</v>
      </c>
      <c r="AB20" s="151">
        <v>42248</v>
      </c>
      <c r="AC20" s="151">
        <v>42278</v>
      </c>
      <c r="AD20" s="151">
        <v>42309</v>
      </c>
      <c r="AE20" s="151">
        <v>42339</v>
      </c>
      <c r="AF20" s="152"/>
      <c r="AG20" s="200"/>
    </row>
    <row r="21" spans="1:33" s="153" customFormat="1" x14ac:dyDescent="0.25">
      <c r="A21" s="252" t="s">
        <v>217</v>
      </c>
      <c r="B21" s="253" t="s">
        <v>164</v>
      </c>
      <c r="C21" s="438" t="s">
        <v>437</v>
      </c>
      <c r="D21" s="333"/>
      <c r="E21" s="253" t="s">
        <v>3</v>
      </c>
      <c r="F21" s="142">
        <v>41791</v>
      </c>
      <c r="G21" s="142">
        <v>41883</v>
      </c>
      <c r="H21" s="187"/>
      <c r="I21" s="187"/>
      <c r="J21" s="187"/>
      <c r="K21" s="187"/>
      <c r="L21" s="187"/>
      <c r="M21" s="187"/>
      <c r="N21" s="187"/>
      <c r="O21" s="187"/>
      <c r="P21" s="187"/>
      <c r="Q21" s="187"/>
      <c r="R21" s="187"/>
      <c r="S21" s="187"/>
      <c r="T21" s="189"/>
      <c r="U21" s="189"/>
      <c r="V21" s="189"/>
      <c r="W21" s="189"/>
      <c r="X21" s="189"/>
      <c r="Y21" s="189"/>
      <c r="Z21" s="189"/>
      <c r="AA21" s="189"/>
      <c r="AB21" s="189"/>
      <c r="AC21" s="189"/>
      <c r="AD21" s="189"/>
      <c r="AE21" s="189"/>
      <c r="AF21" s="614" t="str">
        <f ca="1">IF((G22+30)&lt;(Today),"CLOT",IF(G22-G21&gt;180,"RET CRIT",IF(G22-G21&gt;60,"RET",IF(G22-G21&lt;=60,"OK",))))</f>
        <v>OK</v>
      </c>
      <c r="AG21" s="616"/>
    </row>
    <row r="22" spans="1:33" s="153" customFormat="1" x14ac:dyDescent="0.25">
      <c r="A22" s="254"/>
      <c r="B22" s="255"/>
      <c r="C22" s="332"/>
      <c r="D22" s="332"/>
      <c r="E22" s="255" t="s">
        <v>4</v>
      </c>
      <c r="F22" s="143">
        <v>41760</v>
      </c>
      <c r="G22" s="143">
        <v>41883</v>
      </c>
      <c r="H22" s="188"/>
      <c r="I22" s="188"/>
      <c r="J22" s="188"/>
      <c r="K22" s="188"/>
      <c r="L22" s="188"/>
      <c r="M22" s="188"/>
      <c r="N22" s="188"/>
      <c r="O22" s="188"/>
      <c r="P22" s="188"/>
      <c r="Q22" s="188"/>
      <c r="R22" s="188"/>
      <c r="S22" s="188"/>
      <c r="T22" s="190"/>
      <c r="U22" s="190"/>
      <c r="V22" s="190"/>
      <c r="W22" s="190"/>
      <c r="X22" s="190"/>
      <c r="Y22" s="190"/>
      <c r="Z22" s="190"/>
      <c r="AA22" s="190"/>
      <c r="AB22" s="190"/>
      <c r="AC22" s="190"/>
      <c r="AD22" s="190"/>
      <c r="AE22" s="190"/>
      <c r="AF22" s="615"/>
      <c r="AG22" s="617"/>
    </row>
    <row r="23" spans="1:33" s="153" customFormat="1" x14ac:dyDescent="0.25">
      <c r="A23" s="252" t="s">
        <v>217</v>
      </c>
      <c r="B23" s="253" t="s">
        <v>163</v>
      </c>
      <c r="C23" s="438" t="s">
        <v>438</v>
      </c>
      <c r="D23" s="331"/>
      <c r="E23" s="253" t="s">
        <v>3</v>
      </c>
      <c r="F23" s="142">
        <v>41640</v>
      </c>
      <c r="G23" s="142">
        <v>41640</v>
      </c>
      <c r="H23" s="187"/>
      <c r="I23" s="187"/>
      <c r="J23" s="187"/>
      <c r="K23" s="187"/>
      <c r="L23" s="187"/>
      <c r="M23" s="187"/>
      <c r="N23" s="187"/>
      <c r="O23" s="187"/>
      <c r="P23" s="187"/>
      <c r="Q23" s="187"/>
      <c r="R23" s="187"/>
      <c r="S23" s="187"/>
      <c r="T23" s="189"/>
      <c r="U23" s="189"/>
      <c r="V23" s="189"/>
      <c r="W23" s="189"/>
      <c r="X23" s="189"/>
      <c r="Y23" s="189"/>
      <c r="Z23" s="189"/>
      <c r="AA23" s="189"/>
      <c r="AB23" s="189"/>
      <c r="AC23" s="189"/>
      <c r="AD23" s="189"/>
      <c r="AE23" s="189"/>
      <c r="AF23" s="614" t="str">
        <f ca="1">IF((G24+30)&lt;(Today),"CLOT",IF(G24-G23&gt;180,"RET CRIT",IF(G24-G23&gt;60,"RET",IF(G24-G23&lt;=60,"OK",))))</f>
        <v>CLOT</v>
      </c>
      <c r="AG23" s="616"/>
    </row>
    <row r="24" spans="1:33" s="153" customFormat="1" x14ac:dyDescent="0.25">
      <c r="A24" s="254"/>
      <c r="B24" s="255"/>
      <c r="C24" s="332"/>
      <c r="D24" s="332"/>
      <c r="E24" s="255" t="s">
        <v>4</v>
      </c>
      <c r="F24" s="143">
        <v>41760</v>
      </c>
      <c r="G24" s="143">
        <v>41760</v>
      </c>
      <c r="H24" s="188"/>
      <c r="I24" s="188"/>
      <c r="J24" s="188"/>
      <c r="K24" s="188"/>
      <c r="L24" s="188"/>
      <c r="M24" s="188"/>
      <c r="N24" s="188"/>
      <c r="O24" s="188"/>
      <c r="P24" s="188"/>
      <c r="Q24" s="188"/>
      <c r="R24" s="188"/>
      <c r="S24" s="188"/>
      <c r="T24" s="190"/>
      <c r="U24" s="190"/>
      <c r="V24" s="190"/>
      <c r="W24" s="190"/>
      <c r="X24" s="190"/>
      <c r="Y24" s="190"/>
      <c r="Z24" s="190"/>
      <c r="AA24" s="190"/>
      <c r="AB24" s="190"/>
      <c r="AC24" s="190"/>
      <c r="AD24" s="190"/>
      <c r="AE24" s="190"/>
      <c r="AF24" s="615"/>
      <c r="AG24" s="617"/>
    </row>
    <row r="25" spans="1:33" x14ac:dyDescent="0.25">
      <c r="A25" s="250" t="s">
        <v>93</v>
      </c>
      <c r="B25" s="251" t="s">
        <v>161</v>
      </c>
      <c r="C25" s="251" t="s">
        <v>289</v>
      </c>
      <c r="D25" s="347" t="s">
        <v>324</v>
      </c>
      <c r="E25" s="251"/>
      <c r="F25" s="141"/>
      <c r="G25" s="141"/>
      <c r="H25" s="151">
        <v>41640</v>
      </c>
      <c r="I25" s="151">
        <v>41671</v>
      </c>
      <c r="J25" s="151">
        <v>41699</v>
      </c>
      <c r="K25" s="151">
        <v>41730</v>
      </c>
      <c r="L25" s="151">
        <v>41760</v>
      </c>
      <c r="M25" s="151">
        <v>41791</v>
      </c>
      <c r="N25" s="151">
        <v>41821</v>
      </c>
      <c r="O25" s="151">
        <v>41852</v>
      </c>
      <c r="P25" s="151">
        <v>41883</v>
      </c>
      <c r="Q25" s="151">
        <v>41913</v>
      </c>
      <c r="R25" s="151">
        <v>41944</v>
      </c>
      <c r="S25" s="151">
        <v>41974</v>
      </c>
      <c r="T25" s="151">
        <v>42005</v>
      </c>
      <c r="U25" s="151">
        <v>42036</v>
      </c>
      <c r="V25" s="151">
        <v>42064</v>
      </c>
      <c r="W25" s="151">
        <v>42095</v>
      </c>
      <c r="X25" s="151">
        <v>42125</v>
      </c>
      <c r="Y25" s="151">
        <v>42156</v>
      </c>
      <c r="Z25" s="151">
        <v>42186</v>
      </c>
      <c r="AA25" s="151">
        <v>42217</v>
      </c>
      <c r="AB25" s="151">
        <v>42248</v>
      </c>
      <c r="AC25" s="151">
        <v>42278</v>
      </c>
      <c r="AD25" s="151">
        <v>42309</v>
      </c>
      <c r="AE25" s="151">
        <v>42339</v>
      </c>
      <c r="AF25" s="152"/>
      <c r="AG25" s="200"/>
    </row>
    <row r="26" spans="1:33" s="153" customFormat="1" x14ac:dyDescent="0.25">
      <c r="A26" s="252" t="s">
        <v>217</v>
      </c>
      <c r="B26" s="439" t="s">
        <v>162</v>
      </c>
      <c r="C26" s="438" t="s">
        <v>439</v>
      </c>
      <c r="D26" s="335"/>
      <c r="E26" s="253" t="s">
        <v>3</v>
      </c>
      <c r="F26" s="142">
        <v>41730</v>
      </c>
      <c r="G26" s="142">
        <v>41791</v>
      </c>
      <c r="H26" s="187"/>
      <c r="I26" s="187"/>
      <c r="J26" s="187"/>
      <c r="K26" s="187"/>
      <c r="L26" s="187"/>
      <c r="M26" s="187"/>
      <c r="N26" s="187"/>
      <c r="O26" s="187"/>
      <c r="P26" s="187"/>
      <c r="Q26" s="187"/>
      <c r="R26" s="187"/>
      <c r="S26" s="187"/>
      <c r="T26" s="189"/>
      <c r="U26" s="189"/>
      <c r="V26" s="189"/>
      <c r="W26" s="189"/>
      <c r="X26" s="189"/>
      <c r="Y26" s="189"/>
      <c r="Z26" s="189"/>
      <c r="AA26" s="189"/>
      <c r="AB26" s="189"/>
      <c r="AC26" s="189"/>
      <c r="AD26" s="189"/>
      <c r="AE26" s="189"/>
      <c r="AF26" s="614" t="str">
        <f ca="1">IF((G27+30)&lt;(Today),"CLOT",IF(G27-G26&gt;180,"RET CRIT",IF(G27-G26&gt;60,"RET",IF(G27-G26&lt;=60,"OK",))))</f>
        <v>CLOT</v>
      </c>
      <c r="AG26" s="616"/>
    </row>
    <row r="27" spans="1:33" s="153" customFormat="1" x14ac:dyDescent="0.25">
      <c r="A27" s="254"/>
      <c r="B27" s="255"/>
      <c r="C27" s="332"/>
      <c r="D27" s="332"/>
      <c r="E27" s="255" t="s">
        <v>4</v>
      </c>
      <c r="F27" s="143">
        <v>41730</v>
      </c>
      <c r="G27" s="143">
        <v>41791</v>
      </c>
      <c r="H27" s="188"/>
      <c r="I27" s="188"/>
      <c r="J27" s="188"/>
      <c r="K27" s="188"/>
      <c r="L27" s="188"/>
      <c r="M27" s="188"/>
      <c r="N27" s="188"/>
      <c r="O27" s="188"/>
      <c r="P27" s="188"/>
      <c r="Q27" s="188"/>
      <c r="R27" s="188"/>
      <c r="S27" s="188"/>
      <c r="T27" s="190"/>
      <c r="U27" s="190"/>
      <c r="V27" s="190"/>
      <c r="W27" s="190"/>
      <c r="X27" s="190"/>
      <c r="Y27" s="190"/>
      <c r="Z27" s="190"/>
      <c r="AA27" s="190"/>
      <c r="AB27" s="190"/>
      <c r="AC27" s="190"/>
      <c r="AD27" s="190"/>
      <c r="AE27" s="190"/>
      <c r="AF27" s="615"/>
      <c r="AG27" s="617"/>
    </row>
    <row r="28" spans="1:33" s="153" customFormat="1" x14ac:dyDescent="0.25">
      <c r="A28" s="250" t="s">
        <v>93</v>
      </c>
      <c r="B28" s="337" t="s">
        <v>290</v>
      </c>
      <c r="C28" s="251" t="s">
        <v>293</v>
      </c>
      <c r="D28" s="347" t="s">
        <v>325</v>
      </c>
      <c r="E28" s="251"/>
      <c r="F28" s="141"/>
      <c r="G28" s="141"/>
      <c r="H28" s="151">
        <v>41640</v>
      </c>
      <c r="I28" s="151">
        <v>41671</v>
      </c>
      <c r="J28" s="151">
        <v>41699</v>
      </c>
      <c r="K28" s="151">
        <v>41730</v>
      </c>
      <c r="L28" s="151">
        <v>41760</v>
      </c>
      <c r="M28" s="151">
        <v>41791</v>
      </c>
      <c r="N28" s="151">
        <v>41821</v>
      </c>
      <c r="O28" s="151">
        <v>41852</v>
      </c>
      <c r="P28" s="151">
        <v>41883</v>
      </c>
      <c r="Q28" s="151">
        <v>41913</v>
      </c>
      <c r="R28" s="151">
        <v>41944</v>
      </c>
      <c r="S28" s="151">
        <v>41974</v>
      </c>
      <c r="T28" s="151">
        <v>42005</v>
      </c>
      <c r="U28" s="151">
        <v>42036</v>
      </c>
      <c r="V28" s="151">
        <v>42064</v>
      </c>
      <c r="W28" s="151">
        <v>42095</v>
      </c>
      <c r="X28" s="151">
        <v>42125</v>
      </c>
      <c r="Y28" s="151">
        <v>42156</v>
      </c>
      <c r="Z28" s="151">
        <v>42186</v>
      </c>
      <c r="AA28" s="151">
        <v>42217</v>
      </c>
      <c r="AB28" s="151">
        <v>42248</v>
      </c>
      <c r="AC28" s="151">
        <v>42278</v>
      </c>
      <c r="AD28" s="151">
        <v>42309</v>
      </c>
      <c r="AE28" s="151">
        <v>42339</v>
      </c>
      <c r="AF28" s="152"/>
      <c r="AG28" s="336"/>
    </row>
    <row r="29" spans="1:33" s="153" customFormat="1" x14ac:dyDescent="0.25">
      <c r="A29" s="252" t="s">
        <v>217</v>
      </c>
      <c r="B29" s="338" t="s">
        <v>292</v>
      </c>
      <c r="C29" s="438" t="s">
        <v>440</v>
      </c>
      <c r="D29" s="335"/>
      <c r="E29" s="253" t="s">
        <v>3</v>
      </c>
      <c r="F29" s="142">
        <v>41640</v>
      </c>
      <c r="G29" s="142">
        <v>41974</v>
      </c>
      <c r="H29" s="187"/>
      <c r="I29" s="187"/>
      <c r="J29" s="187"/>
      <c r="K29" s="187"/>
      <c r="L29" s="187"/>
      <c r="M29" s="187"/>
      <c r="N29" s="187"/>
      <c r="O29" s="187"/>
      <c r="P29" s="187"/>
      <c r="Q29" s="187"/>
      <c r="R29" s="187"/>
      <c r="S29" s="187"/>
      <c r="T29" s="189"/>
      <c r="U29" s="189"/>
      <c r="V29" s="189"/>
      <c r="W29" s="189"/>
      <c r="X29" s="189"/>
      <c r="Y29" s="189"/>
      <c r="Z29" s="189"/>
      <c r="AA29" s="189"/>
      <c r="AB29" s="189"/>
      <c r="AC29" s="189"/>
      <c r="AD29" s="189"/>
      <c r="AE29" s="189"/>
      <c r="AF29" s="614" t="str">
        <f ca="1">IF((G30+30)&lt;(Today),"CLOT",IF(G30-G29&gt;180,"RET CRIT",IF(G30-G29&gt;60,"RET",IF(G30-G29&lt;=60,"OK",))))</f>
        <v>OK</v>
      </c>
      <c r="AG29" s="336"/>
    </row>
    <row r="30" spans="1:33" s="153" customFormat="1" x14ac:dyDescent="0.25">
      <c r="A30" s="254"/>
      <c r="B30" s="255"/>
      <c r="C30" s="332"/>
      <c r="D30" s="332"/>
      <c r="E30" s="255" t="s">
        <v>4</v>
      </c>
      <c r="F30" s="143">
        <v>41730</v>
      </c>
      <c r="G30" s="143">
        <v>41974</v>
      </c>
      <c r="H30" s="188"/>
      <c r="I30" s="188"/>
      <c r="J30" s="188"/>
      <c r="K30" s="188"/>
      <c r="L30" s="188"/>
      <c r="M30" s="188"/>
      <c r="N30" s="188"/>
      <c r="O30" s="188"/>
      <c r="P30" s="188"/>
      <c r="Q30" s="188"/>
      <c r="R30" s="188"/>
      <c r="S30" s="188"/>
      <c r="T30" s="190"/>
      <c r="U30" s="190"/>
      <c r="V30" s="190"/>
      <c r="W30" s="190"/>
      <c r="X30" s="190"/>
      <c r="Y30" s="190"/>
      <c r="Z30" s="190"/>
      <c r="AA30" s="190"/>
      <c r="AB30" s="190"/>
      <c r="AC30" s="190"/>
      <c r="AD30" s="190"/>
      <c r="AE30" s="190"/>
      <c r="AF30" s="615"/>
      <c r="AG30" s="336"/>
    </row>
    <row r="31" spans="1:33" s="153" customFormat="1" x14ac:dyDescent="0.25">
      <c r="A31" s="250" t="s">
        <v>93</v>
      </c>
      <c r="B31" s="337" t="s">
        <v>294</v>
      </c>
      <c r="C31" s="251" t="s">
        <v>298</v>
      </c>
      <c r="D31" s="347" t="s">
        <v>325</v>
      </c>
      <c r="E31" s="251"/>
      <c r="F31" s="141"/>
      <c r="G31" s="141"/>
      <c r="H31" s="151">
        <v>41640</v>
      </c>
      <c r="I31" s="151">
        <v>41671</v>
      </c>
      <c r="J31" s="151">
        <v>41699</v>
      </c>
      <c r="K31" s="151">
        <v>41730</v>
      </c>
      <c r="L31" s="151">
        <v>41760</v>
      </c>
      <c r="M31" s="151">
        <v>41791</v>
      </c>
      <c r="N31" s="151">
        <v>41821</v>
      </c>
      <c r="O31" s="151">
        <v>41852</v>
      </c>
      <c r="P31" s="151">
        <v>41883</v>
      </c>
      <c r="Q31" s="151">
        <v>41913</v>
      </c>
      <c r="R31" s="151">
        <v>41944</v>
      </c>
      <c r="S31" s="151">
        <v>41974</v>
      </c>
      <c r="T31" s="151">
        <v>42005</v>
      </c>
      <c r="U31" s="151">
        <v>42036</v>
      </c>
      <c r="V31" s="151">
        <v>42064</v>
      </c>
      <c r="W31" s="151">
        <v>42095</v>
      </c>
      <c r="X31" s="151">
        <v>42125</v>
      </c>
      <c r="Y31" s="151">
        <v>42156</v>
      </c>
      <c r="Z31" s="151">
        <v>42186</v>
      </c>
      <c r="AA31" s="151">
        <v>42217</v>
      </c>
      <c r="AB31" s="151">
        <v>42248</v>
      </c>
      <c r="AC31" s="151">
        <v>42278</v>
      </c>
      <c r="AD31" s="151">
        <v>42309</v>
      </c>
      <c r="AE31" s="151">
        <v>42339</v>
      </c>
      <c r="AF31" s="152"/>
      <c r="AG31" s="200"/>
    </row>
    <row r="32" spans="1:33" s="153" customFormat="1" x14ac:dyDescent="0.25">
      <c r="A32" s="252" t="s">
        <v>217</v>
      </c>
      <c r="B32" s="338" t="s">
        <v>295</v>
      </c>
      <c r="C32" s="438" t="s">
        <v>441</v>
      </c>
      <c r="D32" s="335"/>
      <c r="E32" s="253" t="s">
        <v>3</v>
      </c>
      <c r="F32" s="142">
        <v>41640</v>
      </c>
      <c r="G32" s="142">
        <v>41699</v>
      </c>
      <c r="H32" s="187"/>
      <c r="I32" s="187"/>
      <c r="J32" s="187"/>
      <c r="K32" s="187"/>
      <c r="L32" s="187"/>
      <c r="M32" s="187"/>
      <c r="N32" s="187"/>
      <c r="O32" s="187"/>
      <c r="P32" s="187"/>
      <c r="Q32" s="187"/>
      <c r="R32" s="187"/>
      <c r="S32" s="187"/>
      <c r="T32" s="189"/>
      <c r="U32" s="189"/>
      <c r="V32" s="189"/>
      <c r="W32" s="189"/>
      <c r="X32" s="189"/>
      <c r="Y32" s="189"/>
      <c r="Z32" s="189"/>
      <c r="AA32" s="189"/>
      <c r="AB32" s="189"/>
      <c r="AC32" s="189"/>
      <c r="AD32" s="189"/>
      <c r="AE32" s="189"/>
      <c r="AF32" s="614" t="str">
        <f ca="1">IF((G33+30)&lt;(Today),"CLOT",IF(G33-G32&gt;180,"RET CRIT",IF(G33-G32&gt;60,"RET",IF(G33-G32&lt;=60,"OK",))))</f>
        <v>CLOT</v>
      </c>
      <c r="AG32" s="616"/>
    </row>
    <row r="33" spans="1:33" s="153" customFormat="1" x14ac:dyDescent="0.25">
      <c r="A33" s="254"/>
      <c r="B33" s="255"/>
      <c r="C33" s="332"/>
      <c r="D33" s="332"/>
      <c r="E33" s="255" t="s">
        <v>4</v>
      </c>
      <c r="F33" s="143">
        <v>41730</v>
      </c>
      <c r="G33" s="143">
        <v>41821</v>
      </c>
      <c r="H33" s="188"/>
      <c r="I33" s="188"/>
      <c r="J33" s="188"/>
      <c r="K33" s="188"/>
      <c r="L33" s="188"/>
      <c r="M33" s="188"/>
      <c r="N33" s="188"/>
      <c r="O33" s="188"/>
      <c r="P33" s="188"/>
      <c r="Q33" s="188"/>
      <c r="R33" s="188"/>
      <c r="S33" s="188"/>
      <c r="T33" s="190"/>
      <c r="U33" s="190"/>
      <c r="V33" s="190"/>
      <c r="W33" s="190"/>
      <c r="X33" s="190"/>
      <c r="Y33" s="190"/>
      <c r="Z33" s="190"/>
      <c r="AA33" s="190"/>
      <c r="AB33" s="190"/>
      <c r="AC33" s="190"/>
      <c r="AD33" s="190"/>
      <c r="AE33" s="190"/>
      <c r="AF33" s="615"/>
      <c r="AG33" s="617"/>
    </row>
    <row r="34" spans="1:33" s="153" customFormat="1" x14ac:dyDescent="0.25">
      <c r="A34" s="252" t="s">
        <v>217</v>
      </c>
      <c r="B34" s="338" t="s">
        <v>296</v>
      </c>
      <c r="C34" s="438" t="s">
        <v>442</v>
      </c>
      <c r="D34" s="335"/>
      <c r="E34" s="253" t="s">
        <v>3</v>
      </c>
      <c r="F34" s="142">
        <v>41640</v>
      </c>
      <c r="G34" s="142">
        <v>41699</v>
      </c>
      <c r="H34" s="187"/>
      <c r="I34" s="187"/>
      <c r="J34" s="187"/>
      <c r="K34" s="187"/>
      <c r="L34" s="187"/>
      <c r="M34" s="187"/>
      <c r="N34" s="187"/>
      <c r="O34" s="187"/>
      <c r="P34" s="187"/>
      <c r="Q34" s="187"/>
      <c r="R34" s="187"/>
      <c r="S34" s="187"/>
      <c r="T34" s="189"/>
      <c r="U34" s="189"/>
      <c r="V34" s="189"/>
      <c r="W34" s="189"/>
      <c r="X34" s="189"/>
      <c r="Y34" s="189"/>
      <c r="Z34" s="189"/>
      <c r="AA34" s="189"/>
      <c r="AB34" s="189"/>
      <c r="AC34" s="189"/>
      <c r="AD34" s="189"/>
      <c r="AE34" s="189"/>
      <c r="AF34" s="614" t="str">
        <f ca="1">IF((G35+30)&lt;(Today),"CLOT",IF(G35-G34&gt;180,"RET CRIT",IF(G35-G34&gt;60,"RET",IF(G35-G34&lt;=60,"OK",))))</f>
        <v>CLOT</v>
      </c>
      <c r="AG34" s="616"/>
    </row>
    <row r="35" spans="1:33" s="153" customFormat="1" x14ac:dyDescent="0.25">
      <c r="A35" s="254"/>
      <c r="B35" s="255"/>
      <c r="C35" s="332"/>
      <c r="D35" s="332"/>
      <c r="E35" s="255" t="s">
        <v>4</v>
      </c>
      <c r="F35" s="143">
        <v>41699</v>
      </c>
      <c r="G35" s="143">
        <v>41791</v>
      </c>
      <c r="H35" s="188"/>
      <c r="I35" s="188"/>
      <c r="J35" s="188"/>
      <c r="K35" s="188"/>
      <c r="L35" s="188"/>
      <c r="M35" s="188"/>
      <c r="N35" s="188"/>
      <c r="O35" s="188"/>
      <c r="P35" s="188"/>
      <c r="Q35" s="188"/>
      <c r="R35" s="188"/>
      <c r="S35" s="188"/>
      <c r="T35" s="190"/>
      <c r="U35" s="190"/>
      <c r="V35" s="190"/>
      <c r="W35" s="190"/>
      <c r="X35" s="190"/>
      <c r="Y35" s="190"/>
      <c r="Z35" s="190"/>
      <c r="AA35" s="190"/>
      <c r="AB35" s="190"/>
      <c r="AC35" s="190"/>
      <c r="AD35" s="190"/>
      <c r="AE35" s="190"/>
      <c r="AF35" s="615"/>
      <c r="AG35" s="617"/>
    </row>
    <row r="36" spans="1:33" s="153" customFormat="1" x14ac:dyDescent="0.25">
      <c r="A36" s="252" t="s">
        <v>217</v>
      </c>
      <c r="B36" s="338" t="s">
        <v>297</v>
      </c>
      <c r="C36" s="438" t="s">
        <v>443</v>
      </c>
      <c r="D36" s="335"/>
      <c r="E36" s="253" t="s">
        <v>3</v>
      </c>
      <c r="F36" s="142">
        <v>41640</v>
      </c>
      <c r="G36" s="142">
        <v>41699</v>
      </c>
      <c r="H36" s="187"/>
      <c r="I36" s="187"/>
      <c r="J36" s="187"/>
      <c r="K36" s="187"/>
      <c r="L36" s="187"/>
      <c r="M36" s="187"/>
      <c r="N36" s="187"/>
      <c r="O36" s="187"/>
      <c r="P36" s="187"/>
      <c r="Q36" s="187"/>
      <c r="R36" s="187"/>
      <c r="S36" s="187"/>
      <c r="T36" s="189"/>
      <c r="U36" s="189"/>
      <c r="V36" s="189"/>
      <c r="W36" s="189"/>
      <c r="X36" s="189"/>
      <c r="Y36" s="189"/>
      <c r="Z36" s="189"/>
      <c r="AA36" s="189"/>
      <c r="AB36" s="189"/>
      <c r="AC36" s="189"/>
      <c r="AD36" s="189"/>
      <c r="AE36" s="189"/>
      <c r="AF36" s="614" t="str">
        <f ca="1">IF((G49+30)&lt;(Today),"CLOT",IF(G49-G36&gt;180,"RET CRIT",IF(G49-G36&gt;60,"RET",IF(G49-G36&lt;=60,"OK",))))</f>
        <v>RET CRIT</v>
      </c>
      <c r="AG36" s="616"/>
    </row>
    <row r="37" spans="1:33" s="153" customFormat="1" x14ac:dyDescent="0.25">
      <c r="A37" s="254"/>
      <c r="B37" s="255"/>
      <c r="C37" s="332"/>
      <c r="D37" s="332"/>
      <c r="E37" s="255" t="s">
        <v>4</v>
      </c>
      <c r="F37" s="143">
        <v>41671</v>
      </c>
      <c r="G37" s="143">
        <v>41730</v>
      </c>
      <c r="H37" s="188"/>
      <c r="I37" s="188"/>
      <c r="J37" s="188"/>
      <c r="K37" s="188"/>
      <c r="L37" s="188"/>
      <c r="M37" s="188"/>
      <c r="N37" s="188"/>
      <c r="O37" s="188"/>
      <c r="P37" s="188"/>
      <c r="Q37" s="188"/>
      <c r="R37" s="188"/>
      <c r="S37" s="188"/>
      <c r="T37" s="190"/>
      <c r="U37" s="190"/>
      <c r="V37" s="190"/>
      <c r="W37" s="190"/>
      <c r="X37" s="190"/>
      <c r="Y37" s="190"/>
      <c r="Z37" s="190"/>
      <c r="AA37" s="190"/>
      <c r="AB37" s="190"/>
      <c r="AC37" s="190"/>
      <c r="AD37" s="190"/>
      <c r="AE37" s="190"/>
      <c r="AF37" s="615"/>
      <c r="AG37" s="617"/>
    </row>
    <row r="38" spans="1:33" s="153" customFormat="1" x14ac:dyDescent="0.25">
      <c r="A38" s="252" t="s">
        <v>217</v>
      </c>
      <c r="B38" s="338" t="s">
        <v>378</v>
      </c>
      <c r="C38" s="438" t="s">
        <v>446</v>
      </c>
      <c r="D38" s="335"/>
      <c r="E38" s="253" t="s">
        <v>3</v>
      </c>
      <c r="F38" s="142">
        <v>41640</v>
      </c>
      <c r="G38" s="142">
        <v>41699</v>
      </c>
      <c r="H38" s="187"/>
      <c r="I38" s="187"/>
      <c r="J38" s="187"/>
      <c r="K38" s="187"/>
      <c r="L38" s="187"/>
      <c r="M38" s="187"/>
      <c r="N38" s="187"/>
      <c r="O38" s="187"/>
      <c r="P38" s="187"/>
      <c r="Q38" s="187"/>
      <c r="R38" s="187"/>
      <c r="S38" s="187"/>
      <c r="T38" s="189"/>
      <c r="U38" s="189"/>
      <c r="V38" s="189"/>
      <c r="W38" s="189"/>
      <c r="X38" s="189"/>
      <c r="Y38" s="189"/>
      <c r="Z38" s="189"/>
      <c r="AA38" s="189"/>
      <c r="AB38" s="189"/>
      <c r="AC38" s="189"/>
      <c r="AD38" s="189"/>
      <c r="AE38" s="189"/>
      <c r="AF38" s="614" t="str">
        <f ca="1">IF((G39+30)&lt;(Today),"CLOT",IF(G39-G38&gt;180,"RET CRIT",IF(G39-G38&gt;60,"RET",IF(G39-G38&lt;=60,"OK",))))</f>
        <v>RET CRIT</v>
      </c>
      <c r="AG38" s="616"/>
    </row>
    <row r="39" spans="1:33" s="153" customFormat="1" x14ac:dyDescent="0.25">
      <c r="A39" s="254"/>
      <c r="B39" s="255"/>
      <c r="C39" s="332"/>
      <c r="D39" s="332"/>
      <c r="E39" s="255" t="s">
        <v>4</v>
      </c>
      <c r="F39" s="143">
        <v>41730</v>
      </c>
      <c r="G39" s="143">
        <v>41883</v>
      </c>
      <c r="H39" s="188"/>
      <c r="I39" s="188"/>
      <c r="J39" s="188"/>
      <c r="K39" s="188"/>
      <c r="L39" s="188"/>
      <c r="M39" s="188"/>
      <c r="N39" s="188"/>
      <c r="O39" s="188"/>
      <c r="P39" s="188"/>
      <c r="Q39" s="188"/>
      <c r="R39" s="188"/>
      <c r="S39" s="188"/>
      <c r="T39" s="190"/>
      <c r="U39" s="190"/>
      <c r="V39" s="190"/>
      <c r="W39" s="190"/>
      <c r="X39" s="190"/>
      <c r="Y39" s="190"/>
      <c r="Z39" s="190"/>
      <c r="AA39" s="190"/>
      <c r="AB39" s="190"/>
      <c r="AC39" s="190"/>
      <c r="AD39" s="190"/>
      <c r="AE39" s="190"/>
      <c r="AF39" s="615"/>
      <c r="AG39" s="617"/>
    </row>
    <row r="40" spans="1:33" s="153" customFormat="1" x14ac:dyDescent="0.25">
      <c r="A40" s="252" t="s">
        <v>447</v>
      </c>
      <c r="B40" s="338" t="s">
        <v>444</v>
      </c>
      <c r="C40" s="438" t="s">
        <v>448</v>
      </c>
      <c r="D40" s="335"/>
      <c r="E40" s="253" t="s">
        <v>3</v>
      </c>
      <c r="F40" s="142">
        <v>41640</v>
      </c>
      <c r="G40" s="142">
        <v>41699</v>
      </c>
      <c r="H40" s="187"/>
      <c r="I40" s="187"/>
      <c r="J40" s="187"/>
      <c r="K40" s="187"/>
      <c r="L40" s="187"/>
      <c r="M40" s="187"/>
      <c r="N40" s="187"/>
      <c r="O40" s="187"/>
      <c r="P40" s="187"/>
      <c r="Q40" s="187"/>
      <c r="R40" s="187"/>
      <c r="S40" s="187"/>
      <c r="T40" s="189"/>
      <c r="U40" s="189"/>
      <c r="V40" s="189"/>
      <c r="W40" s="189"/>
      <c r="X40" s="189"/>
      <c r="Y40" s="189"/>
      <c r="Z40" s="189"/>
      <c r="AA40" s="189"/>
      <c r="AB40" s="189"/>
      <c r="AC40" s="189"/>
      <c r="AD40" s="189"/>
      <c r="AE40" s="189"/>
      <c r="AF40" s="614" t="str">
        <f ca="1">IF((G41+30)&lt;(Today),"CLOT",IF(G41-G40&gt;180,"RET CRIT",IF(G41-G40&gt;60,"RET",IF(G41-G40&lt;=60,"OK",))))</f>
        <v>CLOT</v>
      </c>
      <c r="AG40" s="616"/>
    </row>
    <row r="41" spans="1:33" s="153" customFormat="1" x14ac:dyDescent="0.25">
      <c r="A41" s="254"/>
      <c r="B41" s="255"/>
      <c r="C41" s="332"/>
      <c r="D41" s="332"/>
      <c r="E41" s="255" t="s">
        <v>4</v>
      </c>
      <c r="F41" s="143">
        <v>41671</v>
      </c>
      <c r="G41" s="143">
        <v>41730</v>
      </c>
      <c r="H41" s="188"/>
      <c r="I41" s="188"/>
      <c r="J41" s="188"/>
      <c r="K41" s="188"/>
      <c r="L41" s="188"/>
      <c r="M41" s="188"/>
      <c r="N41" s="188"/>
      <c r="O41" s="188"/>
      <c r="P41" s="188"/>
      <c r="Q41" s="188"/>
      <c r="R41" s="188"/>
      <c r="S41" s="188"/>
      <c r="T41" s="190"/>
      <c r="U41" s="190"/>
      <c r="V41" s="190"/>
      <c r="W41" s="190"/>
      <c r="X41" s="190"/>
      <c r="Y41" s="190"/>
      <c r="Z41" s="190"/>
      <c r="AA41" s="190"/>
      <c r="AB41" s="190"/>
      <c r="AC41" s="190"/>
      <c r="AD41" s="190"/>
      <c r="AE41" s="190"/>
      <c r="AF41" s="615"/>
      <c r="AG41" s="617"/>
    </row>
    <row r="42" spans="1:33" s="153" customFormat="1" x14ac:dyDescent="0.25">
      <c r="A42" s="252" t="s">
        <v>447</v>
      </c>
      <c r="B42" s="338" t="s">
        <v>445</v>
      </c>
      <c r="C42" s="438" t="s">
        <v>449</v>
      </c>
      <c r="D42" s="335"/>
      <c r="E42" s="253" t="s">
        <v>3</v>
      </c>
      <c r="F42" s="142">
        <v>41640</v>
      </c>
      <c r="G42" s="142">
        <v>41640</v>
      </c>
      <c r="H42" s="187"/>
      <c r="I42" s="187"/>
      <c r="J42" s="187"/>
      <c r="K42" s="187"/>
      <c r="L42" s="187"/>
      <c r="M42" s="187"/>
      <c r="N42" s="187"/>
      <c r="O42" s="187"/>
      <c r="P42" s="187"/>
      <c r="Q42" s="187"/>
      <c r="R42" s="187"/>
      <c r="S42" s="187"/>
      <c r="T42" s="189"/>
      <c r="U42" s="189"/>
      <c r="V42" s="189"/>
      <c r="W42" s="189"/>
      <c r="X42" s="189"/>
      <c r="Y42" s="189"/>
      <c r="Z42" s="189"/>
      <c r="AA42" s="189"/>
      <c r="AB42" s="189"/>
      <c r="AC42" s="189"/>
      <c r="AD42" s="189"/>
      <c r="AE42" s="189"/>
      <c r="AF42" s="614" t="str">
        <f ca="1">IF((G43+30)&lt;(Today),"CLOT",IF(G43-G42&gt;180,"RET CRIT",IF(G43-G42&gt;60,"RET",IF(G43-G42&lt;=60,"OK",))))</f>
        <v>CLOT</v>
      </c>
      <c r="AG42" s="616"/>
    </row>
    <row r="43" spans="1:33" s="153" customFormat="1" x14ac:dyDescent="0.25">
      <c r="A43" s="254"/>
      <c r="B43" s="255"/>
      <c r="C43" s="332"/>
      <c r="D43" s="332"/>
      <c r="E43" s="255" t="s">
        <v>4</v>
      </c>
      <c r="F43" s="143">
        <v>41640</v>
      </c>
      <c r="G43" s="142">
        <v>41640</v>
      </c>
      <c r="H43" s="188"/>
      <c r="I43" s="188"/>
      <c r="J43" s="188"/>
      <c r="K43" s="188"/>
      <c r="L43" s="188"/>
      <c r="M43" s="188"/>
      <c r="N43" s="188"/>
      <c r="O43" s="188"/>
      <c r="P43" s="188"/>
      <c r="Q43" s="188"/>
      <c r="R43" s="188"/>
      <c r="S43" s="188"/>
      <c r="T43" s="190"/>
      <c r="U43" s="190"/>
      <c r="V43" s="190"/>
      <c r="W43" s="190"/>
      <c r="X43" s="190"/>
      <c r="Y43" s="190"/>
      <c r="Z43" s="190"/>
      <c r="AA43" s="190"/>
      <c r="AB43" s="190"/>
      <c r="AC43" s="190"/>
      <c r="AD43" s="190"/>
      <c r="AE43" s="190"/>
      <c r="AF43" s="615"/>
      <c r="AG43" s="617"/>
    </row>
    <row r="44" spans="1:33" s="153" customFormat="1" x14ac:dyDescent="0.25">
      <c r="A44" s="252" t="s">
        <v>447</v>
      </c>
      <c r="B44" s="338" t="s">
        <v>450</v>
      </c>
      <c r="C44" s="438" t="s">
        <v>451</v>
      </c>
      <c r="D44" s="335"/>
      <c r="E44" s="253" t="s">
        <v>3</v>
      </c>
      <c r="F44" s="142">
        <v>41640</v>
      </c>
      <c r="G44" s="142">
        <v>41640</v>
      </c>
      <c r="H44" s="187"/>
      <c r="I44" s="187"/>
      <c r="J44" s="187"/>
      <c r="K44" s="187"/>
      <c r="L44" s="187"/>
      <c r="M44" s="187"/>
      <c r="N44" s="187"/>
      <c r="O44" s="187"/>
      <c r="P44" s="187"/>
      <c r="Q44" s="187"/>
      <c r="R44" s="187"/>
      <c r="S44" s="187"/>
      <c r="T44" s="189"/>
      <c r="U44" s="189"/>
      <c r="V44" s="189"/>
      <c r="W44" s="189"/>
      <c r="X44" s="189"/>
      <c r="Y44" s="189"/>
      <c r="Z44" s="189"/>
      <c r="AA44" s="189"/>
      <c r="AB44" s="189"/>
      <c r="AC44" s="189"/>
      <c r="AD44" s="189"/>
      <c r="AE44" s="189"/>
      <c r="AF44" s="614" t="str">
        <f ca="1">IF((G45+30)&lt;(Today),"CLOT",IF(G45-G44&gt;180,"RET CRIT",IF(G45-G44&gt;60,"RET",IF(G45-G44&lt;=60,"OK",))))</f>
        <v>CLOT</v>
      </c>
      <c r="AG44" s="616"/>
    </row>
    <row r="45" spans="1:33" s="153" customFormat="1" x14ac:dyDescent="0.25">
      <c r="A45" s="254"/>
      <c r="B45" s="255"/>
      <c r="C45" s="332"/>
      <c r="D45" s="332"/>
      <c r="E45" s="255" t="s">
        <v>4</v>
      </c>
      <c r="F45" s="143">
        <v>41640</v>
      </c>
      <c r="G45" s="143">
        <v>41640</v>
      </c>
      <c r="H45" s="188"/>
      <c r="I45" s="188"/>
      <c r="J45" s="188"/>
      <c r="K45" s="188"/>
      <c r="L45" s="188"/>
      <c r="M45" s="188"/>
      <c r="N45" s="188"/>
      <c r="O45" s="188"/>
      <c r="P45" s="188"/>
      <c r="Q45" s="188"/>
      <c r="R45" s="188"/>
      <c r="S45" s="188"/>
      <c r="T45" s="190"/>
      <c r="U45" s="190"/>
      <c r="V45" s="190"/>
      <c r="W45" s="190"/>
      <c r="X45" s="190"/>
      <c r="Y45" s="190"/>
      <c r="Z45" s="190"/>
      <c r="AA45" s="190"/>
      <c r="AB45" s="190"/>
      <c r="AC45" s="190"/>
      <c r="AD45" s="190"/>
      <c r="AE45" s="190"/>
      <c r="AF45" s="615"/>
      <c r="AG45" s="617"/>
    </row>
    <row r="46" spans="1:33" s="153" customFormat="1" x14ac:dyDescent="0.25">
      <c r="A46" s="252" t="s">
        <v>447</v>
      </c>
      <c r="B46" s="338" t="s">
        <v>452</v>
      </c>
      <c r="C46" s="438" t="s">
        <v>453</v>
      </c>
      <c r="D46" s="335"/>
      <c r="E46" s="253" t="s">
        <v>3</v>
      </c>
      <c r="F46" s="142">
        <v>41640</v>
      </c>
      <c r="G46" s="142">
        <v>41640</v>
      </c>
      <c r="H46" s="187"/>
      <c r="I46" s="187"/>
      <c r="J46" s="187"/>
      <c r="K46" s="187"/>
      <c r="L46" s="187"/>
      <c r="M46" s="187"/>
      <c r="N46" s="187"/>
      <c r="O46" s="187"/>
      <c r="P46" s="187"/>
      <c r="Q46" s="187"/>
      <c r="R46" s="187"/>
      <c r="S46" s="187"/>
      <c r="T46" s="189"/>
      <c r="U46" s="189"/>
      <c r="V46" s="189"/>
      <c r="W46" s="189"/>
      <c r="X46" s="189"/>
      <c r="Y46" s="189"/>
      <c r="Z46" s="189"/>
      <c r="AA46" s="189"/>
      <c r="AB46" s="189"/>
      <c r="AC46" s="189"/>
      <c r="AD46" s="189"/>
      <c r="AE46" s="189"/>
      <c r="AF46" s="614" t="str">
        <f ca="1">IF((G47+30)&lt;(Today),"CLOT",IF(G47-G46&gt;180,"RET CRIT",IF(G47-G46&gt;60,"RET",IF(G47-G46&lt;=60,"OK",))))</f>
        <v>CLOT</v>
      </c>
      <c r="AG46" s="616"/>
    </row>
    <row r="47" spans="1:33" s="153" customFormat="1" x14ac:dyDescent="0.25">
      <c r="A47" s="254"/>
      <c r="B47" s="255"/>
      <c r="C47" s="332"/>
      <c r="D47" s="332"/>
      <c r="E47" s="255" t="s">
        <v>4</v>
      </c>
      <c r="F47" s="143">
        <v>41640</v>
      </c>
      <c r="G47" s="143">
        <v>41640</v>
      </c>
      <c r="H47" s="188"/>
      <c r="I47" s="188"/>
      <c r="J47" s="188"/>
      <c r="K47" s="188"/>
      <c r="L47" s="188"/>
      <c r="M47" s="188"/>
      <c r="N47" s="188"/>
      <c r="O47" s="188"/>
      <c r="P47" s="188"/>
      <c r="Q47" s="188"/>
      <c r="R47" s="188"/>
      <c r="S47" s="188"/>
      <c r="T47" s="190"/>
      <c r="U47" s="190"/>
      <c r="V47" s="190"/>
      <c r="W47" s="190"/>
      <c r="X47" s="190"/>
      <c r="Y47" s="190"/>
      <c r="Z47" s="190"/>
      <c r="AA47" s="190"/>
      <c r="AB47" s="190"/>
      <c r="AC47" s="190"/>
      <c r="AD47" s="190"/>
      <c r="AE47" s="190"/>
      <c r="AF47" s="615"/>
      <c r="AG47" s="617"/>
    </row>
    <row r="48" spans="1:33" s="153" customFormat="1" x14ac:dyDescent="0.25">
      <c r="A48" s="252" t="s">
        <v>447</v>
      </c>
      <c r="B48" s="338" t="s">
        <v>454</v>
      </c>
      <c r="C48" s="438" t="s">
        <v>455</v>
      </c>
      <c r="D48" s="335"/>
      <c r="E48" s="253" t="s">
        <v>3</v>
      </c>
      <c r="F48" s="142">
        <v>41640</v>
      </c>
      <c r="G48" s="142">
        <v>41974</v>
      </c>
      <c r="H48" s="187"/>
      <c r="I48" s="187"/>
      <c r="J48" s="187"/>
      <c r="K48" s="187"/>
      <c r="L48" s="187"/>
      <c r="M48" s="187"/>
      <c r="N48" s="187"/>
      <c r="O48" s="187"/>
      <c r="P48" s="187"/>
      <c r="Q48" s="187"/>
      <c r="R48" s="187"/>
      <c r="S48" s="187"/>
      <c r="T48" s="189"/>
      <c r="U48" s="189"/>
      <c r="V48" s="189"/>
      <c r="W48" s="189"/>
      <c r="X48" s="189"/>
      <c r="Y48" s="189"/>
      <c r="Z48" s="189"/>
      <c r="AA48" s="189"/>
      <c r="AB48" s="189"/>
      <c r="AC48" s="189"/>
      <c r="AD48" s="189"/>
      <c r="AE48" s="189"/>
      <c r="AF48" s="614" t="str">
        <f ca="1">IF((G49+30)&lt;(Today),"CLOT",IF(G49-G48&gt;180,"RET CRIT",IF(G49-G48&gt;60,"RET",IF(G49-G48&lt;=60,"OK",))))</f>
        <v>OK</v>
      </c>
      <c r="AG48" s="616"/>
    </row>
    <row r="49" spans="1:33" s="153" customFormat="1" x14ac:dyDescent="0.25">
      <c r="A49" s="254"/>
      <c r="B49" s="255"/>
      <c r="C49" s="332"/>
      <c r="D49" s="332"/>
      <c r="E49" s="255" t="s">
        <v>4</v>
      </c>
      <c r="F49" s="143">
        <v>41760</v>
      </c>
      <c r="G49" s="143">
        <v>41974</v>
      </c>
      <c r="H49" s="188"/>
      <c r="I49" s="188"/>
      <c r="J49" s="188"/>
      <c r="K49" s="188"/>
      <c r="L49" s="188"/>
      <c r="M49" s="188"/>
      <c r="N49" s="188"/>
      <c r="O49" s="188"/>
      <c r="P49" s="188"/>
      <c r="Q49" s="188"/>
      <c r="R49" s="188"/>
      <c r="S49" s="188"/>
      <c r="T49" s="190"/>
      <c r="U49" s="190"/>
      <c r="V49" s="190"/>
      <c r="W49" s="190"/>
      <c r="X49" s="190"/>
      <c r="Y49" s="190"/>
      <c r="Z49" s="190"/>
      <c r="AA49" s="190"/>
      <c r="AB49" s="190"/>
      <c r="AC49" s="190"/>
      <c r="AD49" s="190"/>
      <c r="AE49" s="190"/>
      <c r="AF49" s="615"/>
      <c r="AG49" s="617"/>
    </row>
    <row r="50" spans="1:33" x14ac:dyDescent="0.25">
      <c r="A50" s="249" t="s">
        <v>158</v>
      </c>
      <c r="B50" s="149"/>
      <c r="C50" s="149" t="s">
        <v>299</v>
      </c>
      <c r="D50" s="149"/>
      <c r="E50" s="149"/>
      <c r="F50" s="140"/>
      <c r="G50" s="140"/>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50"/>
      <c r="AG50" s="201"/>
    </row>
    <row r="51" spans="1:33" x14ac:dyDescent="0.25">
      <c r="A51" s="250" t="s">
        <v>93</v>
      </c>
      <c r="B51" s="251" t="s">
        <v>95</v>
      </c>
      <c r="C51" s="437" t="s">
        <v>300</v>
      </c>
      <c r="D51" s="347" t="s">
        <v>324</v>
      </c>
      <c r="E51" s="251"/>
      <c r="F51" s="141"/>
      <c r="G51" s="141"/>
      <c r="H51" s="151">
        <v>41640</v>
      </c>
      <c r="I51" s="151">
        <v>41671</v>
      </c>
      <c r="J51" s="151">
        <v>41699</v>
      </c>
      <c r="K51" s="151">
        <v>41730</v>
      </c>
      <c r="L51" s="151">
        <v>41760</v>
      </c>
      <c r="M51" s="151">
        <v>41791</v>
      </c>
      <c r="N51" s="151">
        <v>41821</v>
      </c>
      <c r="O51" s="151">
        <v>41852</v>
      </c>
      <c r="P51" s="151">
        <v>41883</v>
      </c>
      <c r="Q51" s="151">
        <v>41913</v>
      </c>
      <c r="R51" s="151">
        <v>41944</v>
      </c>
      <c r="S51" s="151">
        <v>41974</v>
      </c>
      <c r="T51" s="151">
        <v>42005</v>
      </c>
      <c r="U51" s="151">
        <v>42036</v>
      </c>
      <c r="V51" s="151">
        <v>42064</v>
      </c>
      <c r="W51" s="151">
        <v>42095</v>
      </c>
      <c r="X51" s="151">
        <v>42125</v>
      </c>
      <c r="Y51" s="151">
        <v>42156</v>
      </c>
      <c r="Z51" s="151">
        <v>42186</v>
      </c>
      <c r="AA51" s="151">
        <v>42217</v>
      </c>
      <c r="AB51" s="151">
        <v>42248</v>
      </c>
      <c r="AC51" s="151">
        <v>42278</v>
      </c>
      <c r="AD51" s="151">
        <v>42309</v>
      </c>
      <c r="AE51" s="151">
        <v>42339</v>
      </c>
      <c r="AF51" s="152"/>
      <c r="AG51" s="200"/>
    </row>
    <row r="52" spans="1:33" s="153" customFormat="1" x14ac:dyDescent="0.25">
      <c r="A52" s="252" t="s">
        <v>217</v>
      </c>
      <c r="B52" s="253" t="s">
        <v>156</v>
      </c>
      <c r="C52" s="438" t="s">
        <v>456</v>
      </c>
      <c r="D52" s="340"/>
      <c r="E52" s="253" t="s">
        <v>3</v>
      </c>
      <c r="F52" s="142">
        <v>41730</v>
      </c>
      <c r="G52" s="142">
        <v>41791</v>
      </c>
      <c r="H52" s="187"/>
      <c r="I52" s="187"/>
      <c r="J52" s="187"/>
      <c r="K52" s="187"/>
      <c r="L52" s="187"/>
      <c r="M52" s="187"/>
      <c r="N52" s="187"/>
      <c r="O52" s="187"/>
      <c r="P52" s="187"/>
      <c r="Q52" s="187"/>
      <c r="R52" s="187"/>
      <c r="S52" s="187"/>
      <c r="T52" s="189"/>
      <c r="U52" s="189"/>
      <c r="V52" s="189"/>
      <c r="W52" s="189"/>
      <c r="X52" s="189"/>
      <c r="Y52" s="189"/>
      <c r="Z52" s="189"/>
      <c r="AA52" s="189"/>
      <c r="AB52" s="189"/>
      <c r="AC52" s="189"/>
      <c r="AD52" s="189"/>
      <c r="AE52" s="189"/>
      <c r="AF52" s="614" t="str">
        <f ca="1">IF((G53+30)&lt;(Today),"CLOT",IF(G53-G52&gt;180,"RET CRIT",IF(G53-G52&gt;60,"RET",IF(G53-G52&lt;=60,"OK",))))</f>
        <v>CLOT</v>
      </c>
      <c r="AG52" s="616"/>
    </row>
    <row r="53" spans="1:33" s="153" customFormat="1" x14ac:dyDescent="0.25">
      <c r="A53" s="254"/>
      <c r="B53" s="255"/>
      <c r="C53" s="332"/>
      <c r="D53" s="332"/>
      <c r="E53" s="255" t="s">
        <v>4</v>
      </c>
      <c r="F53" s="143">
        <v>41730</v>
      </c>
      <c r="G53" s="143">
        <v>41791</v>
      </c>
      <c r="H53" s="188"/>
      <c r="I53" s="188"/>
      <c r="J53" s="188"/>
      <c r="K53" s="188"/>
      <c r="L53" s="188"/>
      <c r="M53" s="188"/>
      <c r="N53" s="188"/>
      <c r="O53" s="188"/>
      <c r="P53" s="188"/>
      <c r="Q53" s="188"/>
      <c r="R53" s="188"/>
      <c r="S53" s="188"/>
      <c r="T53" s="190"/>
      <c r="U53" s="190"/>
      <c r="V53" s="190"/>
      <c r="W53" s="190"/>
      <c r="X53" s="190"/>
      <c r="Y53" s="190"/>
      <c r="Z53" s="190"/>
      <c r="AA53" s="190"/>
      <c r="AB53" s="190"/>
      <c r="AC53" s="190"/>
      <c r="AD53" s="190"/>
      <c r="AE53" s="190"/>
      <c r="AF53" s="615"/>
      <c r="AG53" s="617"/>
    </row>
    <row r="54" spans="1:33" s="153" customFormat="1" x14ac:dyDescent="0.25">
      <c r="A54" s="252" t="s">
        <v>217</v>
      </c>
      <c r="B54" s="253" t="s">
        <v>155</v>
      </c>
      <c r="C54" s="438" t="s">
        <v>457</v>
      </c>
      <c r="D54" s="331"/>
      <c r="E54" s="253" t="s">
        <v>3</v>
      </c>
      <c r="F54" s="142">
        <v>41730</v>
      </c>
      <c r="G54" s="142">
        <v>41791</v>
      </c>
      <c r="H54" s="187"/>
      <c r="I54" s="187"/>
      <c r="J54" s="187"/>
      <c r="K54" s="187"/>
      <c r="L54" s="187"/>
      <c r="M54" s="187"/>
      <c r="N54" s="187"/>
      <c r="O54" s="187"/>
      <c r="P54" s="187"/>
      <c r="Q54" s="187"/>
      <c r="R54" s="187"/>
      <c r="S54" s="187"/>
      <c r="T54" s="189"/>
      <c r="U54" s="189"/>
      <c r="V54" s="189"/>
      <c r="W54" s="189"/>
      <c r="X54" s="189"/>
      <c r="Y54" s="189"/>
      <c r="Z54" s="189"/>
      <c r="AA54" s="189"/>
      <c r="AB54" s="189"/>
      <c r="AC54" s="189"/>
      <c r="AD54" s="189"/>
      <c r="AE54" s="189"/>
      <c r="AF54" s="614" t="str">
        <f ca="1">IF((G55+30)&lt;(Today),"CLOT",IF(G55-G54&gt;180,"RET CRIT",IF(G55-G54&gt;60,"RET",IF(G55-G54&lt;=60,"OK",))))</f>
        <v>CLOT</v>
      </c>
      <c r="AG54" s="616"/>
    </row>
    <row r="55" spans="1:33" s="153" customFormat="1" x14ac:dyDescent="0.25">
      <c r="A55" s="254"/>
      <c r="B55" s="255"/>
      <c r="C55" s="332"/>
      <c r="D55" s="332"/>
      <c r="E55" s="255" t="s">
        <v>4</v>
      </c>
      <c r="F55" s="143">
        <v>41730</v>
      </c>
      <c r="G55" s="143">
        <v>41791</v>
      </c>
      <c r="H55" s="188"/>
      <c r="I55" s="188"/>
      <c r="J55" s="188"/>
      <c r="K55" s="188"/>
      <c r="L55" s="188"/>
      <c r="M55" s="188"/>
      <c r="N55" s="188"/>
      <c r="O55" s="188"/>
      <c r="P55" s="188"/>
      <c r="Q55" s="188"/>
      <c r="R55" s="188"/>
      <c r="S55" s="188"/>
      <c r="T55" s="190"/>
      <c r="U55" s="190"/>
      <c r="V55" s="190"/>
      <c r="W55" s="190"/>
      <c r="X55" s="190"/>
      <c r="Y55" s="190"/>
      <c r="Z55" s="190"/>
      <c r="AA55" s="190"/>
      <c r="AB55" s="190"/>
      <c r="AC55" s="190"/>
      <c r="AD55" s="190"/>
      <c r="AE55" s="190"/>
      <c r="AF55" s="615"/>
      <c r="AG55" s="617"/>
    </row>
    <row r="56" spans="1:33" x14ac:dyDescent="0.25">
      <c r="A56" s="250" t="s">
        <v>93</v>
      </c>
      <c r="B56" s="251" t="s">
        <v>167</v>
      </c>
      <c r="C56" s="339" t="s">
        <v>301</v>
      </c>
      <c r="D56" s="347" t="s">
        <v>324</v>
      </c>
      <c r="E56" s="251"/>
      <c r="F56" s="141"/>
      <c r="G56" s="141"/>
      <c r="H56" s="151">
        <v>41640</v>
      </c>
      <c r="I56" s="151">
        <v>41671</v>
      </c>
      <c r="J56" s="151">
        <v>41699</v>
      </c>
      <c r="K56" s="151">
        <v>41730</v>
      </c>
      <c r="L56" s="151">
        <v>41760</v>
      </c>
      <c r="M56" s="151">
        <v>41791</v>
      </c>
      <c r="N56" s="151">
        <v>41821</v>
      </c>
      <c r="O56" s="151">
        <v>41852</v>
      </c>
      <c r="P56" s="151">
        <v>41883</v>
      </c>
      <c r="Q56" s="151">
        <v>41913</v>
      </c>
      <c r="R56" s="151">
        <v>41944</v>
      </c>
      <c r="S56" s="151">
        <v>41974</v>
      </c>
      <c r="T56" s="151">
        <v>42005</v>
      </c>
      <c r="U56" s="151">
        <v>42036</v>
      </c>
      <c r="V56" s="151">
        <v>42064</v>
      </c>
      <c r="W56" s="151">
        <v>42095</v>
      </c>
      <c r="X56" s="151">
        <v>42125</v>
      </c>
      <c r="Y56" s="151">
        <v>42156</v>
      </c>
      <c r="Z56" s="151">
        <v>42186</v>
      </c>
      <c r="AA56" s="151">
        <v>42217</v>
      </c>
      <c r="AB56" s="151">
        <v>42248</v>
      </c>
      <c r="AC56" s="151">
        <v>42278</v>
      </c>
      <c r="AD56" s="151">
        <v>42309</v>
      </c>
      <c r="AE56" s="151">
        <v>42339</v>
      </c>
      <c r="AF56" s="152"/>
      <c r="AG56" s="200"/>
    </row>
    <row r="57" spans="1:33" s="153" customFormat="1" x14ac:dyDescent="0.25">
      <c r="A57" s="252" t="s">
        <v>217</v>
      </c>
      <c r="B57" s="253" t="s">
        <v>170</v>
      </c>
      <c r="C57" s="440" t="s">
        <v>458</v>
      </c>
      <c r="D57" s="331"/>
      <c r="E57" s="253" t="s">
        <v>3</v>
      </c>
      <c r="F57" s="142">
        <v>41730</v>
      </c>
      <c r="G57" s="142">
        <v>41791</v>
      </c>
      <c r="H57" s="187"/>
      <c r="I57" s="187"/>
      <c r="J57" s="187"/>
      <c r="K57" s="187"/>
      <c r="L57" s="187"/>
      <c r="M57" s="187"/>
      <c r="N57" s="187"/>
      <c r="O57" s="187"/>
      <c r="P57" s="187"/>
      <c r="Q57" s="187"/>
      <c r="R57" s="187"/>
      <c r="S57" s="187"/>
      <c r="T57" s="189"/>
      <c r="U57" s="189"/>
      <c r="V57" s="189"/>
      <c r="W57" s="189"/>
      <c r="X57" s="189"/>
      <c r="Y57" s="189"/>
      <c r="Z57" s="189"/>
      <c r="AA57" s="189"/>
      <c r="AB57" s="189"/>
      <c r="AC57" s="189"/>
      <c r="AD57" s="189"/>
      <c r="AE57" s="189"/>
      <c r="AF57" s="614" t="str">
        <f ca="1">IF((G58+30)&lt;(Today),"CLOT",IF(G58-G57&gt;180,"RET CRIT",IF(G58-G57&gt;60,"RET",IF(G58-G57&lt;=60,"OK",))))</f>
        <v>RET</v>
      </c>
      <c r="AG57" s="616"/>
    </row>
    <row r="58" spans="1:33" s="153" customFormat="1" x14ac:dyDescent="0.25">
      <c r="A58" s="254"/>
      <c r="B58" s="255"/>
      <c r="C58" s="332"/>
      <c r="D58" s="332"/>
      <c r="E58" s="255" t="s">
        <v>4</v>
      </c>
      <c r="F58" s="143">
        <v>41821</v>
      </c>
      <c r="G58" s="143">
        <v>41883</v>
      </c>
      <c r="H58" s="188"/>
      <c r="I58" s="188"/>
      <c r="J58" s="188"/>
      <c r="K58" s="188"/>
      <c r="L58" s="188"/>
      <c r="M58" s="188"/>
      <c r="N58" s="188"/>
      <c r="O58" s="188"/>
      <c r="P58" s="188"/>
      <c r="Q58" s="188"/>
      <c r="R58" s="188"/>
      <c r="S58" s="188"/>
      <c r="T58" s="190"/>
      <c r="U58" s="190"/>
      <c r="V58" s="190"/>
      <c r="W58" s="190"/>
      <c r="X58" s="190"/>
      <c r="Y58" s="190"/>
      <c r="Z58" s="190"/>
      <c r="AA58" s="190"/>
      <c r="AB58" s="190"/>
      <c r="AC58" s="190"/>
      <c r="AD58" s="190"/>
      <c r="AE58" s="190"/>
      <c r="AF58" s="615"/>
      <c r="AG58" s="617"/>
    </row>
    <row r="59" spans="1:33" s="153" customFormat="1" x14ac:dyDescent="0.25">
      <c r="A59" s="252" t="s">
        <v>217</v>
      </c>
      <c r="B59" s="253" t="s">
        <v>171</v>
      </c>
      <c r="C59" s="441" t="s">
        <v>472</v>
      </c>
      <c r="D59" s="331"/>
      <c r="E59" s="253" t="s">
        <v>3</v>
      </c>
      <c r="F59" s="142">
        <v>41640</v>
      </c>
      <c r="G59" s="142">
        <v>41883</v>
      </c>
      <c r="H59" s="187"/>
      <c r="I59" s="187"/>
      <c r="J59" s="187"/>
      <c r="K59" s="187"/>
      <c r="L59" s="187"/>
      <c r="M59" s="187"/>
      <c r="N59" s="187"/>
      <c r="O59" s="187"/>
      <c r="P59" s="187"/>
      <c r="Q59" s="187"/>
      <c r="R59" s="187"/>
      <c r="S59" s="187"/>
      <c r="T59" s="189"/>
      <c r="U59" s="189"/>
      <c r="V59" s="189"/>
      <c r="W59" s="189"/>
      <c r="X59" s="189"/>
      <c r="Y59" s="189"/>
      <c r="Z59" s="189"/>
      <c r="AA59" s="189"/>
      <c r="AB59" s="189"/>
      <c r="AC59" s="189"/>
      <c r="AD59" s="189"/>
      <c r="AE59" s="189"/>
      <c r="AF59" s="614" t="str">
        <f ca="1">IF((G60+30)&lt;(Today),"CLOT",IF(G60-G59&gt;180,"RET CRIT",IF(G60-G59&gt;60,"RET",IF(G60-G59&lt;=60,"OK",))))</f>
        <v>RET</v>
      </c>
      <c r="AG59" s="616"/>
    </row>
    <row r="60" spans="1:33" s="153" customFormat="1" x14ac:dyDescent="0.25">
      <c r="A60" s="254"/>
      <c r="B60" s="255"/>
      <c r="C60" s="332"/>
      <c r="D60" s="332"/>
      <c r="E60" s="255" t="s">
        <v>4</v>
      </c>
      <c r="F60" s="143">
        <v>41883</v>
      </c>
      <c r="G60" s="143">
        <v>41974</v>
      </c>
      <c r="H60" s="188"/>
      <c r="I60" s="188"/>
      <c r="J60" s="188"/>
      <c r="K60" s="188"/>
      <c r="L60" s="188"/>
      <c r="M60" s="188"/>
      <c r="N60" s="188"/>
      <c r="O60" s="188"/>
      <c r="P60" s="188"/>
      <c r="Q60" s="188"/>
      <c r="R60" s="188"/>
      <c r="S60" s="188"/>
      <c r="T60" s="190"/>
      <c r="U60" s="190"/>
      <c r="V60" s="190"/>
      <c r="W60" s="190"/>
      <c r="X60" s="190"/>
      <c r="Y60" s="190"/>
      <c r="Z60" s="190"/>
      <c r="AA60" s="190"/>
      <c r="AB60" s="190"/>
      <c r="AC60" s="190"/>
      <c r="AD60" s="190"/>
      <c r="AE60" s="190"/>
      <c r="AF60" s="615"/>
      <c r="AG60" s="617"/>
    </row>
    <row r="61" spans="1:33" x14ac:dyDescent="0.25">
      <c r="A61" s="250" t="s">
        <v>93</v>
      </c>
      <c r="B61" s="251" t="s">
        <v>169</v>
      </c>
      <c r="C61" s="339" t="s">
        <v>302</v>
      </c>
      <c r="D61" s="347" t="s">
        <v>324</v>
      </c>
      <c r="E61" s="251"/>
      <c r="F61" s="141"/>
      <c r="G61" s="141"/>
      <c r="H61" s="151">
        <v>41640</v>
      </c>
      <c r="I61" s="151">
        <v>41671</v>
      </c>
      <c r="J61" s="151">
        <v>41699</v>
      </c>
      <c r="K61" s="151">
        <v>41730</v>
      </c>
      <c r="L61" s="151">
        <v>41760</v>
      </c>
      <c r="M61" s="151">
        <v>41791</v>
      </c>
      <c r="N61" s="151">
        <v>41821</v>
      </c>
      <c r="O61" s="151">
        <v>41852</v>
      </c>
      <c r="P61" s="151">
        <v>41883</v>
      </c>
      <c r="Q61" s="151">
        <v>41913</v>
      </c>
      <c r="R61" s="151">
        <v>41944</v>
      </c>
      <c r="S61" s="151">
        <v>41974</v>
      </c>
      <c r="T61" s="151">
        <v>42005</v>
      </c>
      <c r="U61" s="151">
        <v>42036</v>
      </c>
      <c r="V61" s="151">
        <v>42064</v>
      </c>
      <c r="W61" s="151">
        <v>42095</v>
      </c>
      <c r="X61" s="151">
        <v>42125</v>
      </c>
      <c r="Y61" s="151">
        <v>42156</v>
      </c>
      <c r="Z61" s="151">
        <v>42186</v>
      </c>
      <c r="AA61" s="151">
        <v>42217</v>
      </c>
      <c r="AB61" s="151">
        <v>42248</v>
      </c>
      <c r="AC61" s="151">
        <v>42278</v>
      </c>
      <c r="AD61" s="151">
        <v>42309</v>
      </c>
      <c r="AE61" s="151">
        <v>42339</v>
      </c>
      <c r="AF61" s="152"/>
      <c r="AG61" s="200"/>
    </row>
    <row r="62" spans="1:33" s="153" customFormat="1" x14ac:dyDescent="0.25">
      <c r="A62" s="252" t="s">
        <v>217</v>
      </c>
      <c r="B62" s="253" t="s">
        <v>173</v>
      </c>
      <c r="C62" s="440" t="s">
        <v>459</v>
      </c>
      <c r="D62" s="340"/>
      <c r="E62" s="253" t="s">
        <v>3</v>
      </c>
      <c r="F62" s="142">
        <v>41791</v>
      </c>
      <c r="G62" s="142">
        <v>41883</v>
      </c>
      <c r="H62" s="187"/>
      <c r="I62" s="187"/>
      <c r="J62" s="187"/>
      <c r="K62" s="187"/>
      <c r="L62" s="187"/>
      <c r="M62" s="187"/>
      <c r="N62" s="187"/>
      <c r="O62" s="187"/>
      <c r="P62" s="187"/>
      <c r="Q62" s="187"/>
      <c r="R62" s="187"/>
      <c r="S62" s="187"/>
      <c r="T62" s="189"/>
      <c r="U62" s="189"/>
      <c r="V62" s="189"/>
      <c r="W62" s="189"/>
      <c r="X62" s="189"/>
      <c r="Y62" s="189"/>
      <c r="Z62" s="189"/>
      <c r="AA62" s="189"/>
      <c r="AB62" s="189"/>
      <c r="AC62" s="189"/>
      <c r="AD62" s="189"/>
      <c r="AE62" s="189"/>
      <c r="AF62" s="614" t="str">
        <f ca="1">IF((G63+30)&lt;(Today),"CLOT",IF(G63-G62&gt;180,"RET CRIT",IF(G63-G62&gt;60,"RET",IF(G63-G62&lt;=60,"OK",))))</f>
        <v>OK</v>
      </c>
      <c r="AG62" s="616"/>
    </row>
    <row r="63" spans="1:33" s="153" customFormat="1" x14ac:dyDescent="0.25">
      <c r="A63" s="254"/>
      <c r="B63" s="255"/>
      <c r="C63" s="332"/>
      <c r="D63" s="332"/>
      <c r="E63" s="255" t="s">
        <v>4</v>
      </c>
      <c r="F63" s="143">
        <v>41760</v>
      </c>
      <c r="G63" s="143">
        <v>41883</v>
      </c>
      <c r="H63" s="188"/>
      <c r="I63" s="188"/>
      <c r="J63" s="188"/>
      <c r="K63" s="188"/>
      <c r="L63" s="188"/>
      <c r="M63" s="188"/>
      <c r="N63" s="188"/>
      <c r="O63" s="188"/>
      <c r="P63" s="188"/>
      <c r="Q63" s="188"/>
      <c r="R63" s="188"/>
      <c r="S63" s="188"/>
      <c r="T63" s="190"/>
      <c r="U63" s="190"/>
      <c r="V63" s="190"/>
      <c r="W63" s="190"/>
      <c r="X63" s="190"/>
      <c r="Y63" s="190"/>
      <c r="Z63" s="190"/>
      <c r="AA63" s="190"/>
      <c r="AB63" s="190"/>
      <c r="AC63" s="190"/>
      <c r="AD63" s="190"/>
      <c r="AE63" s="190"/>
      <c r="AF63" s="615"/>
      <c r="AG63" s="617"/>
    </row>
    <row r="64" spans="1:33" s="153" customFormat="1" x14ac:dyDescent="0.25">
      <c r="A64" s="250" t="s">
        <v>93</v>
      </c>
      <c r="B64" s="339" t="s">
        <v>306</v>
      </c>
      <c r="C64" s="339" t="s">
        <v>307</v>
      </c>
      <c r="D64" s="347" t="s">
        <v>324</v>
      </c>
      <c r="E64" s="251"/>
      <c r="F64" s="141"/>
      <c r="G64" s="141"/>
      <c r="H64" s="151">
        <v>41640</v>
      </c>
      <c r="I64" s="151">
        <v>41671</v>
      </c>
      <c r="J64" s="151">
        <v>41699</v>
      </c>
      <c r="K64" s="151">
        <v>41730</v>
      </c>
      <c r="L64" s="151">
        <v>41760</v>
      </c>
      <c r="M64" s="151">
        <v>41791</v>
      </c>
      <c r="N64" s="151">
        <v>41821</v>
      </c>
      <c r="O64" s="151">
        <v>41852</v>
      </c>
      <c r="P64" s="151">
        <v>41883</v>
      </c>
      <c r="Q64" s="151">
        <v>41913</v>
      </c>
      <c r="R64" s="151">
        <v>41944</v>
      </c>
      <c r="S64" s="151">
        <v>41974</v>
      </c>
      <c r="T64" s="151">
        <v>42005</v>
      </c>
      <c r="U64" s="151">
        <v>42036</v>
      </c>
      <c r="V64" s="151">
        <v>42064</v>
      </c>
      <c r="W64" s="151">
        <v>42095</v>
      </c>
      <c r="X64" s="151">
        <v>42125</v>
      </c>
      <c r="Y64" s="151">
        <v>42156</v>
      </c>
      <c r="Z64" s="151">
        <v>42186</v>
      </c>
      <c r="AA64" s="151">
        <v>42217</v>
      </c>
      <c r="AB64" s="151">
        <v>42248</v>
      </c>
      <c r="AC64" s="151">
        <v>42278</v>
      </c>
      <c r="AD64" s="151">
        <v>42309</v>
      </c>
      <c r="AE64" s="151">
        <v>42339</v>
      </c>
      <c r="AF64" s="152"/>
      <c r="AG64" s="200"/>
    </row>
    <row r="65" spans="1:33" s="153" customFormat="1" x14ac:dyDescent="0.25">
      <c r="A65" s="252" t="s">
        <v>217</v>
      </c>
      <c r="B65" s="341" t="s">
        <v>308</v>
      </c>
      <c r="C65" s="440" t="s">
        <v>460</v>
      </c>
      <c r="D65" s="340"/>
      <c r="E65" s="253" t="s">
        <v>3</v>
      </c>
      <c r="F65" s="142">
        <v>41640</v>
      </c>
      <c r="G65" s="142">
        <v>41640</v>
      </c>
      <c r="H65" s="187"/>
      <c r="I65" s="187"/>
      <c r="J65" s="187"/>
      <c r="K65" s="187"/>
      <c r="L65" s="187"/>
      <c r="M65" s="187"/>
      <c r="N65" s="187"/>
      <c r="O65" s="187"/>
      <c r="P65" s="187"/>
      <c r="Q65" s="187"/>
      <c r="R65" s="187"/>
      <c r="S65" s="187"/>
      <c r="T65" s="189"/>
      <c r="U65" s="189"/>
      <c r="V65" s="189"/>
      <c r="W65" s="189"/>
      <c r="X65" s="189"/>
      <c r="Y65" s="189"/>
      <c r="Z65" s="189"/>
      <c r="AA65" s="189"/>
      <c r="AB65" s="189"/>
      <c r="AC65" s="189"/>
      <c r="AD65" s="189"/>
      <c r="AE65" s="189"/>
      <c r="AF65" s="614" t="str">
        <f ca="1">IF((G66+30)&lt;(Today),"CLOT",IF(G66-G65&gt;180,"RET CRIT",IF(G66-G65&gt;60,"RET",IF(G66-G65&lt;=60,"OK",))))</f>
        <v>CLOT</v>
      </c>
      <c r="AG65" s="616"/>
    </row>
    <row r="66" spans="1:33" s="153" customFormat="1" x14ac:dyDescent="0.25">
      <c r="A66" s="254"/>
      <c r="B66" s="255"/>
      <c r="C66" s="332"/>
      <c r="D66" s="332"/>
      <c r="E66" s="255" t="s">
        <v>4</v>
      </c>
      <c r="F66" s="143">
        <v>41640</v>
      </c>
      <c r="G66" s="143">
        <v>41640</v>
      </c>
      <c r="H66" s="188"/>
      <c r="I66" s="188"/>
      <c r="J66" s="188"/>
      <c r="K66" s="188"/>
      <c r="L66" s="188"/>
      <c r="M66" s="188"/>
      <c r="N66" s="188"/>
      <c r="O66" s="188"/>
      <c r="P66" s="188"/>
      <c r="Q66" s="188"/>
      <c r="R66" s="188"/>
      <c r="S66" s="188"/>
      <c r="T66" s="190"/>
      <c r="U66" s="190"/>
      <c r="V66" s="190"/>
      <c r="W66" s="190"/>
      <c r="X66" s="190"/>
      <c r="Y66" s="190"/>
      <c r="Z66" s="190"/>
      <c r="AA66" s="190"/>
      <c r="AB66" s="190"/>
      <c r="AC66" s="190"/>
      <c r="AD66" s="190"/>
      <c r="AE66" s="190"/>
      <c r="AF66" s="615"/>
      <c r="AG66" s="617"/>
    </row>
    <row r="67" spans="1:33" s="153" customFormat="1" x14ac:dyDescent="0.25">
      <c r="A67" s="250" t="s">
        <v>93</v>
      </c>
      <c r="B67" s="339" t="s">
        <v>312</v>
      </c>
      <c r="C67" s="339" t="s">
        <v>311</v>
      </c>
      <c r="D67" s="347" t="s">
        <v>324</v>
      </c>
      <c r="E67" s="251"/>
      <c r="F67" s="141"/>
      <c r="G67" s="141"/>
      <c r="H67" s="151">
        <v>41640</v>
      </c>
      <c r="I67" s="151">
        <v>41671</v>
      </c>
      <c r="J67" s="151">
        <v>41699</v>
      </c>
      <c r="K67" s="151">
        <v>41730</v>
      </c>
      <c r="L67" s="151">
        <v>41760</v>
      </c>
      <c r="M67" s="151">
        <v>41791</v>
      </c>
      <c r="N67" s="151">
        <v>41821</v>
      </c>
      <c r="O67" s="151">
        <v>41852</v>
      </c>
      <c r="P67" s="151">
        <v>41883</v>
      </c>
      <c r="Q67" s="151">
        <v>41913</v>
      </c>
      <c r="R67" s="151">
        <v>41944</v>
      </c>
      <c r="S67" s="151">
        <v>41974</v>
      </c>
      <c r="T67" s="151">
        <v>42005</v>
      </c>
      <c r="U67" s="151">
        <v>42036</v>
      </c>
      <c r="V67" s="151">
        <v>42064</v>
      </c>
      <c r="W67" s="151">
        <v>42095</v>
      </c>
      <c r="X67" s="151">
        <v>42125</v>
      </c>
      <c r="Y67" s="151">
        <v>42156</v>
      </c>
      <c r="Z67" s="151">
        <v>42186</v>
      </c>
      <c r="AA67" s="151">
        <v>42217</v>
      </c>
      <c r="AB67" s="151">
        <v>42248</v>
      </c>
      <c r="AC67" s="151">
        <v>42278</v>
      </c>
      <c r="AD67" s="151">
        <v>42309</v>
      </c>
      <c r="AE67" s="151">
        <v>42339</v>
      </c>
      <c r="AF67" s="152"/>
      <c r="AG67" s="200"/>
    </row>
    <row r="68" spans="1:33" s="153" customFormat="1" x14ac:dyDescent="0.25">
      <c r="A68" s="252" t="s">
        <v>217</v>
      </c>
      <c r="B68" s="341" t="s">
        <v>313</v>
      </c>
      <c r="C68" s="440" t="s">
        <v>461</v>
      </c>
      <c r="D68" s="340"/>
      <c r="E68" s="253" t="s">
        <v>3</v>
      </c>
      <c r="F68" s="142">
        <v>41640</v>
      </c>
      <c r="G68" s="142">
        <v>41883</v>
      </c>
      <c r="H68" s="187"/>
      <c r="I68" s="187"/>
      <c r="J68" s="187"/>
      <c r="K68" s="187"/>
      <c r="L68" s="187"/>
      <c r="M68" s="187"/>
      <c r="N68" s="187"/>
      <c r="O68" s="187"/>
      <c r="P68" s="187"/>
      <c r="Q68" s="187"/>
      <c r="R68" s="187"/>
      <c r="S68" s="187"/>
      <c r="T68" s="189"/>
      <c r="U68" s="189"/>
      <c r="V68" s="189"/>
      <c r="W68" s="189"/>
      <c r="X68" s="189"/>
      <c r="Y68" s="189"/>
      <c r="Z68" s="189"/>
      <c r="AA68" s="189"/>
      <c r="AB68" s="189"/>
      <c r="AC68" s="189"/>
      <c r="AD68" s="189"/>
      <c r="AE68" s="189"/>
      <c r="AF68" s="614" t="str">
        <f ca="1">IF((G69+30)&lt;(Today),"CLOT",IF(G69-G68&gt;180,"RET CRIT",IF(G69-G68&gt;60,"RET",IF(G69-G68&lt;=60,"OK",))))</f>
        <v>OK</v>
      </c>
      <c r="AG68" s="616"/>
    </row>
    <row r="69" spans="1:33" s="153" customFormat="1" x14ac:dyDescent="0.25">
      <c r="A69" s="254"/>
      <c r="B69" s="255"/>
      <c r="C69" s="332"/>
      <c r="D69" s="332"/>
      <c r="E69" s="255" t="s">
        <v>4</v>
      </c>
      <c r="F69" s="143">
        <v>41821</v>
      </c>
      <c r="G69" s="143">
        <v>41883</v>
      </c>
      <c r="H69" s="188"/>
      <c r="I69" s="188"/>
      <c r="J69" s="188"/>
      <c r="K69" s="188"/>
      <c r="L69" s="188"/>
      <c r="M69" s="188"/>
      <c r="N69" s="188"/>
      <c r="O69" s="188"/>
      <c r="P69" s="188"/>
      <c r="Q69" s="188"/>
      <c r="R69" s="188"/>
      <c r="S69" s="188"/>
      <c r="T69" s="190"/>
      <c r="U69" s="190"/>
      <c r="V69" s="190"/>
      <c r="W69" s="190"/>
      <c r="X69" s="190"/>
      <c r="Y69" s="190"/>
      <c r="Z69" s="190"/>
      <c r="AA69" s="190"/>
      <c r="AB69" s="190"/>
      <c r="AC69" s="190"/>
      <c r="AD69" s="190"/>
      <c r="AE69" s="190"/>
      <c r="AF69" s="615"/>
      <c r="AG69" s="617"/>
    </row>
    <row r="70" spans="1:33" s="153" customFormat="1" x14ac:dyDescent="0.25">
      <c r="A70" s="252" t="s">
        <v>217</v>
      </c>
      <c r="B70" s="341" t="s">
        <v>314</v>
      </c>
      <c r="C70" s="440" t="s">
        <v>462</v>
      </c>
      <c r="D70" s="340"/>
      <c r="E70" s="253" t="s">
        <v>3</v>
      </c>
      <c r="F70" s="142">
        <v>41640</v>
      </c>
      <c r="G70" s="142">
        <v>41640</v>
      </c>
      <c r="H70" s="187"/>
      <c r="I70" s="187"/>
      <c r="J70" s="187"/>
      <c r="K70" s="187"/>
      <c r="L70" s="187"/>
      <c r="M70" s="187"/>
      <c r="N70" s="187"/>
      <c r="O70" s="187"/>
      <c r="P70" s="187"/>
      <c r="Q70" s="187"/>
      <c r="R70" s="187"/>
      <c r="S70" s="187"/>
      <c r="T70" s="189"/>
      <c r="U70" s="189"/>
      <c r="V70" s="189"/>
      <c r="W70" s="189"/>
      <c r="X70" s="189"/>
      <c r="Y70" s="189"/>
      <c r="Z70" s="189"/>
      <c r="AA70" s="189"/>
      <c r="AB70" s="189"/>
      <c r="AC70" s="189"/>
      <c r="AD70" s="189"/>
      <c r="AE70" s="189"/>
      <c r="AF70" s="614" t="str">
        <f ca="1">IF((G71+30)&lt;(Today),"CLOT",IF(G71-G70&gt;180,"RET CRIT",IF(G71-G70&gt;60,"RET",IF(G71-G70&lt;=60,"OK",))))</f>
        <v>CLOT</v>
      </c>
      <c r="AG70" s="616"/>
    </row>
    <row r="71" spans="1:33" s="153" customFormat="1" x14ac:dyDescent="0.25">
      <c r="A71" s="254"/>
      <c r="B71" s="255"/>
      <c r="C71" s="332"/>
      <c r="D71" s="332"/>
      <c r="E71" s="255" t="s">
        <v>4</v>
      </c>
      <c r="F71" s="143">
        <v>41640</v>
      </c>
      <c r="G71" s="143">
        <v>41640</v>
      </c>
      <c r="H71" s="188"/>
      <c r="I71" s="188"/>
      <c r="J71" s="188"/>
      <c r="K71" s="188"/>
      <c r="L71" s="188"/>
      <c r="M71" s="188"/>
      <c r="N71" s="188"/>
      <c r="O71" s="188"/>
      <c r="P71" s="188"/>
      <c r="Q71" s="188"/>
      <c r="R71" s="188"/>
      <c r="S71" s="188"/>
      <c r="T71" s="190"/>
      <c r="U71" s="190"/>
      <c r="V71" s="190"/>
      <c r="W71" s="190"/>
      <c r="X71" s="190"/>
      <c r="Y71" s="190"/>
      <c r="Z71" s="190"/>
      <c r="AA71" s="190"/>
      <c r="AB71" s="190"/>
      <c r="AC71" s="190"/>
      <c r="AD71" s="190"/>
      <c r="AE71" s="190"/>
      <c r="AF71" s="615"/>
      <c r="AG71" s="617"/>
    </row>
    <row r="72" spans="1:33" s="153" customFormat="1" x14ac:dyDescent="0.25">
      <c r="A72" s="250" t="s">
        <v>93</v>
      </c>
      <c r="B72" s="339" t="s">
        <v>315</v>
      </c>
      <c r="C72" s="339" t="s">
        <v>318</v>
      </c>
      <c r="D72" s="347" t="s">
        <v>325</v>
      </c>
      <c r="E72" s="251"/>
      <c r="F72" s="141"/>
      <c r="G72" s="141"/>
      <c r="H72" s="151">
        <v>41640</v>
      </c>
      <c r="I72" s="151">
        <v>41671</v>
      </c>
      <c r="J72" s="151">
        <v>41699</v>
      </c>
      <c r="K72" s="151">
        <v>41730</v>
      </c>
      <c r="L72" s="151">
        <v>41760</v>
      </c>
      <c r="M72" s="151">
        <v>41791</v>
      </c>
      <c r="N72" s="151">
        <v>41821</v>
      </c>
      <c r="O72" s="151">
        <v>41852</v>
      </c>
      <c r="P72" s="151">
        <v>41883</v>
      </c>
      <c r="Q72" s="151">
        <v>41913</v>
      </c>
      <c r="R72" s="151">
        <v>41944</v>
      </c>
      <c r="S72" s="151">
        <v>41974</v>
      </c>
      <c r="T72" s="151">
        <v>42005</v>
      </c>
      <c r="U72" s="151">
        <v>42036</v>
      </c>
      <c r="V72" s="151">
        <v>42064</v>
      </c>
      <c r="W72" s="151">
        <v>42095</v>
      </c>
      <c r="X72" s="151">
        <v>42125</v>
      </c>
      <c r="Y72" s="151">
        <v>42156</v>
      </c>
      <c r="Z72" s="151">
        <v>42186</v>
      </c>
      <c r="AA72" s="151">
        <v>42217</v>
      </c>
      <c r="AB72" s="151">
        <v>42248</v>
      </c>
      <c r="AC72" s="151">
        <v>42278</v>
      </c>
      <c r="AD72" s="151">
        <v>42309</v>
      </c>
      <c r="AE72" s="151">
        <v>42339</v>
      </c>
      <c r="AF72" s="152"/>
      <c r="AG72" s="200"/>
    </row>
    <row r="73" spans="1:33" s="373" customFormat="1" x14ac:dyDescent="0.25">
      <c r="A73" s="252" t="s">
        <v>217</v>
      </c>
      <c r="B73" s="430" t="s">
        <v>316</v>
      </c>
      <c r="C73" s="441" t="s">
        <v>463</v>
      </c>
      <c r="D73" s="340"/>
      <c r="E73" s="253" t="s">
        <v>3</v>
      </c>
      <c r="F73" s="142">
        <v>41640</v>
      </c>
      <c r="G73" s="142">
        <v>41791</v>
      </c>
      <c r="H73" s="187"/>
      <c r="I73" s="187"/>
      <c r="J73" s="187"/>
      <c r="K73" s="187"/>
      <c r="L73" s="187"/>
      <c r="M73" s="187"/>
      <c r="N73" s="187"/>
      <c r="O73" s="187"/>
      <c r="P73" s="187"/>
      <c r="Q73" s="187"/>
      <c r="R73" s="187"/>
      <c r="S73" s="187"/>
      <c r="T73" s="189"/>
      <c r="U73" s="189"/>
      <c r="V73" s="189"/>
      <c r="W73" s="189"/>
      <c r="X73" s="189"/>
      <c r="Y73" s="189"/>
      <c r="Z73" s="189"/>
      <c r="AA73" s="189"/>
      <c r="AB73" s="189"/>
      <c r="AC73" s="189"/>
      <c r="AD73" s="189"/>
      <c r="AE73" s="189"/>
      <c r="AF73" s="614" t="str">
        <f ca="1">IF((G74+30)&lt;(Today),"CLOT",IF(G74-G73&gt;180,"RET CRIT",IF(G74-G73&gt;60,"RET",IF(G74-G73&lt;=60,"OK",))))</f>
        <v>CLOT</v>
      </c>
      <c r="AG73" s="372"/>
    </row>
    <row r="74" spans="1:33" s="373" customFormat="1" x14ac:dyDescent="0.25">
      <c r="A74" s="254"/>
      <c r="B74" s="255"/>
      <c r="C74" s="332"/>
      <c r="D74" s="332"/>
      <c r="E74" s="255" t="s">
        <v>4</v>
      </c>
      <c r="F74" s="143">
        <v>41730</v>
      </c>
      <c r="G74" s="143">
        <v>41821</v>
      </c>
      <c r="H74" s="188"/>
      <c r="I74" s="188"/>
      <c r="J74" s="188"/>
      <c r="K74" s="188"/>
      <c r="L74" s="188"/>
      <c r="M74" s="188"/>
      <c r="N74" s="188"/>
      <c r="O74" s="188"/>
      <c r="P74" s="188"/>
      <c r="Q74" s="188"/>
      <c r="R74" s="188"/>
      <c r="S74" s="188"/>
      <c r="T74" s="190"/>
      <c r="U74" s="190"/>
      <c r="V74" s="190"/>
      <c r="W74" s="190"/>
      <c r="X74" s="190"/>
      <c r="Y74" s="190"/>
      <c r="Z74" s="190"/>
      <c r="AA74" s="190"/>
      <c r="AB74" s="190"/>
      <c r="AC74" s="190"/>
      <c r="AD74" s="190"/>
      <c r="AE74" s="190"/>
      <c r="AF74" s="615"/>
      <c r="AG74" s="372"/>
    </row>
    <row r="75" spans="1:33" s="373" customFormat="1" x14ac:dyDescent="0.25">
      <c r="A75" s="252" t="s">
        <v>217</v>
      </c>
      <c r="B75" s="430" t="s">
        <v>317</v>
      </c>
      <c r="C75" s="441" t="s">
        <v>465</v>
      </c>
      <c r="D75" s="340"/>
      <c r="E75" s="253" t="s">
        <v>3</v>
      </c>
      <c r="F75" s="142">
        <v>41640</v>
      </c>
      <c r="G75" s="142">
        <v>41699</v>
      </c>
      <c r="H75" s="187"/>
      <c r="I75" s="187"/>
      <c r="J75" s="187"/>
      <c r="K75" s="187"/>
      <c r="L75" s="187"/>
      <c r="M75" s="187"/>
      <c r="N75" s="187"/>
      <c r="O75" s="187"/>
      <c r="P75" s="187"/>
      <c r="Q75" s="187"/>
      <c r="R75" s="187"/>
      <c r="S75" s="187"/>
      <c r="T75" s="189"/>
      <c r="U75" s="189"/>
      <c r="V75" s="189"/>
      <c r="W75" s="189"/>
      <c r="X75" s="189"/>
      <c r="Y75" s="189"/>
      <c r="Z75" s="189"/>
      <c r="AA75" s="189"/>
      <c r="AB75" s="189"/>
      <c r="AC75" s="189"/>
      <c r="AD75" s="189"/>
      <c r="AE75" s="189"/>
      <c r="AF75" s="614" t="str">
        <f ca="1">IF((G76+30)&lt;(Today),"CLOT",IF(G76-G75&gt;180,"RET CRIT",IF(G76-G75&gt;60,"RET",IF(G76-G75&lt;=60,"OK",))))</f>
        <v>CLOT</v>
      </c>
      <c r="AG75" s="372"/>
    </row>
    <row r="76" spans="1:33" s="373" customFormat="1" x14ac:dyDescent="0.25">
      <c r="A76" s="254"/>
      <c r="B76" s="255"/>
      <c r="C76" s="332"/>
      <c r="D76" s="332"/>
      <c r="E76" s="255" t="s">
        <v>4</v>
      </c>
      <c r="F76" s="143">
        <v>41699</v>
      </c>
      <c r="G76" s="143">
        <v>41760</v>
      </c>
      <c r="H76" s="188"/>
      <c r="I76" s="188"/>
      <c r="J76" s="188"/>
      <c r="K76" s="188"/>
      <c r="L76" s="188"/>
      <c r="M76" s="188"/>
      <c r="N76" s="188"/>
      <c r="O76" s="188"/>
      <c r="P76" s="188"/>
      <c r="Q76" s="188"/>
      <c r="R76" s="188"/>
      <c r="S76" s="188"/>
      <c r="T76" s="190"/>
      <c r="U76" s="190"/>
      <c r="V76" s="190"/>
      <c r="W76" s="190"/>
      <c r="X76" s="190"/>
      <c r="Y76" s="190"/>
      <c r="Z76" s="190"/>
      <c r="AA76" s="190"/>
      <c r="AB76" s="190"/>
      <c r="AC76" s="190"/>
      <c r="AD76" s="190"/>
      <c r="AE76" s="190"/>
      <c r="AF76" s="615"/>
      <c r="AG76" s="372"/>
    </row>
    <row r="77" spans="1:33" s="373" customFormat="1" x14ac:dyDescent="0.25">
      <c r="A77" s="252" t="s">
        <v>217</v>
      </c>
      <c r="B77" s="430" t="s">
        <v>319</v>
      </c>
      <c r="C77" s="441" t="s">
        <v>464</v>
      </c>
      <c r="D77" s="340"/>
      <c r="E77" s="253" t="s">
        <v>3</v>
      </c>
      <c r="F77" s="142">
        <v>41640</v>
      </c>
      <c r="G77" s="142">
        <v>41791</v>
      </c>
      <c r="H77" s="374"/>
      <c r="I77" s="375"/>
      <c r="J77" s="375"/>
      <c r="K77" s="375"/>
      <c r="L77" s="375"/>
      <c r="M77" s="375"/>
      <c r="N77" s="375"/>
      <c r="O77" s="375"/>
      <c r="P77" s="375"/>
      <c r="Q77" s="375"/>
      <c r="R77" s="375"/>
      <c r="S77" s="375"/>
      <c r="T77" s="376"/>
      <c r="U77" s="376"/>
      <c r="V77" s="376"/>
      <c r="W77" s="376"/>
      <c r="X77" s="376"/>
      <c r="Y77" s="376"/>
      <c r="Z77" s="376"/>
      <c r="AA77" s="376"/>
      <c r="AB77" s="376"/>
      <c r="AC77" s="376"/>
      <c r="AD77" s="376"/>
      <c r="AE77" s="376"/>
      <c r="AF77" s="614" t="str">
        <f ca="1">IF((G78+30)&lt;(Today),"CLOT",IF(G78-G77&gt;180,"RET CRIT",IF(G78-G77&gt;60,"RET",IF(G78-G77&lt;=60,"OK",))))</f>
        <v>CLOT</v>
      </c>
      <c r="AG77" s="372"/>
    </row>
    <row r="78" spans="1:33" s="373" customFormat="1" x14ac:dyDescent="0.25">
      <c r="A78" s="254"/>
      <c r="B78" s="255"/>
      <c r="C78" s="332"/>
      <c r="D78" s="332"/>
      <c r="E78" s="255" t="s">
        <v>4</v>
      </c>
      <c r="F78" s="143">
        <v>41699</v>
      </c>
      <c r="G78" s="143">
        <v>41760</v>
      </c>
      <c r="H78" s="374"/>
      <c r="I78" s="375"/>
      <c r="J78" s="375"/>
      <c r="K78" s="375"/>
      <c r="L78" s="375"/>
      <c r="M78" s="375"/>
      <c r="N78" s="375"/>
      <c r="O78" s="375"/>
      <c r="P78" s="375"/>
      <c r="Q78" s="375"/>
      <c r="R78" s="375"/>
      <c r="S78" s="375"/>
      <c r="T78" s="376"/>
      <c r="U78" s="376"/>
      <c r="V78" s="376"/>
      <c r="W78" s="376"/>
      <c r="X78" s="376"/>
      <c r="Y78" s="376"/>
      <c r="Z78" s="376"/>
      <c r="AA78" s="376"/>
      <c r="AB78" s="376"/>
      <c r="AC78" s="376"/>
      <c r="AD78" s="376"/>
      <c r="AE78" s="376"/>
      <c r="AF78" s="615"/>
      <c r="AG78" s="372"/>
    </row>
    <row r="79" spans="1:33" s="373" customFormat="1" x14ac:dyDescent="0.25">
      <c r="A79" s="252" t="s">
        <v>217</v>
      </c>
      <c r="B79" s="430" t="s">
        <v>387</v>
      </c>
      <c r="C79" s="441" t="s">
        <v>466</v>
      </c>
      <c r="D79" s="340"/>
      <c r="E79" s="253" t="s">
        <v>3</v>
      </c>
      <c r="F79" s="142">
        <v>41791</v>
      </c>
      <c r="G79" s="142">
        <v>41883</v>
      </c>
      <c r="H79" s="374"/>
      <c r="I79" s="375"/>
      <c r="J79" s="375"/>
      <c r="K79" s="375"/>
      <c r="L79" s="375"/>
      <c r="M79" s="375"/>
      <c r="N79" s="375"/>
      <c r="O79" s="375"/>
      <c r="P79" s="375"/>
      <c r="Q79" s="375"/>
      <c r="R79" s="375"/>
      <c r="S79" s="375"/>
      <c r="T79" s="376"/>
      <c r="U79" s="376"/>
      <c r="V79" s="376"/>
      <c r="W79" s="376"/>
      <c r="X79" s="376"/>
      <c r="Y79" s="376"/>
      <c r="Z79" s="376"/>
      <c r="AA79" s="376"/>
      <c r="AB79" s="376"/>
      <c r="AC79" s="376"/>
      <c r="AD79" s="376"/>
      <c r="AE79" s="376"/>
      <c r="AF79" s="614" t="str">
        <f ca="1">IF((G80+30)&lt;(Today),"CLOT",IF(G80-G79&gt;180,"RET CRIT",IF(G80-G79&gt;60,"RET",IF(G80-G79&lt;=60,"OK",))))</f>
        <v>OK</v>
      </c>
      <c r="AG79" s="372"/>
    </row>
    <row r="80" spans="1:33" s="373" customFormat="1" ht="16.5" customHeight="1" x14ac:dyDescent="0.25">
      <c r="A80" s="254"/>
      <c r="B80" s="255"/>
      <c r="C80" s="332"/>
      <c r="D80" s="332"/>
      <c r="E80" s="255" t="s">
        <v>4</v>
      </c>
      <c r="F80" s="143">
        <v>41760</v>
      </c>
      <c r="G80" s="143">
        <v>41883</v>
      </c>
      <c r="H80" s="374"/>
      <c r="I80" s="375"/>
      <c r="J80" s="375"/>
      <c r="K80" s="375"/>
      <c r="L80" s="375"/>
      <c r="M80" s="375"/>
      <c r="N80" s="375"/>
      <c r="O80" s="375"/>
      <c r="P80" s="375"/>
      <c r="Q80" s="375"/>
      <c r="R80" s="375"/>
      <c r="S80" s="375"/>
      <c r="T80" s="376"/>
      <c r="U80" s="376"/>
      <c r="V80" s="376"/>
      <c r="W80" s="376"/>
      <c r="X80" s="376"/>
      <c r="Y80" s="376"/>
      <c r="Z80" s="376"/>
      <c r="AA80" s="376"/>
      <c r="AB80" s="376"/>
      <c r="AC80" s="376"/>
      <c r="AD80" s="376"/>
      <c r="AE80" s="376"/>
      <c r="AF80" s="615"/>
      <c r="AG80" s="372"/>
    </row>
    <row r="81" spans="1:33" s="373" customFormat="1" x14ac:dyDescent="0.25">
      <c r="A81" s="252" t="s">
        <v>217</v>
      </c>
      <c r="B81" s="430" t="s">
        <v>386</v>
      </c>
      <c r="C81" s="340" t="s">
        <v>347</v>
      </c>
      <c r="D81" s="340"/>
      <c r="E81" s="253" t="s">
        <v>3</v>
      </c>
      <c r="F81" s="142">
        <v>41640</v>
      </c>
      <c r="G81" s="142">
        <v>41699</v>
      </c>
      <c r="H81" s="374"/>
      <c r="I81" s="375"/>
      <c r="J81" s="375"/>
      <c r="K81" s="375"/>
      <c r="L81" s="375"/>
      <c r="M81" s="375"/>
      <c r="N81" s="375"/>
      <c r="O81" s="375"/>
      <c r="P81" s="375"/>
      <c r="Q81" s="375"/>
      <c r="R81" s="375"/>
      <c r="S81" s="375"/>
      <c r="T81" s="376"/>
      <c r="U81" s="376"/>
      <c r="V81" s="376"/>
      <c r="W81" s="376"/>
      <c r="X81" s="376"/>
      <c r="Y81" s="376"/>
      <c r="Z81" s="376"/>
      <c r="AA81" s="376"/>
      <c r="AB81" s="376"/>
      <c r="AC81" s="376"/>
      <c r="AD81" s="376"/>
      <c r="AE81" s="376"/>
      <c r="AF81" s="614" t="str">
        <f ca="1">IF((G82+30)&lt;(Today),"CLOT",IF(G82-G81&gt;180,"RET CRIT",IF(G82-G81&gt;60,"RET",IF(G82-G81&lt;=60,"OK",))))</f>
        <v>CLOT</v>
      </c>
      <c r="AG81" s="372"/>
    </row>
    <row r="82" spans="1:33" s="373" customFormat="1" x14ac:dyDescent="0.25">
      <c r="A82" s="254"/>
      <c r="B82" s="255"/>
      <c r="C82" s="332"/>
      <c r="D82" s="332"/>
      <c r="E82" s="255" t="s">
        <v>4</v>
      </c>
      <c r="F82" s="143">
        <v>41671</v>
      </c>
      <c r="G82" s="143">
        <v>41730</v>
      </c>
      <c r="H82" s="374"/>
      <c r="I82" s="375"/>
      <c r="J82" s="375"/>
      <c r="K82" s="375"/>
      <c r="L82" s="375"/>
      <c r="M82" s="375"/>
      <c r="N82" s="375"/>
      <c r="O82" s="375"/>
      <c r="P82" s="375"/>
      <c r="Q82" s="375"/>
      <c r="R82" s="375"/>
      <c r="S82" s="375"/>
      <c r="T82" s="376"/>
      <c r="U82" s="376"/>
      <c r="V82" s="376"/>
      <c r="W82" s="376"/>
      <c r="X82" s="376"/>
      <c r="Y82" s="376"/>
      <c r="Z82" s="376"/>
      <c r="AA82" s="376"/>
      <c r="AB82" s="376"/>
      <c r="AC82" s="376"/>
      <c r="AD82" s="376"/>
      <c r="AE82" s="376"/>
      <c r="AF82" s="615"/>
      <c r="AG82" s="372"/>
    </row>
    <row r="83" spans="1:33" s="373" customFormat="1" x14ac:dyDescent="0.25">
      <c r="A83" s="252" t="s">
        <v>217</v>
      </c>
      <c r="B83" s="443" t="s">
        <v>385</v>
      </c>
      <c r="C83" s="440" t="s">
        <v>449</v>
      </c>
      <c r="D83" s="340"/>
      <c r="E83" s="253" t="s">
        <v>3</v>
      </c>
      <c r="F83" s="142">
        <v>41640</v>
      </c>
      <c r="G83" s="142">
        <v>41699</v>
      </c>
      <c r="H83" s="187"/>
      <c r="I83" s="187"/>
      <c r="J83" s="187"/>
      <c r="K83" s="187"/>
      <c r="L83" s="187"/>
      <c r="M83" s="187"/>
      <c r="N83" s="187"/>
      <c r="O83" s="187"/>
      <c r="P83" s="187"/>
      <c r="Q83" s="187"/>
      <c r="R83" s="187"/>
      <c r="S83" s="187"/>
      <c r="T83" s="189"/>
      <c r="U83" s="189"/>
      <c r="V83" s="189"/>
      <c r="W83" s="189"/>
      <c r="X83" s="189"/>
      <c r="Y83" s="189"/>
      <c r="Z83" s="189"/>
      <c r="AA83" s="189"/>
      <c r="AB83" s="189"/>
      <c r="AC83" s="189"/>
      <c r="AD83" s="189"/>
      <c r="AE83" s="189"/>
      <c r="AF83" s="614" t="str">
        <f ca="1">IF((G84+30)&lt;(Today),"CLOT",IF(G84-G83&gt;180,"RET CRIT",IF(G84-G83&gt;60,"RET",IF(G84-G83&lt;=60,"OK",))))</f>
        <v>CLOT</v>
      </c>
      <c r="AG83" s="616"/>
    </row>
    <row r="84" spans="1:33" s="373" customFormat="1" x14ac:dyDescent="0.25">
      <c r="A84" s="254"/>
      <c r="B84" s="430"/>
      <c r="C84" s="332"/>
      <c r="D84" s="332"/>
      <c r="E84" s="255" t="s">
        <v>4</v>
      </c>
      <c r="F84" s="143">
        <v>41640</v>
      </c>
      <c r="G84" s="143">
        <v>41699</v>
      </c>
      <c r="H84" s="188"/>
      <c r="I84" s="188"/>
      <c r="J84" s="188"/>
      <c r="K84" s="188"/>
      <c r="L84" s="188"/>
      <c r="M84" s="188"/>
      <c r="N84" s="188"/>
      <c r="O84" s="188"/>
      <c r="P84" s="188"/>
      <c r="Q84" s="188"/>
      <c r="R84" s="188"/>
      <c r="S84" s="188"/>
      <c r="T84" s="190"/>
      <c r="U84" s="190"/>
      <c r="V84" s="190"/>
      <c r="W84" s="190"/>
      <c r="X84" s="190"/>
      <c r="Y84" s="190"/>
      <c r="Z84" s="190"/>
      <c r="AA84" s="190"/>
      <c r="AB84" s="190"/>
      <c r="AC84" s="190"/>
      <c r="AD84" s="190"/>
      <c r="AE84" s="190"/>
      <c r="AF84" s="615"/>
      <c r="AG84" s="617"/>
    </row>
    <row r="85" spans="1:33" s="373" customFormat="1" x14ac:dyDescent="0.25">
      <c r="A85" s="252" t="s">
        <v>217</v>
      </c>
      <c r="B85" s="443" t="s">
        <v>384</v>
      </c>
      <c r="C85" s="440" t="s">
        <v>451</v>
      </c>
      <c r="D85" s="340"/>
      <c r="E85" s="253" t="s">
        <v>3</v>
      </c>
      <c r="F85" s="142">
        <v>41640</v>
      </c>
      <c r="G85" s="142">
        <v>41699</v>
      </c>
      <c r="H85" s="187"/>
      <c r="I85" s="187"/>
      <c r="J85" s="187"/>
      <c r="K85" s="187"/>
      <c r="L85" s="187"/>
      <c r="M85" s="187"/>
      <c r="N85" s="187"/>
      <c r="O85" s="187"/>
      <c r="P85" s="187"/>
      <c r="Q85" s="187"/>
      <c r="R85" s="187"/>
      <c r="S85" s="187"/>
      <c r="T85" s="189"/>
      <c r="U85" s="189"/>
      <c r="V85" s="189"/>
      <c r="W85" s="189"/>
      <c r="X85" s="189"/>
      <c r="Y85" s="189"/>
      <c r="Z85" s="189"/>
      <c r="AA85" s="189"/>
      <c r="AB85" s="189"/>
      <c r="AC85" s="189"/>
      <c r="AD85" s="189"/>
      <c r="AE85" s="189"/>
      <c r="AF85" s="614" t="str">
        <f ca="1">IF((G86+30)&lt;(Today),"CLOT",IF(G86-G85&gt;180,"RET CRIT",IF(G86-G85&gt;60,"RET",IF(G86-G85&lt;=60,"OK",))))</f>
        <v>CLOT</v>
      </c>
      <c r="AG85" s="616"/>
    </row>
    <row r="86" spans="1:33" s="373" customFormat="1" x14ac:dyDescent="0.25">
      <c r="A86" s="254"/>
      <c r="B86" s="430"/>
      <c r="C86" s="332"/>
      <c r="D86" s="332"/>
      <c r="E86" s="255" t="s">
        <v>4</v>
      </c>
      <c r="F86" s="143">
        <v>41640</v>
      </c>
      <c r="G86" s="143">
        <v>41699</v>
      </c>
      <c r="H86" s="188"/>
      <c r="I86" s="188"/>
      <c r="J86" s="188"/>
      <c r="K86" s="188"/>
      <c r="L86" s="188"/>
      <c r="M86" s="188"/>
      <c r="N86" s="188"/>
      <c r="O86" s="188"/>
      <c r="P86" s="188"/>
      <c r="Q86" s="188"/>
      <c r="R86" s="188"/>
      <c r="S86" s="188"/>
      <c r="T86" s="190"/>
      <c r="U86" s="190"/>
      <c r="V86" s="190"/>
      <c r="W86" s="190"/>
      <c r="X86" s="190"/>
      <c r="Y86" s="190"/>
      <c r="Z86" s="190"/>
      <c r="AA86" s="190"/>
      <c r="AB86" s="190"/>
      <c r="AC86" s="190"/>
      <c r="AD86" s="190"/>
      <c r="AE86" s="190"/>
      <c r="AF86" s="615"/>
      <c r="AG86" s="617"/>
    </row>
    <row r="87" spans="1:33" s="373" customFormat="1" x14ac:dyDescent="0.25">
      <c r="A87" s="252" t="s">
        <v>217</v>
      </c>
      <c r="B87" s="443" t="s">
        <v>383</v>
      </c>
      <c r="C87" s="440" t="s">
        <v>453</v>
      </c>
      <c r="D87" s="340"/>
      <c r="E87" s="253" t="s">
        <v>3</v>
      </c>
      <c r="F87" s="142">
        <v>41640</v>
      </c>
      <c r="G87" s="142">
        <v>41699</v>
      </c>
      <c r="H87" s="187"/>
      <c r="I87" s="187"/>
      <c r="J87" s="187"/>
      <c r="K87" s="187"/>
      <c r="L87" s="187"/>
      <c r="M87" s="187"/>
      <c r="N87" s="187"/>
      <c r="O87" s="187"/>
      <c r="P87" s="187"/>
      <c r="Q87" s="187"/>
      <c r="R87" s="187"/>
      <c r="S87" s="187"/>
      <c r="T87" s="189"/>
      <c r="U87" s="189"/>
      <c r="V87" s="189"/>
      <c r="W87" s="189"/>
      <c r="X87" s="189"/>
      <c r="Y87" s="189"/>
      <c r="Z87" s="189"/>
      <c r="AA87" s="189"/>
      <c r="AB87" s="189"/>
      <c r="AC87" s="189"/>
      <c r="AD87" s="189"/>
      <c r="AE87" s="189"/>
      <c r="AF87" s="614" t="str">
        <f ca="1">IF((G88+30)&lt;(Today),"CLOT",IF(G88-G87&gt;180,"RET CRIT",IF(G88-G87&gt;60,"RET",IF(G88-G87&lt;=60,"OK",))))</f>
        <v>CLOT</v>
      </c>
      <c r="AG87" s="616"/>
    </row>
    <row r="88" spans="1:33" s="373" customFormat="1" x14ac:dyDescent="0.25">
      <c r="A88" s="254"/>
      <c r="B88" s="430"/>
      <c r="C88" s="332"/>
      <c r="D88" s="332"/>
      <c r="E88" s="255" t="s">
        <v>4</v>
      </c>
      <c r="F88" s="143">
        <v>41640</v>
      </c>
      <c r="G88" s="143">
        <v>41699</v>
      </c>
      <c r="H88" s="188"/>
      <c r="I88" s="188"/>
      <c r="J88" s="188"/>
      <c r="K88" s="188"/>
      <c r="L88" s="188"/>
      <c r="M88" s="188"/>
      <c r="N88" s="188"/>
      <c r="O88" s="188"/>
      <c r="P88" s="188"/>
      <c r="Q88" s="188"/>
      <c r="R88" s="188"/>
      <c r="S88" s="188"/>
      <c r="T88" s="190"/>
      <c r="U88" s="190"/>
      <c r="V88" s="190"/>
      <c r="W88" s="190"/>
      <c r="X88" s="190"/>
      <c r="Y88" s="190"/>
      <c r="Z88" s="190"/>
      <c r="AA88" s="190"/>
      <c r="AB88" s="190"/>
      <c r="AC88" s="190"/>
      <c r="AD88" s="190"/>
      <c r="AE88" s="190"/>
      <c r="AF88" s="615"/>
      <c r="AG88" s="617"/>
    </row>
    <row r="89" spans="1:33" s="373" customFormat="1" x14ac:dyDescent="0.25">
      <c r="A89" s="252" t="s">
        <v>217</v>
      </c>
      <c r="B89" s="443" t="s">
        <v>470</v>
      </c>
      <c r="C89" s="440" t="s">
        <v>467</v>
      </c>
      <c r="D89" s="340"/>
      <c r="E89" s="253" t="s">
        <v>3</v>
      </c>
      <c r="F89" s="142">
        <v>41640</v>
      </c>
      <c r="G89" s="142">
        <v>41699</v>
      </c>
      <c r="H89" s="187"/>
      <c r="I89" s="187"/>
      <c r="J89" s="187"/>
      <c r="K89" s="187"/>
      <c r="L89" s="187"/>
      <c r="M89" s="187"/>
      <c r="N89" s="187"/>
      <c r="O89" s="187"/>
      <c r="P89" s="187"/>
      <c r="Q89" s="187"/>
      <c r="R89" s="187"/>
      <c r="S89" s="187"/>
      <c r="T89" s="189"/>
      <c r="U89" s="189"/>
      <c r="V89" s="189"/>
      <c r="W89" s="189"/>
      <c r="X89" s="189"/>
      <c r="Y89" s="189"/>
      <c r="Z89" s="189"/>
      <c r="AA89" s="189"/>
      <c r="AB89" s="189"/>
      <c r="AC89" s="189"/>
      <c r="AD89" s="189"/>
      <c r="AE89" s="189"/>
      <c r="AF89" s="614" t="str">
        <f ca="1">IF((G90+30)&lt;(Today),"CLOT",IF(G90-G89&gt;180,"RET CRIT",IF(G90-G89&gt;60,"RET",IF(G90-G89&lt;=60,"OK",))))</f>
        <v>CLOT</v>
      </c>
      <c r="AG89" s="616"/>
    </row>
    <row r="90" spans="1:33" s="373" customFormat="1" x14ac:dyDescent="0.25">
      <c r="A90" s="254"/>
      <c r="B90" s="430"/>
      <c r="C90" s="332"/>
      <c r="D90" s="332"/>
      <c r="E90" s="255" t="s">
        <v>4</v>
      </c>
      <c r="F90" s="143">
        <v>41730</v>
      </c>
      <c r="G90" s="143">
        <v>41791</v>
      </c>
      <c r="H90" s="188"/>
      <c r="I90" s="188"/>
      <c r="J90" s="188"/>
      <c r="K90" s="188"/>
      <c r="L90" s="188"/>
      <c r="M90" s="188"/>
      <c r="N90" s="188"/>
      <c r="O90" s="188"/>
      <c r="P90" s="188"/>
      <c r="Q90" s="188"/>
      <c r="R90" s="188"/>
      <c r="S90" s="188"/>
      <c r="T90" s="190"/>
      <c r="U90" s="190"/>
      <c r="V90" s="190"/>
      <c r="W90" s="190"/>
      <c r="X90" s="190"/>
      <c r="Y90" s="190"/>
      <c r="Z90" s="190"/>
      <c r="AA90" s="190"/>
      <c r="AB90" s="190"/>
      <c r="AC90" s="190"/>
      <c r="AD90" s="190"/>
      <c r="AE90" s="190"/>
      <c r="AF90" s="615"/>
      <c r="AG90" s="617"/>
    </row>
    <row r="91" spans="1:33" s="373" customFormat="1" x14ac:dyDescent="0.25">
      <c r="A91" s="252" t="s">
        <v>217</v>
      </c>
      <c r="B91" s="443" t="s">
        <v>471</v>
      </c>
      <c r="C91" s="440" t="s">
        <v>455</v>
      </c>
      <c r="D91" s="340"/>
      <c r="E91" s="253" t="s">
        <v>3</v>
      </c>
      <c r="F91" s="142">
        <v>41640</v>
      </c>
      <c r="G91" s="142">
        <v>41791</v>
      </c>
      <c r="H91" s="187"/>
      <c r="I91" s="187"/>
      <c r="J91" s="187"/>
      <c r="K91" s="187"/>
      <c r="L91" s="187"/>
      <c r="M91" s="187"/>
      <c r="N91" s="187"/>
      <c r="O91" s="187"/>
      <c r="P91" s="187"/>
      <c r="Q91" s="187"/>
      <c r="R91" s="187"/>
      <c r="S91" s="187"/>
      <c r="T91" s="189"/>
      <c r="U91" s="189"/>
      <c r="V91" s="189"/>
      <c r="W91" s="189"/>
      <c r="X91" s="189"/>
      <c r="Y91" s="189"/>
      <c r="Z91" s="189"/>
      <c r="AA91" s="189"/>
      <c r="AB91" s="189"/>
      <c r="AC91" s="189"/>
      <c r="AD91" s="189"/>
      <c r="AE91" s="189"/>
      <c r="AF91" s="614" t="str">
        <f ca="1">IF((G92+30)&lt;(Today),"CLOT",IF(G92-G91&gt;180,"RET CRIT",IF(G92-G91&gt;60,"RET",IF(G92-G91&lt;=60,"OK",))))</f>
        <v>RET</v>
      </c>
      <c r="AG91" s="616"/>
    </row>
    <row r="92" spans="1:33" s="373" customFormat="1" x14ac:dyDescent="0.25">
      <c r="A92" s="254"/>
      <c r="B92" s="255"/>
      <c r="C92" s="332"/>
      <c r="D92" s="332"/>
      <c r="E92" s="255" t="s">
        <v>4</v>
      </c>
      <c r="F92" s="143">
        <v>41730</v>
      </c>
      <c r="G92" s="143">
        <v>41852</v>
      </c>
      <c r="H92" s="188"/>
      <c r="I92" s="188"/>
      <c r="J92" s="188"/>
      <c r="K92" s="188"/>
      <c r="L92" s="188"/>
      <c r="M92" s="188"/>
      <c r="N92" s="188"/>
      <c r="O92" s="188"/>
      <c r="P92" s="188"/>
      <c r="Q92" s="188"/>
      <c r="R92" s="188"/>
      <c r="S92" s="188"/>
      <c r="T92" s="190"/>
      <c r="U92" s="190"/>
      <c r="V92" s="190"/>
      <c r="W92" s="190"/>
      <c r="X92" s="190"/>
      <c r="Y92" s="190"/>
      <c r="Z92" s="190"/>
      <c r="AA92" s="190"/>
      <c r="AB92" s="190"/>
      <c r="AC92" s="190"/>
      <c r="AD92" s="190"/>
      <c r="AE92" s="190"/>
      <c r="AF92" s="615"/>
      <c r="AG92" s="617"/>
    </row>
    <row r="93" spans="1:33" x14ac:dyDescent="0.25">
      <c r="A93" s="249" t="s">
        <v>174</v>
      </c>
      <c r="B93" s="149"/>
      <c r="C93" s="256" t="s">
        <v>320</v>
      </c>
      <c r="D93" s="256"/>
      <c r="E93" s="149"/>
      <c r="F93" s="140"/>
      <c r="G93" s="140"/>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50"/>
      <c r="AG93" s="201"/>
    </row>
    <row r="94" spans="1:33" x14ac:dyDescent="0.25">
      <c r="A94" s="414" t="s">
        <v>93</v>
      </c>
      <c r="B94" s="251" t="s">
        <v>154</v>
      </c>
      <c r="C94" s="345" t="s">
        <v>322</v>
      </c>
      <c r="D94" s="347" t="s">
        <v>324</v>
      </c>
      <c r="E94" s="253" t="s">
        <v>3</v>
      </c>
      <c r="F94" s="142">
        <v>41640</v>
      </c>
      <c r="G94" s="142">
        <v>41640</v>
      </c>
      <c r="H94" s="187"/>
      <c r="I94" s="187"/>
      <c r="J94" s="187"/>
      <c r="K94" s="187"/>
      <c r="L94" s="187"/>
      <c r="M94" s="187"/>
      <c r="N94" s="187"/>
      <c r="O94" s="187"/>
      <c r="P94" s="187"/>
      <c r="Q94" s="187"/>
      <c r="R94" s="187"/>
      <c r="S94" s="187"/>
      <c r="T94" s="189"/>
      <c r="U94" s="189"/>
      <c r="V94" s="189"/>
      <c r="W94" s="189"/>
      <c r="X94" s="189"/>
      <c r="Y94" s="189"/>
      <c r="Z94" s="189"/>
      <c r="AA94" s="189"/>
      <c r="AB94" s="189"/>
      <c r="AC94" s="189"/>
      <c r="AD94" s="189"/>
      <c r="AE94" s="189"/>
      <c r="AF94" s="614" t="str">
        <f ca="1">IF((G95+30)&lt;(Today),"CLOT",IF(G95-G94&gt;180,"RET CRIT",IF(G95-G94&gt;60,"RET",IF(G95-G94&lt;=60,"OK",))))</f>
        <v>CLOT</v>
      </c>
      <c r="AG94" s="616"/>
    </row>
    <row r="95" spans="1:33" x14ac:dyDescent="0.25">
      <c r="A95" s="252" t="s">
        <v>217</v>
      </c>
      <c r="B95" s="442" t="s">
        <v>469</v>
      </c>
      <c r="C95" s="442" t="s">
        <v>468</v>
      </c>
      <c r="D95" s="348"/>
      <c r="E95" s="255" t="s">
        <v>4</v>
      </c>
      <c r="F95" s="143">
        <v>41640</v>
      </c>
      <c r="G95" s="143">
        <v>41640</v>
      </c>
      <c r="H95" s="188"/>
      <c r="I95" s="188"/>
      <c r="J95" s="188"/>
      <c r="K95" s="188"/>
      <c r="L95" s="188"/>
      <c r="M95" s="188"/>
      <c r="N95" s="188"/>
      <c r="O95" s="188"/>
      <c r="P95" s="188"/>
      <c r="Q95" s="188"/>
      <c r="R95" s="188"/>
      <c r="S95" s="188"/>
      <c r="T95" s="190"/>
      <c r="U95" s="190"/>
      <c r="V95" s="190"/>
      <c r="W95" s="190"/>
      <c r="X95" s="190"/>
      <c r="Y95" s="190"/>
      <c r="Z95" s="190"/>
      <c r="AA95" s="190"/>
      <c r="AB95" s="190"/>
      <c r="AC95" s="190"/>
      <c r="AD95" s="190"/>
      <c r="AE95" s="190"/>
      <c r="AF95" s="615"/>
      <c r="AG95" s="617"/>
    </row>
  </sheetData>
  <sheetProtection formatCells="0" formatRows="0" insertRows="0" deleteRows="0"/>
  <mergeCells count="66">
    <mergeCell ref="AG26:AG27"/>
    <mergeCell ref="AG36:AG37"/>
    <mergeCell ref="AG38:AG39"/>
    <mergeCell ref="AG40:AG41"/>
    <mergeCell ref="AG94:AG95"/>
    <mergeCell ref="AG57:AG58"/>
    <mergeCell ref="AG32:AG33"/>
    <mergeCell ref="AG34:AG35"/>
    <mergeCell ref="AG68:AG69"/>
    <mergeCell ref="AG83:AG84"/>
    <mergeCell ref="AG85:AG86"/>
    <mergeCell ref="AG87:AG88"/>
    <mergeCell ref="AG89:AG90"/>
    <mergeCell ref="AG54:AG55"/>
    <mergeCell ref="AG65:AG66"/>
    <mergeCell ref="AG59:AG60"/>
    <mergeCell ref="AG11:AG12"/>
    <mergeCell ref="AG23:AG24"/>
    <mergeCell ref="AG21:AG22"/>
    <mergeCell ref="AG18:AG19"/>
    <mergeCell ref="AG16:AG17"/>
    <mergeCell ref="AG13:AG14"/>
    <mergeCell ref="AF94:AF95"/>
    <mergeCell ref="AF62:AF63"/>
    <mergeCell ref="AF54:AF55"/>
    <mergeCell ref="AF57:AF58"/>
    <mergeCell ref="AF59:AF60"/>
    <mergeCell ref="AF68:AF69"/>
    <mergeCell ref="AF83:AF84"/>
    <mergeCell ref="AF85:AF86"/>
    <mergeCell ref="AF87:AF88"/>
    <mergeCell ref="AF89:AF90"/>
    <mergeCell ref="AF91:AF92"/>
    <mergeCell ref="AF81:AF82"/>
    <mergeCell ref="AF32:AF33"/>
    <mergeCell ref="AF34:AF35"/>
    <mergeCell ref="AF65:AF66"/>
    <mergeCell ref="AG91:AG92"/>
    <mergeCell ref="AG62:AG63"/>
    <mergeCell ref="AG42:AG43"/>
    <mergeCell ref="AF44:AF45"/>
    <mergeCell ref="AG44:AG45"/>
    <mergeCell ref="AF46:AF47"/>
    <mergeCell ref="AG46:AG47"/>
    <mergeCell ref="AG52:AG53"/>
    <mergeCell ref="AF42:AF43"/>
    <mergeCell ref="AF73:AF74"/>
    <mergeCell ref="AF75:AF76"/>
    <mergeCell ref="AF77:AF78"/>
    <mergeCell ref="AF79:AF80"/>
    <mergeCell ref="AF11:AF12"/>
    <mergeCell ref="AF13:AF14"/>
    <mergeCell ref="AF26:AF27"/>
    <mergeCell ref="AF70:AF71"/>
    <mergeCell ref="AG70:AG71"/>
    <mergeCell ref="AF52:AF53"/>
    <mergeCell ref="AF16:AF17"/>
    <mergeCell ref="AF18:AF19"/>
    <mergeCell ref="AF21:AF22"/>
    <mergeCell ref="AF23:AF24"/>
    <mergeCell ref="AF29:AF30"/>
    <mergeCell ref="AF36:AF37"/>
    <mergeCell ref="AF38:AF39"/>
    <mergeCell ref="AF48:AF49"/>
    <mergeCell ref="AG48:AG49"/>
    <mergeCell ref="AF40:AF41"/>
  </mergeCells>
  <conditionalFormatting sqref="H11:AE14 H16:AE19 H21:AE24 H26:AE27 H29:AE30 H32:AE35 H52:AE55 H57:AE60 H62:AE63 H68:AE71 H65:AE66 H94:AE95 H73:AE92">
    <cfRule type="expression" dxfId="35" priority="505" stopIfTrue="1">
      <formula>AND(H$8&gt;=$F11,H$8&lt;=$G11,$E11="Updated")=TRUE</formula>
    </cfRule>
    <cfRule type="expression" dxfId="34" priority="506" stopIfTrue="1">
      <formula>AND(H$8&gt;=$F11,H$8&lt;=$G11,$E11="Planned")=TRUE</formula>
    </cfRule>
  </conditionalFormatting>
  <conditionalFormatting sqref="AF93:AF94 AF50 AF11 AF13 AF16 AF18 AF21 AF23 AF26 AF52 AF54 AF57 AF59 AF62 AF29 AF32 AF34 AF65 AF68 AF70">
    <cfRule type="cellIs" dxfId="33" priority="465" operator="equal">
      <formula>"CLOT"</formula>
    </cfRule>
    <cfRule type="cellIs" dxfId="32" priority="466" operator="equal">
      <formula>"OK"</formula>
    </cfRule>
    <cfRule type="cellIs" dxfId="31" priority="467" operator="equal">
      <formula>"RET CRIT"</formula>
    </cfRule>
    <cfRule type="cellIs" dxfId="30" priority="468" operator="equal">
      <formula>"RET"</formula>
    </cfRule>
  </conditionalFormatting>
  <conditionalFormatting sqref="H36:AE49">
    <cfRule type="expression" dxfId="29" priority="31" stopIfTrue="1">
      <formula>AND(H$8&gt;=$F36,H$8&lt;=$G36,$E36="Updated")=TRUE</formula>
    </cfRule>
    <cfRule type="expression" dxfId="28" priority="32" stopIfTrue="1">
      <formula>AND(H$8&gt;=$F36,H$8&lt;=$G36,$E36="Planned")=TRUE</formula>
    </cfRule>
  </conditionalFormatting>
  <conditionalFormatting sqref="AF36 AF38 AF40 AF42 AF44 AF46 AF48">
    <cfRule type="cellIs" dxfId="27" priority="27" operator="equal">
      <formula>"CLOT"</formula>
    </cfRule>
    <cfRule type="cellIs" dxfId="26" priority="28" operator="equal">
      <formula>"OK"</formula>
    </cfRule>
    <cfRule type="cellIs" dxfId="25" priority="29" operator="equal">
      <formula>"RET CRIT"</formula>
    </cfRule>
    <cfRule type="cellIs" dxfId="24" priority="30" operator="equal">
      <formula>"RET"</formula>
    </cfRule>
  </conditionalFormatting>
  <conditionalFormatting sqref="AF83 AF85 AF87 AF89 AF91">
    <cfRule type="cellIs" dxfId="23" priority="21" operator="equal">
      <formula>"CLOT"</formula>
    </cfRule>
    <cfRule type="cellIs" dxfId="22" priority="22" operator="equal">
      <formula>"OK"</formula>
    </cfRule>
    <cfRule type="cellIs" dxfId="21" priority="23" operator="equal">
      <formula>"RET CRIT"</formula>
    </cfRule>
    <cfRule type="cellIs" dxfId="20" priority="24" operator="equal">
      <formula>"RET"</formula>
    </cfRule>
  </conditionalFormatting>
  <conditionalFormatting sqref="AF73">
    <cfRule type="cellIs" dxfId="19" priority="17" operator="equal">
      <formula>"CLOT"</formula>
    </cfRule>
    <cfRule type="cellIs" dxfId="18" priority="18" operator="equal">
      <formula>"OK"</formula>
    </cfRule>
    <cfRule type="cellIs" dxfId="17" priority="19" operator="equal">
      <formula>"RET CRIT"</formula>
    </cfRule>
    <cfRule type="cellIs" dxfId="16" priority="20" operator="equal">
      <formula>"RET"</formula>
    </cfRule>
  </conditionalFormatting>
  <conditionalFormatting sqref="AF75">
    <cfRule type="cellIs" dxfId="15" priority="13" operator="equal">
      <formula>"CLOT"</formula>
    </cfRule>
    <cfRule type="cellIs" dxfId="14" priority="14" operator="equal">
      <formula>"OK"</formula>
    </cfRule>
    <cfRule type="cellIs" dxfId="13" priority="15" operator="equal">
      <formula>"RET CRIT"</formula>
    </cfRule>
    <cfRule type="cellIs" dxfId="12" priority="16" operator="equal">
      <formula>"RET"</formula>
    </cfRule>
  </conditionalFormatting>
  <conditionalFormatting sqref="AF77">
    <cfRule type="cellIs" dxfId="11" priority="9" operator="equal">
      <formula>"CLOT"</formula>
    </cfRule>
    <cfRule type="cellIs" dxfId="10" priority="10" operator="equal">
      <formula>"OK"</formula>
    </cfRule>
    <cfRule type="cellIs" dxfId="9" priority="11" operator="equal">
      <formula>"RET CRIT"</formula>
    </cfRule>
    <cfRule type="cellIs" dxfId="8" priority="12" operator="equal">
      <formula>"RET"</formula>
    </cfRule>
  </conditionalFormatting>
  <conditionalFormatting sqref="AF79">
    <cfRule type="cellIs" dxfId="7" priority="5" operator="equal">
      <formula>"CLOT"</formula>
    </cfRule>
    <cfRule type="cellIs" dxfId="6" priority="6" operator="equal">
      <formula>"OK"</formula>
    </cfRule>
    <cfRule type="cellIs" dxfId="5" priority="7" operator="equal">
      <formula>"RET CRIT"</formula>
    </cfRule>
    <cfRule type="cellIs" dxfId="4" priority="8" operator="equal">
      <formula>"RET"</formula>
    </cfRule>
  </conditionalFormatting>
  <conditionalFormatting sqref="AF81">
    <cfRule type="cellIs" dxfId="3" priority="1" operator="equal">
      <formula>"CLOT"</formula>
    </cfRule>
    <cfRule type="cellIs" dxfId="2" priority="2" operator="equal">
      <formula>"OK"</formula>
    </cfRule>
    <cfRule type="cellIs" dxfId="1" priority="3" operator="equal">
      <formula>"RET CRIT"</formula>
    </cfRule>
    <cfRule type="cellIs" dxfId="0" priority="4" operator="equal">
      <formula>"RET"</formula>
    </cfRule>
  </conditionalFormatting>
  <dataValidations count="2">
    <dataValidation type="list" allowBlank="1" showInputMessage="1" showErrorMessage="1" sqref="F11:G95">
      <formula1>$H$8:$AE$8</formula1>
    </dataValidation>
    <dataValidation type="list" allowBlank="1" showInputMessage="1" showErrorMessage="1" sqref="E11:E95">
      <formula1>"Planned,Updated"</formula1>
    </dataValidation>
  </dataValidations>
  <pageMargins left="0.31496062992125984" right="0.31496062992125984" top="0.74803149606299213" bottom="0.74803149606299213" header="0.31496062992125984" footer="0.31496062992125984"/>
  <pageSetup paperSize="9" scale="35" fitToHeight="5" orientation="landscape" r:id="rId1"/>
  <headerFooter>
    <oddHeader>&amp;C&amp;"Arial,Bold"&amp;18&amp;K03+000Planification opérationnelle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Y15"/>
  <sheetViews>
    <sheetView view="pageLayout" topLeftCell="A4" zoomScale="75" zoomScaleNormal="100" zoomScalePageLayoutView="75" workbookViewId="0">
      <selection activeCell="A10" sqref="A10"/>
    </sheetView>
  </sheetViews>
  <sheetFormatPr baseColWidth="10" defaultColWidth="9.140625" defaultRowHeight="12.75" x14ac:dyDescent="0.2"/>
  <cols>
    <col min="1" max="1" width="8" style="168" customWidth="1"/>
    <col min="2" max="2" width="8.85546875" style="168" customWidth="1"/>
    <col min="3" max="3" width="7.140625" style="168" customWidth="1"/>
    <col min="4" max="4" width="8.5703125" style="168" customWidth="1"/>
    <col min="5" max="5" width="17.42578125" style="168" customWidth="1"/>
    <col min="6" max="6" width="42.28515625" style="168" bestFit="1" customWidth="1"/>
    <col min="7" max="7" width="10.140625" style="168" customWidth="1"/>
    <col min="8" max="8" width="6.28515625" style="168" customWidth="1"/>
    <col min="9" max="9" width="6" style="168" customWidth="1"/>
    <col min="10" max="10" width="5.42578125" style="168" customWidth="1"/>
    <col min="11" max="11" width="5.85546875" style="168" customWidth="1"/>
    <col min="12" max="12" width="6.5703125" style="168" customWidth="1"/>
    <col min="13" max="13" width="7" style="168" bestFit="1" customWidth="1"/>
    <col min="14" max="14" width="7" style="168" customWidth="1"/>
    <col min="15" max="15" width="6.85546875" style="168" customWidth="1"/>
    <col min="16" max="19" width="12" style="168" bestFit="1" customWidth="1"/>
    <col min="20" max="20" width="8.85546875" style="168" bestFit="1" customWidth="1"/>
    <col min="21" max="22" width="11.42578125" style="168" bestFit="1" customWidth="1"/>
    <col min="23" max="23" width="11.28515625" style="168" customWidth="1"/>
    <col min="24" max="24" width="44.42578125" style="168" customWidth="1"/>
    <col min="25" max="25" width="74.140625" style="168" customWidth="1"/>
    <col min="26" max="256" width="11.42578125" style="168" customWidth="1"/>
    <col min="257" max="257" width="4.7109375" style="168" bestFit="1" customWidth="1"/>
    <col min="258" max="258" width="8" style="168" customWidth="1"/>
    <col min="259" max="259" width="10.7109375" style="168" customWidth="1"/>
    <col min="260" max="260" width="10.140625" style="168" customWidth="1"/>
    <col min="261" max="261" width="9.7109375" style="168" customWidth="1"/>
    <col min="262" max="262" width="22.85546875" style="168" bestFit="1" customWidth="1"/>
    <col min="263" max="263" width="48.28515625" style="168" customWidth="1"/>
    <col min="264" max="264" width="11.28515625" style="168" customWidth="1"/>
    <col min="265" max="265" width="6.28515625" style="168" customWidth="1"/>
    <col min="266" max="266" width="6" style="168" customWidth="1"/>
    <col min="267" max="267" width="5.42578125" style="168" customWidth="1"/>
    <col min="268" max="268" width="5.85546875" style="168" customWidth="1"/>
    <col min="269" max="269" width="7" style="168" bestFit="1" customWidth="1"/>
    <col min="270" max="270" width="7" style="168" customWidth="1"/>
    <col min="271" max="271" width="6.85546875" style="168" customWidth="1"/>
    <col min="272" max="272" width="14.42578125" style="168" bestFit="1" customWidth="1"/>
    <col min="273" max="274" width="14.28515625" style="168" bestFit="1" customWidth="1"/>
    <col min="275" max="275" width="14.85546875" style="168" bestFit="1" customWidth="1"/>
    <col min="276" max="276" width="11.42578125" style="168" customWidth="1"/>
    <col min="277" max="277" width="15" style="168" customWidth="1"/>
    <col min="278" max="278" width="14.42578125" style="168" customWidth="1"/>
    <col min="279" max="279" width="16" style="168" bestFit="1" customWidth="1"/>
    <col min="280" max="280" width="65.140625" style="168" bestFit="1" customWidth="1"/>
    <col min="281" max="281" width="74.140625" style="168" customWidth="1"/>
    <col min="282" max="512" width="11.42578125" style="168" customWidth="1"/>
    <col min="513" max="513" width="4.7109375" style="168" bestFit="1" customWidth="1"/>
    <col min="514" max="514" width="8" style="168" customWidth="1"/>
    <col min="515" max="515" width="10.7109375" style="168" customWidth="1"/>
    <col min="516" max="516" width="10.140625" style="168" customWidth="1"/>
    <col min="517" max="517" width="9.7109375" style="168" customWidth="1"/>
    <col min="518" max="518" width="22.85546875" style="168" bestFit="1" customWidth="1"/>
    <col min="519" max="519" width="48.28515625" style="168" customWidth="1"/>
    <col min="520" max="520" width="11.28515625" style="168" customWidth="1"/>
    <col min="521" max="521" width="6.28515625" style="168" customWidth="1"/>
    <col min="522" max="522" width="6" style="168" customWidth="1"/>
    <col min="523" max="523" width="5.42578125" style="168" customWidth="1"/>
    <col min="524" max="524" width="5.85546875" style="168" customWidth="1"/>
    <col min="525" max="525" width="7" style="168" bestFit="1" customWidth="1"/>
    <col min="526" max="526" width="7" style="168" customWidth="1"/>
    <col min="527" max="527" width="6.85546875" style="168" customWidth="1"/>
    <col min="528" max="528" width="14.42578125" style="168" bestFit="1" customWidth="1"/>
    <col min="529" max="530" width="14.28515625" style="168" bestFit="1" customWidth="1"/>
    <col min="531" max="531" width="14.85546875" style="168" bestFit="1" customWidth="1"/>
    <col min="532" max="532" width="11.42578125" style="168" customWidth="1"/>
    <col min="533" max="533" width="15" style="168" customWidth="1"/>
    <col min="534" max="534" width="14.42578125" style="168" customWidth="1"/>
    <col min="535" max="535" width="16" style="168" bestFit="1" customWidth="1"/>
    <col min="536" max="536" width="65.140625" style="168" bestFit="1" customWidth="1"/>
    <col min="537" max="537" width="74.140625" style="168" customWidth="1"/>
    <col min="538" max="768" width="11.42578125" style="168" customWidth="1"/>
    <col min="769" max="769" width="4.7109375" style="168" bestFit="1" customWidth="1"/>
    <col min="770" max="770" width="8" style="168" customWidth="1"/>
    <col min="771" max="771" width="10.7109375" style="168" customWidth="1"/>
    <col min="772" max="772" width="10.140625" style="168" customWidth="1"/>
    <col min="773" max="773" width="9.7109375" style="168" customWidth="1"/>
    <col min="774" max="774" width="22.85546875" style="168" bestFit="1" customWidth="1"/>
    <col min="775" max="775" width="48.28515625" style="168" customWidth="1"/>
    <col min="776" max="776" width="11.28515625" style="168" customWidth="1"/>
    <col min="777" max="777" width="6.28515625" style="168" customWidth="1"/>
    <col min="778" max="778" width="6" style="168" customWidth="1"/>
    <col min="779" max="779" width="5.42578125" style="168" customWidth="1"/>
    <col min="780" max="780" width="5.85546875" style="168" customWidth="1"/>
    <col min="781" max="781" width="7" style="168" bestFit="1" customWidth="1"/>
    <col min="782" max="782" width="7" style="168" customWidth="1"/>
    <col min="783" max="783" width="6.85546875" style="168" customWidth="1"/>
    <col min="784" max="784" width="14.42578125" style="168" bestFit="1" customWidth="1"/>
    <col min="785" max="786" width="14.28515625" style="168" bestFit="1" customWidth="1"/>
    <col min="787" max="787" width="14.85546875" style="168" bestFit="1" customWidth="1"/>
    <col min="788" max="788" width="11.42578125" style="168" customWidth="1"/>
    <col min="789" max="789" width="15" style="168" customWidth="1"/>
    <col min="790" max="790" width="14.42578125" style="168" customWidth="1"/>
    <col min="791" max="791" width="16" style="168" bestFit="1" customWidth="1"/>
    <col min="792" max="792" width="65.140625" style="168" bestFit="1" customWidth="1"/>
    <col min="793" max="793" width="74.140625" style="168" customWidth="1"/>
    <col min="794" max="1024" width="11.42578125" style="168" customWidth="1"/>
    <col min="1025" max="1025" width="4.7109375" style="168" bestFit="1" customWidth="1"/>
    <col min="1026" max="1026" width="8" style="168" customWidth="1"/>
    <col min="1027" max="1027" width="10.7109375" style="168" customWidth="1"/>
    <col min="1028" max="1028" width="10.140625" style="168" customWidth="1"/>
    <col min="1029" max="1029" width="9.7109375" style="168" customWidth="1"/>
    <col min="1030" max="1030" width="22.85546875" style="168" bestFit="1" customWidth="1"/>
    <col min="1031" max="1031" width="48.28515625" style="168" customWidth="1"/>
    <col min="1032" max="1032" width="11.28515625" style="168" customWidth="1"/>
    <col min="1033" max="1033" width="6.28515625" style="168" customWidth="1"/>
    <col min="1034" max="1034" width="6" style="168" customWidth="1"/>
    <col min="1035" max="1035" width="5.42578125" style="168" customWidth="1"/>
    <col min="1036" max="1036" width="5.85546875" style="168" customWidth="1"/>
    <col min="1037" max="1037" width="7" style="168" bestFit="1" customWidth="1"/>
    <col min="1038" max="1038" width="7" style="168" customWidth="1"/>
    <col min="1039" max="1039" width="6.85546875" style="168" customWidth="1"/>
    <col min="1040" max="1040" width="14.42578125" style="168" bestFit="1" customWidth="1"/>
    <col min="1041" max="1042" width="14.28515625" style="168" bestFit="1" customWidth="1"/>
    <col min="1043" max="1043" width="14.85546875" style="168" bestFit="1" customWidth="1"/>
    <col min="1044" max="1044" width="11.42578125" style="168" customWidth="1"/>
    <col min="1045" max="1045" width="15" style="168" customWidth="1"/>
    <col min="1046" max="1046" width="14.42578125" style="168" customWidth="1"/>
    <col min="1047" max="1047" width="16" style="168" bestFit="1" customWidth="1"/>
    <col min="1048" max="1048" width="65.140625" style="168" bestFit="1" customWidth="1"/>
    <col min="1049" max="1049" width="74.140625" style="168" customWidth="1"/>
    <col min="1050" max="1280" width="11.42578125" style="168" customWidth="1"/>
    <col min="1281" max="1281" width="4.7109375" style="168" bestFit="1" customWidth="1"/>
    <col min="1282" max="1282" width="8" style="168" customWidth="1"/>
    <col min="1283" max="1283" width="10.7109375" style="168" customWidth="1"/>
    <col min="1284" max="1284" width="10.140625" style="168" customWidth="1"/>
    <col min="1285" max="1285" width="9.7109375" style="168" customWidth="1"/>
    <col min="1286" max="1286" width="22.85546875" style="168" bestFit="1" customWidth="1"/>
    <col min="1287" max="1287" width="48.28515625" style="168" customWidth="1"/>
    <col min="1288" max="1288" width="11.28515625" style="168" customWidth="1"/>
    <col min="1289" max="1289" width="6.28515625" style="168" customWidth="1"/>
    <col min="1290" max="1290" width="6" style="168" customWidth="1"/>
    <col min="1291" max="1291" width="5.42578125" style="168" customWidth="1"/>
    <col min="1292" max="1292" width="5.85546875" style="168" customWidth="1"/>
    <col min="1293" max="1293" width="7" style="168" bestFit="1" customWidth="1"/>
    <col min="1294" max="1294" width="7" style="168" customWidth="1"/>
    <col min="1295" max="1295" width="6.85546875" style="168" customWidth="1"/>
    <col min="1296" max="1296" width="14.42578125" style="168" bestFit="1" customWidth="1"/>
    <col min="1297" max="1298" width="14.28515625" style="168" bestFit="1" customWidth="1"/>
    <col min="1299" max="1299" width="14.85546875" style="168" bestFit="1" customWidth="1"/>
    <col min="1300" max="1300" width="11.42578125" style="168" customWidth="1"/>
    <col min="1301" max="1301" width="15" style="168" customWidth="1"/>
    <col min="1302" max="1302" width="14.42578125" style="168" customWidth="1"/>
    <col min="1303" max="1303" width="16" style="168" bestFit="1" customWidth="1"/>
    <col min="1304" max="1304" width="65.140625" style="168" bestFit="1" customWidth="1"/>
    <col min="1305" max="1305" width="74.140625" style="168" customWidth="1"/>
    <col min="1306" max="1536" width="11.42578125" style="168" customWidth="1"/>
    <col min="1537" max="1537" width="4.7109375" style="168" bestFit="1" customWidth="1"/>
    <col min="1538" max="1538" width="8" style="168" customWidth="1"/>
    <col min="1539" max="1539" width="10.7109375" style="168" customWidth="1"/>
    <col min="1540" max="1540" width="10.140625" style="168" customWidth="1"/>
    <col min="1541" max="1541" width="9.7109375" style="168" customWidth="1"/>
    <col min="1542" max="1542" width="22.85546875" style="168" bestFit="1" customWidth="1"/>
    <col min="1543" max="1543" width="48.28515625" style="168" customWidth="1"/>
    <col min="1544" max="1544" width="11.28515625" style="168" customWidth="1"/>
    <col min="1545" max="1545" width="6.28515625" style="168" customWidth="1"/>
    <col min="1546" max="1546" width="6" style="168" customWidth="1"/>
    <col min="1547" max="1547" width="5.42578125" style="168" customWidth="1"/>
    <col min="1548" max="1548" width="5.85546875" style="168" customWidth="1"/>
    <col min="1549" max="1549" width="7" style="168" bestFit="1" customWidth="1"/>
    <col min="1550" max="1550" width="7" style="168" customWidth="1"/>
    <col min="1551" max="1551" width="6.85546875" style="168" customWidth="1"/>
    <col min="1552" max="1552" width="14.42578125" style="168" bestFit="1" customWidth="1"/>
    <col min="1553" max="1554" width="14.28515625" style="168" bestFit="1" customWidth="1"/>
    <col min="1555" max="1555" width="14.85546875" style="168" bestFit="1" customWidth="1"/>
    <col min="1556" max="1556" width="11.42578125" style="168" customWidth="1"/>
    <col min="1557" max="1557" width="15" style="168" customWidth="1"/>
    <col min="1558" max="1558" width="14.42578125" style="168" customWidth="1"/>
    <col min="1559" max="1559" width="16" style="168" bestFit="1" customWidth="1"/>
    <col min="1560" max="1560" width="65.140625" style="168" bestFit="1" customWidth="1"/>
    <col min="1561" max="1561" width="74.140625" style="168" customWidth="1"/>
    <col min="1562" max="1792" width="11.42578125" style="168" customWidth="1"/>
    <col min="1793" max="1793" width="4.7109375" style="168" bestFit="1" customWidth="1"/>
    <col min="1794" max="1794" width="8" style="168" customWidth="1"/>
    <col min="1795" max="1795" width="10.7109375" style="168" customWidth="1"/>
    <col min="1796" max="1796" width="10.140625" style="168" customWidth="1"/>
    <col min="1797" max="1797" width="9.7109375" style="168" customWidth="1"/>
    <col min="1798" max="1798" width="22.85546875" style="168" bestFit="1" customWidth="1"/>
    <col min="1799" max="1799" width="48.28515625" style="168" customWidth="1"/>
    <col min="1800" max="1800" width="11.28515625" style="168" customWidth="1"/>
    <col min="1801" max="1801" width="6.28515625" style="168" customWidth="1"/>
    <col min="1802" max="1802" width="6" style="168" customWidth="1"/>
    <col min="1803" max="1803" width="5.42578125" style="168" customWidth="1"/>
    <col min="1804" max="1804" width="5.85546875" style="168" customWidth="1"/>
    <col min="1805" max="1805" width="7" style="168" bestFit="1" customWidth="1"/>
    <col min="1806" max="1806" width="7" style="168" customWidth="1"/>
    <col min="1807" max="1807" width="6.85546875" style="168" customWidth="1"/>
    <col min="1808" max="1808" width="14.42578125" style="168" bestFit="1" customWidth="1"/>
    <col min="1809" max="1810" width="14.28515625" style="168" bestFit="1" customWidth="1"/>
    <col min="1811" max="1811" width="14.85546875" style="168" bestFit="1" customWidth="1"/>
    <col min="1812" max="1812" width="11.42578125" style="168" customWidth="1"/>
    <col min="1813" max="1813" width="15" style="168" customWidth="1"/>
    <col min="1814" max="1814" width="14.42578125" style="168" customWidth="1"/>
    <col min="1815" max="1815" width="16" style="168" bestFit="1" customWidth="1"/>
    <col min="1816" max="1816" width="65.140625" style="168" bestFit="1" customWidth="1"/>
    <col min="1817" max="1817" width="74.140625" style="168" customWidth="1"/>
    <col min="1818" max="2048" width="11.42578125" style="168" customWidth="1"/>
    <col min="2049" max="2049" width="4.7109375" style="168" bestFit="1" customWidth="1"/>
    <col min="2050" max="2050" width="8" style="168" customWidth="1"/>
    <col min="2051" max="2051" width="10.7109375" style="168" customWidth="1"/>
    <col min="2052" max="2052" width="10.140625" style="168" customWidth="1"/>
    <col min="2053" max="2053" width="9.7109375" style="168" customWidth="1"/>
    <col min="2054" max="2054" width="22.85546875" style="168" bestFit="1" customWidth="1"/>
    <col min="2055" max="2055" width="48.28515625" style="168" customWidth="1"/>
    <col min="2056" max="2056" width="11.28515625" style="168" customWidth="1"/>
    <col min="2057" max="2057" width="6.28515625" style="168" customWidth="1"/>
    <col min="2058" max="2058" width="6" style="168" customWidth="1"/>
    <col min="2059" max="2059" width="5.42578125" style="168" customWidth="1"/>
    <col min="2060" max="2060" width="5.85546875" style="168" customWidth="1"/>
    <col min="2061" max="2061" width="7" style="168" bestFit="1" customWidth="1"/>
    <col min="2062" max="2062" width="7" style="168" customWidth="1"/>
    <col min="2063" max="2063" width="6.85546875" style="168" customWidth="1"/>
    <col min="2064" max="2064" width="14.42578125" style="168" bestFit="1" customWidth="1"/>
    <col min="2065" max="2066" width="14.28515625" style="168" bestFit="1" customWidth="1"/>
    <col min="2067" max="2067" width="14.85546875" style="168" bestFit="1" customWidth="1"/>
    <col min="2068" max="2068" width="11.42578125" style="168" customWidth="1"/>
    <col min="2069" max="2069" width="15" style="168" customWidth="1"/>
    <col min="2070" max="2070" width="14.42578125" style="168" customWidth="1"/>
    <col min="2071" max="2071" width="16" style="168" bestFit="1" customWidth="1"/>
    <col min="2072" max="2072" width="65.140625" style="168" bestFit="1" customWidth="1"/>
    <col min="2073" max="2073" width="74.140625" style="168" customWidth="1"/>
    <col min="2074" max="2304" width="11.42578125" style="168" customWidth="1"/>
    <col min="2305" max="2305" width="4.7109375" style="168" bestFit="1" customWidth="1"/>
    <col min="2306" max="2306" width="8" style="168" customWidth="1"/>
    <col min="2307" max="2307" width="10.7109375" style="168" customWidth="1"/>
    <col min="2308" max="2308" width="10.140625" style="168" customWidth="1"/>
    <col min="2309" max="2309" width="9.7109375" style="168" customWidth="1"/>
    <col min="2310" max="2310" width="22.85546875" style="168" bestFit="1" customWidth="1"/>
    <col min="2311" max="2311" width="48.28515625" style="168" customWidth="1"/>
    <col min="2312" max="2312" width="11.28515625" style="168" customWidth="1"/>
    <col min="2313" max="2313" width="6.28515625" style="168" customWidth="1"/>
    <col min="2314" max="2314" width="6" style="168" customWidth="1"/>
    <col min="2315" max="2315" width="5.42578125" style="168" customWidth="1"/>
    <col min="2316" max="2316" width="5.85546875" style="168" customWidth="1"/>
    <col min="2317" max="2317" width="7" style="168" bestFit="1" customWidth="1"/>
    <col min="2318" max="2318" width="7" style="168" customWidth="1"/>
    <col min="2319" max="2319" width="6.85546875" style="168" customWidth="1"/>
    <col min="2320" max="2320" width="14.42578125" style="168" bestFit="1" customWidth="1"/>
    <col min="2321" max="2322" width="14.28515625" style="168" bestFit="1" customWidth="1"/>
    <col min="2323" max="2323" width="14.85546875" style="168" bestFit="1" customWidth="1"/>
    <col min="2324" max="2324" width="11.42578125" style="168" customWidth="1"/>
    <col min="2325" max="2325" width="15" style="168" customWidth="1"/>
    <col min="2326" max="2326" width="14.42578125" style="168" customWidth="1"/>
    <col min="2327" max="2327" width="16" style="168" bestFit="1" customWidth="1"/>
    <col min="2328" max="2328" width="65.140625" style="168" bestFit="1" customWidth="1"/>
    <col min="2329" max="2329" width="74.140625" style="168" customWidth="1"/>
    <col min="2330" max="2560" width="11.42578125" style="168" customWidth="1"/>
    <col min="2561" max="2561" width="4.7109375" style="168" bestFit="1" customWidth="1"/>
    <col min="2562" max="2562" width="8" style="168" customWidth="1"/>
    <col min="2563" max="2563" width="10.7109375" style="168" customWidth="1"/>
    <col min="2564" max="2564" width="10.140625" style="168" customWidth="1"/>
    <col min="2565" max="2565" width="9.7109375" style="168" customWidth="1"/>
    <col min="2566" max="2566" width="22.85546875" style="168" bestFit="1" customWidth="1"/>
    <col min="2567" max="2567" width="48.28515625" style="168" customWidth="1"/>
    <col min="2568" max="2568" width="11.28515625" style="168" customWidth="1"/>
    <col min="2569" max="2569" width="6.28515625" style="168" customWidth="1"/>
    <col min="2570" max="2570" width="6" style="168" customWidth="1"/>
    <col min="2571" max="2571" width="5.42578125" style="168" customWidth="1"/>
    <col min="2572" max="2572" width="5.85546875" style="168" customWidth="1"/>
    <col min="2573" max="2573" width="7" style="168" bestFit="1" customWidth="1"/>
    <col min="2574" max="2574" width="7" style="168" customWidth="1"/>
    <col min="2575" max="2575" width="6.85546875" style="168" customWidth="1"/>
    <col min="2576" max="2576" width="14.42578125" style="168" bestFit="1" customWidth="1"/>
    <col min="2577" max="2578" width="14.28515625" style="168" bestFit="1" customWidth="1"/>
    <col min="2579" max="2579" width="14.85546875" style="168" bestFit="1" customWidth="1"/>
    <col min="2580" max="2580" width="11.42578125" style="168" customWidth="1"/>
    <col min="2581" max="2581" width="15" style="168" customWidth="1"/>
    <col min="2582" max="2582" width="14.42578125" style="168" customWidth="1"/>
    <col min="2583" max="2583" width="16" style="168" bestFit="1" customWidth="1"/>
    <col min="2584" max="2584" width="65.140625" style="168" bestFit="1" customWidth="1"/>
    <col min="2585" max="2585" width="74.140625" style="168" customWidth="1"/>
    <col min="2586" max="2816" width="11.42578125" style="168" customWidth="1"/>
    <col min="2817" max="2817" width="4.7109375" style="168" bestFit="1" customWidth="1"/>
    <col min="2818" max="2818" width="8" style="168" customWidth="1"/>
    <col min="2819" max="2819" width="10.7109375" style="168" customWidth="1"/>
    <col min="2820" max="2820" width="10.140625" style="168" customWidth="1"/>
    <col min="2821" max="2821" width="9.7109375" style="168" customWidth="1"/>
    <col min="2822" max="2822" width="22.85546875" style="168" bestFit="1" customWidth="1"/>
    <col min="2823" max="2823" width="48.28515625" style="168" customWidth="1"/>
    <col min="2824" max="2824" width="11.28515625" style="168" customWidth="1"/>
    <col min="2825" max="2825" width="6.28515625" style="168" customWidth="1"/>
    <col min="2826" max="2826" width="6" style="168" customWidth="1"/>
    <col min="2827" max="2827" width="5.42578125" style="168" customWidth="1"/>
    <col min="2828" max="2828" width="5.85546875" style="168" customWidth="1"/>
    <col min="2829" max="2829" width="7" style="168" bestFit="1" customWidth="1"/>
    <col min="2830" max="2830" width="7" style="168" customWidth="1"/>
    <col min="2831" max="2831" width="6.85546875" style="168" customWidth="1"/>
    <col min="2832" max="2832" width="14.42578125" style="168" bestFit="1" customWidth="1"/>
    <col min="2833" max="2834" width="14.28515625" style="168" bestFit="1" customWidth="1"/>
    <col min="2835" max="2835" width="14.85546875" style="168" bestFit="1" customWidth="1"/>
    <col min="2836" max="2836" width="11.42578125" style="168" customWidth="1"/>
    <col min="2837" max="2837" width="15" style="168" customWidth="1"/>
    <col min="2838" max="2838" width="14.42578125" style="168" customWidth="1"/>
    <col min="2839" max="2839" width="16" style="168" bestFit="1" customWidth="1"/>
    <col min="2840" max="2840" width="65.140625" style="168" bestFit="1" customWidth="1"/>
    <col min="2841" max="2841" width="74.140625" style="168" customWidth="1"/>
    <col min="2842" max="3072" width="11.42578125" style="168" customWidth="1"/>
    <col min="3073" max="3073" width="4.7109375" style="168" bestFit="1" customWidth="1"/>
    <col min="3074" max="3074" width="8" style="168" customWidth="1"/>
    <col min="3075" max="3075" width="10.7109375" style="168" customWidth="1"/>
    <col min="3076" max="3076" width="10.140625" style="168" customWidth="1"/>
    <col min="3077" max="3077" width="9.7109375" style="168" customWidth="1"/>
    <col min="3078" max="3078" width="22.85546875" style="168" bestFit="1" customWidth="1"/>
    <col min="3079" max="3079" width="48.28515625" style="168" customWidth="1"/>
    <col min="3080" max="3080" width="11.28515625" style="168" customWidth="1"/>
    <col min="3081" max="3081" width="6.28515625" style="168" customWidth="1"/>
    <col min="3082" max="3082" width="6" style="168" customWidth="1"/>
    <col min="3083" max="3083" width="5.42578125" style="168" customWidth="1"/>
    <col min="3084" max="3084" width="5.85546875" style="168" customWidth="1"/>
    <col min="3085" max="3085" width="7" style="168" bestFit="1" customWidth="1"/>
    <col min="3086" max="3086" width="7" style="168" customWidth="1"/>
    <col min="3087" max="3087" width="6.85546875" style="168" customWidth="1"/>
    <col min="3088" max="3088" width="14.42578125" style="168" bestFit="1" customWidth="1"/>
    <col min="3089" max="3090" width="14.28515625" style="168" bestFit="1" customWidth="1"/>
    <col min="3091" max="3091" width="14.85546875" style="168" bestFit="1" customWidth="1"/>
    <col min="3092" max="3092" width="11.42578125" style="168" customWidth="1"/>
    <col min="3093" max="3093" width="15" style="168" customWidth="1"/>
    <col min="3094" max="3094" width="14.42578125" style="168" customWidth="1"/>
    <col min="3095" max="3095" width="16" style="168" bestFit="1" customWidth="1"/>
    <col min="3096" max="3096" width="65.140625" style="168" bestFit="1" customWidth="1"/>
    <col min="3097" max="3097" width="74.140625" style="168" customWidth="1"/>
    <col min="3098" max="3328" width="11.42578125" style="168" customWidth="1"/>
    <col min="3329" max="3329" width="4.7109375" style="168" bestFit="1" customWidth="1"/>
    <col min="3330" max="3330" width="8" style="168" customWidth="1"/>
    <col min="3331" max="3331" width="10.7109375" style="168" customWidth="1"/>
    <col min="3332" max="3332" width="10.140625" style="168" customWidth="1"/>
    <col min="3333" max="3333" width="9.7109375" style="168" customWidth="1"/>
    <col min="3334" max="3334" width="22.85546875" style="168" bestFit="1" customWidth="1"/>
    <col min="3335" max="3335" width="48.28515625" style="168" customWidth="1"/>
    <col min="3336" max="3336" width="11.28515625" style="168" customWidth="1"/>
    <col min="3337" max="3337" width="6.28515625" style="168" customWidth="1"/>
    <col min="3338" max="3338" width="6" style="168" customWidth="1"/>
    <col min="3339" max="3339" width="5.42578125" style="168" customWidth="1"/>
    <col min="3340" max="3340" width="5.85546875" style="168" customWidth="1"/>
    <col min="3341" max="3341" width="7" style="168" bestFit="1" customWidth="1"/>
    <col min="3342" max="3342" width="7" style="168" customWidth="1"/>
    <col min="3343" max="3343" width="6.85546875" style="168" customWidth="1"/>
    <col min="3344" max="3344" width="14.42578125" style="168" bestFit="1" customWidth="1"/>
    <col min="3345" max="3346" width="14.28515625" style="168" bestFit="1" customWidth="1"/>
    <col min="3347" max="3347" width="14.85546875" style="168" bestFit="1" customWidth="1"/>
    <col min="3348" max="3348" width="11.42578125" style="168" customWidth="1"/>
    <col min="3349" max="3349" width="15" style="168" customWidth="1"/>
    <col min="3350" max="3350" width="14.42578125" style="168" customWidth="1"/>
    <col min="3351" max="3351" width="16" style="168" bestFit="1" customWidth="1"/>
    <col min="3352" max="3352" width="65.140625" style="168" bestFit="1" customWidth="1"/>
    <col min="3353" max="3353" width="74.140625" style="168" customWidth="1"/>
    <col min="3354" max="3584" width="11.42578125" style="168" customWidth="1"/>
    <col min="3585" max="3585" width="4.7109375" style="168" bestFit="1" customWidth="1"/>
    <col min="3586" max="3586" width="8" style="168" customWidth="1"/>
    <col min="3587" max="3587" width="10.7109375" style="168" customWidth="1"/>
    <col min="3588" max="3588" width="10.140625" style="168" customWidth="1"/>
    <col min="3589" max="3589" width="9.7109375" style="168" customWidth="1"/>
    <col min="3590" max="3590" width="22.85546875" style="168" bestFit="1" customWidth="1"/>
    <col min="3591" max="3591" width="48.28515625" style="168" customWidth="1"/>
    <col min="3592" max="3592" width="11.28515625" style="168" customWidth="1"/>
    <col min="3593" max="3593" width="6.28515625" style="168" customWidth="1"/>
    <col min="3594" max="3594" width="6" style="168" customWidth="1"/>
    <col min="3595" max="3595" width="5.42578125" style="168" customWidth="1"/>
    <col min="3596" max="3596" width="5.85546875" style="168" customWidth="1"/>
    <col min="3597" max="3597" width="7" style="168" bestFit="1" customWidth="1"/>
    <col min="3598" max="3598" width="7" style="168" customWidth="1"/>
    <col min="3599" max="3599" width="6.85546875" style="168" customWidth="1"/>
    <col min="3600" max="3600" width="14.42578125" style="168" bestFit="1" customWidth="1"/>
    <col min="3601" max="3602" width="14.28515625" style="168" bestFit="1" customWidth="1"/>
    <col min="3603" max="3603" width="14.85546875" style="168" bestFit="1" customWidth="1"/>
    <col min="3604" max="3604" width="11.42578125" style="168" customWidth="1"/>
    <col min="3605" max="3605" width="15" style="168" customWidth="1"/>
    <col min="3606" max="3606" width="14.42578125" style="168" customWidth="1"/>
    <col min="3607" max="3607" width="16" style="168" bestFit="1" customWidth="1"/>
    <col min="3608" max="3608" width="65.140625" style="168" bestFit="1" customWidth="1"/>
    <col min="3609" max="3609" width="74.140625" style="168" customWidth="1"/>
    <col min="3610" max="3840" width="11.42578125" style="168" customWidth="1"/>
    <col min="3841" max="3841" width="4.7109375" style="168" bestFit="1" customWidth="1"/>
    <col min="3842" max="3842" width="8" style="168" customWidth="1"/>
    <col min="3843" max="3843" width="10.7109375" style="168" customWidth="1"/>
    <col min="3844" max="3844" width="10.140625" style="168" customWidth="1"/>
    <col min="3845" max="3845" width="9.7109375" style="168" customWidth="1"/>
    <col min="3846" max="3846" width="22.85546875" style="168" bestFit="1" customWidth="1"/>
    <col min="3847" max="3847" width="48.28515625" style="168" customWidth="1"/>
    <col min="3848" max="3848" width="11.28515625" style="168" customWidth="1"/>
    <col min="3849" max="3849" width="6.28515625" style="168" customWidth="1"/>
    <col min="3850" max="3850" width="6" style="168" customWidth="1"/>
    <col min="3851" max="3851" width="5.42578125" style="168" customWidth="1"/>
    <col min="3852" max="3852" width="5.85546875" style="168" customWidth="1"/>
    <col min="3853" max="3853" width="7" style="168" bestFit="1" customWidth="1"/>
    <col min="3854" max="3854" width="7" style="168" customWidth="1"/>
    <col min="3855" max="3855" width="6.85546875" style="168" customWidth="1"/>
    <col min="3856" max="3856" width="14.42578125" style="168" bestFit="1" customWidth="1"/>
    <col min="3857" max="3858" width="14.28515625" style="168" bestFit="1" customWidth="1"/>
    <col min="3859" max="3859" width="14.85546875" style="168" bestFit="1" customWidth="1"/>
    <col min="3860" max="3860" width="11.42578125" style="168" customWidth="1"/>
    <col min="3861" max="3861" width="15" style="168" customWidth="1"/>
    <col min="3862" max="3862" width="14.42578125" style="168" customWidth="1"/>
    <col min="3863" max="3863" width="16" style="168" bestFit="1" customWidth="1"/>
    <col min="3864" max="3864" width="65.140625" style="168" bestFit="1" customWidth="1"/>
    <col min="3865" max="3865" width="74.140625" style="168" customWidth="1"/>
    <col min="3866" max="4096" width="11.42578125" style="168" customWidth="1"/>
    <col min="4097" max="4097" width="4.7109375" style="168" bestFit="1" customWidth="1"/>
    <col min="4098" max="4098" width="8" style="168" customWidth="1"/>
    <col min="4099" max="4099" width="10.7109375" style="168" customWidth="1"/>
    <col min="4100" max="4100" width="10.140625" style="168" customWidth="1"/>
    <col min="4101" max="4101" width="9.7109375" style="168" customWidth="1"/>
    <col min="4102" max="4102" width="22.85546875" style="168" bestFit="1" customWidth="1"/>
    <col min="4103" max="4103" width="48.28515625" style="168" customWidth="1"/>
    <col min="4104" max="4104" width="11.28515625" style="168" customWidth="1"/>
    <col min="4105" max="4105" width="6.28515625" style="168" customWidth="1"/>
    <col min="4106" max="4106" width="6" style="168" customWidth="1"/>
    <col min="4107" max="4107" width="5.42578125" style="168" customWidth="1"/>
    <col min="4108" max="4108" width="5.85546875" style="168" customWidth="1"/>
    <col min="4109" max="4109" width="7" style="168" bestFit="1" customWidth="1"/>
    <col min="4110" max="4110" width="7" style="168" customWidth="1"/>
    <col min="4111" max="4111" width="6.85546875" style="168" customWidth="1"/>
    <col min="4112" max="4112" width="14.42578125" style="168" bestFit="1" customWidth="1"/>
    <col min="4113" max="4114" width="14.28515625" style="168" bestFit="1" customWidth="1"/>
    <col min="4115" max="4115" width="14.85546875" style="168" bestFit="1" customWidth="1"/>
    <col min="4116" max="4116" width="11.42578125" style="168" customWidth="1"/>
    <col min="4117" max="4117" width="15" style="168" customWidth="1"/>
    <col min="4118" max="4118" width="14.42578125" style="168" customWidth="1"/>
    <col min="4119" max="4119" width="16" style="168" bestFit="1" customWidth="1"/>
    <col min="4120" max="4120" width="65.140625" style="168" bestFit="1" customWidth="1"/>
    <col min="4121" max="4121" width="74.140625" style="168" customWidth="1"/>
    <col min="4122" max="4352" width="11.42578125" style="168" customWidth="1"/>
    <col min="4353" max="4353" width="4.7109375" style="168" bestFit="1" customWidth="1"/>
    <col min="4354" max="4354" width="8" style="168" customWidth="1"/>
    <col min="4355" max="4355" width="10.7109375" style="168" customWidth="1"/>
    <col min="4356" max="4356" width="10.140625" style="168" customWidth="1"/>
    <col min="4357" max="4357" width="9.7109375" style="168" customWidth="1"/>
    <col min="4358" max="4358" width="22.85546875" style="168" bestFit="1" customWidth="1"/>
    <col min="4359" max="4359" width="48.28515625" style="168" customWidth="1"/>
    <col min="4360" max="4360" width="11.28515625" style="168" customWidth="1"/>
    <col min="4361" max="4361" width="6.28515625" style="168" customWidth="1"/>
    <col min="4362" max="4362" width="6" style="168" customWidth="1"/>
    <col min="4363" max="4363" width="5.42578125" style="168" customWidth="1"/>
    <col min="4364" max="4364" width="5.85546875" style="168" customWidth="1"/>
    <col min="4365" max="4365" width="7" style="168" bestFit="1" customWidth="1"/>
    <col min="4366" max="4366" width="7" style="168" customWidth="1"/>
    <col min="4367" max="4367" width="6.85546875" style="168" customWidth="1"/>
    <col min="4368" max="4368" width="14.42578125" style="168" bestFit="1" customWidth="1"/>
    <col min="4369" max="4370" width="14.28515625" style="168" bestFit="1" customWidth="1"/>
    <col min="4371" max="4371" width="14.85546875" style="168" bestFit="1" customWidth="1"/>
    <col min="4372" max="4372" width="11.42578125" style="168" customWidth="1"/>
    <col min="4373" max="4373" width="15" style="168" customWidth="1"/>
    <col min="4374" max="4374" width="14.42578125" style="168" customWidth="1"/>
    <col min="4375" max="4375" width="16" style="168" bestFit="1" customWidth="1"/>
    <col min="4376" max="4376" width="65.140625" style="168" bestFit="1" customWidth="1"/>
    <col min="4377" max="4377" width="74.140625" style="168" customWidth="1"/>
    <col min="4378" max="4608" width="11.42578125" style="168" customWidth="1"/>
    <col min="4609" max="4609" width="4.7109375" style="168" bestFit="1" customWidth="1"/>
    <col min="4610" max="4610" width="8" style="168" customWidth="1"/>
    <col min="4611" max="4611" width="10.7109375" style="168" customWidth="1"/>
    <col min="4612" max="4612" width="10.140625" style="168" customWidth="1"/>
    <col min="4613" max="4613" width="9.7109375" style="168" customWidth="1"/>
    <col min="4614" max="4614" width="22.85546875" style="168" bestFit="1" customWidth="1"/>
    <col min="4615" max="4615" width="48.28515625" style="168" customWidth="1"/>
    <col min="4616" max="4616" width="11.28515625" style="168" customWidth="1"/>
    <col min="4617" max="4617" width="6.28515625" style="168" customWidth="1"/>
    <col min="4618" max="4618" width="6" style="168" customWidth="1"/>
    <col min="4619" max="4619" width="5.42578125" style="168" customWidth="1"/>
    <col min="4620" max="4620" width="5.85546875" style="168" customWidth="1"/>
    <col min="4621" max="4621" width="7" style="168" bestFit="1" customWidth="1"/>
    <col min="4622" max="4622" width="7" style="168" customWidth="1"/>
    <col min="4623" max="4623" width="6.85546875" style="168" customWidth="1"/>
    <col min="4624" max="4624" width="14.42578125" style="168" bestFit="1" customWidth="1"/>
    <col min="4625" max="4626" width="14.28515625" style="168" bestFit="1" customWidth="1"/>
    <col min="4627" max="4627" width="14.85546875" style="168" bestFit="1" customWidth="1"/>
    <col min="4628" max="4628" width="11.42578125" style="168" customWidth="1"/>
    <col min="4629" max="4629" width="15" style="168" customWidth="1"/>
    <col min="4630" max="4630" width="14.42578125" style="168" customWidth="1"/>
    <col min="4631" max="4631" width="16" style="168" bestFit="1" customWidth="1"/>
    <col min="4632" max="4632" width="65.140625" style="168" bestFit="1" customWidth="1"/>
    <col min="4633" max="4633" width="74.140625" style="168" customWidth="1"/>
    <col min="4634" max="4864" width="11.42578125" style="168" customWidth="1"/>
    <col min="4865" max="4865" width="4.7109375" style="168" bestFit="1" customWidth="1"/>
    <col min="4866" max="4866" width="8" style="168" customWidth="1"/>
    <col min="4867" max="4867" width="10.7109375" style="168" customWidth="1"/>
    <col min="4868" max="4868" width="10.140625" style="168" customWidth="1"/>
    <col min="4869" max="4869" width="9.7109375" style="168" customWidth="1"/>
    <col min="4870" max="4870" width="22.85546875" style="168" bestFit="1" customWidth="1"/>
    <col min="4871" max="4871" width="48.28515625" style="168" customWidth="1"/>
    <col min="4872" max="4872" width="11.28515625" style="168" customWidth="1"/>
    <col min="4873" max="4873" width="6.28515625" style="168" customWidth="1"/>
    <col min="4874" max="4874" width="6" style="168" customWidth="1"/>
    <col min="4875" max="4875" width="5.42578125" style="168" customWidth="1"/>
    <col min="4876" max="4876" width="5.85546875" style="168" customWidth="1"/>
    <col min="4877" max="4877" width="7" style="168" bestFit="1" customWidth="1"/>
    <col min="4878" max="4878" width="7" style="168" customWidth="1"/>
    <col min="4879" max="4879" width="6.85546875" style="168" customWidth="1"/>
    <col min="4880" max="4880" width="14.42578125" style="168" bestFit="1" customWidth="1"/>
    <col min="4881" max="4882" width="14.28515625" style="168" bestFit="1" customWidth="1"/>
    <col min="4883" max="4883" width="14.85546875" style="168" bestFit="1" customWidth="1"/>
    <col min="4884" max="4884" width="11.42578125" style="168" customWidth="1"/>
    <col min="4885" max="4885" width="15" style="168" customWidth="1"/>
    <col min="4886" max="4886" width="14.42578125" style="168" customWidth="1"/>
    <col min="4887" max="4887" width="16" style="168" bestFit="1" customWidth="1"/>
    <col min="4888" max="4888" width="65.140625" style="168" bestFit="1" customWidth="1"/>
    <col min="4889" max="4889" width="74.140625" style="168" customWidth="1"/>
    <col min="4890" max="5120" width="11.42578125" style="168" customWidth="1"/>
    <col min="5121" max="5121" width="4.7109375" style="168" bestFit="1" customWidth="1"/>
    <col min="5122" max="5122" width="8" style="168" customWidth="1"/>
    <col min="5123" max="5123" width="10.7109375" style="168" customWidth="1"/>
    <col min="5124" max="5124" width="10.140625" style="168" customWidth="1"/>
    <col min="5125" max="5125" width="9.7109375" style="168" customWidth="1"/>
    <col min="5126" max="5126" width="22.85546875" style="168" bestFit="1" customWidth="1"/>
    <col min="5127" max="5127" width="48.28515625" style="168" customWidth="1"/>
    <col min="5128" max="5128" width="11.28515625" style="168" customWidth="1"/>
    <col min="5129" max="5129" width="6.28515625" style="168" customWidth="1"/>
    <col min="5130" max="5130" width="6" style="168" customWidth="1"/>
    <col min="5131" max="5131" width="5.42578125" style="168" customWidth="1"/>
    <col min="5132" max="5132" width="5.85546875" style="168" customWidth="1"/>
    <col min="5133" max="5133" width="7" style="168" bestFit="1" customWidth="1"/>
    <col min="5134" max="5134" width="7" style="168" customWidth="1"/>
    <col min="5135" max="5135" width="6.85546875" style="168" customWidth="1"/>
    <col min="5136" max="5136" width="14.42578125" style="168" bestFit="1" customWidth="1"/>
    <col min="5137" max="5138" width="14.28515625" style="168" bestFit="1" customWidth="1"/>
    <col min="5139" max="5139" width="14.85546875" style="168" bestFit="1" customWidth="1"/>
    <col min="5140" max="5140" width="11.42578125" style="168" customWidth="1"/>
    <col min="5141" max="5141" width="15" style="168" customWidth="1"/>
    <col min="5142" max="5142" width="14.42578125" style="168" customWidth="1"/>
    <col min="5143" max="5143" width="16" style="168" bestFit="1" customWidth="1"/>
    <col min="5144" max="5144" width="65.140625" style="168" bestFit="1" customWidth="1"/>
    <col min="5145" max="5145" width="74.140625" style="168" customWidth="1"/>
    <col min="5146" max="5376" width="11.42578125" style="168" customWidth="1"/>
    <col min="5377" max="5377" width="4.7109375" style="168" bestFit="1" customWidth="1"/>
    <col min="5378" max="5378" width="8" style="168" customWidth="1"/>
    <col min="5379" max="5379" width="10.7109375" style="168" customWidth="1"/>
    <col min="5380" max="5380" width="10.140625" style="168" customWidth="1"/>
    <col min="5381" max="5381" width="9.7109375" style="168" customWidth="1"/>
    <col min="5382" max="5382" width="22.85546875" style="168" bestFit="1" customWidth="1"/>
    <col min="5383" max="5383" width="48.28515625" style="168" customWidth="1"/>
    <col min="5384" max="5384" width="11.28515625" style="168" customWidth="1"/>
    <col min="5385" max="5385" width="6.28515625" style="168" customWidth="1"/>
    <col min="5386" max="5386" width="6" style="168" customWidth="1"/>
    <col min="5387" max="5387" width="5.42578125" style="168" customWidth="1"/>
    <col min="5388" max="5388" width="5.85546875" style="168" customWidth="1"/>
    <col min="5389" max="5389" width="7" style="168" bestFit="1" customWidth="1"/>
    <col min="5390" max="5390" width="7" style="168" customWidth="1"/>
    <col min="5391" max="5391" width="6.85546875" style="168" customWidth="1"/>
    <col min="5392" max="5392" width="14.42578125" style="168" bestFit="1" customWidth="1"/>
    <col min="5393" max="5394" width="14.28515625" style="168" bestFit="1" customWidth="1"/>
    <col min="5395" max="5395" width="14.85546875" style="168" bestFit="1" customWidth="1"/>
    <col min="5396" max="5396" width="11.42578125" style="168" customWidth="1"/>
    <col min="5397" max="5397" width="15" style="168" customWidth="1"/>
    <col min="5398" max="5398" width="14.42578125" style="168" customWidth="1"/>
    <col min="5399" max="5399" width="16" style="168" bestFit="1" customWidth="1"/>
    <col min="5400" max="5400" width="65.140625" style="168" bestFit="1" customWidth="1"/>
    <col min="5401" max="5401" width="74.140625" style="168" customWidth="1"/>
    <col min="5402" max="5632" width="11.42578125" style="168" customWidth="1"/>
    <col min="5633" max="5633" width="4.7109375" style="168" bestFit="1" customWidth="1"/>
    <col min="5634" max="5634" width="8" style="168" customWidth="1"/>
    <col min="5635" max="5635" width="10.7109375" style="168" customWidth="1"/>
    <col min="5636" max="5636" width="10.140625" style="168" customWidth="1"/>
    <col min="5637" max="5637" width="9.7109375" style="168" customWidth="1"/>
    <col min="5638" max="5638" width="22.85546875" style="168" bestFit="1" customWidth="1"/>
    <col min="5639" max="5639" width="48.28515625" style="168" customWidth="1"/>
    <col min="5640" max="5640" width="11.28515625" style="168" customWidth="1"/>
    <col min="5641" max="5641" width="6.28515625" style="168" customWidth="1"/>
    <col min="5642" max="5642" width="6" style="168" customWidth="1"/>
    <col min="5643" max="5643" width="5.42578125" style="168" customWidth="1"/>
    <col min="5644" max="5644" width="5.85546875" style="168" customWidth="1"/>
    <col min="5645" max="5645" width="7" style="168" bestFit="1" customWidth="1"/>
    <col min="5646" max="5646" width="7" style="168" customWidth="1"/>
    <col min="5647" max="5647" width="6.85546875" style="168" customWidth="1"/>
    <col min="5648" max="5648" width="14.42578125" style="168" bestFit="1" customWidth="1"/>
    <col min="5649" max="5650" width="14.28515625" style="168" bestFit="1" customWidth="1"/>
    <col min="5651" max="5651" width="14.85546875" style="168" bestFit="1" customWidth="1"/>
    <col min="5652" max="5652" width="11.42578125" style="168" customWidth="1"/>
    <col min="5653" max="5653" width="15" style="168" customWidth="1"/>
    <col min="5654" max="5654" width="14.42578125" style="168" customWidth="1"/>
    <col min="5655" max="5655" width="16" style="168" bestFit="1" customWidth="1"/>
    <col min="5656" max="5656" width="65.140625" style="168" bestFit="1" customWidth="1"/>
    <col min="5657" max="5657" width="74.140625" style="168" customWidth="1"/>
    <col min="5658" max="5888" width="11.42578125" style="168" customWidth="1"/>
    <col min="5889" max="5889" width="4.7109375" style="168" bestFit="1" customWidth="1"/>
    <col min="5890" max="5890" width="8" style="168" customWidth="1"/>
    <col min="5891" max="5891" width="10.7109375" style="168" customWidth="1"/>
    <col min="5892" max="5892" width="10.140625" style="168" customWidth="1"/>
    <col min="5893" max="5893" width="9.7109375" style="168" customWidth="1"/>
    <col min="5894" max="5894" width="22.85546875" style="168" bestFit="1" customWidth="1"/>
    <col min="5895" max="5895" width="48.28515625" style="168" customWidth="1"/>
    <col min="5896" max="5896" width="11.28515625" style="168" customWidth="1"/>
    <col min="5897" max="5897" width="6.28515625" style="168" customWidth="1"/>
    <col min="5898" max="5898" width="6" style="168" customWidth="1"/>
    <col min="5899" max="5899" width="5.42578125" style="168" customWidth="1"/>
    <col min="5900" max="5900" width="5.85546875" style="168" customWidth="1"/>
    <col min="5901" max="5901" width="7" style="168" bestFit="1" customWidth="1"/>
    <col min="5902" max="5902" width="7" style="168" customWidth="1"/>
    <col min="5903" max="5903" width="6.85546875" style="168" customWidth="1"/>
    <col min="5904" max="5904" width="14.42578125" style="168" bestFit="1" customWidth="1"/>
    <col min="5905" max="5906" width="14.28515625" style="168" bestFit="1" customWidth="1"/>
    <col min="5907" max="5907" width="14.85546875" style="168" bestFit="1" customWidth="1"/>
    <col min="5908" max="5908" width="11.42578125" style="168" customWidth="1"/>
    <col min="5909" max="5909" width="15" style="168" customWidth="1"/>
    <col min="5910" max="5910" width="14.42578125" style="168" customWidth="1"/>
    <col min="5911" max="5911" width="16" style="168" bestFit="1" customWidth="1"/>
    <col min="5912" max="5912" width="65.140625" style="168" bestFit="1" customWidth="1"/>
    <col min="5913" max="5913" width="74.140625" style="168" customWidth="1"/>
    <col min="5914" max="6144" width="11.42578125" style="168" customWidth="1"/>
    <col min="6145" max="6145" width="4.7109375" style="168" bestFit="1" customWidth="1"/>
    <col min="6146" max="6146" width="8" style="168" customWidth="1"/>
    <col min="6147" max="6147" width="10.7109375" style="168" customWidth="1"/>
    <col min="6148" max="6148" width="10.140625" style="168" customWidth="1"/>
    <col min="6149" max="6149" width="9.7109375" style="168" customWidth="1"/>
    <col min="6150" max="6150" width="22.85546875" style="168" bestFit="1" customWidth="1"/>
    <col min="6151" max="6151" width="48.28515625" style="168" customWidth="1"/>
    <col min="6152" max="6152" width="11.28515625" style="168" customWidth="1"/>
    <col min="6153" max="6153" width="6.28515625" style="168" customWidth="1"/>
    <col min="6154" max="6154" width="6" style="168" customWidth="1"/>
    <col min="6155" max="6155" width="5.42578125" style="168" customWidth="1"/>
    <col min="6156" max="6156" width="5.85546875" style="168" customWidth="1"/>
    <col min="6157" max="6157" width="7" style="168" bestFit="1" customWidth="1"/>
    <col min="6158" max="6158" width="7" style="168" customWidth="1"/>
    <col min="6159" max="6159" width="6.85546875" style="168" customWidth="1"/>
    <col min="6160" max="6160" width="14.42578125" style="168" bestFit="1" customWidth="1"/>
    <col min="6161" max="6162" width="14.28515625" style="168" bestFit="1" customWidth="1"/>
    <col min="6163" max="6163" width="14.85546875" style="168" bestFit="1" customWidth="1"/>
    <col min="6164" max="6164" width="11.42578125" style="168" customWidth="1"/>
    <col min="6165" max="6165" width="15" style="168" customWidth="1"/>
    <col min="6166" max="6166" width="14.42578125" style="168" customWidth="1"/>
    <col min="6167" max="6167" width="16" style="168" bestFit="1" customWidth="1"/>
    <col min="6168" max="6168" width="65.140625" style="168" bestFit="1" customWidth="1"/>
    <col min="6169" max="6169" width="74.140625" style="168" customWidth="1"/>
    <col min="6170" max="6400" width="11.42578125" style="168" customWidth="1"/>
    <col min="6401" max="6401" width="4.7109375" style="168" bestFit="1" customWidth="1"/>
    <col min="6402" max="6402" width="8" style="168" customWidth="1"/>
    <col min="6403" max="6403" width="10.7109375" style="168" customWidth="1"/>
    <col min="6404" max="6404" width="10.140625" style="168" customWidth="1"/>
    <col min="6405" max="6405" width="9.7109375" style="168" customWidth="1"/>
    <col min="6406" max="6406" width="22.85546875" style="168" bestFit="1" customWidth="1"/>
    <col min="6407" max="6407" width="48.28515625" style="168" customWidth="1"/>
    <col min="6408" max="6408" width="11.28515625" style="168" customWidth="1"/>
    <col min="6409" max="6409" width="6.28515625" style="168" customWidth="1"/>
    <col min="6410" max="6410" width="6" style="168" customWidth="1"/>
    <col min="6411" max="6411" width="5.42578125" style="168" customWidth="1"/>
    <col min="6412" max="6412" width="5.85546875" style="168" customWidth="1"/>
    <col min="6413" max="6413" width="7" style="168" bestFit="1" customWidth="1"/>
    <col min="6414" max="6414" width="7" style="168" customWidth="1"/>
    <col min="6415" max="6415" width="6.85546875" style="168" customWidth="1"/>
    <col min="6416" max="6416" width="14.42578125" style="168" bestFit="1" customWidth="1"/>
    <col min="6417" max="6418" width="14.28515625" style="168" bestFit="1" customWidth="1"/>
    <col min="6419" max="6419" width="14.85546875" style="168" bestFit="1" customWidth="1"/>
    <col min="6420" max="6420" width="11.42578125" style="168" customWidth="1"/>
    <col min="6421" max="6421" width="15" style="168" customWidth="1"/>
    <col min="6422" max="6422" width="14.42578125" style="168" customWidth="1"/>
    <col min="6423" max="6423" width="16" style="168" bestFit="1" customWidth="1"/>
    <col min="6424" max="6424" width="65.140625" style="168" bestFit="1" customWidth="1"/>
    <col min="6425" max="6425" width="74.140625" style="168" customWidth="1"/>
    <col min="6426" max="6656" width="11.42578125" style="168" customWidth="1"/>
    <col min="6657" max="6657" width="4.7109375" style="168" bestFit="1" customWidth="1"/>
    <col min="6658" max="6658" width="8" style="168" customWidth="1"/>
    <col min="6659" max="6659" width="10.7109375" style="168" customWidth="1"/>
    <col min="6660" max="6660" width="10.140625" style="168" customWidth="1"/>
    <col min="6661" max="6661" width="9.7109375" style="168" customWidth="1"/>
    <col min="6662" max="6662" width="22.85546875" style="168" bestFit="1" customWidth="1"/>
    <col min="6663" max="6663" width="48.28515625" style="168" customWidth="1"/>
    <col min="6664" max="6664" width="11.28515625" style="168" customWidth="1"/>
    <col min="6665" max="6665" width="6.28515625" style="168" customWidth="1"/>
    <col min="6666" max="6666" width="6" style="168" customWidth="1"/>
    <col min="6667" max="6667" width="5.42578125" style="168" customWidth="1"/>
    <col min="6668" max="6668" width="5.85546875" style="168" customWidth="1"/>
    <col min="6669" max="6669" width="7" style="168" bestFit="1" customWidth="1"/>
    <col min="6670" max="6670" width="7" style="168" customWidth="1"/>
    <col min="6671" max="6671" width="6.85546875" style="168" customWidth="1"/>
    <col min="6672" max="6672" width="14.42578125" style="168" bestFit="1" customWidth="1"/>
    <col min="6673" max="6674" width="14.28515625" style="168" bestFit="1" customWidth="1"/>
    <col min="6675" max="6675" width="14.85546875" style="168" bestFit="1" customWidth="1"/>
    <col min="6676" max="6676" width="11.42578125" style="168" customWidth="1"/>
    <col min="6677" max="6677" width="15" style="168" customWidth="1"/>
    <col min="6678" max="6678" width="14.42578125" style="168" customWidth="1"/>
    <col min="6679" max="6679" width="16" style="168" bestFit="1" customWidth="1"/>
    <col min="6680" max="6680" width="65.140625" style="168" bestFit="1" customWidth="1"/>
    <col min="6681" max="6681" width="74.140625" style="168" customWidth="1"/>
    <col min="6682" max="6912" width="11.42578125" style="168" customWidth="1"/>
    <col min="6913" max="6913" width="4.7109375" style="168" bestFit="1" customWidth="1"/>
    <col min="6914" max="6914" width="8" style="168" customWidth="1"/>
    <col min="6915" max="6915" width="10.7109375" style="168" customWidth="1"/>
    <col min="6916" max="6916" width="10.140625" style="168" customWidth="1"/>
    <col min="6917" max="6917" width="9.7109375" style="168" customWidth="1"/>
    <col min="6918" max="6918" width="22.85546875" style="168" bestFit="1" customWidth="1"/>
    <col min="6919" max="6919" width="48.28515625" style="168" customWidth="1"/>
    <col min="6920" max="6920" width="11.28515625" style="168" customWidth="1"/>
    <col min="6921" max="6921" width="6.28515625" style="168" customWidth="1"/>
    <col min="6922" max="6922" width="6" style="168" customWidth="1"/>
    <col min="6923" max="6923" width="5.42578125" style="168" customWidth="1"/>
    <col min="6924" max="6924" width="5.85546875" style="168" customWidth="1"/>
    <col min="6925" max="6925" width="7" style="168" bestFit="1" customWidth="1"/>
    <col min="6926" max="6926" width="7" style="168" customWidth="1"/>
    <col min="6927" max="6927" width="6.85546875" style="168" customWidth="1"/>
    <col min="6928" max="6928" width="14.42578125" style="168" bestFit="1" customWidth="1"/>
    <col min="6929" max="6930" width="14.28515625" style="168" bestFit="1" customWidth="1"/>
    <col min="6931" max="6931" width="14.85546875" style="168" bestFit="1" customWidth="1"/>
    <col min="6932" max="6932" width="11.42578125" style="168" customWidth="1"/>
    <col min="6933" max="6933" width="15" style="168" customWidth="1"/>
    <col min="6934" max="6934" width="14.42578125" style="168" customWidth="1"/>
    <col min="6935" max="6935" width="16" style="168" bestFit="1" customWidth="1"/>
    <col min="6936" max="6936" width="65.140625" style="168" bestFit="1" customWidth="1"/>
    <col min="6937" max="6937" width="74.140625" style="168" customWidth="1"/>
    <col min="6938" max="7168" width="11.42578125" style="168" customWidth="1"/>
    <col min="7169" max="7169" width="4.7109375" style="168" bestFit="1" customWidth="1"/>
    <col min="7170" max="7170" width="8" style="168" customWidth="1"/>
    <col min="7171" max="7171" width="10.7109375" style="168" customWidth="1"/>
    <col min="7172" max="7172" width="10.140625" style="168" customWidth="1"/>
    <col min="7173" max="7173" width="9.7109375" style="168" customWidth="1"/>
    <col min="7174" max="7174" width="22.85546875" style="168" bestFit="1" customWidth="1"/>
    <col min="7175" max="7175" width="48.28515625" style="168" customWidth="1"/>
    <col min="7176" max="7176" width="11.28515625" style="168" customWidth="1"/>
    <col min="7177" max="7177" width="6.28515625" style="168" customWidth="1"/>
    <col min="7178" max="7178" width="6" style="168" customWidth="1"/>
    <col min="7179" max="7179" width="5.42578125" style="168" customWidth="1"/>
    <col min="7180" max="7180" width="5.85546875" style="168" customWidth="1"/>
    <col min="7181" max="7181" width="7" style="168" bestFit="1" customWidth="1"/>
    <col min="7182" max="7182" width="7" style="168" customWidth="1"/>
    <col min="7183" max="7183" width="6.85546875" style="168" customWidth="1"/>
    <col min="7184" max="7184" width="14.42578125" style="168" bestFit="1" customWidth="1"/>
    <col min="7185" max="7186" width="14.28515625" style="168" bestFit="1" customWidth="1"/>
    <col min="7187" max="7187" width="14.85546875" style="168" bestFit="1" customWidth="1"/>
    <col min="7188" max="7188" width="11.42578125" style="168" customWidth="1"/>
    <col min="7189" max="7189" width="15" style="168" customWidth="1"/>
    <col min="7190" max="7190" width="14.42578125" style="168" customWidth="1"/>
    <col min="7191" max="7191" width="16" style="168" bestFit="1" customWidth="1"/>
    <col min="7192" max="7192" width="65.140625" style="168" bestFit="1" customWidth="1"/>
    <col min="7193" max="7193" width="74.140625" style="168" customWidth="1"/>
    <col min="7194" max="7424" width="11.42578125" style="168" customWidth="1"/>
    <col min="7425" max="7425" width="4.7109375" style="168" bestFit="1" customWidth="1"/>
    <col min="7426" max="7426" width="8" style="168" customWidth="1"/>
    <col min="7427" max="7427" width="10.7109375" style="168" customWidth="1"/>
    <col min="7428" max="7428" width="10.140625" style="168" customWidth="1"/>
    <col min="7429" max="7429" width="9.7109375" style="168" customWidth="1"/>
    <col min="7430" max="7430" width="22.85546875" style="168" bestFit="1" customWidth="1"/>
    <col min="7431" max="7431" width="48.28515625" style="168" customWidth="1"/>
    <col min="7432" max="7432" width="11.28515625" style="168" customWidth="1"/>
    <col min="7433" max="7433" width="6.28515625" style="168" customWidth="1"/>
    <col min="7434" max="7434" width="6" style="168" customWidth="1"/>
    <col min="7435" max="7435" width="5.42578125" style="168" customWidth="1"/>
    <col min="7436" max="7436" width="5.85546875" style="168" customWidth="1"/>
    <col min="7437" max="7437" width="7" style="168" bestFit="1" customWidth="1"/>
    <col min="7438" max="7438" width="7" style="168" customWidth="1"/>
    <col min="7439" max="7439" width="6.85546875" style="168" customWidth="1"/>
    <col min="7440" max="7440" width="14.42578125" style="168" bestFit="1" customWidth="1"/>
    <col min="7441" max="7442" width="14.28515625" style="168" bestFit="1" customWidth="1"/>
    <col min="7443" max="7443" width="14.85546875" style="168" bestFit="1" customWidth="1"/>
    <col min="7444" max="7444" width="11.42578125" style="168" customWidth="1"/>
    <col min="7445" max="7445" width="15" style="168" customWidth="1"/>
    <col min="7446" max="7446" width="14.42578125" style="168" customWidth="1"/>
    <col min="7447" max="7447" width="16" style="168" bestFit="1" customWidth="1"/>
    <col min="7448" max="7448" width="65.140625" style="168" bestFit="1" customWidth="1"/>
    <col min="7449" max="7449" width="74.140625" style="168" customWidth="1"/>
    <col min="7450" max="7680" width="11.42578125" style="168" customWidth="1"/>
    <col min="7681" max="7681" width="4.7109375" style="168" bestFit="1" customWidth="1"/>
    <col min="7682" max="7682" width="8" style="168" customWidth="1"/>
    <col min="7683" max="7683" width="10.7109375" style="168" customWidth="1"/>
    <col min="7684" max="7684" width="10.140625" style="168" customWidth="1"/>
    <col min="7685" max="7685" width="9.7109375" style="168" customWidth="1"/>
    <col min="7686" max="7686" width="22.85546875" style="168" bestFit="1" customWidth="1"/>
    <col min="7687" max="7687" width="48.28515625" style="168" customWidth="1"/>
    <col min="7688" max="7688" width="11.28515625" style="168" customWidth="1"/>
    <col min="7689" max="7689" width="6.28515625" style="168" customWidth="1"/>
    <col min="7690" max="7690" width="6" style="168" customWidth="1"/>
    <col min="7691" max="7691" width="5.42578125" style="168" customWidth="1"/>
    <col min="7692" max="7692" width="5.85546875" style="168" customWidth="1"/>
    <col min="7693" max="7693" width="7" style="168" bestFit="1" customWidth="1"/>
    <col min="7694" max="7694" width="7" style="168" customWidth="1"/>
    <col min="7695" max="7695" width="6.85546875" style="168" customWidth="1"/>
    <col min="7696" max="7696" width="14.42578125" style="168" bestFit="1" customWidth="1"/>
    <col min="7697" max="7698" width="14.28515625" style="168" bestFit="1" customWidth="1"/>
    <col min="7699" max="7699" width="14.85546875" style="168" bestFit="1" customWidth="1"/>
    <col min="7700" max="7700" width="11.42578125" style="168" customWidth="1"/>
    <col min="7701" max="7701" width="15" style="168" customWidth="1"/>
    <col min="7702" max="7702" width="14.42578125" style="168" customWidth="1"/>
    <col min="7703" max="7703" width="16" style="168" bestFit="1" customWidth="1"/>
    <col min="7704" max="7704" width="65.140625" style="168" bestFit="1" customWidth="1"/>
    <col min="7705" max="7705" width="74.140625" style="168" customWidth="1"/>
    <col min="7706" max="7936" width="11.42578125" style="168" customWidth="1"/>
    <col min="7937" max="7937" width="4.7109375" style="168" bestFit="1" customWidth="1"/>
    <col min="7938" max="7938" width="8" style="168" customWidth="1"/>
    <col min="7939" max="7939" width="10.7109375" style="168" customWidth="1"/>
    <col min="7940" max="7940" width="10.140625" style="168" customWidth="1"/>
    <col min="7941" max="7941" width="9.7109375" style="168" customWidth="1"/>
    <col min="7942" max="7942" width="22.85546875" style="168" bestFit="1" customWidth="1"/>
    <col min="7943" max="7943" width="48.28515625" style="168" customWidth="1"/>
    <col min="7944" max="7944" width="11.28515625" style="168" customWidth="1"/>
    <col min="7945" max="7945" width="6.28515625" style="168" customWidth="1"/>
    <col min="7946" max="7946" width="6" style="168" customWidth="1"/>
    <col min="7947" max="7947" width="5.42578125" style="168" customWidth="1"/>
    <col min="7948" max="7948" width="5.85546875" style="168" customWidth="1"/>
    <col min="7949" max="7949" width="7" style="168" bestFit="1" customWidth="1"/>
    <col min="7950" max="7950" width="7" style="168" customWidth="1"/>
    <col min="7951" max="7951" width="6.85546875" style="168" customWidth="1"/>
    <col min="7952" max="7952" width="14.42578125" style="168" bestFit="1" customWidth="1"/>
    <col min="7953" max="7954" width="14.28515625" style="168" bestFit="1" customWidth="1"/>
    <col min="7955" max="7955" width="14.85546875" style="168" bestFit="1" customWidth="1"/>
    <col min="7956" max="7956" width="11.42578125" style="168" customWidth="1"/>
    <col min="7957" max="7957" width="15" style="168" customWidth="1"/>
    <col min="7958" max="7958" width="14.42578125" style="168" customWidth="1"/>
    <col min="7959" max="7959" width="16" style="168" bestFit="1" customWidth="1"/>
    <col min="7960" max="7960" width="65.140625" style="168" bestFit="1" customWidth="1"/>
    <col min="7961" max="7961" width="74.140625" style="168" customWidth="1"/>
    <col min="7962" max="8192" width="11.42578125" style="168" customWidth="1"/>
    <col min="8193" max="8193" width="4.7109375" style="168" bestFit="1" customWidth="1"/>
    <col min="8194" max="8194" width="8" style="168" customWidth="1"/>
    <col min="8195" max="8195" width="10.7109375" style="168" customWidth="1"/>
    <col min="8196" max="8196" width="10.140625" style="168" customWidth="1"/>
    <col min="8197" max="8197" width="9.7109375" style="168" customWidth="1"/>
    <col min="8198" max="8198" width="22.85546875" style="168" bestFit="1" customWidth="1"/>
    <col min="8199" max="8199" width="48.28515625" style="168" customWidth="1"/>
    <col min="8200" max="8200" width="11.28515625" style="168" customWidth="1"/>
    <col min="8201" max="8201" width="6.28515625" style="168" customWidth="1"/>
    <col min="8202" max="8202" width="6" style="168" customWidth="1"/>
    <col min="8203" max="8203" width="5.42578125" style="168" customWidth="1"/>
    <col min="8204" max="8204" width="5.85546875" style="168" customWidth="1"/>
    <col min="8205" max="8205" width="7" style="168" bestFit="1" customWidth="1"/>
    <col min="8206" max="8206" width="7" style="168" customWidth="1"/>
    <col min="8207" max="8207" width="6.85546875" style="168" customWidth="1"/>
    <col min="8208" max="8208" width="14.42578125" style="168" bestFit="1" customWidth="1"/>
    <col min="8209" max="8210" width="14.28515625" style="168" bestFit="1" customWidth="1"/>
    <col min="8211" max="8211" width="14.85546875" style="168" bestFit="1" customWidth="1"/>
    <col min="8212" max="8212" width="11.42578125" style="168" customWidth="1"/>
    <col min="8213" max="8213" width="15" style="168" customWidth="1"/>
    <col min="8214" max="8214" width="14.42578125" style="168" customWidth="1"/>
    <col min="8215" max="8215" width="16" style="168" bestFit="1" customWidth="1"/>
    <col min="8216" max="8216" width="65.140625" style="168" bestFit="1" customWidth="1"/>
    <col min="8217" max="8217" width="74.140625" style="168" customWidth="1"/>
    <col min="8218" max="8448" width="11.42578125" style="168" customWidth="1"/>
    <col min="8449" max="8449" width="4.7109375" style="168" bestFit="1" customWidth="1"/>
    <col min="8450" max="8450" width="8" style="168" customWidth="1"/>
    <col min="8451" max="8451" width="10.7109375" style="168" customWidth="1"/>
    <col min="8452" max="8452" width="10.140625" style="168" customWidth="1"/>
    <col min="8453" max="8453" width="9.7109375" style="168" customWidth="1"/>
    <col min="8454" max="8454" width="22.85546875" style="168" bestFit="1" customWidth="1"/>
    <col min="8455" max="8455" width="48.28515625" style="168" customWidth="1"/>
    <col min="8456" max="8456" width="11.28515625" style="168" customWidth="1"/>
    <col min="8457" max="8457" width="6.28515625" style="168" customWidth="1"/>
    <col min="8458" max="8458" width="6" style="168" customWidth="1"/>
    <col min="8459" max="8459" width="5.42578125" style="168" customWidth="1"/>
    <col min="8460" max="8460" width="5.85546875" style="168" customWidth="1"/>
    <col min="8461" max="8461" width="7" style="168" bestFit="1" customWidth="1"/>
    <col min="8462" max="8462" width="7" style="168" customWidth="1"/>
    <col min="8463" max="8463" width="6.85546875" style="168" customWidth="1"/>
    <col min="8464" max="8464" width="14.42578125" style="168" bestFit="1" customWidth="1"/>
    <col min="8465" max="8466" width="14.28515625" style="168" bestFit="1" customWidth="1"/>
    <col min="8467" max="8467" width="14.85546875" style="168" bestFit="1" customWidth="1"/>
    <col min="8468" max="8468" width="11.42578125" style="168" customWidth="1"/>
    <col min="8469" max="8469" width="15" style="168" customWidth="1"/>
    <col min="8470" max="8470" width="14.42578125" style="168" customWidth="1"/>
    <col min="8471" max="8471" width="16" style="168" bestFit="1" customWidth="1"/>
    <col min="8472" max="8472" width="65.140625" style="168" bestFit="1" customWidth="1"/>
    <col min="8473" max="8473" width="74.140625" style="168" customWidth="1"/>
    <col min="8474" max="8704" width="11.42578125" style="168" customWidth="1"/>
    <col min="8705" max="8705" width="4.7109375" style="168" bestFit="1" customWidth="1"/>
    <col min="8706" max="8706" width="8" style="168" customWidth="1"/>
    <col min="8707" max="8707" width="10.7109375" style="168" customWidth="1"/>
    <col min="8708" max="8708" width="10.140625" style="168" customWidth="1"/>
    <col min="8709" max="8709" width="9.7109375" style="168" customWidth="1"/>
    <col min="8710" max="8710" width="22.85546875" style="168" bestFit="1" customWidth="1"/>
    <col min="8711" max="8711" width="48.28515625" style="168" customWidth="1"/>
    <col min="8712" max="8712" width="11.28515625" style="168" customWidth="1"/>
    <col min="8713" max="8713" width="6.28515625" style="168" customWidth="1"/>
    <col min="8714" max="8714" width="6" style="168" customWidth="1"/>
    <col min="8715" max="8715" width="5.42578125" style="168" customWidth="1"/>
    <col min="8716" max="8716" width="5.85546875" style="168" customWidth="1"/>
    <col min="8717" max="8717" width="7" style="168" bestFit="1" customWidth="1"/>
    <col min="8718" max="8718" width="7" style="168" customWidth="1"/>
    <col min="8719" max="8719" width="6.85546875" style="168" customWidth="1"/>
    <col min="8720" max="8720" width="14.42578125" style="168" bestFit="1" customWidth="1"/>
    <col min="8721" max="8722" width="14.28515625" style="168" bestFit="1" customWidth="1"/>
    <col min="8723" max="8723" width="14.85546875" style="168" bestFit="1" customWidth="1"/>
    <col min="8724" max="8724" width="11.42578125" style="168" customWidth="1"/>
    <col min="8725" max="8725" width="15" style="168" customWidth="1"/>
    <col min="8726" max="8726" width="14.42578125" style="168" customWidth="1"/>
    <col min="8727" max="8727" width="16" style="168" bestFit="1" customWidth="1"/>
    <col min="8728" max="8728" width="65.140625" style="168" bestFit="1" customWidth="1"/>
    <col min="8729" max="8729" width="74.140625" style="168" customWidth="1"/>
    <col min="8730" max="8960" width="11.42578125" style="168" customWidth="1"/>
    <col min="8961" max="8961" width="4.7109375" style="168" bestFit="1" customWidth="1"/>
    <col min="8962" max="8962" width="8" style="168" customWidth="1"/>
    <col min="8963" max="8963" width="10.7109375" style="168" customWidth="1"/>
    <col min="8964" max="8964" width="10.140625" style="168" customWidth="1"/>
    <col min="8965" max="8965" width="9.7109375" style="168" customWidth="1"/>
    <col min="8966" max="8966" width="22.85546875" style="168" bestFit="1" customWidth="1"/>
    <col min="8967" max="8967" width="48.28515625" style="168" customWidth="1"/>
    <col min="8968" max="8968" width="11.28515625" style="168" customWidth="1"/>
    <col min="8969" max="8969" width="6.28515625" style="168" customWidth="1"/>
    <col min="8970" max="8970" width="6" style="168" customWidth="1"/>
    <col min="8971" max="8971" width="5.42578125" style="168" customWidth="1"/>
    <col min="8972" max="8972" width="5.85546875" style="168" customWidth="1"/>
    <col min="8973" max="8973" width="7" style="168" bestFit="1" customWidth="1"/>
    <col min="8974" max="8974" width="7" style="168" customWidth="1"/>
    <col min="8975" max="8975" width="6.85546875" style="168" customWidth="1"/>
    <col min="8976" max="8976" width="14.42578125" style="168" bestFit="1" customWidth="1"/>
    <col min="8977" max="8978" width="14.28515625" style="168" bestFit="1" customWidth="1"/>
    <col min="8979" max="8979" width="14.85546875" style="168" bestFit="1" customWidth="1"/>
    <col min="8980" max="8980" width="11.42578125" style="168" customWidth="1"/>
    <col min="8981" max="8981" width="15" style="168" customWidth="1"/>
    <col min="8982" max="8982" width="14.42578125" style="168" customWidth="1"/>
    <col min="8983" max="8983" width="16" style="168" bestFit="1" customWidth="1"/>
    <col min="8984" max="8984" width="65.140625" style="168" bestFit="1" customWidth="1"/>
    <col min="8985" max="8985" width="74.140625" style="168" customWidth="1"/>
    <col min="8986" max="9216" width="11.42578125" style="168" customWidth="1"/>
    <col min="9217" max="9217" width="4.7109375" style="168" bestFit="1" customWidth="1"/>
    <col min="9218" max="9218" width="8" style="168" customWidth="1"/>
    <col min="9219" max="9219" width="10.7109375" style="168" customWidth="1"/>
    <col min="9220" max="9220" width="10.140625" style="168" customWidth="1"/>
    <col min="9221" max="9221" width="9.7109375" style="168" customWidth="1"/>
    <col min="9222" max="9222" width="22.85546875" style="168" bestFit="1" customWidth="1"/>
    <col min="9223" max="9223" width="48.28515625" style="168" customWidth="1"/>
    <col min="9224" max="9224" width="11.28515625" style="168" customWidth="1"/>
    <col min="9225" max="9225" width="6.28515625" style="168" customWidth="1"/>
    <col min="9226" max="9226" width="6" style="168" customWidth="1"/>
    <col min="9227" max="9227" width="5.42578125" style="168" customWidth="1"/>
    <col min="9228" max="9228" width="5.85546875" style="168" customWidth="1"/>
    <col min="9229" max="9229" width="7" style="168" bestFit="1" customWidth="1"/>
    <col min="9230" max="9230" width="7" style="168" customWidth="1"/>
    <col min="9231" max="9231" width="6.85546875" style="168" customWidth="1"/>
    <col min="9232" max="9232" width="14.42578125" style="168" bestFit="1" customWidth="1"/>
    <col min="9233" max="9234" width="14.28515625" style="168" bestFit="1" customWidth="1"/>
    <col min="9235" max="9235" width="14.85546875" style="168" bestFit="1" customWidth="1"/>
    <col min="9236" max="9236" width="11.42578125" style="168" customWidth="1"/>
    <col min="9237" max="9237" width="15" style="168" customWidth="1"/>
    <col min="9238" max="9238" width="14.42578125" style="168" customWidth="1"/>
    <col min="9239" max="9239" width="16" style="168" bestFit="1" customWidth="1"/>
    <col min="9240" max="9240" width="65.140625" style="168" bestFit="1" customWidth="1"/>
    <col min="9241" max="9241" width="74.140625" style="168" customWidth="1"/>
    <col min="9242" max="9472" width="11.42578125" style="168" customWidth="1"/>
    <col min="9473" max="9473" width="4.7109375" style="168" bestFit="1" customWidth="1"/>
    <col min="9474" max="9474" width="8" style="168" customWidth="1"/>
    <col min="9475" max="9475" width="10.7109375" style="168" customWidth="1"/>
    <col min="9476" max="9476" width="10.140625" style="168" customWidth="1"/>
    <col min="9477" max="9477" width="9.7109375" style="168" customWidth="1"/>
    <col min="9478" max="9478" width="22.85546875" style="168" bestFit="1" customWidth="1"/>
    <col min="9479" max="9479" width="48.28515625" style="168" customWidth="1"/>
    <col min="9480" max="9480" width="11.28515625" style="168" customWidth="1"/>
    <col min="9481" max="9481" width="6.28515625" style="168" customWidth="1"/>
    <col min="9482" max="9482" width="6" style="168" customWidth="1"/>
    <col min="9483" max="9483" width="5.42578125" style="168" customWidth="1"/>
    <col min="9484" max="9484" width="5.85546875" style="168" customWidth="1"/>
    <col min="9485" max="9485" width="7" style="168" bestFit="1" customWidth="1"/>
    <col min="9486" max="9486" width="7" style="168" customWidth="1"/>
    <col min="9487" max="9487" width="6.85546875" style="168" customWidth="1"/>
    <col min="9488" max="9488" width="14.42578125" style="168" bestFit="1" customWidth="1"/>
    <col min="9489" max="9490" width="14.28515625" style="168" bestFit="1" customWidth="1"/>
    <col min="9491" max="9491" width="14.85546875" style="168" bestFit="1" customWidth="1"/>
    <col min="9492" max="9492" width="11.42578125" style="168" customWidth="1"/>
    <col min="9493" max="9493" width="15" style="168" customWidth="1"/>
    <col min="9494" max="9494" width="14.42578125" style="168" customWidth="1"/>
    <col min="9495" max="9495" width="16" style="168" bestFit="1" customWidth="1"/>
    <col min="9496" max="9496" width="65.140625" style="168" bestFit="1" customWidth="1"/>
    <col min="9497" max="9497" width="74.140625" style="168" customWidth="1"/>
    <col min="9498" max="9728" width="11.42578125" style="168" customWidth="1"/>
    <col min="9729" max="9729" width="4.7109375" style="168" bestFit="1" customWidth="1"/>
    <col min="9730" max="9730" width="8" style="168" customWidth="1"/>
    <col min="9731" max="9731" width="10.7109375" style="168" customWidth="1"/>
    <col min="9732" max="9732" width="10.140625" style="168" customWidth="1"/>
    <col min="9733" max="9733" width="9.7109375" style="168" customWidth="1"/>
    <col min="9734" max="9734" width="22.85546875" style="168" bestFit="1" customWidth="1"/>
    <col min="9735" max="9735" width="48.28515625" style="168" customWidth="1"/>
    <col min="9736" max="9736" width="11.28515625" style="168" customWidth="1"/>
    <col min="9737" max="9737" width="6.28515625" style="168" customWidth="1"/>
    <col min="9738" max="9738" width="6" style="168" customWidth="1"/>
    <col min="9739" max="9739" width="5.42578125" style="168" customWidth="1"/>
    <col min="9740" max="9740" width="5.85546875" style="168" customWidth="1"/>
    <col min="9741" max="9741" width="7" style="168" bestFit="1" customWidth="1"/>
    <col min="9742" max="9742" width="7" style="168" customWidth="1"/>
    <col min="9743" max="9743" width="6.85546875" style="168" customWidth="1"/>
    <col min="9744" max="9744" width="14.42578125" style="168" bestFit="1" customWidth="1"/>
    <col min="9745" max="9746" width="14.28515625" style="168" bestFit="1" customWidth="1"/>
    <col min="9747" max="9747" width="14.85546875" style="168" bestFit="1" customWidth="1"/>
    <col min="9748" max="9748" width="11.42578125" style="168" customWidth="1"/>
    <col min="9749" max="9749" width="15" style="168" customWidth="1"/>
    <col min="9750" max="9750" width="14.42578125" style="168" customWidth="1"/>
    <col min="9751" max="9751" width="16" style="168" bestFit="1" customWidth="1"/>
    <col min="9752" max="9752" width="65.140625" style="168" bestFit="1" customWidth="1"/>
    <col min="9753" max="9753" width="74.140625" style="168" customWidth="1"/>
    <col min="9754" max="9984" width="11.42578125" style="168" customWidth="1"/>
    <col min="9985" max="9985" width="4.7109375" style="168" bestFit="1" customWidth="1"/>
    <col min="9986" max="9986" width="8" style="168" customWidth="1"/>
    <col min="9987" max="9987" width="10.7109375" style="168" customWidth="1"/>
    <col min="9988" max="9988" width="10.140625" style="168" customWidth="1"/>
    <col min="9989" max="9989" width="9.7109375" style="168" customWidth="1"/>
    <col min="9990" max="9990" width="22.85546875" style="168" bestFit="1" customWidth="1"/>
    <col min="9991" max="9991" width="48.28515625" style="168" customWidth="1"/>
    <col min="9992" max="9992" width="11.28515625" style="168" customWidth="1"/>
    <col min="9993" max="9993" width="6.28515625" style="168" customWidth="1"/>
    <col min="9994" max="9994" width="6" style="168" customWidth="1"/>
    <col min="9995" max="9995" width="5.42578125" style="168" customWidth="1"/>
    <col min="9996" max="9996" width="5.85546875" style="168" customWidth="1"/>
    <col min="9997" max="9997" width="7" style="168" bestFit="1" customWidth="1"/>
    <col min="9998" max="9998" width="7" style="168" customWidth="1"/>
    <col min="9999" max="9999" width="6.85546875" style="168" customWidth="1"/>
    <col min="10000" max="10000" width="14.42578125" style="168" bestFit="1" customWidth="1"/>
    <col min="10001" max="10002" width="14.28515625" style="168" bestFit="1" customWidth="1"/>
    <col min="10003" max="10003" width="14.85546875" style="168" bestFit="1" customWidth="1"/>
    <col min="10004" max="10004" width="11.42578125" style="168" customWidth="1"/>
    <col min="10005" max="10005" width="15" style="168" customWidth="1"/>
    <col min="10006" max="10006" width="14.42578125" style="168" customWidth="1"/>
    <col min="10007" max="10007" width="16" style="168" bestFit="1" customWidth="1"/>
    <col min="10008" max="10008" width="65.140625" style="168" bestFit="1" customWidth="1"/>
    <col min="10009" max="10009" width="74.140625" style="168" customWidth="1"/>
    <col min="10010" max="10240" width="11.42578125" style="168" customWidth="1"/>
    <col min="10241" max="10241" width="4.7109375" style="168" bestFit="1" customWidth="1"/>
    <col min="10242" max="10242" width="8" style="168" customWidth="1"/>
    <col min="10243" max="10243" width="10.7109375" style="168" customWidth="1"/>
    <col min="10244" max="10244" width="10.140625" style="168" customWidth="1"/>
    <col min="10245" max="10245" width="9.7109375" style="168" customWidth="1"/>
    <col min="10246" max="10246" width="22.85546875" style="168" bestFit="1" customWidth="1"/>
    <col min="10247" max="10247" width="48.28515625" style="168" customWidth="1"/>
    <col min="10248" max="10248" width="11.28515625" style="168" customWidth="1"/>
    <col min="10249" max="10249" width="6.28515625" style="168" customWidth="1"/>
    <col min="10250" max="10250" width="6" style="168" customWidth="1"/>
    <col min="10251" max="10251" width="5.42578125" style="168" customWidth="1"/>
    <col min="10252" max="10252" width="5.85546875" style="168" customWidth="1"/>
    <col min="10253" max="10253" width="7" style="168" bestFit="1" customWidth="1"/>
    <col min="10254" max="10254" width="7" style="168" customWidth="1"/>
    <col min="10255" max="10255" width="6.85546875" style="168" customWidth="1"/>
    <col min="10256" max="10256" width="14.42578125" style="168" bestFit="1" customWidth="1"/>
    <col min="10257" max="10258" width="14.28515625" style="168" bestFit="1" customWidth="1"/>
    <col min="10259" max="10259" width="14.85546875" style="168" bestFit="1" customWidth="1"/>
    <col min="10260" max="10260" width="11.42578125" style="168" customWidth="1"/>
    <col min="10261" max="10261" width="15" style="168" customWidth="1"/>
    <col min="10262" max="10262" width="14.42578125" style="168" customWidth="1"/>
    <col min="10263" max="10263" width="16" style="168" bestFit="1" customWidth="1"/>
    <col min="10264" max="10264" width="65.140625" style="168" bestFit="1" customWidth="1"/>
    <col min="10265" max="10265" width="74.140625" style="168" customWidth="1"/>
    <col min="10266" max="10496" width="11.42578125" style="168" customWidth="1"/>
    <col min="10497" max="10497" width="4.7109375" style="168" bestFit="1" customWidth="1"/>
    <col min="10498" max="10498" width="8" style="168" customWidth="1"/>
    <col min="10499" max="10499" width="10.7109375" style="168" customWidth="1"/>
    <col min="10500" max="10500" width="10.140625" style="168" customWidth="1"/>
    <col min="10501" max="10501" width="9.7109375" style="168" customWidth="1"/>
    <col min="10502" max="10502" width="22.85546875" style="168" bestFit="1" customWidth="1"/>
    <col min="10503" max="10503" width="48.28515625" style="168" customWidth="1"/>
    <col min="10504" max="10504" width="11.28515625" style="168" customWidth="1"/>
    <col min="10505" max="10505" width="6.28515625" style="168" customWidth="1"/>
    <col min="10506" max="10506" width="6" style="168" customWidth="1"/>
    <col min="10507" max="10507" width="5.42578125" style="168" customWidth="1"/>
    <col min="10508" max="10508" width="5.85546875" style="168" customWidth="1"/>
    <col min="10509" max="10509" width="7" style="168" bestFit="1" customWidth="1"/>
    <col min="10510" max="10510" width="7" style="168" customWidth="1"/>
    <col min="10511" max="10511" width="6.85546875" style="168" customWidth="1"/>
    <col min="10512" max="10512" width="14.42578125" style="168" bestFit="1" customWidth="1"/>
    <col min="10513" max="10514" width="14.28515625" style="168" bestFit="1" customWidth="1"/>
    <col min="10515" max="10515" width="14.85546875" style="168" bestFit="1" customWidth="1"/>
    <col min="10516" max="10516" width="11.42578125" style="168" customWidth="1"/>
    <col min="10517" max="10517" width="15" style="168" customWidth="1"/>
    <col min="10518" max="10518" width="14.42578125" style="168" customWidth="1"/>
    <col min="10519" max="10519" width="16" style="168" bestFit="1" customWidth="1"/>
    <col min="10520" max="10520" width="65.140625" style="168" bestFit="1" customWidth="1"/>
    <col min="10521" max="10521" width="74.140625" style="168" customWidth="1"/>
    <col min="10522" max="10752" width="11.42578125" style="168" customWidth="1"/>
    <col min="10753" max="10753" width="4.7109375" style="168" bestFit="1" customWidth="1"/>
    <col min="10754" max="10754" width="8" style="168" customWidth="1"/>
    <col min="10755" max="10755" width="10.7109375" style="168" customWidth="1"/>
    <col min="10756" max="10756" width="10.140625" style="168" customWidth="1"/>
    <col min="10757" max="10757" width="9.7109375" style="168" customWidth="1"/>
    <col min="10758" max="10758" width="22.85546875" style="168" bestFit="1" customWidth="1"/>
    <col min="10759" max="10759" width="48.28515625" style="168" customWidth="1"/>
    <col min="10760" max="10760" width="11.28515625" style="168" customWidth="1"/>
    <col min="10761" max="10761" width="6.28515625" style="168" customWidth="1"/>
    <col min="10762" max="10762" width="6" style="168" customWidth="1"/>
    <col min="10763" max="10763" width="5.42578125" style="168" customWidth="1"/>
    <col min="10764" max="10764" width="5.85546875" style="168" customWidth="1"/>
    <col min="10765" max="10765" width="7" style="168" bestFit="1" customWidth="1"/>
    <col min="10766" max="10766" width="7" style="168" customWidth="1"/>
    <col min="10767" max="10767" width="6.85546875" style="168" customWidth="1"/>
    <col min="10768" max="10768" width="14.42578125" style="168" bestFit="1" customWidth="1"/>
    <col min="10769" max="10770" width="14.28515625" style="168" bestFit="1" customWidth="1"/>
    <col min="10771" max="10771" width="14.85546875" style="168" bestFit="1" customWidth="1"/>
    <col min="10772" max="10772" width="11.42578125" style="168" customWidth="1"/>
    <col min="10773" max="10773" width="15" style="168" customWidth="1"/>
    <col min="10774" max="10774" width="14.42578125" style="168" customWidth="1"/>
    <col min="10775" max="10775" width="16" style="168" bestFit="1" customWidth="1"/>
    <col min="10776" max="10776" width="65.140625" style="168" bestFit="1" customWidth="1"/>
    <col min="10777" max="10777" width="74.140625" style="168" customWidth="1"/>
    <col min="10778" max="11008" width="11.42578125" style="168" customWidth="1"/>
    <col min="11009" max="11009" width="4.7109375" style="168" bestFit="1" customWidth="1"/>
    <col min="11010" max="11010" width="8" style="168" customWidth="1"/>
    <col min="11011" max="11011" width="10.7109375" style="168" customWidth="1"/>
    <col min="11012" max="11012" width="10.140625" style="168" customWidth="1"/>
    <col min="11013" max="11013" width="9.7109375" style="168" customWidth="1"/>
    <col min="11014" max="11014" width="22.85546875" style="168" bestFit="1" customWidth="1"/>
    <col min="11015" max="11015" width="48.28515625" style="168" customWidth="1"/>
    <col min="11016" max="11016" width="11.28515625" style="168" customWidth="1"/>
    <col min="11017" max="11017" width="6.28515625" style="168" customWidth="1"/>
    <col min="11018" max="11018" width="6" style="168" customWidth="1"/>
    <col min="11019" max="11019" width="5.42578125" style="168" customWidth="1"/>
    <col min="11020" max="11020" width="5.85546875" style="168" customWidth="1"/>
    <col min="11021" max="11021" width="7" style="168" bestFit="1" customWidth="1"/>
    <col min="11022" max="11022" width="7" style="168" customWidth="1"/>
    <col min="11023" max="11023" width="6.85546875" style="168" customWidth="1"/>
    <col min="11024" max="11024" width="14.42578125" style="168" bestFit="1" customWidth="1"/>
    <col min="11025" max="11026" width="14.28515625" style="168" bestFit="1" customWidth="1"/>
    <col min="11027" max="11027" width="14.85546875" style="168" bestFit="1" customWidth="1"/>
    <col min="11028" max="11028" width="11.42578125" style="168" customWidth="1"/>
    <col min="11029" max="11029" width="15" style="168" customWidth="1"/>
    <col min="11030" max="11030" width="14.42578125" style="168" customWidth="1"/>
    <col min="11031" max="11031" width="16" style="168" bestFit="1" customWidth="1"/>
    <col min="11032" max="11032" width="65.140625" style="168" bestFit="1" customWidth="1"/>
    <col min="11033" max="11033" width="74.140625" style="168" customWidth="1"/>
    <col min="11034" max="11264" width="11.42578125" style="168" customWidth="1"/>
    <col min="11265" max="11265" width="4.7109375" style="168" bestFit="1" customWidth="1"/>
    <col min="11266" max="11266" width="8" style="168" customWidth="1"/>
    <col min="11267" max="11267" width="10.7109375" style="168" customWidth="1"/>
    <col min="11268" max="11268" width="10.140625" style="168" customWidth="1"/>
    <col min="11269" max="11269" width="9.7109375" style="168" customWidth="1"/>
    <col min="11270" max="11270" width="22.85546875" style="168" bestFit="1" customWidth="1"/>
    <col min="11271" max="11271" width="48.28515625" style="168" customWidth="1"/>
    <col min="11272" max="11272" width="11.28515625" style="168" customWidth="1"/>
    <col min="11273" max="11273" width="6.28515625" style="168" customWidth="1"/>
    <col min="11274" max="11274" width="6" style="168" customWidth="1"/>
    <col min="11275" max="11275" width="5.42578125" style="168" customWidth="1"/>
    <col min="11276" max="11276" width="5.85546875" style="168" customWidth="1"/>
    <col min="11277" max="11277" width="7" style="168" bestFit="1" customWidth="1"/>
    <col min="11278" max="11278" width="7" style="168" customWidth="1"/>
    <col min="11279" max="11279" width="6.85546875" style="168" customWidth="1"/>
    <col min="11280" max="11280" width="14.42578125" style="168" bestFit="1" customWidth="1"/>
    <col min="11281" max="11282" width="14.28515625" style="168" bestFit="1" customWidth="1"/>
    <col min="11283" max="11283" width="14.85546875" style="168" bestFit="1" customWidth="1"/>
    <col min="11284" max="11284" width="11.42578125" style="168" customWidth="1"/>
    <col min="11285" max="11285" width="15" style="168" customWidth="1"/>
    <col min="11286" max="11286" width="14.42578125" style="168" customWidth="1"/>
    <col min="11287" max="11287" width="16" style="168" bestFit="1" customWidth="1"/>
    <col min="11288" max="11288" width="65.140625" style="168" bestFit="1" customWidth="1"/>
    <col min="11289" max="11289" width="74.140625" style="168" customWidth="1"/>
    <col min="11290" max="11520" width="11.42578125" style="168" customWidth="1"/>
    <col min="11521" max="11521" width="4.7109375" style="168" bestFit="1" customWidth="1"/>
    <col min="11522" max="11522" width="8" style="168" customWidth="1"/>
    <col min="11523" max="11523" width="10.7109375" style="168" customWidth="1"/>
    <col min="11524" max="11524" width="10.140625" style="168" customWidth="1"/>
    <col min="11525" max="11525" width="9.7109375" style="168" customWidth="1"/>
    <col min="11526" max="11526" width="22.85546875" style="168" bestFit="1" customWidth="1"/>
    <col min="11527" max="11527" width="48.28515625" style="168" customWidth="1"/>
    <col min="11528" max="11528" width="11.28515625" style="168" customWidth="1"/>
    <col min="11529" max="11529" width="6.28515625" style="168" customWidth="1"/>
    <col min="11530" max="11530" width="6" style="168" customWidth="1"/>
    <col min="11531" max="11531" width="5.42578125" style="168" customWidth="1"/>
    <col min="11532" max="11532" width="5.85546875" style="168" customWidth="1"/>
    <col min="11533" max="11533" width="7" style="168" bestFit="1" customWidth="1"/>
    <col min="11534" max="11534" width="7" style="168" customWidth="1"/>
    <col min="11535" max="11535" width="6.85546875" style="168" customWidth="1"/>
    <col min="11536" max="11536" width="14.42578125" style="168" bestFit="1" customWidth="1"/>
    <col min="11537" max="11538" width="14.28515625" style="168" bestFit="1" customWidth="1"/>
    <col min="11539" max="11539" width="14.85546875" style="168" bestFit="1" customWidth="1"/>
    <col min="11540" max="11540" width="11.42578125" style="168" customWidth="1"/>
    <col min="11541" max="11541" width="15" style="168" customWidth="1"/>
    <col min="11542" max="11542" width="14.42578125" style="168" customWidth="1"/>
    <col min="11543" max="11543" width="16" style="168" bestFit="1" customWidth="1"/>
    <col min="11544" max="11544" width="65.140625" style="168" bestFit="1" customWidth="1"/>
    <col min="11545" max="11545" width="74.140625" style="168" customWidth="1"/>
    <col min="11546" max="11776" width="11.42578125" style="168" customWidth="1"/>
    <col min="11777" max="11777" width="4.7109375" style="168" bestFit="1" customWidth="1"/>
    <col min="11778" max="11778" width="8" style="168" customWidth="1"/>
    <col min="11779" max="11779" width="10.7109375" style="168" customWidth="1"/>
    <col min="11780" max="11780" width="10.140625" style="168" customWidth="1"/>
    <col min="11781" max="11781" width="9.7109375" style="168" customWidth="1"/>
    <col min="11782" max="11782" width="22.85546875" style="168" bestFit="1" customWidth="1"/>
    <col min="11783" max="11783" width="48.28515625" style="168" customWidth="1"/>
    <col min="11784" max="11784" width="11.28515625" style="168" customWidth="1"/>
    <col min="11785" max="11785" width="6.28515625" style="168" customWidth="1"/>
    <col min="11786" max="11786" width="6" style="168" customWidth="1"/>
    <col min="11787" max="11787" width="5.42578125" style="168" customWidth="1"/>
    <col min="11788" max="11788" width="5.85546875" style="168" customWidth="1"/>
    <col min="11789" max="11789" width="7" style="168" bestFit="1" customWidth="1"/>
    <col min="11790" max="11790" width="7" style="168" customWidth="1"/>
    <col min="11791" max="11791" width="6.85546875" style="168" customWidth="1"/>
    <col min="11792" max="11792" width="14.42578125" style="168" bestFit="1" customWidth="1"/>
    <col min="11793" max="11794" width="14.28515625" style="168" bestFit="1" customWidth="1"/>
    <col min="11795" max="11795" width="14.85546875" style="168" bestFit="1" customWidth="1"/>
    <col min="11796" max="11796" width="11.42578125" style="168" customWidth="1"/>
    <col min="11797" max="11797" width="15" style="168" customWidth="1"/>
    <col min="11798" max="11798" width="14.42578125" style="168" customWidth="1"/>
    <col min="11799" max="11799" width="16" style="168" bestFit="1" customWidth="1"/>
    <col min="11800" max="11800" width="65.140625" style="168" bestFit="1" customWidth="1"/>
    <col min="11801" max="11801" width="74.140625" style="168" customWidth="1"/>
    <col min="11802" max="12032" width="11.42578125" style="168" customWidth="1"/>
    <col min="12033" max="12033" width="4.7109375" style="168" bestFit="1" customWidth="1"/>
    <col min="12034" max="12034" width="8" style="168" customWidth="1"/>
    <col min="12035" max="12035" width="10.7109375" style="168" customWidth="1"/>
    <col min="12036" max="12036" width="10.140625" style="168" customWidth="1"/>
    <col min="12037" max="12037" width="9.7109375" style="168" customWidth="1"/>
    <col min="12038" max="12038" width="22.85546875" style="168" bestFit="1" customWidth="1"/>
    <col min="12039" max="12039" width="48.28515625" style="168" customWidth="1"/>
    <col min="12040" max="12040" width="11.28515625" style="168" customWidth="1"/>
    <col min="12041" max="12041" width="6.28515625" style="168" customWidth="1"/>
    <col min="12042" max="12042" width="6" style="168" customWidth="1"/>
    <col min="12043" max="12043" width="5.42578125" style="168" customWidth="1"/>
    <col min="12044" max="12044" width="5.85546875" style="168" customWidth="1"/>
    <col min="12045" max="12045" width="7" style="168" bestFit="1" customWidth="1"/>
    <col min="12046" max="12046" width="7" style="168" customWidth="1"/>
    <col min="12047" max="12047" width="6.85546875" style="168" customWidth="1"/>
    <col min="12048" max="12048" width="14.42578125" style="168" bestFit="1" customWidth="1"/>
    <col min="12049" max="12050" width="14.28515625" style="168" bestFit="1" customWidth="1"/>
    <col min="12051" max="12051" width="14.85546875" style="168" bestFit="1" customWidth="1"/>
    <col min="12052" max="12052" width="11.42578125" style="168" customWidth="1"/>
    <col min="12053" max="12053" width="15" style="168" customWidth="1"/>
    <col min="12054" max="12054" width="14.42578125" style="168" customWidth="1"/>
    <col min="12055" max="12055" width="16" style="168" bestFit="1" customWidth="1"/>
    <col min="12056" max="12056" width="65.140625" style="168" bestFit="1" customWidth="1"/>
    <col min="12057" max="12057" width="74.140625" style="168" customWidth="1"/>
    <col min="12058" max="12288" width="11.42578125" style="168" customWidth="1"/>
    <col min="12289" max="12289" width="4.7109375" style="168" bestFit="1" customWidth="1"/>
    <col min="12290" max="12290" width="8" style="168" customWidth="1"/>
    <col min="12291" max="12291" width="10.7109375" style="168" customWidth="1"/>
    <col min="12292" max="12292" width="10.140625" style="168" customWidth="1"/>
    <col min="12293" max="12293" width="9.7109375" style="168" customWidth="1"/>
    <col min="12294" max="12294" width="22.85546875" style="168" bestFit="1" customWidth="1"/>
    <col min="12295" max="12295" width="48.28515625" style="168" customWidth="1"/>
    <col min="12296" max="12296" width="11.28515625" style="168" customWidth="1"/>
    <col min="12297" max="12297" width="6.28515625" style="168" customWidth="1"/>
    <col min="12298" max="12298" width="6" style="168" customWidth="1"/>
    <col min="12299" max="12299" width="5.42578125" style="168" customWidth="1"/>
    <col min="12300" max="12300" width="5.85546875" style="168" customWidth="1"/>
    <col min="12301" max="12301" width="7" style="168" bestFit="1" customWidth="1"/>
    <col min="12302" max="12302" width="7" style="168" customWidth="1"/>
    <col min="12303" max="12303" width="6.85546875" style="168" customWidth="1"/>
    <col min="12304" max="12304" width="14.42578125" style="168" bestFit="1" customWidth="1"/>
    <col min="12305" max="12306" width="14.28515625" style="168" bestFit="1" customWidth="1"/>
    <col min="12307" max="12307" width="14.85546875" style="168" bestFit="1" customWidth="1"/>
    <col min="12308" max="12308" width="11.42578125" style="168" customWidth="1"/>
    <col min="12309" max="12309" width="15" style="168" customWidth="1"/>
    <col min="12310" max="12310" width="14.42578125" style="168" customWidth="1"/>
    <col min="12311" max="12311" width="16" style="168" bestFit="1" customWidth="1"/>
    <col min="12312" max="12312" width="65.140625" style="168" bestFit="1" customWidth="1"/>
    <col min="12313" max="12313" width="74.140625" style="168" customWidth="1"/>
    <col min="12314" max="12544" width="11.42578125" style="168" customWidth="1"/>
    <col min="12545" max="12545" width="4.7109375" style="168" bestFit="1" customWidth="1"/>
    <col min="12546" max="12546" width="8" style="168" customWidth="1"/>
    <col min="12547" max="12547" width="10.7109375" style="168" customWidth="1"/>
    <col min="12548" max="12548" width="10.140625" style="168" customWidth="1"/>
    <col min="12549" max="12549" width="9.7109375" style="168" customWidth="1"/>
    <col min="12550" max="12550" width="22.85546875" style="168" bestFit="1" customWidth="1"/>
    <col min="12551" max="12551" width="48.28515625" style="168" customWidth="1"/>
    <col min="12552" max="12552" width="11.28515625" style="168" customWidth="1"/>
    <col min="12553" max="12553" width="6.28515625" style="168" customWidth="1"/>
    <col min="12554" max="12554" width="6" style="168" customWidth="1"/>
    <col min="12555" max="12555" width="5.42578125" style="168" customWidth="1"/>
    <col min="12556" max="12556" width="5.85546875" style="168" customWidth="1"/>
    <col min="12557" max="12557" width="7" style="168" bestFit="1" customWidth="1"/>
    <col min="12558" max="12558" width="7" style="168" customWidth="1"/>
    <col min="12559" max="12559" width="6.85546875" style="168" customWidth="1"/>
    <col min="12560" max="12560" width="14.42578125" style="168" bestFit="1" customWidth="1"/>
    <col min="12561" max="12562" width="14.28515625" style="168" bestFit="1" customWidth="1"/>
    <col min="12563" max="12563" width="14.85546875" style="168" bestFit="1" customWidth="1"/>
    <col min="12564" max="12564" width="11.42578125" style="168" customWidth="1"/>
    <col min="12565" max="12565" width="15" style="168" customWidth="1"/>
    <col min="12566" max="12566" width="14.42578125" style="168" customWidth="1"/>
    <col min="12567" max="12567" width="16" style="168" bestFit="1" customWidth="1"/>
    <col min="12568" max="12568" width="65.140625" style="168" bestFit="1" customWidth="1"/>
    <col min="12569" max="12569" width="74.140625" style="168" customWidth="1"/>
    <col min="12570" max="12800" width="11.42578125" style="168" customWidth="1"/>
    <col min="12801" max="12801" width="4.7109375" style="168" bestFit="1" customWidth="1"/>
    <col min="12802" max="12802" width="8" style="168" customWidth="1"/>
    <col min="12803" max="12803" width="10.7109375" style="168" customWidth="1"/>
    <col min="12804" max="12804" width="10.140625" style="168" customWidth="1"/>
    <col min="12805" max="12805" width="9.7109375" style="168" customWidth="1"/>
    <col min="12806" max="12806" width="22.85546875" style="168" bestFit="1" customWidth="1"/>
    <col min="12807" max="12807" width="48.28515625" style="168" customWidth="1"/>
    <col min="12808" max="12808" width="11.28515625" style="168" customWidth="1"/>
    <col min="12809" max="12809" width="6.28515625" style="168" customWidth="1"/>
    <col min="12810" max="12810" width="6" style="168" customWidth="1"/>
    <col min="12811" max="12811" width="5.42578125" style="168" customWidth="1"/>
    <col min="12812" max="12812" width="5.85546875" style="168" customWidth="1"/>
    <col min="12813" max="12813" width="7" style="168" bestFit="1" customWidth="1"/>
    <col min="12814" max="12814" width="7" style="168" customWidth="1"/>
    <col min="12815" max="12815" width="6.85546875" style="168" customWidth="1"/>
    <col min="12816" max="12816" width="14.42578125" style="168" bestFit="1" customWidth="1"/>
    <col min="12817" max="12818" width="14.28515625" style="168" bestFit="1" customWidth="1"/>
    <col min="12819" max="12819" width="14.85546875" style="168" bestFit="1" customWidth="1"/>
    <col min="12820" max="12820" width="11.42578125" style="168" customWidth="1"/>
    <col min="12821" max="12821" width="15" style="168" customWidth="1"/>
    <col min="12822" max="12822" width="14.42578125" style="168" customWidth="1"/>
    <col min="12823" max="12823" width="16" style="168" bestFit="1" customWidth="1"/>
    <col min="12824" max="12824" width="65.140625" style="168" bestFit="1" customWidth="1"/>
    <col min="12825" max="12825" width="74.140625" style="168" customWidth="1"/>
    <col min="12826" max="13056" width="11.42578125" style="168" customWidth="1"/>
    <col min="13057" max="13057" width="4.7109375" style="168" bestFit="1" customWidth="1"/>
    <col min="13058" max="13058" width="8" style="168" customWidth="1"/>
    <col min="13059" max="13059" width="10.7109375" style="168" customWidth="1"/>
    <col min="13060" max="13060" width="10.140625" style="168" customWidth="1"/>
    <col min="13061" max="13061" width="9.7109375" style="168" customWidth="1"/>
    <col min="13062" max="13062" width="22.85546875" style="168" bestFit="1" customWidth="1"/>
    <col min="13063" max="13063" width="48.28515625" style="168" customWidth="1"/>
    <col min="13064" max="13064" width="11.28515625" style="168" customWidth="1"/>
    <col min="13065" max="13065" width="6.28515625" style="168" customWidth="1"/>
    <col min="13066" max="13066" width="6" style="168" customWidth="1"/>
    <col min="13067" max="13067" width="5.42578125" style="168" customWidth="1"/>
    <col min="13068" max="13068" width="5.85546875" style="168" customWidth="1"/>
    <col min="13069" max="13069" width="7" style="168" bestFit="1" customWidth="1"/>
    <col min="13070" max="13070" width="7" style="168" customWidth="1"/>
    <col min="13071" max="13071" width="6.85546875" style="168" customWidth="1"/>
    <col min="13072" max="13072" width="14.42578125" style="168" bestFit="1" customWidth="1"/>
    <col min="13073" max="13074" width="14.28515625" style="168" bestFit="1" customWidth="1"/>
    <col min="13075" max="13075" width="14.85546875" style="168" bestFit="1" customWidth="1"/>
    <col min="13076" max="13076" width="11.42578125" style="168" customWidth="1"/>
    <col min="13077" max="13077" width="15" style="168" customWidth="1"/>
    <col min="13078" max="13078" width="14.42578125" style="168" customWidth="1"/>
    <col min="13079" max="13079" width="16" style="168" bestFit="1" customWidth="1"/>
    <col min="13080" max="13080" width="65.140625" style="168" bestFit="1" customWidth="1"/>
    <col min="13081" max="13081" width="74.140625" style="168" customWidth="1"/>
    <col min="13082" max="13312" width="11.42578125" style="168" customWidth="1"/>
    <col min="13313" max="13313" width="4.7109375" style="168" bestFit="1" customWidth="1"/>
    <col min="13314" max="13314" width="8" style="168" customWidth="1"/>
    <col min="13315" max="13315" width="10.7109375" style="168" customWidth="1"/>
    <col min="13316" max="13316" width="10.140625" style="168" customWidth="1"/>
    <col min="13317" max="13317" width="9.7109375" style="168" customWidth="1"/>
    <col min="13318" max="13318" width="22.85546875" style="168" bestFit="1" customWidth="1"/>
    <col min="13319" max="13319" width="48.28515625" style="168" customWidth="1"/>
    <col min="13320" max="13320" width="11.28515625" style="168" customWidth="1"/>
    <col min="13321" max="13321" width="6.28515625" style="168" customWidth="1"/>
    <col min="13322" max="13322" width="6" style="168" customWidth="1"/>
    <col min="13323" max="13323" width="5.42578125" style="168" customWidth="1"/>
    <col min="13324" max="13324" width="5.85546875" style="168" customWidth="1"/>
    <col min="13325" max="13325" width="7" style="168" bestFit="1" customWidth="1"/>
    <col min="13326" max="13326" width="7" style="168" customWidth="1"/>
    <col min="13327" max="13327" width="6.85546875" style="168" customWidth="1"/>
    <col min="13328" max="13328" width="14.42578125" style="168" bestFit="1" customWidth="1"/>
    <col min="13329" max="13330" width="14.28515625" style="168" bestFit="1" customWidth="1"/>
    <col min="13331" max="13331" width="14.85546875" style="168" bestFit="1" customWidth="1"/>
    <col min="13332" max="13332" width="11.42578125" style="168" customWidth="1"/>
    <col min="13333" max="13333" width="15" style="168" customWidth="1"/>
    <col min="13334" max="13334" width="14.42578125" style="168" customWidth="1"/>
    <col min="13335" max="13335" width="16" style="168" bestFit="1" customWidth="1"/>
    <col min="13336" max="13336" width="65.140625" style="168" bestFit="1" customWidth="1"/>
    <col min="13337" max="13337" width="74.140625" style="168" customWidth="1"/>
    <col min="13338" max="13568" width="11.42578125" style="168" customWidth="1"/>
    <col min="13569" max="13569" width="4.7109375" style="168" bestFit="1" customWidth="1"/>
    <col min="13570" max="13570" width="8" style="168" customWidth="1"/>
    <col min="13571" max="13571" width="10.7109375" style="168" customWidth="1"/>
    <col min="13572" max="13572" width="10.140625" style="168" customWidth="1"/>
    <col min="13573" max="13573" width="9.7109375" style="168" customWidth="1"/>
    <col min="13574" max="13574" width="22.85546875" style="168" bestFit="1" customWidth="1"/>
    <col min="13575" max="13575" width="48.28515625" style="168" customWidth="1"/>
    <col min="13576" max="13576" width="11.28515625" style="168" customWidth="1"/>
    <col min="13577" max="13577" width="6.28515625" style="168" customWidth="1"/>
    <col min="13578" max="13578" width="6" style="168" customWidth="1"/>
    <col min="13579" max="13579" width="5.42578125" style="168" customWidth="1"/>
    <col min="13580" max="13580" width="5.85546875" style="168" customWidth="1"/>
    <col min="13581" max="13581" width="7" style="168" bestFit="1" customWidth="1"/>
    <col min="13582" max="13582" width="7" style="168" customWidth="1"/>
    <col min="13583" max="13583" width="6.85546875" style="168" customWidth="1"/>
    <col min="13584" max="13584" width="14.42578125" style="168" bestFit="1" customWidth="1"/>
    <col min="13585" max="13586" width="14.28515625" style="168" bestFit="1" customWidth="1"/>
    <col min="13587" max="13587" width="14.85546875" style="168" bestFit="1" customWidth="1"/>
    <col min="13588" max="13588" width="11.42578125" style="168" customWidth="1"/>
    <col min="13589" max="13589" width="15" style="168" customWidth="1"/>
    <col min="13590" max="13590" width="14.42578125" style="168" customWidth="1"/>
    <col min="13591" max="13591" width="16" style="168" bestFit="1" customWidth="1"/>
    <col min="13592" max="13592" width="65.140625" style="168" bestFit="1" customWidth="1"/>
    <col min="13593" max="13593" width="74.140625" style="168" customWidth="1"/>
    <col min="13594" max="13824" width="11.42578125" style="168" customWidth="1"/>
    <col min="13825" max="13825" width="4.7109375" style="168" bestFit="1" customWidth="1"/>
    <col min="13826" max="13826" width="8" style="168" customWidth="1"/>
    <col min="13827" max="13827" width="10.7109375" style="168" customWidth="1"/>
    <col min="13828" max="13828" width="10.140625" style="168" customWidth="1"/>
    <col min="13829" max="13829" width="9.7109375" style="168" customWidth="1"/>
    <col min="13830" max="13830" width="22.85546875" style="168" bestFit="1" customWidth="1"/>
    <col min="13831" max="13831" width="48.28515625" style="168" customWidth="1"/>
    <col min="13832" max="13832" width="11.28515625" style="168" customWidth="1"/>
    <col min="13833" max="13833" width="6.28515625" style="168" customWidth="1"/>
    <col min="13834" max="13834" width="6" style="168" customWidth="1"/>
    <col min="13835" max="13835" width="5.42578125" style="168" customWidth="1"/>
    <col min="13836" max="13836" width="5.85546875" style="168" customWidth="1"/>
    <col min="13837" max="13837" width="7" style="168" bestFit="1" customWidth="1"/>
    <col min="13838" max="13838" width="7" style="168" customWidth="1"/>
    <col min="13839" max="13839" width="6.85546875" style="168" customWidth="1"/>
    <col min="13840" max="13840" width="14.42578125" style="168" bestFit="1" customWidth="1"/>
    <col min="13841" max="13842" width="14.28515625" style="168" bestFit="1" customWidth="1"/>
    <col min="13843" max="13843" width="14.85546875" style="168" bestFit="1" customWidth="1"/>
    <col min="13844" max="13844" width="11.42578125" style="168" customWidth="1"/>
    <col min="13845" max="13845" width="15" style="168" customWidth="1"/>
    <col min="13846" max="13846" width="14.42578125" style="168" customWidth="1"/>
    <col min="13847" max="13847" width="16" style="168" bestFit="1" customWidth="1"/>
    <col min="13848" max="13848" width="65.140625" style="168" bestFit="1" customWidth="1"/>
    <col min="13849" max="13849" width="74.140625" style="168" customWidth="1"/>
    <col min="13850" max="14080" width="11.42578125" style="168" customWidth="1"/>
    <col min="14081" max="14081" width="4.7109375" style="168" bestFit="1" customWidth="1"/>
    <col min="14082" max="14082" width="8" style="168" customWidth="1"/>
    <col min="14083" max="14083" width="10.7109375" style="168" customWidth="1"/>
    <col min="14084" max="14084" width="10.140625" style="168" customWidth="1"/>
    <col min="14085" max="14085" width="9.7109375" style="168" customWidth="1"/>
    <col min="14086" max="14086" width="22.85546875" style="168" bestFit="1" customWidth="1"/>
    <col min="14087" max="14087" width="48.28515625" style="168" customWidth="1"/>
    <col min="14088" max="14088" width="11.28515625" style="168" customWidth="1"/>
    <col min="14089" max="14089" width="6.28515625" style="168" customWidth="1"/>
    <col min="14090" max="14090" width="6" style="168" customWidth="1"/>
    <col min="14091" max="14091" width="5.42578125" style="168" customWidth="1"/>
    <col min="14092" max="14092" width="5.85546875" style="168" customWidth="1"/>
    <col min="14093" max="14093" width="7" style="168" bestFit="1" customWidth="1"/>
    <col min="14094" max="14094" width="7" style="168" customWidth="1"/>
    <col min="14095" max="14095" width="6.85546875" style="168" customWidth="1"/>
    <col min="14096" max="14096" width="14.42578125" style="168" bestFit="1" customWidth="1"/>
    <col min="14097" max="14098" width="14.28515625" style="168" bestFit="1" customWidth="1"/>
    <col min="14099" max="14099" width="14.85546875" style="168" bestFit="1" customWidth="1"/>
    <col min="14100" max="14100" width="11.42578125" style="168" customWidth="1"/>
    <col min="14101" max="14101" width="15" style="168" customWidth="1"/>
    <col min="14102" max="14102" width="14.42578125" style="168" customWidth="1"/>
    <col min="14103" max="14103" width="16" style="168" bestFit="1" customWidth="1"/>
    <col min="14104" max="14104" width="65.140625" style="168" bestFit="1" customWidth="1"/>
    <col min="14105" max="14105" width="74.140625" style="168" customWidth="1"/>
    <col min="14106" max="14336" width="11.42578125" style="168" customWidth="1"/>
    <col min="14337" max="14337" width="4.7109375" style="168" bestFit="1" customWidth="1"/>
    <col min="14338" max="14338" width="8" style="168" customWidth="1"/>
    <col min="14339" max="14339" width="10.7109375" style="168" customWidth="1"/>
    <col min="14340" max="14340" width="10.140625" style="168" customWidth="1"/>
    <col min="14341" max="14341" width="9.7109375" style="168" customWidth="1"/>
    <col min="14342" max="14342" width="22.85546875" style="168" bestFit="1" customWidth="1"/>
    <col min="14343" max="14343" width="48.28515625" style="168" customWidth="1"/>
    <col min="14344" max="14344" width="11.28515625" style="168" customWidth="1"/>
    <col min="14345" max="14345" width="6.28515625" style="168" customWidth="1"/>
    <col min="14346" max="14346" width="6" style="168" customWidth="1"/>
    <col min="14347" max="14347" width="5.42578125" style="168" customWidth="1"/>
    <col min="14348" max="14348" width="5.85546875" style="168" customWidth="1"/>
    <col min="14349" max="14349" width="7" style="168" bestFit="1" customWidth="1"/>
    <col min="14350" max="14350" width="7" style="168" customWidth="1"/>
    <col min="14351" max="14351" width="6.85546875" style="168" customWidth="1"/>
    <col min="14352" max="14352" width="14.42578125" style="168" bestFit="1" customWidth="1"/>
    <col min="14353" max="14354" width="14.28515625" style="168" bestFit="1" customWidth="1"/>
    <col min="14355" max="14355" width="14.85546875" style="168" bestFit="1" customWidth="1"/>
    <col min="14356" max="14356" width="11.42578125" style="168" customWidth="1"/>
    <col min="14357" max="14357" width="15" style="168" customWidth="1"/>
    <col min="14358" max="14358" width="14.42578125" style="168" customWidth="1"/>
    <col min="14359" max="14359" width="16" style="168" bestFit="1" customWidth="1"/>
    <col min="14360" max="14360" width="65.140625" style="168" bestFit="1" customWidth="1"/>
    <col min="14361" max="14361" width="74.140625" style="168" customWidth="1"/>
    <col min="14362" max="14592" width="11.42578125" style="168" customWidth="1"/>
    <col min="14593" max="14593" width="4.7109375" style="168" bestFit="1" customWidth="1"/>
    <col min="14594" max="14594" width="8" style="168" customWidth="1"/>
    <col min="14595" max="14595" width="10.7109375" style="168" customWidth="1"/>
    <col min="14596" max="14596" width="10.140625" style="168" customWidth="1"/>
    <col min="14597" max="14597" width="9.7109375" style="168" customWidth="1"/>
    <col min="14598" max="14598" width="22.85546875" style="168" bestFit="1" customWidth="1"/>
    <col min="14599" max="14599" width="48.28515625" style="168" customWidth="1"/>
    <col min="14600" max="14600" width="11.28515625" style="168" customWidth="1"/>
    <col min="14601" max="14601" width="6.28515625" style="168" customWidth="1"/>
    <col min="14602" max="14602" width="6" style="168" customWidth="1"/>
    <col min="14603" max="14603" width="5.42578125" style="168" customWidth="1"/>
    <col min="14604" max="14604" width="5.85546875" style="168" customWidth="1"/>
    <col min="14605" max="14605" width="7" style="168" bestFit="1" customWidth="1"/>
    <col min="14606" max="14606" width="7" style="168" customWidth="1"/>
    <col min="14607" max="14607" width="6.85546875" style="168" customWidth="1"/>
    <col min="14608" max="14608" width="14.42578125" style="168" bestFit="1" customWidth="1"/>
    <col min="14609" max="14610" width="14.28515625" style="168" bestFit="1" customWidth="1"/>
    <col min="14611" max="14611" width="14.85546875" style="168" bestFit="1" customWidth="1"/>
    <col min="14612" max="14612" width="11.42578125" style="168" customWidth="1"/>
    <col min="14613" max="14613" width="15" style="168" customWidth="1"/>
    <col min="14614" max="14614" width="14.42578125" style="168" customWidth="1"/>
    <col min="14615" max="14615" width="16" style="168" bestFit="1" customWidth="1"/>
    <col min="14616" max="14616" width="65.140625" style="168" bestFit="1" customWidth="1"/>
    <col min="14617" max="14617" width="74.140625" style="168" customWidth="1"/>
    <col min="14618" max="14848" width="11.42578125" style="168" customWidth="1"/>
    <col min="14849" max="14849" width="4.7109375" style="168" bestFit="1" customWidth="1"/>
    <col min="14850" max="14850" width="8" style="168" customWidth="1"/>
    <col min="14851" max="14851" width="10.7109375" style="168" customWidth="1"/>
    <col min="14852" max="14852" width="10.140625" style="168" customWidth="1"/>
    <col min="14853" max="14853" width="9.7109375" style="168" customWidth="1"/>
    <col min="14854" max="14854" width="22.85546875" style="168" bestFit="1" customWidth="1"/>
    <col min="14855" max="14855" width="48.28515625" style="168" customWidth="1"/>
    <col min="14856" max="14856" width="11.28515625" style="168" customWidth="1"/>
    <col min="14857" max="14857" width="6.28515625" style="168" customWidth="1"/>
    <col min="14858" max="14858" width="6" style="168" customWidth="1"/>
    <col min="14859" max="14859" width="5.42578125" style="168" customWidth="1"/>
    <col min="14860" max="14860" width="5.85546875" style="168" customWidth="1"/>
    <col min="14861" max="14861" width="7" style="168" bestFit="1" customWidth="1"/>
    <col min="14862" max="14862" width="7" style="168" customWidth="1"/>
    <col min="14863" max="14863" width="6.85546875" style="168" customWidth="1"/>
    <col min="14864" max="14864" width="14.42578125" style="168" bestFit="1" customWidth="1"/>
    <col min="14865" max="14866" width="14.28515625" style="168" bestFit="1" customWidth="1"/>
    <col min="14867" max="14867" width="14.85546875" style="168" bestFit="1" customWidth="1"/>
    <col min="14868" max="14868" width="11.42578125" style="168" customWidth="1"/>
    <col min="14869" max="14869" width="15" style="168" customWidth="1"/>
    <col min="14870" max="14870" width="14.42578125" style="168" customWidth="1"/>
    <col min="14871" max="14871" width="16" style="168" bestFit="1" customWidth="1"/>
    <col min="14872" max="14872" width="65.140625" style="168" bestFit="1" customWidth="1"/>
    <col min="14873" max="14873" width="74.140625" style="168" customWidth="1"/>
    <col min="14874" max="15104" width="11.42578125" style="168" customWidth="1"/>
    <col min="15105" max="15105" width="4.7109375" style="168" bestFit="1" customWidth="1"/>
    <col min="15106" max="15106" width="8" style="168" customWidth="1"/>
    <col min="15107" max="15107" width="10.7109375" style="168" customWidth="1"/>
    <col min="15108" max="15108" width="10.140625" style="168" customWidth="1"/>
    <col min="15109" max="15109" width="9.7109375" style="168" customWidth="1"/>
    <col min="15110" max="15110" width="22.85546875" style="168" bestFit="1" customWidth="1"/>
    <col min="15111" max="15111" width="48.28515625" style="168" customWidth="1"/>
    <col min="15112" max="15112" width="11.28515625" style="168" customWidth="1"/>
    <col min="15113" max="15113" width="6.28515625" style="168" customWidth="1"/>
    <col min="15114" max="15114" width="6" style="168" customWidth="1"/>
    <col min="15115" max="15115" width="5.42578125" style="168" customWidth="1"/>
    <col min="15116" max="15116" width="5.85546875" style="168" customWidth="1"/>
    <col min="15117" max="15117" width="7" style="168" bestFit="1" customWidth="1"/>
    <col min="15118" max="15118" width="7" style="168" customWidth="1"/>
    <col min="15119" max="15119" width="6.85546875" style="168" customWidth="1"/>
    <col min="15120" max="15120" width="14.42578125" style="168" bestFit="1" customWidth="1"/>
    <col min="15121" max="15122" width="14.28515625" style="168" bestFit="1" customWidth="1"/>
    <col min="15123" max="15123" width="14.85546875" style="168" bestFit="1" customWidth="1"/>
    <col min="15124" max="15124" width="11.42578125" style="168" customWidth="1"/>
    <col min="15125" max="15125" width="15" style="168" customWidth="1"/>
    <col min="15126" max="15126" width="14.42578125" style="168" customWidth="1"/>
    <col min="15127" max="15127" width="16" style="168" bestFit="1" customWidth="1"/>
    <col min="15128" max="15128" width="65.140625" style="168" bestFit="1" customWidth="1"/>
    <col min="15129" max="15129" width="74.140625" style="168" customWidth="1"/>
    <col min="15130" max="15360" width="11.42578125" style="168" customWidth="1"/>
    <col min="15361" max="15361" width="4.7109375" style="168" bestFit="1" customWidth="1"/>
    <col min="15362" max="15362" width="8" style="168" customWidth="1"/>
    <col min="15363" max="15363" width="10.7109375" style="168" customWidth="1"/>
    <col min="15364" max="15364" width="10.140625" style="168" customWidth="1"/>
    <col min="15365" max="15365" width="9.7109375" style="168" customWidth="1"/>
    <col min="15366" max="15366" width="22.85546875" style="168" bestFit="1" customWidth="1"/>
    <col min="15367" max="15367" width="48.28515625" style="168" customWidth="1"/>
    <col min="15368" max="15368" width="11.28515625" style="168" customWidth="1"/>
    <col min="15369" max="15369" width="6.28515625" style="168" customWidth="1"/>
    <col min="15370" max="15370" width="6" style="168" customWidth="1"/>
    <col min="15371" max="15371" width="5.42578125" style="168" customWidth="1"/>
    <col min="15372" max="15372" width="5.85546875" style="168" customWidth="1"/>
    <col min="15373" max="15373" width="7" style="168" bestFit="1" customWidth="1"/>
    <col min="15374" max="15374" width="7" style="168" customWidth="1"/>
    <col min="15375" max="15375" width="6.85546875" style="168" customWidth="1"/>
    <col min="15376" max="15376" width="14.42578125" style="168" bestFit="1" customWidth="1"/>
    <col min="15377" max="15378" width="14.28515625" style="168" bestFit="1" customWidth="1"/>
    <col min="15379" max="15379" width="14.85546875" style="168" bestFit="1" customWidth="1"/>
    <col min="15380" max="15380" width="11.42578125" style="168" customWidth="1"/>
    <col min="15381" max="15381" width="15" style="168" customWidth="1"/>
    <col min="15382" max="15382" width="14.42578125" style="168" customWidth="1"/>
    <col min="15383" max="15383" width="16" style="168" bestFit="1" customWidth="1"/>
    <col min="15384" max="15384" width="65.140625" style="168" bestFit="1" customWidth="1"/>
    <col min="15385" max="15385" width="74.140625" style="168" customWidth="1"/>
    <col min="15386" max="15616" width="11.42578125" style="168" customWidth="1"/>
    <col min="15617" max="15617" width="4.7109375" style="168" bestFit="1" customWidth="1"/>
    <col min="15618" max="15618" width="8" style="168" customWidth="1"/>
    <col min="15619" max="15619" width="10.7109375" style="168" customWidth="1"/>
    <col min="15620" max="15620" width="10.140625" style="168" customWidth="1"/>
    <col min="15621" max="15621" width="9.7109375" style="168" customWidth="1"/>
    <col min="15622" max="15622" width="22.85546875" style="168" bestFit="1" customWidth="1"/>
    <col min="15623" max="15623" width="48.28515625" style="168" customWidth="1"/>
    <col min="15624" max="15624" width="11.28515625" style="168" customWidth="1"/>
    <col min="15625" max="15625" width="6.28515625" style="168" customWidth="1"/>
    <col min="15626" max="15626" width="6" style="168" customWidth="1"/>
    <col min="15627" max="15627" width="5.42578125" style="168" customWidth="1"/>
    <col min="15628" max="15628" width="5.85546875" style="168" customWidth="1"/>
    <col min="15629" max="15629" width="7" style="168" bestFit="1" customWidth="1"/>
    <col min="15630" max="15630" width="7" style="168" customWidth="1"/>
    <col min="15631" max="15631" width="6.85546875" style="168" customWidth="1"/>
    <col min="15632" max="15632" width="14.42578125" style="168" bestFit="1" customWidth="1"/>
    <col min="15633" max="15634" width="14.28515625" style="168" bestFit="1" customWidth="1"/>
    <col min="15635" max="15635" width="14.85546875" style="168" bestFit="1" customWidth="1"/>
    <col min="15636" max="15636" width="11.42578125" style="168" customWidth="1"/>
    <col min="15637" max="15637" width="15" style="168" customWidth="1"/>
    <col min="15638" max="15638" width="14.42578125" style="168" customWidth="1"/>
    <col min="15639" max="15639" width="16" style="168" bestFit="1" customWidth="1"/>
    <col min="15640" max="15640" width="65.140625" style="168" bestFit="1" customWidth="1"/>
    <col min="15641" max="15641" width="74.140625" style="168" customWidth="1"/>
    <col min="15642" max="15872" width="11.42578125" style="168" customWidth="1"/>
    <col min="15873" max="15873" width="4.7109375" style="168" bestFit="1" customWidth="1"/>
    <col min="15874" max="15874" width="8" style="168" customWidth="1"/>
    <col min="15875" max="15875" width="10.7109375" style="168" customWidth="1"/>
    <col min="15876" max="15876" width="10.140625" style="168" customWidth="1"/>
    <col min="15877" max="15877" width="9.7109375" style="168" customWidth="1"/>
    <col min="15878" max="15878" width="22.85546875" style="168" bestFit="1" customWidth="1"/>
    <col min="15879" max="15879" width="48.28515625" style="168" customWidth="1"/>
    <col min="15880" max="15880" width="11.28515625" style="168" customWidth="1"/>
    <col min="15881" max="15881" width="6.28515625" style="168" customWidth="1"/>
    <col min="15882" max="15882" width="6" style="168" customWidth="1"/>
    <col min="15883" max="15883" width="5.42578125" style="168" customWidth="1"/>
    <col min="15884" max="15884" width="5.85546875" style="168" customWidth="1"/>
    <col min="15885" max="15885" width="7" style="168" bestFit="1" customWidth="1"/>
    <col min="15886" max="15886" width="7" style="168" customWidth="1"/>
    <col min="15887" max="15887" width="6.85546875" style="168" customWidth="1"/>
    <col min="15888" max="15888" width="14.42578125" style="168" bestFit="1" customWidth="1"/>
    <col min="15889" max="15890" width="14.28515625" style="168" bestFit="1" customWidth="1"/>
    <col min="15891" max="15891" width="14.85546875" style="168" bestFit="1" customWidth="1"/>
    <col min="15892" max="15892" width="11.42578125" style="168" customWidth="1"/>
    <col min="15893" max="15893" width="15" style="168" customWidth="1"/>
    <col min="15894" max="15894" width="14.42578125" style="168" customWidth="1"/>
    <col min="15895" max="15895" width="16" style="168" bestFit="1" customWidth="1"/>
    <col min="15896" max="15896" width="65.140625" style="168" bestFit="1" customWidth="1"/>
    <col min="15897" max="15897" width="74.140625" style="168" customWidth="1"/>
    <col min="15898" max="16128" width="11.42578125" style="168" customWidth="1"/>
    <col min="16129" max="16129" width="4.7109375" style="168" bestFit="1" customWidth="1"/>
    <col min="16130" max="16130" width="8" style="168" customWidth="1"/>
    <col min="16131" max="16131" width="10.7109375" style="168" customWidth="1"/>
    <col min="16132" max="16132" width="10.140625" style="168" customWidth="1"/>
    <col min="16133" max="16133" width="9.7109375" style="168" customWidth="1"/>
    <col min="16134" max="16134" width="22.85546875" style="168" bestFit="1" customWidth="1"/>
    <col min="16135" max="16135" width="48.28515625" style="168" customWidth="1"/>
    <col min="16136" max="16136" width="11.28515625" style="168" customWidth="1"/>
    <col min="16137" max="16137" width="6.28515625" style="168" customWidth="1"/>
    <col min="16138" max="16138" width="6" style="168" customWidth="1"/>
    <col min="16139" max="16139" width="5.42578125" style="168" customWidth="1"/>
    <col min="16140" max="16140" width="5.85546875" style="168" customWidth="1"/>
    <col min="16141" max="16141" width="7" style="168" bestFit="1" customWidth="1"/>
    <col min="16142" max="16142" width="7" style="168" customWidth="1"/>
    <col min="16143" max="16143" width="6.85546875" style="168" customWidth="1"/>
    <col min="16144" max="16144" width="14.42578125" style="168" bestFit="1" customWidth="1"/>
    <col min="16145" max="16146" width="14.28515625" style="168" bestFit="1" customWidth="1"/>
    <col min="16147" max="16147" width="14.85546875" style="168" bestFit="1" customWidth="1"/>
    <col min="16148" max="16148" width="11.42578125" style="168" customWidth="1"/>
    <col min="16149" max="16149" width="15" style="168" customWidth="1"/>
    <col min="16150" max="16150" width="14.42578125" style="168" customWidth="1"/>
    <col min="16151" max="16151" width="16" style="168" bestFit="1" customWidth="1"/>
    <col min="16152" max="16152" width="65.140625" style="168" bestFit="1" customWidth="1"/>
    <col min="16153" max="16153" width="74.140625" style="168" customWidth="1"/>
    <col min="16154" max="16384" width="11.42578125" style="168" customWidth="1"/>
  </cols>
  <sheetData>
    <row r="1" spans="1:25" ht="23.25" x14ac:dyDescent="0.2">
      <c r="A1" s="167"/>
    </row>
    <row r="2" spans="1:25" ht="15" x14ac:dyDescent="0.25">
      <c r="A2" s="159" t="s">
        <v>41</v>
      </c>
      <c r="B2" s="161"/>
      <c r="C2" s="161"/>
      <c r="D2" s="169">
        <f>ANNEE_DE_REFERENCE</f>
        <v>2014</v>
      </c>
      <c r="E2" s="170"/>
    </row>
    <row r="3" spans="1:25" ht="15" x14ac:dyDescent="0.25">
      <c r="A3" s="146" t="s">
        <v>110</v>
      </c>
      <c r="B3" s="147"/>
      <c r="C3" s="147"/>
      <c r="D3" s="171" t="str">
        <f>TRIMESTRE_DE_REFERENCE</f>
        <v>Q1</v>
      </c>
      <c r="E3" s="170"/>
    </row>
    <row r="5" spans="1:25" s="172" customFormat="1" ht="25.5" customHeight="1" x14ac:dyDescent="0.2">
      <c r="A5" s="619" t="s">
        <v>107</v>
      </c>
      <c r="B5" s="619" t="s">
        <v>127</v>
      </c>
      <c r="C5" s="619" t="s">
        <v>128</v>
      </c>
      <c r="D5" s="619" t="s">
        <v>129</v>
      </c>
      <c r="E5" s="619" t="s">
        <v>130</v>
      </c>
      <c r="F5" s="619" t="s">
        <v>131</v>
      </c>
      <c r="G5" s="619" t="s">
        <v>132</v>
      </c>
      <c r="H5" s="620" t="s">
        <v>133</v>
      </c>
      <c r="I5" s="620"/>
      <c r="J5" s="620"/>
      <c r="K5" s="620"/>
      <c r="L5" s="623" t="s">
        <v>134</v>
      </c>
      <c r="M5" s="624"/>
      <c r="N5" s="624"/>
      <c r="O5" s="625"/>
      <c r="P5" s="621" t="s">
        <v>135</v>
      </c>
      <c r="Q5" s="621"/>
      <c r="R5" s="621"/>
      <c r="S5" s="621"/>
      <c r="T5" s="622" t="s">
        <v>136</v>
      </c>
      <c r="U5" s="622"/>
      <c r="V5" s="622"/>
      <c r="W5" s="622"/>
      <c r="X5" s="618" t="s">
        <v>137</v>
      </c>
    </row>
    <row r="6" spans="1:25" s="177" customFormat="1" ht="38.25" x14ac:dyDescent="0.2">
      <c r="A6" s="619"/>
      <c r="B6" s="619"/>
      <c r="C6" s="619"/>
      <c r="D6" s="619"/>
      <c r="E6" s="619"/>
      <c r="F6" s="619"/>
      <c r="G6" s="619"/>
      <c r="H6" s="173" t="s">
        <v>59</v>
      </c>
      <c r="I6" s="173" t="s">
        <v>5</v>
      </c>
      <c r="J6" s="173" t="s">
        <v>60</v>
      </c>
      <c r="K6" s="173" t="s">
        <v>61</v>
      </c>
      <c r="L6" s="173">
        <v>2013</v>
      </c>
      <c r="M6" s="173">
        <v>2014</v>
      </c>
      <c r="N6" s="173">
        <v>2015</v>
      </c>
      <c r="O6" s="173">
        <v>2016</v>
      </c>
      <c r="P6" s="174" t="s">
        <v>138</v>
      </c>
      <c r="Q6" s="174" t="s">
        <v>139</v>
      </c>
      <c r="R6" s="174" t="s">
        <v>140</v>
      </c>
      <c r="S6" s="174" t="s">
        <v>141</v>
      </c>
      <c r="T6" s="175" t="s">
        <v>142</v>
      </c>
      <c r="U6" s="176" t="s">
        <v>143</v>
      </c>
      <c r="V6" s="176" t="s">
        <v>144</v>
      </c>
      <c r="W6" s="175" t="s">
        <v>145</v>
      </c>
      <c r="X6" s="618"/>
    </row>
    <row r="7" spans="1:25" s="177" customFormat="1" x14ac:dyDescent="0.2">
      <c r="A7" s="178"/>
      <c r="B7" s="178"/>
      <c r="C7" s="178"/>
      <c r="D7" s="179"/>
      <c r="E7" s="178"/>
      <c r="F7" s="178"/>
      <c r="G7" s="178"/>
      <c r="H7" s="180"/>
      <c r="I7" s="180"/>
      <c r="J7" s="180"/>
      <c r="K7" s="180"/>
      <c r="L7" s="180"/>
      <c r="M7" s="180"/>
      <c r="N7" s="180"/>
      <c r="O7" s="180"/>
      <c r="P7" s="181"/>
      <c r="Q7" s="181"/>
      <c r="R7" s="181"/>
      <c r="S7" s="181"/>
      <c r="T7" s="182"/>
      <c r="U7" s="183"/>
      <c r="V7" s="184"/>
      <c r="W7" s="182"/>
      <c r="X7" s="178"/>
    </row>
    <row r="8" spans="1:25" ht="38.25" x14ac:dyDescent="0.2">
      <c r="A8" s="473" t="s">
        <v>608</v>
      </c>
      <c r="B8" s="473" t="s">
        <v>118</v>
      </c>
      <c r="C8" s="474" t="s">
        <v>609</v>
      </c>
      <c r="D8" s="474" t="s">
        <v>610</v>
      </c>
      <c r="E8" s="475" t="s">
        <v>544</v>
      </c>
      <c r="F8" s="475" t="s">
        <v>611</v>
      </c>
      <c r="G8" s="474" t="s">
        <v>109</v>
      </c>
      <c r="H8" s="476">
        <v>1</v>
      </c>
      <c r="I8" s="477"/>
      <c r="J8" s="477"/>
      <c r="K8" s="477"/>
      <c r="L8" s="478">
        <v>1</v>
      </c>
      <c r="M8" s="477"/>
      <c r="N8" s="477"/>
      <c r="O8" s="477"/>
      <c r="P8" s="474" t="s">
        <v>413</v>
      </c>
      <c r="Q8" s="474" t="s">
        <v>120</v>
      </c>
      <c r="R8" s="474" t="s">
        <v>612</v>
      </c>
      <c r="S8" s="474" t="s">
        <v>96</v>
      </c>
      <c r="T8" s="473" t="s">
        <v>121</v>
      </c>
      <c r="U8" s="474"/>
      <c r="V8" s="473"/>
      <c r="W8" s="474"/>
      <c r="X8" s="475" t="s">
        <v>613</v>
      </c>
      <c r="Y8" s="185"/>
    </row>
    <row r="9" spans="1:25" x14ac:dyDescent="0.2">
      <c r="A9" s="473" t="s">
        <v>608</v>
      </c>
      <c r="B9" s="473" t="s">
        <v>118</v>
      </c>
      <c r="C9" s="474" t="s">
        <v>609</v>
      </c>
      <c r="D9" s="474" t="s">
        <v>610</v>
      </c>
      <c r="E9" s="479" t="s">
        <v>544</v>
      </c>
      <c r="F9" s="475" t="s">
        <v>611</v>
      </c>
      <c r="G9" s="473" t="s">
        <v>64</v>
      </c>
      <c r="H9" s="478"/>
      <c r="I9" s="478"/>
      <c r="J9" s="478"/>
      <c r="K9" s="478"/>
      <c r="L9" s="478">
        <v>0</v>
      </c>
      <c r="M9" s="478">
        <v>1</v>
      </c>
      <c r="N9" s="478"/>
      <c r="O9" s="478"/>
      <c r="P9" s="474" t="s">
        <v>96</v>
      </c>
      <c r="Q9" s="474" t="s">
        <v>612</v>
      </c>
      <c r="R9" s="474"/>
      <c r="S9" s="474" t="s">
        <v>126</v>
      </c>
      <c r="T9" s="473" t="s">
        <v>121</v>
      </c>
      <c r="U9" s="474"/>
      <c r="V9" s="473"/>
      <c r="W9" s="473"/>
      <c r="X9" s="473" t="s">
        <v>614</v>
      </c>
      <c r="Y9" s="185"/>
    </row>
    <row r="10" spans="1:25" ht="38.25" x14ac:dyDescent="0.2">
      <c r="A10" s="473" t="s">
        <v>608</v>
      </c>
      <c r="B10" s="473" t="s">
        <v>118</v>
      </c>
      <c r="C10" s="474" t="s">
        <v>609</v>
      </c>
      <c r="D10" s="474" t="s">
        <v>610</v>
      </c>
      <c r="E10" s="479" t="s">
        <v>544</v>
      </c>
      <c r="F10" s="475" t="s">
        <v>611</v>
      </c>
      <c r="G10" s="473" t="s">
        <v>615</v>
      </c>
      <c r="H10" s="478"/>
      <c r="I10" s="480"/>
      <c r="J10" s="481">
        <v>1</v>
      </c>
      <c r="K10" s="478"/>
      <c r="L10" s="478">
        <v>1</v>
      </c>
      <c r="M10" s="478"/>
      <c r="N10" s="478"/>
      <c r="O10" s="478"/>
      <c r="P10" s="474" t="s">
        <v>120</v>
      </c>
      <c r="Q10" s="474" t="s">
        <v>612</v>
      </c>
      <c r="R10" s="474" t="s">
        <v>96</v>
      </c>
      <c r="S10" s="474"/>
      <c r="T10" s="473" t="s">
        <v>121</v>
      </c>
      <c r="U10" s="474"/>
      <c r="V10" s="473"/>
      <c r="W10" s="473"/>
      <c r="X10" s="482" t="s">
        <v>616</v>
      </c>
      <c r="Y10" s="185"/>
    </row>
    <row r="11" spans="1:25" ht="25.5" x14ac:dyDescent="0.2">
      <c r="A11" s="473" t="s">
        <v>608</v>
      </c>
      <c r="B11" s="473" t="s">
        <v>118</v>
      </c>
      <c r="C11" s="474" t="s">
        <v>609</v>
      </c>
      <c r="D11" s="474" t="s">
        <v>610</v>
      </c>
      <c r="E11" s="479" t="s">
        <v>544</v>
      </c>
      <c r="F11" s="475" t="s">
        <v>611</v>
      </c>
      <c r="G11" s="473" t="s">
        <v>119</v>
      </c>
      <c r="H11" s="478"/>
      <c r="I11" s="481">
        <v>1</v>
      </c>
      <c r="J11" s="478">
        <v>1</v>
      </c>
      <c r="K11" s="478">
        <v>1</v>
      </c>
      <c r="L11" s="478">
        <v>3</v>
      </c>
      <c r="M11" s="478">
        <v>2</v>
      </c>
      <c r="N11" s="478">
        <v>2</v>
      </c>
      <c r="O11" s="478">
        <v>1</v>
      </c>
      <c r="P11" s="474" t="s">
        <v>120</v>
      </c>
      <c r="Q11" s="474" t="s">
        <v>96</v>
      </c>
      <c r="R11" s="474" t="s">
        <v>612</v>
      </c>
      <c r="S11" s="474" t="s">
        <v>125</v>
      </c>
      <c r="T11" s="473" t="s">
        <v>121</v>
      </c>
      <c r="U11" s="474"/>
      <c r="V11" s="473"/>
      <c r="W11" s="473"/>
      <c r="X11" s="475" t="s">
        <v>617</v>
      </c>
      <c r="Y11" s="185"/>
    </row>
    <row r="12" spans="1:25" x14ac:dyDescent="0.2">
      <c r="A12" s="473" t="s">
        <v>608</v>
      </c>
      <c r="B12" s="473" t="s">
        <v>118</v>
      </c>
      <c r="C12" s="474" t="s">
        <v>609</v>
      </c>
      <c r="D12" s="474" t="s">
        <v>610</v>
      </c>
      <c r="E12" s="479" t="s">
        <v>618</v>
      </c>
      <c r="F12" s="475" t="s">
        <v>611</v>
      </c>
      <c r="G12" s="473" t="s">
        <v>619</v>
      </c>
      <c r="H12" s="483"/>
      <c r="I12" s="480"/>
      <c r="J12" s="481">
        <v>1</v>
      </c>
      <c r="K12" s="478"/>
      <c r="L12" s="478">
        <v>1</v>
      </c>
      <c r="M12" s="478"/>
      <c r="N12" s="478"/>
      <c r="O12" s="478"/>
      <c r="P12" s="474" t="s">
        <v>120</v>
      </c>
      <c r="Q12" s="474" t="s">
        <v>612</v>
      </c>
      <c r="R12" s="474" t="s">
        <v>96</v>
      </c>
      <c r="S12" s="474"/>
      <c r="T12" s="473" t="s">
        <v>121</v>
      </c>
      <c r="U12" s="474"/>
      <c r="V12" s="473"/>
      <c r="W12" s="473"/>
      <c r="X12" s="484"/>
      <c r="Y12" s="185"/>
    </row>
    <row r="13" spans="1:25" x14ac:dyDescent="0.2">
      <c r="A13" s="473" t="s">
        <v>608</v>
      </c>
      <c r="B13" s="473" t="s">
        <v>118</v>
      </c>
      <c r="C13" s="474" t="s">
        <v>609</v>
      </c>
      <c r="D13" s="474" t="s">
        <v>610</v>
      </c>
      <c r="E13" s="479" t="s">
        <v>618</v>
      </c>
      <c r="F13" s="475" t="s">
        <v>611</v>
      </c>
      <c r="G13" s="473" t="s">
        <v>124</v>
      </c>
      <c r="H13" s="478">
        <v>1</v>
      </c>
      <c r="I13" s="480"/>
      <c r="J13" s="478"/>
      <c r="K13" s="478">
        <v>1</v>
      </c>
      <c r="L13" s="478">
        <v>1</v>
      </c>
      <c r="M13" s="478">
        <v>1</v>
      </c>
      <c r="N13" s="478">
        <v>1</v>
      </c>
      <c r="O13" s="485"/>
      <c r="P13" s="474" t="s">
        <v>612</v>
      </c>
      <c r="Q13" s="474"/>
      <c r="R13" s="474"/>
      <c r="S13" s="474"/>
      <c r="T13" s="473" t="s">
        <v>122</v>
      </c>
      <c r="U13" s="474" t="s">
        <v>612</v>
      </c>
      <c r="V13" s="475" t="s">
        <v>121</v>
      </c>
      <c r="W13" s="473" t="s">
        <v>123</v>
      </c>
      <c r="X13" s="484"/>
      <c r="Y13" s="185"/>
    </row>
    <row r="14" spans="1:25" ht="25.5" x14ac:dyDescent="0.2">
      <c r="A14" s="473" t="s">
        <v>620</v>
      </c>
      <c r="B14" s="473" t="s">
        <v>621</v>
      </c>
      <c r="C14" s="474" t="s">
        <v>609</v>
      </c>
      <c r="D14" s="474" t="s">
        <v>610</v>
      </c>
      <c r="E14" s="479" t="s">
        <v>618</v>
      </c>
      <c r="F14" s="475" t="s">
        <v>611</v>
      </c>
      <c r="G14" s="473" t="s">
        <v>207</v>
      </c>
      <c r="H14" s="486"/>
      <c r="I14" s="478"/>
      <c r="J14" s="478"/>
      <c r="K14" s="478"/>
      <c r="L14" s="478">
        <v>0</v>
      </c>
      <c r="M14" s="478"/>
      <c r="N14" s="478"/>
      <c r="O14" s="487">
        <v>1</v>
      </c>
      <c r="P14" s="474" t="s">
        <v>96</v>
      </c>
      <c r="Q14" s="474" t="s">
        <v>612</v>
      </c>
      <c r="R14" s="474"/>
      <c r="S14" s="474" t="s">
        <v>126</v>
      </c>
      <c r="T14" s="473" t="s">
        <v>121</v>
      </c>
      <c r="U14" s="484"/>
      <c r="V14" s="473"/>
      <c r="W14" s="473"/>
      <c r="X14" s="484"/>
      <c r="Y14" s="185"/>
    </row>
    <row r="15" spans="1:25" x14ac:dyDescent="0.2">
      <c r="A15" s="473" t="s">
        <v>608</v>
      </c>
      <c r="B15" s="473" t="s">
        <v>118</v>
      </c>
      <c r="C15" s="474" t="s">
        <v>609</v>
      </c>
      <c r="D15" s="474" t="s">
        <v>610</v>
      </c>
      <c r="E15" s="479" t="s">
        <v>618</v>
      </c>
      <c r="F15" s="475" t="s">
        <v>611</v>
      </c>
      <c r="G15" s="473" t="s">
        <v>208</v>
      </c>
      <c r="H15" s="486"/>
      <c r="I15" s="478"/>
      <c r="J15" s="478"/>
      <c r="K15" s="478"/>
      <c r="L15" s="478">
        <v>0</v>
      </c>
      <c r="M15" s="478"/>
      <c r="N15" s="478"/>
      <c r="O15" s="487">
        <v>1</v>
      </c>
      <c r="P15" s="474" t="s">
        <v>120</v>
      </c>
      <c r="Q15" s="474" t="s">
        <v>96</v>
      </c>
      <c r="R15" s="474" t="s">
        <v>612</v>
      </c>
      <c r="S15" s="474" t="s">
        <v>125</v>
      </c>
      <c r="T15" s="473" t="s">
        <v>121</v>
      </c>
      <c r="U15" s="484"/>
      <c r="V15" s="473"/>
      <c r="W15" s="473"/>
      <c r="X15" s="484"/>
      <c r="Y15" s="185"/>
    </row>
  </sheetData>
  <mergeCells count="12">
    <mergeCell ref="A5:A6"/>
    <mergeCell ref="B5:B6"/>
    <mergeCell ref="C5:C6"/>
    <mergeCell ref="D5:D6"/>
    <mergeCell ref="E5:E6"/>
    <mergeCell ref="X5:X6"/>
    <mergeCell ref="F5:F6"/>
    <mergeCell ref="G5:G6"/>
    <mergeCell ref="H5:K5"/>
    <mergeCell ref="P5:S5"/>
    <mergeCell ref="T5:W5"/>
    <mergeCell ref="L5:O5"/>
  </mergeCells>
  <pageMargins left="0.70866141732283472" right="0.70866141732283472" top="0.74803149606299213" bottom="0.74803149606299213" header="0.31496062992125984" footer="0.31496062992125984"/>
  <pageSetup paperSize="9" scale="46" fitToHeight="2" orientation="landscape" r:id="rId1"/>
  <headerFooter>
    <oddHeader>&amp;C&amp;"Arial,Gras"&amp;18&amp;K03+000Extrait du POP Pays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
  <sheetViews>
    <sheetView topLeftCell="A45" workbookViewId="0">
      <selection activeCell="T61" sqref="T61"/>
    </sheetView>
  </sheetViews>
  <sheetFormatPr baseColWidth="10" defaultColWidth="9.140625" defaultRowHeight="12.75" x14ac:dyDescent="0.2"/>
  <sheetData>
    <row r="1" spans="1:1" ht="20.25" customHeight="1" x14ac:dyDescent="0.35">
      <c r="A1" s="109" t="s">
        <v>223</v>
      </c>
    </row>
  </sheetData>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B0F0"/>
    <pageSetUpPr fitToPage="1"/>
  </sheetPr>
  <dimension ref="A1:AR90"/>
  <sheetViews>
    <sheetView topLeftCell="B85" zoomScaleNormal="100" workbookViewId="0">
      <selection activeCell="B101" sqref="B101"/>
    </sheetView>
  </sheetViews>
  <sheetFormatPr baseColWidth="10" defaultColWidth="9.140625" defaultRowHeight="15" outlineLevelRow="1" outlineLevelCol="1" x14ac:dyDescent="0.25"/>
  <cols>
    <col min="1" max="1" width="10.5703125" style="97" hidden="1" customWidth="1"/>
    <col min="2" max="2" width="15.140625" style="97" customWidth="1"/>
    <col min="3" max="3" width="44.85546875" style="97" customWidth="1"/>
    <col min="4" max="4" width="11.28515625" style="97" customWidth="1"/>
    <col min="5" max="5" width="10.7109375" style="97" hidden="1" customWidth="1"/>
    <col min="6" max="8" width="9.140625" style="97" hidden="1" customWidth="1" outlineLevel="1"/>
    <col min="9" max="9" width="13.85546875" style="97" customWidth="1" collapsed="1"/>
    <col min="10" max="12" width="9.140625" style="97" hidden="1" customWidth="1" outlineLevel="1"/>
    <col min="13" max="13" width="9.140625" style="97" collapsed="1"/>
    <col min="14" max="16" width="9.140625" style="97" hidden="1" customWidth="1" outlineLevel="1"/>
    <col min="17" max="17" width="10" style="97" bestFit="1" customWidth="1" collapsed="1"/>
    <col min="18" max="20" width="9.140625" style="97" hidden="1" customWidth="1" outlineLevel="1"/>
    <col min="21" max="21" width="9.140625" style="97" collapsed="1"/>
    <col min="22" max="22" width="11.7109375" style="97" customWidth="1"/>
    <col min="23" max="25" width="9.140625" style="97" customWidth="1" outlineLevel="1"/>
    <col min="26" max="26" width="9.140625" style="97"/>
    <col min="27" max="29" width="9.140625" style="97" customWidth="1" outlineLevel="1"/>
    <col min="30" max="30" width="9.140625" style="97"/>
    <col min="31" max="33" width="9.140625" style="97" customWidth="1" outlineLevel="1"/>
    <col min="34" max="34" width="9.140625" style="97"/>
    <col min="35" max="37" width="9.140625" style="97" customWidth="1" outlineLevel="1"/>
    <col min="38" max="38" width="9.140625" style="97"/>
    <col min="39" max="39" width="11" style="97" customWidth="1"/>
    <col min="40" max="40" width="10.7109375" style="97" customWidth="1"/>
    <col min="41" max="41" width="12.5703125" style="97" customWidth="1"/>
    <col min="42" max="42" width="12" style="97" customWidth="1"/>
    <col min="43" max="43" width="15.140625" style="97" customWidth="1"/>
    <col min="44" max="44" width="15.5703125" style="97" customWidth="1"/>
    <col min="45" max="45" width="9.42578125" style="97" customWidth="1"/>
    <col min="46" max="16384" width="9.140625" style="97"/>
  </cols>
  <sheetData>
    <row r="1" spans="1:44" s="87" customFormat="1" x14ac:dyDescent="0.25"/>
    <row r="2" spans="1:44" s="87" customFormat="1" x14ac:dyDescent="0.25">
      <c r="C2" s="164" t="s">
        <v>42</v>
      </c>
      <c r="D2" s="160" t="str">
        <f>CODE_PROJET</f>
        <v>BDI 12 072 11</v>
      </c>
      <c r="E2" s="165"/>
      <c r="F2" s="166"/>
    </row>
    <row r="3" spans="1:44" s="87" customFormat="1" x14ac:dyDescent="0.25">
      <c r="C3" s="116" t="s">
        <v>65</v>
      </c>
      <c r="D3" s="117" t="str">
        <f>INTITULE_PROJET</f>
        <v>Appui à la Bonne Gouvernance et à la lutte contre la corruption au Burundi (ABGLC)</v>
      </c>
      <c r="E3" s="118"/>
      <c r="F3" s="119"/>
    </row>
    <row r="4" spans="1:44" s="87" customFormat="1" x14ac:dyDescent="0.25">
      <c r="C4" s="164" t="s">
        <v>41</v>
      </c>
      <c r="D4" s="160">
        <f>ANNEE_DE_REFERENCE</f>
        <v>2014</v>
      </c>
      <c r="E4" s="165"/>
      <c r="F4" s="166"/>
    </row>
    <row r="5" spans="1:44" s="87" customFormat="1" x14ac:dyDescent="0.25">
      <c r="C5" s="116" t="s">
        <v>110</v>
      </c>
      <c r="D5" s="117" t="str">
        <f>TRIMESTRE_DE_REFERENCE</f>
        <v>Q1</v>
      </c>
      <c r="E5" s="118"/>
      <c r="F5" s="119"/>
    </row>
    <row r="6" spans="1:44" s="87" customFormat="1" x14ac:dyDescent="0.25">
      <c r="C6" s="88"/>
      <c r="D6" s="88"/>
      <c r="E6" s="88"/>
      <c r="F6" s="88"/>
    </row>
    <row r="7" spans="1:44" s="87" customFormat="1" x14ac:dyDescent="0.25">
      <c r="F7" s="629" t="str">
        <f>CONCATENATE("Q1"," ", ANNEE_DE_REFERENCE)</f>
        <v>Q1 2014</v>
      </c>
      <c r="G7" s="630"/>
      <c r="H7" s="630"/>
      <c r="I7" s="631"/>
      <c r="J7" s="629" t="str">
        <f>CONCATENATE("Q2"," ", ANNEE_DE_REFERENCE)</f>
        <v>Q2 2014</v>
      </c>
      <c r="K7" s="630"/>
      <c r="L7" s="630"/>
      <c r="M7" s="631"/>
      <c r="N7" s="629" t="str">
        <f>CONCATENATE("Q3"," ", ANNEE_DE_REFERENCE)</f>
        <v>Q3 2014</v>
      </c>
      <c r="O7" s="630"/>
      <c r="P7" s="630"/>
      <c r="Q7" s="631"/>
      <c r="R7" s="629" t="str">
        <f>CONCATENATE("Q4"," ", ANNEE_DE_REFERENCE)</f>
        <v>Q4 2014</v>
      </c>
      <c r="S7" s="630"/>
      <c r="T7" s="630"/>
      <c r="U7" s="631"/>
      <c r="V7" s="472" t="s">
        <v>211</v>
      </c>
      <c r="W7" s="626" t="str">
        <f>CONCATENATE("Q1"," ", ANNEE_DE_REFERENCE+1)</f>
        <v>Q1 2015</v>
      </c>
      <c r="X7" s="627"/>
      <c r="Y7" s="627"/>
      <c r="Z7" s="628"/>
      <c r="AA7" s="626" t="str">
        <f>CONCATENATE("Q2"," ", ANNEE_DE_REFERENCE+1)</f>
        <v>Q2 2015</v>
      </c>
      <c r="AB7" s="627"/>
      <c r="AC7" s="627"/>
      <c r="AD7" s="628"/>
      <c r="AE7" s="626" t="str">
        <f>CONCATENATE("Q3"," ", ANNEE_DE_REFERENCE+1)</f>
        <v>Q3 2015</v>
      </c>
      <c r="AF7" s="627"/>
      <c r="AG7" s="627"/>
      <c r="AH7" s="628"/>
      <c r="AI7" s="626" t="str">
        <f>CONCATENATE("Q4"," ", ANNEE_DE_REFERENCE+1)</f>
        <v>Q4 2015</v>
      </c>
      <c r="AJ7" s="627"/>
      <c r="AK7" s="627"/>
      <c r="AL7" s="628"/>
      <c r="AM7" s="84" t="s">
        <v>211</v>
      </c>
      <c r="AN7" s="85" t="s">
        <v>212</v>
      </c>
      <c r="AO7" s="85" t="s">
        <v>213</v>
      </c>
      <c r="AP7" s="85" t="s">
        <v>214</v>
      </c>
      <c r="AQ7" s="86" t="s">
        <v>191</v>
      </c>
      <c r="AR7" s="86" t="s">
        <v>192</v>
      </c>
    </row>
    <row r="8" spans="1:44" s="87" customFormat="1" ht="30" x14ac:dyDescent="0.25">
      <c r="A8" s="237" t="s">
        <v>62</v>
      </c>
      <c r="B8" s="238" t="s">
        <v>2</v>
      </c>
      <c r="C8" s="238" t="s">
        <v>1</v>
      </c>
      <c r="D8" s="236" t="s">
        <v>193</v>
      </c>
      <c r="E8" s="236" t="s">
        <v>265</v>
      </c>
      <c r="F8" s="234">
        <v>41275</v>
      </c>
      <c r="G8" s="235">
        <v>41306</v>
      </c>
      <c r="H8" s="235">
        <v>41334</v>
      </c>
      <c r="I8" s="127" t="s">
        <v>19</v>
      </c>
      <c r="J8" s="234">
        <v>41365</v>
      </c>
      <c r="K8" s="235">
        <v>41395</v>
      </c>
      <c r="L8" s="235">
        <v>41426</v>
      </c>
      <c r="M8" s="127" t="s">
        <v>19</v>
      </c>
      <c r="N8" s="234">
        <v>41456</v>
      </c>
      <c r="O8" s="235">
        <v>41487</v>
      </c>
      <c r="P8" s="235">
        <v>41518</v>
      </c>
      <c r="Q8" s="127" t="s">
        <v>19</v>
      </c>
      <c r="R8" s="234">
        <v>41548</v>
      </c>
      <c r="S8" s="235">
        <v>41579</v>
      </c>
      <c r="T8" s="235">
        <v>41609</v>
      </c>
      <c r="U8" s="127" t="s">
        <v>19</v>
      </c>
      <c r="V8" s="89"/>
      <c r="W8" s="239">
        <v>41640</v>
      </c>
      <c r="X8" s="240">
        <v>41671</v>
      </c>
      <c r="Y8" s="240">
        <v>41699</v>
      </c>
      <c r="Z8" s="133" t="s">
        <v>19</v>
      </c>
      <c r="AA8" s="240">
        <v>41730</v>
      </c>
      <c r="AB8" s="240">
        <v>41760</v>
      </c>
      <c r="AC8" s="240">
        <v>41791</v>
      </c>
      <c r="AD8" s="133" t="s">
        <v>19</v>
      </c>
      <c r="AE8" s="240">
        <v>41821</v>
      </c>
      <c r="AF8" s="240">
        <v>41852</v>
      </c>
      <c r="AG8" s="240">
        <v>41883</v>
      </c>
      <c r="AH8" s="133" t="s">
        <v>19</v>
      </c>
      <c r="AI8" s="240">
        <v>41913</v>
      </c>
      <c r="AJ8" s="240">
        <v>41944</v>
      </c>
      <c r="AK8" s="240">
        <v>41974</v>
      </c>
      <c r="AL8" s="133" t="s">
        <v>19</v>
      </c>
      <c r="AM8" s="90"/>
      <c r="AN8" s="91"/>
      <c r="AO8" s="91"/>
      <c r="AP8" s="91"/>
      <c r="AQ8" s="92"/>
      <c r="AR8" s="92"/>
    </row>
    <row r="9" spans="1:44" s="87" customFormat="1" x14ac:dyDescent="0.25">
      <c r="A9" s="209" t="s">
        <v>102</v>
      </c>
      <c r="B9" s="202"/>
      <c r="C9" s="431" t="str">
        <f>'Fiche Proj'!B14</f>
        <v>Les institutions en charge de la mise en œuvre du plan d'action de la SNBGLC sont renforcées.</v>
      </c>
      <c r="D9" s="203"/>
      <c r="E9" s="203"/>
      <c r="F9" s="204"/>
      <c r="G9" s="205"/>
      <c r="H9" s="205"/>
      <c r="I9" s="206"/>
      <c r="J9" s="205"/>
      <c r="K9" s="205"/>
      <c r="L9" s="205"/>
      <c r="M9" s="206"/>
      <c r="N9" s="205"/>
      <c r="O9" s="205"/>
      <c r="P9" s="205"/>
      <c r="Q9" s="206"/>
      <c r="R9" s="205"/>
      <c r="S9" s="205"/>
      <c r="T9" s="205"/>
      <c r="U9" s="206"/>
      <c r="V9" s="205"/>
      <c r="W9" s="204"/>
      <c r="X9" s="205"/>
      <c r="Y9" s="205"/>
      <c r="Z9" s="206"/>
      <c r="AA9" s="205"/>
      <c r="AB9" s="205"/>
      <c r="AC9" s="205"/>
      <c r="AD9" s="206"/>
      <c r="AE9" s="205"/>
      <c r="AF9" s="205"/>
      <c r="AG9" s="205"/>
      <c r="AH9" s="206"/>
      <c r="AI9" s="205"/>
      <c r="AJ9" s="205"/>
      <c r="AK9" s="205"/>
      <c r="AL9" s="206"/>
      <c r="AM9" s="212"/>
      <c r="AN9" s="207"/>
      <c r="AO9" s="207"/>
      <c r="AP9" s="207"/>
      <c r="AQ9" s="208"/>
      <c r="AR9" s="208"/>
    </row>
    <row r="10" spans="1:44" x14ac:dyDescent="0.25">
      <c r="A10" s="286" t="s">
        <v>157</v>
      </c>
      <c r="B10" s="287"/>
      <c r="C10" s="288" t="str">
        <f>'Plan Op'!C9</f>
        <v>Le suivi et la coordination dela mise en œuvre de la SNBGLC sont assurés par le Secrétariat Technique du Min BG&amp;P.</v>
      </c>
      <c r="D10" s="94"/>
      <c r="E10" s="94"/>
      <c r="F10" s="95"/>
      <c r="G10" s="93"/>
      <c r="H10" s="93"/>
      <c r="I10" s="128">
        <f>+I11+I15+I18+I21+I23+I26</f>
        <v>279.48</v>
      </c>
      <c r="J10" s="93"/>
      <c r="K10" s="93"/>
      <c r="L10" s="93"/>
      <c r="M10" s="128">
        <f>+M11+M15+M18+M21+M23+M26</f>
        <v>69193.363636363632</v>
      </c>
      <c r="N10" s="93"/>
      <c r="O10" s="93"/>
      <c r="P10" s="93"/>
      <c r="Q10" s="128">
        <f>+Q11+Q15+Q18+Q21+Q23+Q26</f>
        <v>37000</v>
      </c>
      <c r="R10" s="93"/>
      <c r="S10" s="93"/>
      <c r="T10" s="93"/>
      <c r="U10" s="128">
        <f>+U11+U15+U18+U21+U23+U26</f>
        <v>1700</v>
      </c>
      <c r="V10" s="120">
        <f>+V11+V15+V18+V21+V23+V26</f>
        <v>108172.84363636363</v>
      </c>
      <c r="W10" s="95"/>
      <c r="X10" s="93"/>
      <c r="Y10" s="93"/>
      <c r="Z10" s="128">
        <f>+Z11+Z15+Z18+Z21</f>
        <v>0</v>
      </c>
      <c r="AA10" s="93"/>
      <c r="AB10" s="93"/>
      <c r="AC10" s="93"/>
      <c r="AD10" s="128">
        <f>+AD11+AD15+AD18+AD21</f>
        <v>0</v>
      </c>
      <c r="AE10" s="93"/>
      <c r="AF10" s="93"/>
      <c r="AG10" s="93"/>
      <c r="AH10" s="128">
        <f>+AH11+AH15+AH18+AH21</f>
        <v>0</v>
      </c>
      <c r="AI10" s="93"/>
      <c r="AJ10" s="93"/>
      <c r="AK10" s="93"/>
      <c r="AL10" s="128">
        <f>+AL11+AL15+AL18+AL21</f>
        <v>0</v>
      </c>
      <c r="AM10" s="120">
        <f>+AM11+AM15+AM18+AM21</f>
        <v>0</v>
      </c>
      <c r="AN10" s="120">
        <f>+AN11+AN15+AN18+AN21</f>
        <v>0</v>
      </c>
      <c r="AO10" s="120">
        <f>+AO11+AO15+AO18+AO21</f>
        <v>0</v>
      </c>
      <c r="AP10" s="120">
        <f>+AP11+AP15+AP18+AP21</f>
        <v>0</v>
      </c>
      <c r="AQ10" s="96"/>
      <c r="AR10" s="96"/>
    </row>
    <row r="11" spans="1:44" ht="30" x14ac:dyDescent="0.25">
      <c r="A11" s="289" t="s">
        <v>93</v>
      </c>
      <c r="B11" s="290" t="s">
        <v>94</v>
      </c>
      <c r="C11" s="291" t="str">
        <f>'Plan Op'!C10</f>
        <v>Appui à définition et à la validation d'une méthodologie de suivi et d'évaluation</v>
      </c>
      <c r="D11" s="215">
        <v>142000</v>
      </c>
      <c r="E11" s="215"/>
      <c r="F11" s="225">
        <f>SUM(F12:F14)</f>
        <v>0</v>
      </c>
      <c r="G11" s="226">
        <f>SUM(G12:G14)</f>
        <v>0</v>
      </c>
      <c r="H11" s="494">
        <f>74.45</f>
        <v>74.45</v>
      </c>
      <c r="I11" s="227">
        <f>SUM(F11:H11)</f>
        <v>74.45</v>
      </c>
      <c r="J11" s="226">
        <f>SUM(J12:J14)</f>
        <v>8058.363636363636</v>
      </c>
      <c r="K11" s="226">
        <f>SUM(K12:K14)</f>
        <v>38725</v>
      </c>
      <c r="L11" s="226">
        <f>SUM(L12:L14)</f>
        <v>0</v>
      </c>
      <c r="M11" s="227">
        <f>SUM(J11:L11)</f>
        <v>46783.363636363632</v>
      </c>
      <c r="N11" s="226">
        <f>SUM(N12:N14)</f>
        <v>250</v>
      </c>
      <c r="O11" s="226">
        <f>SUM(O12:O14)</f>
        <v>450</v>
      </c>
      <c r="P11" s="226">
        <f>SUM(P12:P14)</f>
        <v>0</v>
      </c>
      <c r="Q11" s="227">
        <f>SUM(N11:P11)</f>
        <v>700</v>
      </c>
      <c r="R11" s="226">
        <f>SUM(R12:R14)</f>
        <v>0</v>
      </c>
      <c r="S11" s="226">
        <f>SUM(S12:S14)</f>
        <v>200</v>
      </c>
      <c r="T11" s="226">
        <f>SUM(T12:T14)</f>
        <v>0</v>
      </c>
      <c r="U11" s="227">
        <f>SUM(R11:T11)</f>
        <v>200</v>
      </c>
      <c r="V11" s="228">
        <f>I11+M11+Q11+U11</f>
        <v>47757.813636363629</v>
      </c>
      <c r="W11" s="233">
        <f>SUM(W12:W14)</f>
        <v>0</v>
      </c>
      <c r="X11" s="229">
        <f>SUM(X12:X14)</f>
        <v>0</v>
      </c>
      <c r="Y11" s="229">
        <f>SUM(Y12:Y14)</f>
        <v>0</v>
      </c>
      <c r="Z11" s="230">
        <f>SUM(W11:Y11)</f>
        <v>0</v>
      </c>
      <c r="AA11" s="233">
        <f>SUM(AA12:AA14)</f>
        <v>0</v>
      </c>
      <c r="AB11" s="229">
        <f>SUM(AB12:AB14)</f>
        <v>0</v>
      </c>
      <c r="AC11" s="229">
        <f>SUM(AC12:AC14)</f>
        <v>0</v>
      </c>
      <c r="AD11" s="230">
        <f>SUM(AA11:AC11)</f>
        <v>0</v>
      </c>
      <c r="AE11" s="233">
        <f>SUM(AE12:AE14)</f>
        <v>0</v>
      </c>
      <c r="AF11" s="229">
        <f>SUM(AF12:AF14)</f>
        <v>0</v>
      </c>
      <c r="AG11" s="229">
        <f>SUM(AG12:AG14)</f>
        <v>0</v>
      </c>
      <c r="AH11" s="230">
        <f>SUM(AE11:AG11)</f>
        <v>0</v>
      </c>
      <c r="AI11" s="233">
        <f>SUM(AI12:AI14)</f>
        <v>0</v>
      </c>
      <c r="AJ11" s="229">
        <f>SUM(AJ12:AJ14)</f>
        <v>0</v>
      </c>
      <c r="AK11" s="229">
        <f>SUM(AK12:AK14)</f>
        <v>0</v>
      </c>
      <c r="AL11" s="230">
        <f>SUM(AI11:AK11)</f>
        <v>0</v>
      </c>
      <c r="AM11" s="230">
        <f>Z11+AD11+AH11+AL11</f>
        <v>0</v>
      </c>
      <c r="AN11" s="231"/>
      <c r="AO11" s="231"/>
      <c r="AP11" s="231"/>
      <c r="AQ11" s="232">
        <f>E11+V11+AM11+AN11+AO11+AP11</f>
        <v>47757.813636363629</v>
      </c>
      <c r="AR11" s="232">
        <f>D11-AQ11</f>
        <v>94242.186363636371</v>
      </c>
    </row>
    <row r="12" spans="1:44" outlineLevel="1" x14ac:dyDescent="0.25">
      <c r="A12" s="292" t="s">
        <v>99</v>
      </c>
      <c r="B12" s="293" t="s">
        <v>104</v>
      </c>
      <c r="C12" s="444" t="s">
        <v>473</v>
      </c>
      <c r="D12" s="213"/>
      <c r="E12" s="213"/>
      <c r="F12" s="432"/>
      <c r="G12" s="432"/>
      <c r="H12" s="432"/>
      <c r="I12" s="129"/>
      <c r="J12" s="99">
        <v>7594</v>
      </c>
      <c r="K12" s="100">
        <f>28875+9850</f>
        <v>38725</v>
      </c>
      <c r="L12" s="100"/>
      <c r="M12" s="129"/>
      <c r="N12" s="99"/>
      <c r="O12" s="100"/>
      <c r="P12" s="100"/>
      <c r="Q12" s="129"/>
      <c r="R12" s="99"/>
      <c r="S12" s="100"/>
      <c r="T12" s="100"/>
      <c r="U12" s="131"/>
      <c r="V12" s="125"/>
      <c r="W12" s="99"/>
      <c r="X12" s="100"/>
      <c r="Y12" s="100"/>
      <c r="Z12" s="134"/>
      <c r="AA12" s="99"/>
      <c r="AB12" s="100"/>
      <c r="AC12" s="100"/>
      <c r="AD12" s="136"/>
      <c r="AE12" s="99"/>
      <c r="AF12" s="100"/>
      <c r="AG12" s="100"/>
      <c r="AH12" s="136"/>
      <c r="AI12" s="99"/>
      <c r="AJ12" s="100"/>
      <c r="AK12" s="100"/>
      <c r="AL12" s="134"/>
      <c r="AM12" s="124"/>
      <c r="AN12" s="121"/>
      <c r="AO12" s="121"/>
      <c r="AP12" s="121"/>
      <c r="AQ12" s="122"/>
      <c r="AR12" s="122"/>
    </row>
    <row r="13" spans="1:44" outlineLevel="1" x14ac:dyDescent="0.25">
      <c r="A13" s="292" t="s">
        <v>98</v>
      </c>
      <c r="B13" s="293" t="s">
        <v>105</v>
      </c>
      <c r="C13" s="444" t="s">
        <v>474</v>
      </c>
      <c r="D13" s="213"/>
      <c r="E13" s="213"/>
      <c r="F13" s="99"/>
      <c r="G13" s="433"/>
      <c r="H13" s="100"/>
      <c r="I13" s="129"/>
      <c r="J13" s="463">
        <v>250</v>
      </c>
      <c r="K13" s="100"/>
      <c r="L13" s="100"/>
      <c r="M13" s="129"/>
      <c r="N13" s="99">
        <v>250</v>
      </c>
      <c r="O13" s="100">
        <v>250</v>
      </c>
      <c r="P13" s="100"/>
      <c r="Q13" s="129"/>
      <c r="R13" s="99"/>
      <c r="S13" s="100"/>
      <c r="T13" s="100"/>
      <c r="U13" s="131"/>
      <c r="V13" s="125"/>
      <c r="W13" s="99"/>
      <c r="X13" s="100"/>
      <c r="Y13" s="100"/>
      <c r="Z13" s="134"/>
      <c r="AA13" s="99"/>
      <c r="AB13" s="100"/>
      <c r="AC13" s="100"/>
      <c r="AD13" s="136"/>
      <c r="AE13" s="99"/>
      <c r="AF13" s="100"/>
      <c r="AG13" s="100"/>
      <c r="AH13" s="136"/>
      <c r="AI13" s="99"/>
      <c r="AJ13" s="100"/>
      <c r="AK13" s="100"/>
      <c r="AL13" s="134"/>
      <c r="AM13" s="124"/>
      <c r="AN13" s="121"/>
      <c r="AO13" s="121"/>
      <c r="AP13" s="121"/>
      <c r="AQ13" s="122"/>
      <c r="AR13" s="122"/>
    </row>
    <row r="14" spans="1:44" ht="16.5" customHeight="1" outlineLevel="1" x14ac:dyDescent="0.25">
      <c r="A14" s="292" t="s">
        <v>98</v>
      </c>
      <c r="B14" s="293" t="s">
        <v>106</v>
      </c>
      <c r="C14" s="444" t="s">
        <v>475</v>
      </c>
      <c r="D14" s="213"/>
      <c r="E14" s="213"/>
      <c r="F14" s="99"/>
      <c r="G14" s="100"/>
      <c r="H14" s="100">
        <v>74.45</v>
      </c>
      <c r="I14" s="129"/>
      <c r="J14" s="463">
        <f>(157200*3)/2200</f>
        <v>214.36363636363637</v>
      </c>
      <c r="K14" s="100"/>
      <c r="L14" s="100"/>
      <c r="M14" s="129"/>
      <c r="N14" s="99"/>
      <c r="O14" s="100">
        <v>200</v>
      </c>
      <c r="P14" s="100"/>
      <c r="Q14" s="129"/>
      <c r="R14" s="99"/>
      <c r="S14" s="100">
        <v>200</v>
      </c>
      <c r="T14" s="100"/>
      <c r="U14" s="131"/>
      <c r="V14" s="125"/>
      <c r="W14" s="99"/>
      <c r="X14" s="100"/>
      <c r="Y14" s="100"/>
      <c r="Z14" s="134"/>
      <c r="AA14" s="99"/>
      <c r="AB14" s="100"/>
      <c r="AC14" s="100"/>
      <c r="AD14" s="136"/>
      <c r="AE14" s="99"/>
      <c r="AF14" s="100"/>
      <c r="AG14" s="100"/>
      <c r="AH14" s="136"/>
      <c r="AI14" s="99"/>
      <c r="AJ14" s="100"/>
      <c r="AK14" s="100"/>
      <c r="AL14" s="134"/>
      <c r="AM14" s="124"/>
      <c r="AN14" s="121"/>
      <c r="AO14" s="121"/>
      <c r="AP14" s="121"/>
      <c r="AQ14" s="122"/>
      <c r="AR14" s="122"/>
    </row>
    <row r="15" spans="1:44" ht="30" x14ac:dyDescent="0.25">
      <c r="A15" s="289" t="s">
        <v>93</v>
      </c>
      <c r="B15" s="290" t="s">
        <v>159</v>
      </c>
      <c r="C15" s="291" t="str">
        <f>'Plan Op'!C15</f>
        <v>Appui au monitoring et au rapportage périodique sur la mise en oeuvre de la SNBGLC</v>
      </c>
      <c r="D15" s="215">
        <v>15000</v>
      </c>
      <c r="E15" s="215"/>
      <c r="F15" s="225">
        <f>SUM(F16:F17)</f>
        <v>0</v>
      </c>
      <c r="G15" s="226">
        <f>SUM(G16:G17)</f>
        <v>0</v>
      </c>
      <c r="H15" s="226">
        <f>SUM(H16:H17)</f>
        <v>0</v>
      </c>
      <c r="I15" s="227">
        <f>SUM(F15:H15)</f>
        <v>0</v>
      </c>
      <c r="J15" s="226">
        <f>SUM(J16:J17)</f>
        <v>2500</v>
      </c>
      <c r="K15" s="226">
        <f>SUM(K16:K17)</f>
        <v>1000</v>
      </c>
      <c r="L15" s="226">
        <f>SUM(L16:L17)</f>
        <v>0</v>
      </c>
      <c r="M15" s="227">
        <f>SUM(J15:L15)</f>
        <v>3500</v>
      </c>
      <c r="N15" s="226">
        <f>SUM(N16:N17)</f>
        <v>0</v>
      </c>
      <c r="O15" s="226">
        <f>SUM(O16:O17)</f>
        <v>0</v>
      </c>
      <c r="P15" s="226">
        <f>SUM(P16:P17)</f>
        <v>0</v>
      </c>
      <c r="Q15" s="227">
        <f>SUM(N15:P15)</f>
        <v>0</v>
      </c>
      <c r="R15" s="226">
        <f>SUM(R16:R17)</f>
        <v>0</v>
      </c>
      <c r="S15" s="226">
        <f>SUM(S16:S17)</f>
        <v>0</v>
      </c>
      <c r="T15" s="226">
        <f>SUM(T16:T17)</f>
        <v>0</v>
      </c>
      <c r="U15" s="227">
        <f>SUM(R15:T15)</f>
        <v>0</v>
      </c>
      <c r="V15" s="228">
        <f>I15+M15+Q15+U15</f>
        <v>3500</v>
      </c>
      <c r="W15" s="233">
        <f>SUM(W16:W17)</f>
        <v>0</v>
      </c>
      <c r="X15" s="229">
        <f>SUM(X16:X17)</f>
        <v>0</v>
      </c>
      <c r="Y15" s="229">
        <f>SUM(Y16:Y17)</f>
        <v>0</v>
      </c>
      <c r="Z15" s="230">
        <f>SUM(W15:Y15)</f>
        <v>0</v>
      </c>
      <c r="AA15" s="233">
        <f>SUM(AA16:AA17)</f>
        <v>0</v>
      </c>
      <c r="AB15" s="229">
        <f>SUM(AB16:AB17)</f>
        <v>0</v>
      </c>
      <c r="AC15" s="229">
        <f>SUM(AC16:AC17)</f>
        <v>0</v>
      </c>
      <c r="AD15" s="230">
        <f>SUM(AA15:AC15)</f>
        <v>0</v>
      </c>
      <c r="AE15" s="233">
        <f>SUM(AE16:AE17)</f>
        <v>0</v>
      </c>
      <c r="AF15" s="229">
        <f>SUM(AF16:AF17)</f>
        <v>0</v>
      </c>
      <c r="AG15" s="229">
        <f>SUM(AG16:AG17)</f>
        <v>0</v>
      </c>
      <c r="AH15" s="230">
        <f>SUM(AE15:AG15)</f>
        <v>0</v>
      </c>
      <c r="AI15" s="233">
        <f>SUM(AI16:AI17)</f>
        <v>0</v>
      </c>
      <c r="AJ15" s="229">
        <f>SUM(AJ16:AJ17)</f>
        <v>0</v>
      </c>
      <c r="AK15" s="229">
        <f>SUM(AK16:AK17)</f>
        <v>0</v>
      </c>
      <c r="AL15" s="230">
        <f>SUM(AI15:AK15)</f>
        <v>0</v>
      </c>
      <c r="AM15" s="230">
        <f>Z15+AD15+AH15+AL15</f>
        <v>0</v>
      </c>
      <c r="AN15" s="231"/>
      <c r="AO15" s="231"/>
      <c r="AP15" s="231"/>
      <c r="AQ15" s="232">
        <f>E15+V15+AM15+AN15+AO15+AP15</f>
        <v>3500</v>
      </c>
      <c r="AR15" s="232">
        <f>D15-AQ15</f>
        <v>11500</v>
      </c>
    </row>
    <row r="16" spans="1:44" outlineLevel="1" x14ac:dyDescent="0.25">
      <c r="A16" s="292" t="s">
        <v>99</v>
      </c>
      <c r="B16" s="293" t="s">
        <v>166</v>
      </c>
      <c r="C16" s="488" t="s">
        <v>388</v>
      </c>
      <c r="D16" s="213"/>
      <c r="E16" s="213"/>
      <c r="F16" s="99"/>
      <c r="G16" s="100"/>
      <c r="H16" s="100"/>
      <c r="I16" s="129"/>
      <c r="J16" s="463">
        <f>1250+1250</f>
        <v>2500</v>
      </c>
      <c r="K16" s="100">
        <v>500</v>
      </c>
      <c r="L16" s="100"/>
      <c r="M16" s="129"/>
      <c r="N16" s="99"/>
      <c r="O16" s="100"/>
      <c r="P16" s="100"/>
      <c r="Q16" s="129"/>
      <c r="R16" s="99"/>
      <c r="S16" s="100"/>
      <c r="T16" s="100"/>
      <c r="U16" s="131"/>
      <c r="V16" s="125"/>
      <c r="W16" s="99"/>
      <c r="X16" s="100"/>
      <c r="Y16" s="100"/>
      <c r="Z16" s="134"/>
      <c r="AA16" s="99"/>
      <c r="AB16" s="100"/>
      <c r="AC16" s="100"/>
      <c r="AD16" s="136"/>
      <c r="AE16" s="99"/>
      <c r="AF16" s="100"/>
      <c r="AG16" s="100"/>
      <c r="AH16" s="136"/>
      <c r="AI16" s="99"/>
      <c r="AJ16" s="100"/>
      <c r="AK16" s="100"/>
      <c r="AL16" s="134"/>
      <c r="AM16" s="124"/>
      <c r="AN16" s="121"/>
      <c r="AO16" s="121"/>
      <c r="AP16" s="121"/>
      <c r="AQ16" s="122"/>
      <c r="AR16" s="122"/>
    </row>
    <row r="17" spans="1:44" outlineLevel="1" x14ac:dyDescent="0.25">
      <c r="A17" s="292" t="s">
        <v>98</v>
      </c>
      <c r="B17" s="293" t="s">
        <v>165</v>
      </c>
      <c r="C17" s="434" t="s">
        <v>389</v>
      </c>
      <c r="D17" s="213"/>
      <c r="E17" s="213"/>
      <c r="F17" s="99"/>
      <c r="G17" s="100"/>
      <c r="H17" s="100"/>
      <c r="I17" s="129"/>
      <c r="J17" s="99"/>
      <c r="K17" s="100">
        <v>500</v>
      </c>
      <c r="L17" s="100"/>
      <c r="M17" s="129"/>
      <c r="N17" s="99"/>
      <c r="O17" s="100"/>
      <c r="P17" s="100"/>
      <c r="Q17" s="129"/>
      <c r="R17" s="99"/>
      <c r="S17" s="100"/>
      <c r="T17" s="100"/>
      <c r="U17" s="131"/>
      <c r="V17" s="125"/>
      <c r="W17" s="99"/>
      <c r="X17" s="100"/>
      <c r="Y17" s="100"/>
      <c r="Z17" s="134"/>
      <c r="AA17" s="99"/>
      <c r="AB17" s="100"/>
      <c r="AC17" s="100"/>
      <c r="AD17" s="136"/>
      <c r="AE17" s="99"/>
      <c r="AF17" s="100"/>
      <c r="AG17" s="100"/>
      <c r="AH17" s="136"/>
      <c r="AI17" s="99"/>
      <c r="AJ17" s="100"/>
      <c r="AK17" s="100"/>
      <c r="AL17" s="134"/>
      <c r="AM17" s="124"/>
      <c r="AN17" s="121"/>
      <c r="AO17" s="121"/>
      <c r="AP17" s="121"/>
      <c r="AQ17" s="122"/>
      <c r="AR17" s="122"/>
    </row>
    <row r="18" spans="1:44" ht="30" x14ac:dyDescent="0.25">
      <c r="A18" s="289" t="s">
        <v>93</v>
      </c>
      <c r="B18" s="290" t="s">
        <v>160</v>
      </c>
      <c r="C18" s="291" t="str">
        <f>'Plan Op'!C20</f>
        <v>Appui aux revues stratégiques annuelles de la SNBGLC</v>
      </c>
      <c r="D18" s="215">
        <v>31000</v>
      </c>
      <c r="E18" s="215"/>
      <c r="F18" s="225">
        <f>SUM(F19:F20)</f>
        <v>0</v>
      </c>
      <c r="G18" s="226">
        <f>SUM(G19:G20)</f>
        <v>0</v>
      </c>
      <c r="H18" s="226">
        <f>SUM(H19:H20)</f>
        <v>0</v>
      </c>
      <c r="I18" s="227">
        <f>SUM(F18:H18)</f>
        <v>0</v>
      </c>
      <c r="J18" s="226">
        <f>SUM(J19:J20)</f>
        <v>0</v>
      </c>
      <c r="K18" s="226">
        <f>SUM(K19:K20)</f>
        <v>2000</v>
      </c>
      <c r="L18" s="226">
        <f>SUM(L19:L20)</f>
        <v>0</v>
      </c>
      <c r="M18" s="227">
        <f>SUM(J18:L18)</f>
        <v>2000</v>
      </c>
      <c r="N18" s="226">
        <f>SUM(N19:N20)</f>
        <v>300</v>
      </c>
      <c r="O18" s="226">
        <f>SUM(O19:O20)</f>
        <v>300</v>
      </c>
      <c r="P18" s="226">
        <f>SUM(P19:P20)</f>
        <v>0</v>
      </c>
      <c r="Q18" s="227">
        <f>SUM(N18:P18)</f>
        <v>600</v>
      </c>
      <c r="R18" s="226">
        <f>SUM(R19:R20)</f>
        <v>0</v>
      </c>
      <c r="S18" s="226">
        <f>SUM(S19:S20)</f>
        <v>0</v>
      </c>
      <c r="T18" s="226">
        <f>SUM(T19:T20)</f>
        <v>0</v>
      </c>
      <c r="U18" s="227">
        <f>SUM(R18:T18)</f>
        <v>0</v>
      </c>
      <c r="V18" s="228">
        <f>I18+M18+Q18+U18</f>
        <v>2600</v>
      </c>
      <c r="W18" s="233">
        <f>SUM(W19:W20)</f>
        <v>0</v>
      </c>
      <c r="X18" s="229">
        <f>SUM(X19:X20)</f>
        <v>0</v>
      </c>
      <c r="Y18" s="229">
        <f>SUM(Y19:Y20)</f>
        <v>0</v>
      </c>
      <c r="Z18" s="230">
        <f>SUM(W18:Y18)</f>
        <v>0</v>
      </c>
      <c r="AA18" s="233">
        <f>SUM(AA19:AA20)</f>
        <v>0</v>
      </c>
      <c r="AB18" s="229">
        <f>SUM(AB19:AB20)</f>
        <v>0</v>
      </c>
      <c r="AC18" s="229">
        <f>SUM(AC19:AC20)</f>
        <v>0</v>
      </c>
      <c r="AD18" s="230">
        <f>SUM(AA18:AC18)</f>
        <v>0</v>
      </c>
      <c r="AE18" s="233">
        <f>SUM(AE19:AE20)</f>
        <v>0</v>
      </c>
      <c r="AF18" s="229">
        <f>SUM(AF19:AF20)</f>
        <v>0</v>
      </c>
      <c r="AG18" s="229">
        <f>SUM(AG19:AG20)</f>
        <v>0</v>
      </c>
      <c r="AH18" s="230">
        <f>SUM(AE18:AG18)</f>
        <v>0</v>
      </c>
      <c r="AI18" s="233">
        <f>SUM(AI19:AI20)</f>
        <v>0</v>
      </c>
      <c r="AJ18" s="229">
        <f>SUM(AJ19:AJ20)</f>
        <v>0</v>
      </c>
      <c r="AK18" s="229">
        <f>SUM(AK19:AK20)</f>
        <v>0</v>
      </c>
      <c r="AL18" s="230">
        <f>SUM(AI18:AK18)</f>
        <v>0</v>
      </c>
      <c r="AM18" s="230">
        <f>Z18+AD18+AH18+AL18</f>
        <v>0</v>
      </c>
      <c r="AN18" s="231"/>
      <c r="AO18" s="231"/>
      <c r="AP18" s="231"/>
      <c r="AQ18" s="232">
        <f>E18+V18+AM18+AN18+AO18+AP18</f>
        <v>2600</v>
      </c>
      <c r="AR18" s="232">
        <f>D18-AQ18</f>
        <v>28400</v>
      </c>
    </row>
    <row r="19" spans="1:44" outlineLevel="1" x14ac:dyDescent="0.25">
      <c r="A19" s="292" t="s">
        <v>99</v>
      </c>
      <c r="B19" s="293" t="s">
        <v>164</v>
      </c>
      <c r="C19" s="294" t="str">
        <f>'Plan Op'!C21</f>
        <v xml:space="preserve">Frais d'ateliers des revues stratégiques </v>
      </c>
      <c r="D19" s="213"/>
      <c r="E19" s="213"/>
      <c r="F19" s="99"/>
      <c r="G19" s="100"/>
      <c r="H19" s="100"/>
      <c r="I19" s="129"/>
      <c r="K19" s="100">
        <v>500</v>
      </c>
      <c r="L19" s="100"/>
      <c r="M19" s="129"/>
      <c r="N19" s="99">
        <v>300</v>
      </c>
      <c r="O19" s="100">
        <v>300</v>
      </c>
      <c r="P19" s="100"/>
      <c r="Q19" s="129"/>
      <c r="R19" s="99"/>
      <c r="S19" s="100"/>
      <c r="T19" s="100"/>
      <c r="U19" s="131"/>
      <c r="V19" s="125"/>
      <c r="W19" s="99"/>
      <c r="X19" s="100"/>
      <c r="Y19" s="100"/>
      <c r="Z19" s="134"/>
      <c r="AA19" s="99"/>
      <c r="AB19" s="100"/>
      <c r="AC19" s="100"/>
      <c r="AD19" s="136"/>
      <c r="AE19" s="99"/>
      <c r="AF19" s="100"/>
      <c r="AG19" s="100"/>
      <c r="AH19" s="136"/>
      <c r="AI19" s="99"/>
      <c r="AJ19" s="100"/>
      <c r="AK19" s="100"/>
      <c r="AL19" s="134"/>
      <c r="AM19" s="124"/>
      <c r="AN19" s="121"/>
      <c r="AO19" s="121"/>
      <c r="AP19" s="121"/>
      <c r="AQ19" s="122"/>
      <c r="AR19" s="122"/>
    </row>
    <row r="20" spans="1:44" outlineLevel="1" x14ac:dyDescent="0.25">
      <c r="A20" s="292" t="s">
        <v>98</v>
      </c>
      <c r="B20" s="293" t="s">
        <v>163</v>
      </c>
      <c r="C20" s="294" t="str">
        <f>'Plan Op'!C23</f>
        <v>Consultance préparation-facilitation revue</v>
      </c>
      <c r="D20" s="213"/>
      <c r="E20" s="213"/>
      <c r="F20" s="99"/>
      <c r="G20" s="100"/>
      <c r="H20" s="100"/>
      <c r="I20" s="129"/>
      <c r="J20" s="99"/>
      <c r="K20" s="100">
        <v>1500</v>
      </c>
      <c r="L20" s="100"/>
      <c r="M20" s="129"/>
      <c r="N20" s="99"/>
      <c r="O20" s="100"/>
      <c r="P20" s="100"/>
      <c r="Q20" s="129"/>
      <c r="R20" s="99"/>
      <c r="S20" s="100"/>
      <c r="T20" s="100"/>
      <c r="U20" s="131"/>
      <c r="V20" s="125"/>
      <c r="W20" s="99"/>
      <c r="X20" s="100"/>
      <c r="Y20" s="100"/>
      <c r="Z20" s="134"/>
      <c r="AA20" s="99"/>
      <c r="AB20" s="100"/>
      <c r="AC20" s="100"/>
      <c r="AD20" s="136"/>
      <c r="AE20" s="99"/>
      <c r="AF20" s="100"/>
      <c r="AG20" s="100"/>
      <c r="AH20" s="136"/>
      <c r="AI20" s="99"/>
      <c r="AJ20" s="100"/>
      <c r="AK20" s="100"/>
      <c r="AL20" s="134"/>
      <c r="AM20" s="124"/>
      <c r="AN20" s="121"/>
      <c r="AO20" s="121"/>
      <c r="AP20" s="121"/>
      <c r="AQ20" s="122"/>
      <c r="AR20" s="122"/>
    </row>
    <row r="21" spans="1:44" ht="30" x14ac:dyDescent="0.25">
      <c r="A21" s="289" t="s">
        <v>93</v>
      </c>
      <c r="B21" s="290" t="s">
        <v>161</v>
      </c>
      <c r="C21" s="291" t="str">
        <f>'Plan Op'!C25</f>
        <v>Appui au fonctionnement du Groupe Sectoriel Bonne Gouvernance</v>
      </c>
      <c r="D21" s="215">
        <v>18000</v>
      </c>
      <c r="E21" s="215"/>
      <c r="F21" s="225">
        <f>SUM(F22)</f>
        <v>0</v>
      </c>
      <c r="G21" s="225">
        <f t="shared" ref="G21:H21" si="0">SUM(G22)</f>
        <v>0</v>
      </c>
      <c r="H21" s="225">
        <f t="shared" si="0"/>
        <v>0</v>
      </c>
      <c r="I21" s="227">
        <f>F21+G21+H21</f>
        <v>0</v>
      </c>
      <c r="J21" s="226">
        <f>SUM(J22)</f>
        <v>0</v>
      </c>
      <c r="K21" s="226">
        <f t="shared" ref="K21:L21" si="1">SUM(K22)</f>
        <v>1000</v>
      </c>
      <c r="L21" s="226">
        <f t="shared" si="1"/>
        <v>2000</v>
      </c>
      <c r="M21" s="227">
        <f>SUM(J21:L21)</f>
        <v>3000</v>
      </c>
      <c r="N21" s="226">
        <f>SUM(N22)</f>
        <v>0</v>
      </c>
      <c r="O21" s="226">
        <f t="shared" ref="O21:P21" si="2">SUM(O22)</f>
        <v>0</v>
      </c>
      <c r="P21" s="226">
        <f t="shared" si="2"/>
        <v>0</v>
      </c>
      <c r="Q21" s="227">
        <f>SUM(N21+O21+P21)</f>
        <v>0</v>
      </c>
      <c r="R21" s="226">
        <f>SUM(R22)</f>
        <v>0</v>
      </c>
      <c r="S21" s="226">
        <f t="shared" ref="S21:T21" si="3">SUM(S22)</f>
        <v>0</v>
      </c>
      <c r="T21" s="226">
        <f t="shared" si="3"/>
        <v>0</v>
      </c>
      <c r="U21" s="227">
        <f>R21+S21+T21</f>
        <v>0</v>
      </c>
      <c r="V21" s="228">
        <f>I21+M21+Q21+U21</f>
        <v>3000</v>
      </c>
      <c r="W21" s="233"/>
      <c r="X21" s="229"/>
      <c r="Y21" s="229"/>
      <c r="Z21" s="230"/>
      <c r="AA21" s="233"/>
      <c r="AB21" s="229"/>
      <c r="AC21" s="229"/>
      <c r="AD21" s="230"/>
      <c r="AE21" s="233"/>
      <c r="AF21" s="229"/>
      <c r="AG21" s="229"/>
      <c r="AH21" s="230"/>
      <c r="AI21" s="233"/>
      <c r="AJ21" s="229"/>
      <c r="AK21" s="229"/>
      <c r="AL21" s="230">
        <f>SUM(AI21:AK21)</f>
        <v>0</v>
      </c>
      <c r="AM21" s="230">
        <f>Z21+AD21+AH21+AL21</f>
        <v>0</v>
      </c>
      <c r="AN21" s="231"/>
      <c r="AO21" s="231"/>
      <c r="AP21" s="231"/>
      <c r="AQ21" s="232">
        <f>E21+V21+AM21+AN21+AO21+AP21</f>
        <v>3000</v>
      </c>
      <c r="AR21" s="232">
        <f>D21-AQ21</f>
        <v>15000</v>
      </c>
    </row>
    <row r="22" spans="1:44" ht="30" outlineLevel="1" x14ac:dyDescent="0.25">
      <c r="A22" s="292" t="s">
        <v>99</v>
      </c>
      <c r="B22" s="293" t="s">
        <v>162</v>
      </c>
      <c r="C22" s="294" t="str">
        <f>'Plan Op'!C26</f>
        <v>Expert ICT (10%) pour appui au développement-PlateformeICT/site web GSBG</v>
      </c>
      <c r="D22" s="213"/>
      <c r="E22" s="213"/>
      <c r="F22" s="99"/>
      <c r="G22" s="100"/>
      <c r="H22" s="100"/>
      <c r="I22" s="129"/>
      <c r="J22" s="99"/>
      <c r="K22" s="100">
        <v>1000</v>
      </c>
      <c r="L22" s="100">
        <v>2000</v>
      </c>
      <c r="M22" s="129">
        <f>J22+K22+L22</f>
        <v>3000</v>
      </c>
      <c r="N22" s="99"/>
      <c r="O22" s="100"/>
      <c r="P22" s="100"/>
      <c r="Q22" s="129"/>
      <c r="R22" s="99"/>
      <c r="S22" s="100"/>
      <c r="T22" s="100"/>
      <c r="U22" s="131"/>
      <c r="V22" s="125"/>
      <c r="W22" s="99"/>
      <c r="X22" s="100"/>
      <c r="Y22" s="100"/>
      <c r="Z22" s="134"/>
      <c r="AA22" s="99"/>
      <c r="AB22" s="100"/>
      <c r="AC22" s="100"/>
      <c r="AD22" s="136"/>
      <c r="AE22" s="99"/>
      <c r="AF22" s="100"/>
      <c r="AG22" s="100"/>
      <c r="AH22" s="136"/>
      <c r="AI22" s="99"/>
      <c r="AJ22" s="100"/>
      <c r="AK22" s="100"/>
      <c r="AL22" s="134"/>
      <c r="AM22" s="124"/>
      <c r="AN22" s="121"/>
      <c r="AO22" s="121"/>
      <c r="AP22" s="121"/>
      <c r="AQ22" s="122"/>
      <c r="AR22" s="122"/>
    </row>
    <row r="23" spans="1:44" ht="30" outlineLevel="1" x14ac:dyDescent="0.25">
      <c r="A23" s="289" t="s">
        <v>93</v>
      </c>
      <c r="B23" s="428" t="s">
        <v>377</v>
      </c>
      <c r="C23" s="291" t="str">
        <f>'Plan Op'!C28</f>
        <v>Appui aux activités de sensibilisation sur la SNBGLC</v>
      </c>
      <c r="D23" s="215">
        <v>40000</v>
      </c>
      <c r="E23" s="215"/>
      <c r="F23" s="225">
        <f>SUM(F24:F25)</f>
        <v>0</v>
      </c>
      <c r="G23" s="225">
        <f t="shared" ref="G23:H23" si="4">SUM(G24:G25)</f>
        <v>0</v>
      </c>
      <c r="H23" s="225">
        <f t="shared" si="4"/>
        <v>0</v>
      </c>
      <c r="I23" s="227">
        <f>SUM(F23:H23)</f>
        <v>0</v>
      </c>
      <c r="J23" s="226">
        <f>SUM(J24:J25)</f>
        <v>500</v>
      </c>
      <c r="K23" s="226">
        <f t="shared" ref="K23:L23" si="5">SUM(K24:K25)</f>
        <v>1000</v>
      </c>
      <c r="L23" s="226">
        <f t="shared" si="5"/>
        <v>0</v>
      </c>
      <c r="M23" s="227">
        <f>SUM(J23:L23)</f>
        <v>1500</v>
      </c>
      <c r="N23" s="226">
        <f>SUM(N24:N25)</f>
        <v>2000</v>
      </c>
      <c r="O23" s="226">
        <f t="shared" ref="O23:P23" si="6">SUM(O24:O25)</f>
        <v>2000</v>
      </c>
      <c r="P23" s="226">
        <f t="shared" si="6"/>
        <v>0</v>
      </c>
      <c r="Q23" s="227">
        <f>N23+O23+P23</f>
        <v>4000</v>
      </c>
      <c r="R23" s="226">
        <f>SUM(R24:R25)</f>
        <v>0</v>
      </c>
      <c r="S23" s="226">
        <f t="shared" ref="S23:T23" si="7">SUM(S24:S25)</f>
        <v>0</v>
      </c>
      <c r="T23" s="226">
        <f t="shared" si="7"/>
        <v>0</v>
      </c>
      <c r="U23" s="227">
        <f>R23+S23+T23</f>
        <v>0</v>
      </c>
      <c r="V23" s="228">
        <f>I23+M23+Q23+U23</f>
        <v>5500</v>
      </c>
      <c r="W23" s="233"/>
      <c r="X23" s="229"/>
      <c r="Y23" s="229"/>
      <c r="Z23" s="230"/>
      <c r="AA23" s="233"/>
      <c r="AB23" s="229"/>
      <c r="AC23" s="229"/>
      <c r="AD23" s="230"/>
      <c r="AE23" s="233"/>
      <c r="AF23" s="229"/>
      <c r="AG23" s="229"/>
      <c r="AH23" s="230"/>
      <c r="AI23" s="233"/>
      <c r="AJ23" s="229"/>
      <c r="AK23" s="229"/>
      <c r="AL23" s="230">
        <f>SUM(AI23:AK23)</f>
        <v>0</v>
      </c>
      <c r="AM23" s="230">
        <f>Z23+AD23+AH23+AL23</f>
        <v>0</v>
      </c>
      <c r="AN23" s="231"/>
      <c r="AO23" s="231"/>
      <c r="AP23" s="231"/>
      <c r="AQ23" s="232">
        <f>E23+V23+AM23+AN23+AO23+AP23</f>
        <v>5500</v>
      </c>
      <c r="AR23" s="232">
        <f>D23-AQ23</f>
        <v>34500</v>
      </c>
    </row>
    <row r="24" spans="1:44" outlineLevel="1" x14ac:dyDescent="0.25">
      <c r="A24" s="292" t="s">
        <v>99</v>
      </c>
      <c r="B24" s="429" t="s">
        <v>292</v>
      </c>
      <c r="C24" s="434" t="s">
        <v>390</v>
      </c>
      <c r="D24" s="213"/>
      <c r="E24" s="213"/>
      <c r="F24" s="99"/>
      <c r="G24" s="100"/>
      <c r="H24" s="100"/>
      <c r="I24" s="129"/>
      <c r="J24" s="99">
        <v>500</v>
      </c>
      <c r="K24" s="100">
        <v>1000</v>
      </c>
      <c r="L24" s="100"/>
      <c r="M24" s="129"/>
      <c r="N24" s="99"/>
      <c r="O24" s="100"/>
      <c r="P24" s="100"/>
      <c r="Q24" s="129"/>
      <c r="R24" s="99"/>
      <c r="S24" s="100"/>
      <c r="T24" s="100"/>
      <c r="U24" s="131"/>
      <c r="V24" s="125"/>
      <c r="W24" s="99"/>
      <c r="X24" s="100"/>
      <c r="Y24" s="100"/>
      <c r="Z24" s="134"/>
      <c r="AA24" s="99"/>
      <c r="AB24" s="100"/>
      <c r="AC24" s="100"/>
      <c r="AD24" s="136"/>
      <c r="AE24" s="99"/>
      <c r="AF24" s="100"/>
      <c r="AG24" s="100"/>
      <c r="AH24" s="136"/>
      <c r="AI24" s="99"/>
      <c r="AJ24" s="100"/>
      <c r="AK24" s="100"/>
      <c r="AL24" s="134"/>
      <c r="AM24" s="124"/>
      <c r="AN24" s="121"/>
      <c r="AO24" s="121"/>
      <c r="AP24" s="121"/>
      <c r="AQ24" s="122"/>
      <c r="AR24" s="122"/>
    </row>
    <row r="25" spans="1:44" outlineLevel="1" x14ac:dyDescent="0.25">
      <c r="A25" s="292" t="s">
        <v>98</v>
      </c>
      <c r="B25" s="429" t="s">
        <v>291</v>
      </c>
      <c r="C25" s="444" t="s">
        <v>476</v>
      </c>
      <c r="D25" s="213"/>
      <c r="E25" s="213"/>
      <c r="F25" s="99"/>
      <c r="G25" s="100"/>
      <c r="H25" s="100"/>
      <c r="I25" s="129"/>
      <c r="J25" s="99"/>
      <c r="K25" s="100"/>
      <c r="L25" s="100"/>
      <c r="M25" s="129"/>
      <c r="N25" s="100">
        <v>2000</v>
      </c>
      <c r="O25" s="100">
        <v>2000</v>
      </c>
      <c r="P25" s="100"/>
      <c r="Q25" s="129"/>
      <c r="R25" s="99"/>
      <c r="S25" s="100"/>
      <c r="T25" s="100"/>
      <c r="U25" s="131"/>
      <c r="V25" s="125"/>
      <c r="W25" s="99"/>
      <c r="X25" s="100"/>
      <c r="Y25" s="100"/>
      <c r="Z25" s="134"/>
      <c r="AA25" s="99"/>
      <c r="AB25" s="100"/>
      <c r="AC25" s="100"/>
      <c r="AD25" s="136"/>
      <c r="AE25" s="99"/>
      <c r="AF25" s="100"/>
      <c r="AG25" s="100"/>
      <c r="AH25" s="136"/>
      <c r="AI25" s="99"/>
      <c r="AJ25" s="100"/>
      <c r="AK25" s="100"/>
      <c r="AL25" s="134"/>
      <c r="AM25" s="124"/>
      <c r="AN25" s="121"/>
      <c r="AO25" s="121"/>
      <c r="AP25" s="121"/>
      <c r="AQ25" s="122"/>
      <c r="AR25" s="122"/>
    </row>
    <row r="26" spans="1:44" ht="16.5" customHeight="1" outlineLevel="1" x14ac:dyDescent="0.25">
      <c r="A26" s="289" t="s">
        <v>93</v>
      </c>
      <c r="B26" s="428" t="s">
        <v>294</v>
      </c>
      <c r="C26" s="291" t="str">
        <f>'Plan Op'!C31</f>
        <v>Appui aux moyens de fonctionnement du Secrétariat Technique</v>
      </c>
      <c r="D26" s="215">
        <v>109000</v>
      </c>
      <c r="E26" s="215"/>
      <c r="F26" s="225">
        <f>SUM(F27:F32)</f>
        <v>0</v>
      </c>
      <c r="G26" s="225">
        <f t="shared" ref="G26:H26" si="8">SUM(G27:G32)</f>
        <v>0</v>
      </c>
      <c r="H26" s="225">
        <f t="shared" si="8"/>
        <v>205.03</v>
      </c>
      <c r="I26" s="227">
        <f>SUM(F26:H26)</f>
        <v>205.03</v>
      </c>
      <c r="J26" s="226">
        <f t="shared" ref="J26" si="9">SUM(J27:J32)</f>
        <v>5210</v>
      </c>
      <c r="K26" s="226">
        <f t="shared" ref="K26" si="10">SUM(K27:K32)</f>
        <v>6700</v>
      </c>
      <c r="L26" s="226">
        <f t="shared" ref="L26" si="11">SUM(L27:L32)</f>
        <v>500</v>
      </c>
      <c r="M26" s="227">
        <f>SUM(J26:L26)</f>
        <v>12410</v>
      </c>
      <c r="N26" s="226">
        <f>SUM(N27:N32)</f>
        <v>30700</v>
      </c>
      <c r="O26" s="226">
        <f t="shared" ref="O26:P26" si="12">SUM(O27:O32)</f>
        <v>500</v>
      </c>
      <c r="P26" s="226">
        <f t="shared" si="12"/>
        <v>500</v>
      </c>
      <c r="Q26" s="227">
        <f>N26+O26+P26</f>
        <v>31700</v>
      </c>
      <c r="R26" s="226">
        <f>SUM(R27:R32)</f>
        <v>500</v>
      </c>
      <c r="S26" s="226">
        <f t="shared" ref="S26:T26" si="13">SUM(S27:S32)</f>
        <v>500</v>
      </c>
      <c r="T26" s="226">
        <f t="shared" si="13"/>
        <v>500</v>
      </c>
      <c r="U26" s="227">
        <f>R26+S26+T26</f>
        <v>1500</v>
      </c>
      <c r="V26" s="228">
        <f>I26+M26+Q26+U26</f>
        <v>45815.03</v>
      </c>
      <c r="W26" s="233"/>
      <c r="X26" s="229"/>
      <c r="Y26" s="229"/>
      <c r="Z26" s="230"/>
      <c r="AA26" s="233"/>
      <c r="AB26" s="229"/>
      <c r="AC26" s="229"/>
      <c r="AD26" s="230"/>
      <c r="AE26" s="233"/>
      <c r="AF26" s="229"/>
      <c r="AG26" s="229"/>
      <c r="AH26" s="230"/>
      <c r="AI26" s="233"/>
      <c r="AJ26" s="229"/>
      <c r="AK26" s="229"/>
      <c r="AL26" s="230">
        <f>SUM(AI26:AK26)</f>
        <v>0</v>
      </c>
      <c r="AM26" s="230">
        <f>Z26+AD26+AH26+AL26</f>
        <v>0</v>
      </c>
      <c r="AN26" s="231"/>
      <c r="AO26" s="231"/>
      <c r="AP26" s="231"/>
      <c r="AQ26" s="232">
        <f>E26+V26+AM26+AN26+AO26+AP26</f>
        <v>45815.03</v>
      </c>
      <c r="AR26" s="232">
        <f>D26-AQ26</f>
        <v>63184.97</v>
      </c>
    </row>
    <row r="27" spans="1:44" outlineLevel="1" x14ac:dyDescent="0.25">
      <c r="A27" s="292" t="s">
        <v>99</v>
      </c>
      <c r="B27" s="429" t="s">
        <v>295</v>
      </c>
      <c r="C27" s="435" t="s">
        <v>391</v>
      </c>
      <c r="D27" s="213"/>
      <c r="E27" s="213"/>
      <c r="F27" s="99"/>
      <c r="G27" s="100"/>
      <c r="H27" s="100"/>
      <c r="I27" s="129">
        <f>F27+G27+H27</f>
        <v>0</v>
      </c>
      <c r="J27" s="100"/>
      <c r="K27" s="100">
        <v>2000</v>
      </c>
      <c r="L27" s="100"/>
      <c r="M27" s="129"/>
      <c r="N27" s="100"/>
      <c r="O27" s="100"/>
      <c r="P27" s="100"/>
      <c r="Q27" s="129">
        <f>N27+O27+P27</f>
        <v>0</v>
      </c>
      <c r="R27" s="100"/>
      <c r="S27" s="100"/>
      <c r="T27" s="100"/>
      <c r="U27" s="131">
        <f>R27+S27+T27</f>
        <v>0</v>
      </c>
      <c r="V27" s="427"/>
      <c r="W27" s="99"/>
      <c r="X27" s="100"/>
      <c r="Y27" s="100"/>
      <c r="Z27" s="134"/>
      <c r="AA27" s="100"/>
      <c r="AB27" s="100"/>
      <c r="AC27" s="100"/>
      <c r="AD27" s="136"/>
      <c r="AE27" s="100"/>
      <c r="AF27" s="100"/>
      <c r="AG27" s="100"/>
      <c r="AH27" s="136"/>
      <c r="AI27" s="100"/>
      <c r="AJ27" s="100"/>
      <c r="AK27" s="100"/>
      <c r="AL27" s="134"/>
      <c r="AM27" s="416"/>
      <c r="AN27" s="417"/>
      <c r="AO27" s="417"/>
      <c r="AP27" s="417"/>
      <c r="AQ27" s="122"/>
      <c r="AR27" s="122"/>
    </row>
    <row r="28" spans="1:44" outlineLevel="1" x14ac:dyDescent="0.25">
      <c r="A28" s="292" t="s">
        <v>98</v>
      </c>
      <c r="B28" s="429" t="s">
        <v>296</v>
      </c>
      <c r="C28" s="434" t="s">
        <v>392</v>
      </c>
      <c r="D28" s="213"/>
      <c r="E28" s="213"/>
      <c r="F28" s="99"/>
      <c r="G28" s="100"/>
      <c r="H28" s="100"/>
      <c r="I28" s="129">
        <f t="shared" ref="I28:I32" si="14">F28+G28+H28</f>
        <v>0</v>
      </c>
      <c r="J28" s="100"/>
      <c r="K28" s="100">
        <v>4000</v>
      </c>
      <c r="L28" s="100"/>
      <c r="M28" s="129"/>
      <c r="N28" s="100"/>
      <c r="O28" s="100"/>
      <c r="P28" s="100"/>
      <c r="Q28" s="129">
        <f t="shared" ref="Q28:Q32" si="15">N28+O28+P28</f>
        <v>0</v>
      </c>
      <c r="R28" s="100"/>
      <c r="S28" s="100"/>
      <c r="T28" s="100"/>
      <c r="U28" s="131">
        <f t="shared" ref="U28:U32" si="16">R28+S28+T28</f>
        <v>0</v>
      </c>
      <c r="V28" s="427"/>
      <c r="W28" s="99"/>
      <c r="X28" s="100"/>
      <c r="Y28" s="100"/>
      <c r="Z28" s="134"/>
      <c r="AA28" s="100"/>
      <c r="AB28" s="100"/>
      <c r="AC28" s="100"/>
      <c r="AD28" s="136"/>
      <c r="AE28" s="100"/>
      <c r="AF28" s="100"/>
      <c r="AG28" s="100"/>
      <c r="AH28" s="136"/>
      <c r="AI28" s="100"/>
      <c r="AJ28" s="100"/>
      <c r="AK28" s="100"/>
      <c r="AL28" s="134"/>
      <c r="AM28" s="416"/>
      <c r="AN28" s="417"/>
      <c r="AO28" s="417"/>
      <c r="AP28" s="417"/>
      <c r="AQ28" s="122"/>
      <c r="AR28" s="122"/>
    </row>
    <row r="29" spans="1:44" outlineLevel="1" x14ac:dyDescent="0.25">
      <c r="A29" s="292" t="s">
        <v>98</v>
      </c>
      <c r="B29" s="429" t="s">
        <v>297</v>
      </c>
      <c r="C29" s="434" t="s">
        <v>346</v>
      </c>
      <c r="D29" s="213"/>
      <c r="E29" s="213"/>
      <c r="F29" s="99"/>
      <c r="G29" s="100"/>
      <c r="H29" s="100"/>
      <c r="I29" s="129">
        <f t="shared" si="14"/>
        <v>0</v>
      </c>
      <c r="J29" s="100">
        <f>2000+2500</f>
        <v>4500</v>
      </c>
      <c r="K29" s="100"/>
      <c r="L29" s="100"/>
      <c r="M29" s="129"/>
      <c r="N29" s="100">
        <v>2000</v>
      </c>
      <c r="O29" s="100"/>
      <c r="P29" s="100"/>
      <c r="Q29" s="129">
        <f t="shared" si="15"/>
        <v>2000</v>
      </c>
      <c r="R29" s="100"/>
      <c r="S29" s="100"/>
      <c r="T29" s="100"/>
      <c r="U29" s="131">
        <f t="shared" si="16"/>
        <v>0</v>
      </c>
      <c r="V29" s="427"/>
      <c r="W29" s="99"/>
      <c r="X29" s="100"/>
      <c r="Y29" s="100"/>
      <c r="Z29" s="134"/>
      <c r="AA29" s="100"/>
      <c r="AB29" s="100"/>
      <c r="AC29" s="100"/>
      <c r="AD29" s="136"/>
      <c r="AE29" s="100"/>
      <c r="AF29" s="100"/>
      <c r="AG29" s="100"/>
      <c r="AH29" s="136"/>
      <c r="AI29" s="100"/>
      <c r="AJ29" s="100"/>
      <c r="AK29" s="100"/>
      <c r="AL29" s="134"/>
      <c r="AM29" s="416"/>
      <c r="AN29" s="417"/>
      <c r="AO29" s="417"/>
      <c r="AP29" s="417"/>
      <c r="AQ29" s="122"/>
      <c r="AR29" s="122"/>
    </row>
    <row r="30" spans="1:44" outlineLevel="1" x14ac:dyDescent="0.25">
      <c r="A30" s="292" t="s">
        <v>98</v>
      </c>
      <c r="B30" s="429" t="s">
        <v>378</v>
      </c>
      <c r="C30" s="434" t="s">
        <v>393</v>
      </c>
      <c r="D30" s="213"/>
      <c r="E30" s="213"/>
      <c r="F30" s="99"/>
      <c r="G30" s="100"/>
      <c r="H30" s="100">
        <f>5.7+92.27+71.34+16.64+14.27+4.81</f>
        <v>205.03</v>
      </c>
      <c r="I30" s="129">
        <f t="shared" si="14"/>
        <v>205.03</v>
      </c>
      <c r="J30" s="100">
        <v>710</v>
      </c>
      <c r="K30" s="100">
        <v>200</v>
      </c>
      <c r="L30" s="100"/>
      <c r="M30" s="129"/>
      <c r="N30" s="100"/>
      <c r="O30" s="100"/>
      <c r="P30" s="100"/>
      <c r="Q30" s="129">
        <f t="shared" si="15"/>
        <v>0</v>
      </c>
      <c r="R30" s="100"/>
      <c r="S30" s="100"/>
      <c r="T30" s="100"/>
      <c r="U30" s="131">
        <f t="shared" si="16"/>
        <v>0</v>
      </c>
      <c r="V30" s="427"/>
      <c r="W30" s="99"/>
      <c r="X30" s="100"/>
      <c r="Y30" s="100"/>
      <c r="Z30" s="134"/>
      <c r="AA30" s="100"/>
      <c r="AB30" s="100"/>
      <c r="AC30" s="100"/>
      <c r="AD30" s="136"/>
      <c r="AE30" s="100"/>
      <c r="AF30" s="100"/>
      <c r="AG30" s="100"/>
      <c r="AH30" s="136"/>
      <c r="AI30" s="100"/>
      <c r="AJ30" s="100"/>
      <c r="AK30" s="100"/>
      <c r="AL30" s="134"/>
      <c r="AM30" s="416"/>
      <c r="AN30" s="417"/>
      <c r="AO30" s="417"/>
      <c r="AP30" s="417"/>
      <c r="AQ30" s="122"/>
      <c r="AR30" s="122"/>
    </row>
    <row r="31" spans="1:44" outlineLevel="1" x14ac:dyDescent="0.25">
      <c r="A31" s="292" t="s">
        <v>98</v>
      </c>
      <c r="B31" s="429" t="s">
        <v>444</v>
      </c>
      <c r="C31" s="435" t="s">
        <v>395</v>
      </c>
      <c r="D31" s="213"/>
      <c r="E31" s="213"/>
      <c r="F31" s="99"/>
      <c r="G31" s="100"/>
      <c r="H31" s="100"/>
      <c r="I31" s="129">
        <f t="shared" si="14"/>
        <v>0</v>
      </c>
      <c r="J31" s="446"/>
      <c r="K31" s="100"/>
      <c r="L31" s="100"/>
      <c r="M31" s="129"/>
      <c r="N31" s="100">
        <f>27000+1200</f>
        <v>28200</v>
      </c>
      <c r="O31" s="100"/>
      <c r="P31" s="100"/>
      <c r="Q31" s="129">
        <f t="shared" si="15"/>
        <v>28200</v>
      </c>
      <c r="R31" s="100"/>
      <c r="S31" s="100"/>
      <c r="T31" s="100"/>
      <c r="U31" s="131">
        <f t="shared" si="16"/>
        <v>0</v>
      </c>
      <c r="V31" s="427"/>
      <c r="W31" s="99"/>
      <c r="X31" s="100"/>
      <c r="Y31" s="100"/>
      <c r="Z31" s="134"/>
      <c r="AA31" s="100"/>
      <c r="AB31" s="100"/>
      <c r="AC31" s="100"/>
      <c r="AD31" s="136"/>
      <c r="AE31" s="100"/>
      <c r="AF31" s="100"/>
      <c r="AG31" s="100"/>
      <c r="AH31" s="136"/>
      <c r="AI31" s="100"/>
      <c r="AJ31" s="100"/>
      <c r="AK31" s="100"/>
      <c r="AL31" s="134"/>
      <c r="AM31" s="416"/>
      <c r="AN31" s="417"/>
      <c r="AO31" s="417"/>
      <c r="AP31" s="417"/>
      <c r="AQ31" s="122"/>
      <c r="AR31" s="122"/>
    </row>
    <row r="32" spans="1:44" outlineLevel="1" x14ac:dyDescent="0.25">
      <c r="A32" s="292" t="s">
        <v>98</v>
      </c>
      <c r="B32" s="429" t="s">
        <v>445</v>
      </c>
      <c r="C32" s="435" t="s">
        <v>394</v>
      </c>
      <c r="D32" s="213"/>
      <c r="E32" s="213"/>
      <c r="F32" s="99"/>
      <c r="G32" s="100"/>
      <c r="H32" s="100"/>
      <c r="I32" s="129">
        <f t="shared" si="14"/>
        <v>0</v>
      </c>
      <c r="J32" s="100"/>
      <c r="K32" s="100">
        <v>500</v>
      </c>
      <c r="L32" s="100">
        <v>500</v>
      </c>
      <c r="M32" s="129"/>
      <c r="N32" s="100">
        <v>500</v>
      </c>
      <c r="O32" s="100">
        <v>500</v>
      </c>
      <c r="P32" s="100">
        <v>500</v>
      </c>
      <c r="Q32" s="129">
        <f t="shared" si="15"/>
        <v>1500</v>
      </c>
      <c r="R32" s="100">
        <v>500</v>
      </c>
      <c r="S32" s="100">
        <v>500</v>
      </c>
      <c r="T32" s="100">
        <v>500</v>
      </c>
      <c r="U32" s="131">
        <f t="shared" si="16"/>
        <v>1500</v>
      </c>
      <c r="V32" s="427"/>
      <c r="W32" s="99"/>
      <c r="X32" s="100"/>
      <c r="Y32" s="100"/>
      <c r="Z32" s="134"/>
      <c r="AA32" s="100"/>
      <c r="AB32" s="100"/>
      <c r="AC32" s="100"/>
      <c r="AD32" s="136"/>
      <c r="AE32" s="100"/>
      <c r="AF32" s="100"/>
      <c r="AG32" s="100"/>
      <c r="AH32" s="136"/>
      <c r="AI32" s="100"/>
      <c r="AJ32" s="100"/>
      <c r="AK32" s="100"/>
      <c r="AL32" s="134"/>
      <c r="AM32" s="416"/>
      <c r="AN32" s="417"/>
      <c r="AO32" s="417"/>
      <c r="AP32" s="417"/>
      <c r="AQ32" s="122"/>
      <c r="AR32" s="122"/>
    </row>
    <row r="33" spans="1:44" x14ac:dyDescent="0.25">
      <c r="A33" s="286" t="s">
        <v>158</v>
      </c>
      <c r="B33" s="287"/>
      <c r="C33" s="288" t="str">
        <f>'Plan Op'!C50</f>
        <v>La fonction d’audit interne du secteur public est renforcée en vue de contribuer à l’atteinte des objectifs de la SNBGLC interne du secteur public burundais</v>
      </c>
      <c r="D33" s="94"/>
      <c r="E33" s="94"/>
      <c r="F33" s="101"/>
      <c r="G33" s="102"/>
      <c r="H33" s="102"/>
      <c r="I33" s="128">
        <f>+I34+I37+I40+I42+I44+I47</f>
        <v>11915.29</v>
      </c>
      <c r="J33" s="102"/>
      <c r="K33" s="102"/>
      <c r="L33" s="102"/>
      <c r="M33" s="128">
        <f>+M34+M37+M40+M42+M44+M47</f>
        <v>91090</v>
      </c>
      <c r="N33" s="102"/>
      <c r="O33" s="102"/>
      <c r="P33" s="102"/>
      <c r="Q33" s="128">
        <f>+Q34+Q37+Q40+Q42+Q44+Q47</f>
        <v>72875</v>
      </c>
      <c r="R33" s="102"/>
      <c r="S33" s="102"/>
      <c r="T33" s="102"/>
      <c r="U33" s="128">
        <f>+U34+U37+U40+U42+U44+U47</f>
        <v>28125</v>
      </c>
      <c r="V33" s="120">
        <f>+V34+V37+V40+V42+V44+V47</f>
        <v>204005.29</v>
      </c>
      <c r="W33" s="101"/>
      <c r="X33" s="102"/>
      <c r="Y33" s="102"/>
      <c r="Z33" s="128">
        <f>+Z34+Z37+Z40+Z42</f>
        <v>0</v>
      </c>
      <c r="AA33" s="102"/>
      <c r="AB33" s="102"/>
      <c r="AC33" s="102"/>
      <c r="AD33" s="128">
        <f>+AD34+AD37+AD40+AD42</f>
        <v>0</v>
      </c>
      <c r="AE33" s="102"/>
      <c r="AF33" s="102"/>
      <c r="AG33" s="102"/>
      <c r="AH33" s="128">
        <f>+AH34+AH37+AH40+AH42</f>
        <v>0</v>
      </c>
      <c r="AI33" s="102"/>
      <c r="AJ33" s="102"/>
      <c r="AK33" s="102"/>
      <c r="AL33" s="128">
        <f>+AL34+AL37+AL40+AL42</f>
        <v>0</v>
      </c>
      <c r="AM33" s="120">
        <f>+AM34+AM37+AM40+AM42</f>
        <v>0</v>
      </c>
      <c r="AN33" s="120">
        <f>+AN34+AN37+AN40+AN42</f>
        <v>0</v>
      </c>
      <c r="AO33" s="120">
        <f>+AO34+AO37+AO40+AO42</f>
        <v>0</v>
      </c>
      <c r="AP33" s="120">
        <f>+AP34+AP37+AP40+AP42</f>
        <v>0</v>
      </c>
      <c r="AQ33" s="103"/>
      <c r="AR33" s="103"/>
    </row>
    <row r="34" spans="1:44" ht="63" customHeight="1" x14ac:dyDescent="0.25">
      <c r="A34" s="289" t="s">
        <v>93</v>
      </c>
      <c r="B34" s="290" t="s">
        <v>95</v>
      </c>
      <c r="C34" s="291" t="str">
        <f>'Plan Op'!C51</f>
        <v xml:space="preserve">Appui au développement d’une vision institutionnelle et organisationnelle et des structures et processus pour l’IGE, adaptés aux défis de l’évolution de la fonction d’audit interne du secteur public burundais </v>
      </c>
      <c r="D34" s="215">
        <v>45000</v>
      </c>
      <c r="E34" s="215"/>
      <c r="F34" s="225">
        <f>SUM(F35:F36)</f>
        <v>0</v>
      </c>
      <c r="G34" s="226">
        <f>SUM(G35:G36)</f>
        <v>0</v>
      </c>
      <c r="H34" s="226">
        <f>SUM(H35:H36)</f>
        <v>0</v>
      </c>
      <c r="I34" s="227">
        <f>SUM(F34:H34)</f>
        <v>0</v>
      </c>
      <c r="J34" s="226">
        <f>SUM(J35:J36)</f>
        <v>0</v>
      </c>
      <c r="K34" s="226">
        <f>SUM(K35:K36)</f>
        <v>6000</v>
      </c>
      <c r="L34" s="226">
        <f>SUM(L35:L36)</f>
        <v>27750</v>
      </c>
      <c r="M34" s="227">
        <f>SUM(J34:L34)</f>
        <v>33750</v>
      </c>
      <c r="N34" s="226">
        <f>SUM(N35:N36)</f>
        <v>0</v>
      </c>
      <c r="O34" s="226">
        <f>SUM(O35:O36)</f>
        <v>0</v>
      </c>
      <c r="P34" s="226">
        <f>SUM(P35:P36)</f>
        <v>0</v>
      </c>
      <c r="Q34" s="227">
        <f>SUM(N34:P34)</f>
        <v>0</v>
      </c>
      <c r="R34" s="226">
        <f>SUM(R35:R36)</f>
        <v>3750</v>
      </c>
      <c r="S34" s="226">
        <f>SUM(S35:S36)</f>
        <v>3750</v>
      </c>
      <c r="T34" s="226">
        <f>SUM(T35:T36)</f>
        <v>3750</v>
      </c>
      <c r="U34" s="227">
        <f>SUM(R34:T34)</f>
        <v>11250</v>
      </c>
      <c r="V34" s="228">
        <f>I34+M34+Q34+U34</f>
        <v>45000</v>
      </c>
      <c r="W34" s="233">
        <f>SUM(W35:W36)</f>
        <v>0</v>
      </c>
      <c r="X34" s="229">
        <f>SUM(X35:X36)</f>
        <v>0</v>
      </c>
      <c r="Y34" s="229">
        <f>SUM(Y35:Y36)</f>
        <v>0</v>
      </c>
      <c r="Z34" s="230">
        <f>SUM(W34:Y34)</f>
        <v>0</v>
      </c>
      <c r="AA34" s="233">
        <f>SUM(AA35:AA36)</f>
        <v>0</v>
      </c>
      <c r="AB34" s="229">
        <f>SUM(AB35:AB36)</f>
        <v>0</v>
      </c>
      <c r="AC34" s="229">
        <f>SUM(AC35:AC36)</f>
        <v>0</v>
      </c>
      <c r="AD34" s="230">
        <f>SUM(AA34:AC34)</f>
        <v>0</v>
      </c>
      <c r="AE34" s="233">
        <f>SUM(AE35:AE36)</f>
        <v>0</v>
      </c>
      <c r="AF34" s="229">
        <f>SUM(AF35:AF36)</f>
        <v>0</v>
      </c>
      <c r="AG34" s="229">
        <f>SUM(AG35:AG36)</f>
        <v>0</v>
      </c>
      <c r="AH34" s="230">
        <f>SUM(AE34:AG34)</f>
        <v>0</v>
      </c>
      <c r="AI34" s="233">
        <f>SUM(AI35:AI36)</f>
        <v>0</v>
      </c>
      <c r="AJ34" s="229">
        <f>SUM(AJ35:AJ36)</f>
        <v>0</v>
      </c>
      <c r="AK34" s="229">
        <f>SUM(AK35:AK36)</f>
        <v>0</v>
      </c>
      <c r="AL34" s="230">
        <f>SUM(AI34:AK34)</f>
        <v>0</v>
      </c>
      <c r="AM34" s="230">
        <f>Z34+AD34+AH34+AL34</f>
        <v>0</v>
      </c>
      <c r="AN34" s="231"/>
      <c r="AO34" s="231"/>
      <c r="AP34" s="231"/>
      <c r="AQ34" s="232">
        <f>E34+V34+AM34+AN34+AO34+AP34</f>
        <v>45000</v>
      </c>
      <c r="AR34" s="232">
        <f>D34-AQ34</f>
        <v>0</v>
      </c>
    </row>
    <row r="35" spans="1:44" ht="57.75" customHeight="1" outlineLevel="1" x14ac:dyDescent="0.25">
      <c r="A35" s="292" t="s">
        <v>99</v>
      </c>
      <c r="B35" s="293" t="s">
        <v>156</v>
      </c>
      <c r="C35" s="435" t="str">
        <f>'Plan Op'!C52</f>
        <v xml:space="preserve">Consultance Internationale pour l'audit organisationnel initial de l'IGE et (de façon perlée) pour le développement Institutionnel et organisationnel de l'IGE </v>
      </c>
      <c r="D35" s="213"/>
      <c r="E35" s="213"/>
      <c r="F35" s="99"/>
      <c r="G35" s="100"/>
      <c r="H35" s="100"/>
      <c r="I35" s="129"/>
      <c r="J35" s="99"/>
      <c r="K35" s="501">
        <f>30000*0.2</f>
        <v>6000</v>
      </c>
      <c r="L35" s="99">
        <f>30000-K35</f>
        <v>24000</v>
      </c>
      <c r="M35" s="129"/>
      <c r="N35" s="99"/>
      <c r="O35" s="100"/>
      <c r="P35" s="100"/>
      <c r="Q35" s="129"/>
      <c r="R35" s="99"/>
      <c r="S35" s="100"/>
      <c r="T35" s="100"/>
      <c r="U35" s="131"/>
      <c r="V35" s="125"/>
      <c r="W35" s="99"/>
      <c r="X35" s="100"/>
      <c r="Y35" s="100"/>
      <c r="Z35" s="134"/>
      <c r="AA35" s="99"/>
      <c r="AB35" s="100"/>
      <c r="AC35" s="100"/>
      <c r="AD35" s="136"/>
      <c r="AE35" s="99"/>
      <c r="AF35" s="100"/>
      <c r="AG35" s="100"/>
      <c r="AH35" s="136"/>
      <c r="AI35" s="99"/>
      <c r="AJ35" s="100"/>
      <c r="AK35" s="100"/>
      <c r="AL35" s="134"/>
      <c r="AM35" s="124"/>
      <c r="AN35" s="121"/>
      <c r="AO35" s="121"/>
      <c r="AP35" s="121"/>
      <c r="AQ35" s="122"/>
      <c r="AR35" s="122"/>
    </row>
    <row r="36" spans="1:44" outlineLevel="1" x14ac:dyDescent="0.25">
      <c r="A36" s="292" t="s">
        <v>98</v>
      </c>
      <c r="B36" s="293" t="s">
        <v>155</v>
      </c>
      <c r="C36" s="435" t="str">
        <f>'Plan Op'!C54</f>
        <v>ATI-Renforcement des capacité en archivage</v>
      </c>
      <c r="D36" s="213"/>
      <c r="E36" s="213"/>
      <c r="F36" s="99"/>
      <c r="G36" s="100"/>
      <c r="H36" s="100"/>
      <c r="I36" s="129"/>
      <c r="J36" s="99"/>
      <c r="K36" s="100"/>
      <c r="L36" s="100">
        <f>15000/4</f>
        <v>3750</v>
      </c>
      <c r="M36" s="129"/>
      <c r="N36" s="99"/>
      <c r="O36" s="100"/>
      <c r="P36" s="100"/>
      <c r="Q36" s="129"/>
      <c r="R36" s="99">
        <f>15000/4</f>
        <v>3750</v>
      </c>
      <c r="S36" s="100">
        <f>15000/4</f>
        <v>3750</v>
      </c>
      <c r="T36" s="100">
        <f>15000/4</f>
        <v>3750</v>
      </c>
      <c r="U36" s="131"/>
      <c r="V36" s="125"/>
      <c r="W36" s="99"/>
      <c r="X36" s="100"/>
      <c r="Y36" s="100"/>
      <c r="Z36" s="134"/>
      <c r="AA36" s="99"/>
      <c r="AB36" s="100"/>
      <c r="AC36" s="100"/>
      <c r="AD36" s="136"/>
      <c r="AE36" s="99"/>
      <c r="AF36" s="100"/>
      <c r="AG36" s="100"/>
      <c r="AH36" s="136"/>
      <c r="AI36" s="99"/>
      <c r="AJ36" s="100"/>
      <c r="AK36" s="100"/>
      <c r="AL36" s="134"/>
      <c r="AM36" s="124"/>
      <c r="AN36" s="121"/>
      <c r="AO36" s="121"/>
      <c r="AP36" s="121"/>
      <c r="AQ36" s="122"/>
      <c r="AR36" s="122"/>
    </row>
    <row r="37" spans="1:44" ht="60" x14ac:dyDescent="0.25">
      <c r="A37" s="289" t="s">
        <v>93</v>
      </c>
      <c r="B37" s="290" t="s">
        <v>167</v>
      </c>
      <c r="C37" s="291" t="str">
        <f>'Plan Op'!C56</f>
        <v>Appui au développement d’une politique RH interne de l’IGE pour doter l’organisation des compétences professionnelles adaptées à ses défis</v>
      </c>
      <c r="D37" s="215">
        <v>45000</v>
      </c>
      <c r="E37" s="215"/>
      <c r="F37" s="225">
        <f>SUM(F38:F39)</f>
        <v>0</v>
      </c>
      <c r="G37" s="226">
        <f>SUM(G38:G39)</f>
        <v>0</v>
      </c>
      <c r="H37" s="226">
        <f>SUM(H38:H39)</f>
        <v>0</v>
      </c>
      <c r="I37" s="227">
        <f>SUM(F37:H37)</f>
        <v>0</v>
      </c>
      <c r="J37" s="226">
        <f>SUM(J38:J39)</f>
        <v>0</v>
      </c>
      <c r="K37" s="226">
        <f>SUM(K38:K39)</f>
        <v>0</v>
      </c>
      <c r="L37" s="226">
        <f>SUM(L38:L39)</f>
        <v>0</v>
      </c>
      <c r="M37" s="227">
        <f>SUM(J37:L37)</f>
        <v>0</v>
      </c>
      <c r="N37" s="226">
        <f>SUM(N38:N39)</f>
        <v>0</v>
      </c>
      <c r="O37" s="226">
        <f>SUM(O38:O39)</f>
        <v>5000</v>
      </c>
      <c r="P37" s="226">
        <f>SUM(P38:P39)</f>
        <v>0</v>
      </c>
      <c r="Q37" s="227">
        <f>SUM(N37:P37)</f>
        <v>5000</v>
      </c>
      <c r="R37" s="226">
        <f>SUM(R38:R39)</f>
        <v>5000</v>
      </c>
      <c r="S37" s="226">
        <f>SUM(S38:S39)</f>
        <v>5000</v>
      </c>
      <c r="T37" s="226">
        <f>SUM(T38:T39)</f>
        <v>5000</v>
      </c>
      <c r="U37" s="227">
        <f>SUM(R37:T37)</f>
        <v>15000</v>
      </c>
      <c r="V37" s="228">
        <f>I37+M37+Q37+U37</f>
        <v>20000</v>
      </c>
      <c r="W37" s="233">
        <f>SUM(W38:W39)</f>
        <v>0</v>
      </c>
      <c r="X37" s="229">
        <f>SUM(X38:X39)</f>
        <v>0</v>
      </c>
      <c r="Y37" s="229">
        <f>SUM(Y38:Y39)</f>
        <v>0</v>
      </c>
      <c r="Z37" s="230">
        <f>SUM(W37:Y37)</f>
        <v>0</v>
      </c>
      <c r="AA37" s="233">
        <f>SUM(AA38:AA39)</f>
        <v>0</v>
      </c>
      <c r="AB37" s="229">
        <f>SUM(AB38:AB39)</f>
        <v>0</v>
      </c>
      <c r="AC37" s="229">
        <f>SUM(AC38:AC39)</f>
        <v>0</v>
      </c>
      <c r="AD37" s="230">
        <f>SUM(AA37:AC37)</f>
        <v>0</v>
      </c>
      <c r="AE37" s="233">
        <f>SUM(AE38:AE39)</f>
        <v>0</v>
      </c>
      <c r="AF37" s="229">
        <f>SUM(AF38:AF39)</f>
        <v>0</v>
      </c>
      <c r="AG37" s="229">
        <f>SUM(AG38:AG39)</f>
        <v>0</v>
      </c>
      <c r="AH37" s="230">
        <f>SUM(AE37:AG37)</f>
        <v>0</v>
      </c>
      <c r="AI37" s="233">
        <f>SUM(AI38:AI39)</f>
        <v>0</v>
      </c>
      <c r="AJ37" s="229">
        <f>SUM(AJ38:AJ39)</f>
        <v>0</v>
      </c>
      <c r="AK37" s="229">
        <f>SUM(AK38:AK39)</f>
        <v>0</v>
      </c>
      <c r="AL37" s="230">
        <f>SUM(AI37:AK37)</f>
        <v>0</v>
      </c>
      <c r="AM37" s="230">
        <f>Z37+AD37+AH37+AL37</f>
        <v>0</v>
      </c>
      <c r="AN37" s="231"/>
      <c r="AO37" s="231"/>
      <c r="AP37" s="231"/>
      <c r="AQ37" s="232">
        <f>E37+V37+AM37+AN37+AO37+AP37</f>
        <v>20000</v>
      </c>
      <c r="AR37" s="232">
        <f>D37-AQ37</f>
        <v>25000</v>
      </c>
    </row>
    <row r="38" spans="1:44" ht="30" outlineLevel="1" x14ac:dyDescent="0.25">
      <c r="A38" s="292" t="s">
        <v>99</v>
      </c>
      <c r="B38" s="293" t="s">
        <v>170</v>
      </c>
      <c r="C38" s="294" t="str">
        <f>'Plan Op'!C57</f>
        <v>Consultance Internationale en GRH (de façon ponctuelle/perlée)</v>
      </c>
      <c r="D38" s="213"/>
      <c r="E38" s="213"/>
      <c r="F38" s="99"/>
      <c r="G38" s="100"/>
      <c r="H38" s="100"/>
      <c r="I38" s="129"/>
      <c r="J38" s="99"/>
      <c r="K38" s="100"/>
      <c r="L38" s="100"/>
      <c r="M38" s="129"/>
      <c r="N38" s="99"/>
      <c r="O38" s="100">
        <v>5000</v>
      </c>
      <c r="P38" s="100"/>
      <c r="Q38" s="129"/>
      <c r="R38" s="99"/>
      <c r="S38" s="100"/>
      <c r="T38" s="100"/>
      <c r="U38" s="131"/>
      <c r="V38" s="125"/>
      <c r="W38" s="99"/>
      <c r="X38" s="100"/>
      <c r="Y38" s="100"/>
      <c r="Z38" s="134"/>
      <c r="AA38" s="99"/>
      <c r="AB38" s="100"/>
      <c r="AC38" s="100"/>
      <c r="AD38" s="136"/>
      <c r="AE38" s="99"/>
      <c r="AF38" s="100"/>
      <c r="AG38" s="100"/>
      <c r="AH38" s="136"/>
      <c r="AI38" s="99"/>
      <c r="AJ38" s="100"/>
      <c r="AK38" s="100"/>
      <c r="AL38" s="134"/>
      <c r="AM38" s="124"/>
      <c r="AN38" s="121"/>
      <c r="AO38" s="121"/>
      <c r="AP38" s="121"/>
      <c r="AQ38" s="122"/>
      <c r="AR38" s="122"/>
    </row>
    <row r="39" spans="1:44" ht="30" outlineLevel="1" x14ac:dyDescent="0.25">
      <c r="A39" s="292" t="s">
        <v>98</v>
      </c>
      <c r="B39" s="293" t="s">
        <v>171</v>
      </c>
      <c r="C39" s="435" t="str">
        <f>'Plan Op'!C59</f>
        <v>ATI-renforcement capacité en gestion des connaissance</v>
      </c>
      <c r="D39" s="213"/>
      <c r="E39" s="213"/>
      <c r="F39" s="99"/>
      <c r="G39" s="100"/>
      <c r="H39" s="100"/>
      <c r="I39" s="129"/>
      <c r="J39" s="99"/>
      <c r="K39" s="100"/>
      <c r="L39" s="100"/>
      <c r="M39" s="129"/>
      <c r="N39" s="99"/>
      <c r="O39" s="100"/>
      <c r="P39" s="100"/>
      <c r="Q39" s="129"/>
      <c r="R39" s="99">
        <f>15000/3</f>
        <v>5000</v>
      </c>
      <c r="S39" s="100">
        <v>5000</v>
      </c>
      <c r="T39" s="100">
        <v>5000</v>
      </c>
      <c r="U39" s="131"/>
      <c r="V39" s="125"/>
      <c r="W39" s="99"/>
      <c r="X39" s="100"/>
      <c r="Y39" s="100"/>
      <c r="Z39" s="134"/>
      <c r="AA39" s="99"/>
      <c r="AB39" s="100"/>
      <c r="AC39" s="100"/>
      <c r="AD39" s="136"/>
      <c r="AE39" s="99"/>
      <c r="AF39" s="100"/>
      <c r="AG39" s="100"/>
      <c r="AH39" s="136"/>
      <c r="AI39" s="99"/>
      <c r="AJ39" s="100"/>
      <c r="AK39" s="100"/>
      <c r="AL39" s="134"/>
      <c r="AM39" s="124"/>
      <c r="AN39" s="121"/>
      <c r="AO39" s="121"/>
      <c r="AP39" s="121"/>
      <c r="AQ39" s="122"/>
      <c r="AR39" s="122"/>
    </row>
    <row r="40" spans="1:44" ht="45" x14ac:dyDescent="0.25">
      <c r="A40" s="289" t="s">
        <v>93</v>
      </c>
      <c r="B40" s="290" t="s">
        <v>168</v>
      </c>
      <c r="C40" s="291" t="str">
        <f>'Plan Op'!C61</f>
        <v>Appui au développement de standards, méthodologies, instruments et approches d’audit</v>
      </c>
      <c r="D40" s="215">
        <v>40000</v>
      </c>
      <c r="E40" s="215"/>
      <c r="F40" s="225">
        <f>SUM(F41:F41)</f>
        <v>0</v>
      </c>
      <c r="G40" s="226">
        <f>SUM(G41:G41)</f>
        <v>0</v>
      </c>
      <c r="H40" s="226">
        <f>SUM(H41:H41)</f>
        <v>0</v>
      </c>
      <c r="I40" s="227">
        <f>SUM(F40:H40)</f>
        <v>0</v>
      </c>
      <c r="J40" s="226">
        <f>SUM(J41:J41)</f>
        <v>0</v>
      </c>
      <c r="K40" s="226">
        <f>SUM(K41:K41)</f>
        <v>10000</v>
      </c>
      <c r="L40" s="226">
        <f>SUM(L41:L41)</f>
        <v>0</v>
      </c>
      <c r="M40" s="227">
        <f>SUM(J40:L40)</f>
        <v>10000</v>
      </c>
      <c r="N40" s="226">
        <f>SUM(N41:N41)</f>
        <v>0</v>
      </c>
      <c r="O40" s="226">
        <f>SUM(O41:O41)</f>
        <v>0</v>
      </c>
      <c r="P40" s="226">
        <f>SUM(P41:P41)</f>
        <v>0</v>
      </c>
      <c r="Q40" s="227">
        <f>SUM(N40:P40)</f>
        <v>0</v>
      </c>
      <c r="R40" s="226">
        <f>SUM(R41:R41)</f>
        <v>0</v>
      </c>
      <c r="S40" s="226">
        <f>SUM(S41:S41)</f>
        <v>0</v>
      </c>
      <c r="T40" s="226">
        <f>SUM(T41:T41)</f>
        <v>0</v>
      </c>
      <c r="U40" s="227">
        <f>SUM(R40:T40)</f>
        <v>0</v>
      </c>
      <c r="V40" s="228">
        <f>I40+M40+Q40+U40</f>
        <v>10000</v>
      </c>
      <c r="W40" s="233">
        <f>SUM(W41:W41)</f>
        <v>0</v>
      </c>
      <c r="X40" s="229">
        <f>SUM(X41:X41)</f>
        <v>0</v>
      </c>
      <c r="Y40" s="229">
        <f>SUM(Y41:Y41)</f>
        <v>0</v>
      </c>
      <c r="Z40" s="230">
        <f>SUM(W40:Y40)</f>
        <v>0</v>
      </c>
      <c r="AA40" s="233">
        <f>SUM(AA41:AA41)</f>
        <v>0</v>
      </c>
      <c r="AB40" s="229">
        <f>SUM(AB41:AB41)</f>
        <v>0</v>
      </c>
      <c r="AC40" s="229">
        <f>SUM(AC41:AC41)</f>
        <v>0</v>
      </c>
      <c r="AD40" s="230">
        <f>SUM(AA40:AC40)</f>
        <v>0</v>
      </c>
      <c r="AE40" s="233">
        <f>SUM(AE41:AE41)</f>
        <v>0</v>
      </c>
      <c r="AF40" s="229">
        <f>SUM(AF41:AF41)</f>
        <v>0</v>
      </c>
      <c r="AG40" s="229">
        <f>SUM(AG41:AG41)</f>
        <v>0</v>
      </c>
      <c r="AH40" s="230">
        <f>SUM(AE40:AG40)</f>
        <v>0</v>
      </c>
      <c r="AI40" s="233">
        <f>SUM(AI41:AI41)</f>
        <v>0</v>
      </c>
      <c r="AJ40" s="229">
        <f>SUM(AJ41:AJ41)</f>
        <v>0</v>
      </c>
      <c r="AK40" s="229">
        <f>SUM(AK41:AK41)</f>
        <v>0</v>
      </c>
      <c r="AL40" s="230">
        <f>SUM(AI40:AK40)</f>
        <v>0</v>
      </c>
      <c r="AM40" s="230">
        <f>Z40+AD40+AH40+AL40</f>
        <v>0</v>
      </c>
      <c r="AN40" s="231"/>
      <c r="AO40" s="231"/>
      <c r="AP40" s="231"/>
      <c r="AQ40" s="232">
        <f>E40+V40+AM40+AN40+AO40+AP40</f>
        <v>10000</v>
      </c>
      <c r="AR40" s="232">
        <f>D40-AQ40</f>
        <v>30000</v>
      </c>
    </row>
    <row r="41" spans="1:44" ht="30" outlineLevel="1" x14ac:dyDescent="0.25">
      <c r="A41" s="292" t="s">
        <v>99</v>
      </c>
      <c r="B41" s="293" t="s">
        <v>172</v>
      </c>
      <c r="C41" s="435" t="str">
        <f>'Plan Op'!C62</f>
        <v>Consultances Internationales ponctuelles en méthodologie de types d'audit spécifiques</v>
      </c>
      <c r="D41" s="213"/>
      <c r="E41" s="213"/>
      <c r="F41" s="99"/>
      <c r="G41" s="100"/>
      <c r="H41" s="100"/>
      <c r="I41" s="129"/>
      <c r="J41" s="99"/>
      <c r="K41" s="100">
        <v>10000</v>
      </c>
      <c r="L41" s="100"/>
      <c r="M41" s="129"/>
      <c r="N41" s="99"/>
      <c r="O41" s="100"/>
      <c r="P41" s="100"/>
      <c r="Q41" s="129"/>
      <c r="R41" s="99"/>
      <c r="S41" s="100"/>
      <c r="T41" s="100"/>
      <c r="U41" s="131"/>
      <c r="V41" s="125"/>
      <c r="W41" s="99"/>
      <c r="X41" s="100"/>
      <c r="Y41" s="100"/>
      <c r="Z41" s="134"/>
      <c r="AA41" s="99"/>
      <c r="AB41" s="100"/>
      <c r="AC41" s="100"/>
      <c r="AD41" s="136"/>
      <c r="AE41" s="99"/>
      <c r="AF41" s="100"/>
      <c r="AG41" s="100"/>
      <c r="AH41" s="136"/>
      <c r="AI41" s="99"/>
      <c r="AJ41" s="100"/>
      <c r="AK41" s="100"/>
      <c r="AL41" s="134"/>
      <c r="AM41" s="124"/>
      <c r="AN41" s="121"/>
      <c r="AO41" s="121"/>
      <c r="AP41" s="121"/>
      <c r="AQ41" s="122"/>
      <c r="AR41" s="122"/>
    </row>
    <row r="42" spans="1:44" ht="60" x14ac:dyDescent="0.25">
      <c r="A42" s="289" t="s">
        <v>93</v>
      </c>
      <c r="B42" s="290" t="s">
        <v>169</v>
      </c>
      <c r="C42" s="291" t="str">
        <f>'Plan Op'!C64</f>
        <v>Appui à la définition institutionnelle de la fonction d’audit interne dans les secteurs de concentration de la coopération belgo-burundaise</v>
      </c>
      <c r="D42" s="215">
        <v>20000</v>
      </c>
      <c r="E42" s="215"/>
      <c r="F42" s="225">
        <f>SUM(F43:F43)</f>
        <v>0</v>
      </c>
      <c r="G42" s="226">
        <f>SUM(G43:G43)</f>
        <v>0</v>
      </c>
      <c r="H42" s="226">
        <f>SUM(H43:H43)</f>
        <v>0</v>
      </c>
      <c r="I42" s="227">
        <f>SUM(F42:H42)</f>
        <v>0</v>
      </c>
      <c r="J42" s="226">
        <f>SUM(J43:J43)</f>
        <v>0</v>
      </c>
      <c r="K42" s="226">
        <f>SUM(K43:K43)</f>
        <v>0</v>
      </c>
      <c r="L42" s="226">
        <f>SUM(L43:L43)</f>
        <v>0</v>
      </c>
      <c r="M42" s="227">
        <f>SUM(J42:L42)</f>
        <v>0</v>
      </c>
      <c r="N42" s="226">
        <f>SUM(N43:N43)</f>
        <v>0</v>
      </c>
      <c r="O42" s="226">
        <f>SUM(O43:O43)</f>
        <v>0</v>
      </c>
      <c r="P42" s="226">
        <f>SUM(P43:P43)</f>
        <v>0</v>
      </c>
      <c r="Q42" s="227">
        <f>SUM(N42:P42)</f>
        <v>0</v>
      </c>
      <c r="R42" s="226">
        <f>SUM(R43:R43)</f>
        <v>0</v>
      </c>
      <c r="S42" s="226">
        <f>SUM(S43:S43)</f>
        <v>0</v>
      </c>
      <c r="T42" s="226">
        <f>SUM(T43:T43)</f>
        <v>0</v>
      </c>
      <c r="U42" s="227">
        <f>SUM(R42:T42)</f>
        <v>0</v>
      </c>
      <c r="V42" s="228">
        <f>I42+M42+Q42+U42</f>
        <v>0</v>
      </c>
      <c r="W42" s="233">
        <f>SUM(W43:W43)</f>
        <v>0</v>
      </c>
      <c r="X42" s="229">
        <f>SUM(X43:X43)</f>
        <v>0</v>
      </c>
      <c r="Y42" s="229">
        <f>SUM(Y43:Y43)</f>
        <v>0</v>
      </c>
      <c r="Z42" s="230">
        <f>SUM(W42:Y42)</f>
        <v>0</v>
      </c>
      <c r="AA42" s="233">
        <f>SUM(AA43:AA43)</f>
        <v>0</v>
      </c>
      <c r="AB42" s="229">
        <f>SUM(AB43:AB43)</f>
        <v>0</v>
      </c>
      <c r="AC42" s="229">
        <f>SUM(AC43:AC43)</f>
        <v>0</v>
      </c>
      <c r="AD42" s="230">
        <f>SUM(AA42:AC42)</f>
        <v>0</v>
      </c>
      <c r="AE42" s="233">
        <f>SUM(AE43:AE43)</f>
        <v>0</v>
      </c>
      <c r="AF42" s="229">
        <f>SUM(AF43:AF43)</f>
        <v>0</v>
      </c>
      <c r="AG42" s="229">
        <f>SUM(AG43:AG43)</f>
        <v>0</v>
      </c>
      <c r="AH42" s="230">
        <f>SUM(AE42:AG42)</f>
        <v>0</v>
      </c>
      <c r="AI42" s="233">
        <f>SUM(AI43:AI43)</f>
        <v>0</v>
      </c>
      <c r="AJ42" s="229">
        <f>SUM(AJ43:AJ43)</f>
        <v>0</v>
      </c>
      <c r="AK42" s="229">
        <f>SUM(AK43:AK43)</f>
        <v>0</v>
      </c>
      <c r="AL42" s="230">
        <f>SUM(AI42:AK42)</f>
        <v>0</v>
      </c>
      <c r="AM42" s="230">
        <f>Z42+AD42+AH42+AL42</f>
        <v>0</v>
      </c>
      <c r="AN42" s="231"/>
      <c r="AO42" s="231"/>
      <c r="AP42" s="231"/>
      <c r="AQ42" s="232">
        <f>E42+V42+AM42+AN42+AO42+AP42</f>
        <v>0</v>
      </c>
      <c r="AR42" s="232">
        <f>D42-AQ42</f>
        <v>20000</v>
      </c>
    </row>
    <row r="43" spans="1:44" ht="30" outlineLevel="1" x14ac:dyDescent="0.25">
      <c r="A43" s="292" t="s">
        <v>99</v>
      </c>
      <c r="B43" s="293" t="s">
        <v>173</v>
      </c>
      <c r="C43" s="435" t="str">
        <f>'Plan Op'!C65</f>
        <v>Consultance internationale ponctuelle en audit interne secterielle</v>
      </c>
      <c r="D43" s="213"/>
      <c r="E43" s="213"/>
      <c r="F43" s="99"/>
      <c r="G43" s="100"/>
      <c r="H43" s="100"/>
      <c r="I43" s="129"/>
      <c r="J43" s="99"/>
      <c r="K43" s="100"/>
      <c r="L43" s="100"/>
      <c r="M43" s="129"/>
      <c r="N43" s="99"/>
      <c r="O43" s="100"/>
      <c r="P43" s="100"/>
      <c r="Q43" s="129"/>
      <c r="R43" s="99"/>
      <c r="S43" s="100"/>
      <c r="T43" s="100"/>
      <c r="U43" s="131"/>
      <c r="V43" s="125"/>
      <c r="W43" s="99"/>
      <c r="X43" s="100"/>
      <c r="Y43" s="100"/>
      <c r="Z43" s="134"/>
      <c r="AA43" s="99"/>
      <c r="AB43" s="100"/>
      <c r="AC43" s="100"/>
      <c r="AD43" s="136"/>
      <c r="AE43" s="99"/>
      <c r="AF43" s="100"/>
      <c r="AG43" s="100"/>
      <c r="AH43" s="136"/>
      <c r="AI43" s="99"/>
      <c r="AJ43" s="100"/>
      <c r="AK43" s="100"/>
      <c r="AL43" s="134"/>
      <c r="AM43" s="124"/>
      <c r="AN43" s="121"/>
      <c r="AO43" s="121"/>
      <c r="AP43" s="121"/>
      <c r="AQ43" s="122"/>
      <c r="AR43" s="122"/>
    </row>
    <row r="44" spans="1:44" ht="30" outlineLevel="1" x14ac:dyDescent="0.25">
      <c r="A44" s="289" t="s">
        <v>93</v>
      </c>
      <c r="B44" s="428" t="s">
        <v>303</v>
      </c>
      <c r="C44" s="291" t="str">
        <f>'Plan Op'!C67</f>
        <v>Appui à la capitalisation des constats de l’audit interne</v>
      </c>
      <c r="D44" s="215">
        <v>56000</v>
      </c>
      <c r="E44" s="215"/>
      <c r="F44" s="225">
        <f>SUM(F45:F46)</f>
        <v>0</v>
      </c>
      <c r="G44" s="226">
        <f>SUM(G45:G46)</f>
        <v>0</v>
      </c>
      <c r="H44" s="226">
        <f>SUM(H45:H46)</f>
        <v>0</v>
      </c>
      <c r="I44" s="227">
        <f>SUM(F44:H44)</f>
        <v>0</v>
      </c>
      <c r="J44" s="226">
        <f>SUM(J45:J46)</f>
        <v>0</v>
      </c>
      <c r="K44" s="226">
        <f>SUM(K45:K46)</f>
        <v>0</v>
      </c>
      <c r="L44" s="226">
        <f>SUM(L45:L46)</f>
        <v>0</v>
      </c>
      <c r="M44" s="227">
        <f>SUM(J44:L44)</f>
        <v>0</v>
      </c>
      <c r="N44" s="226">
        <f>SUM(N45:N46)</f>
        <v>0</v>
      </c>
      <c r="O44" s="226">
        <f>SUM(O45:O46)</f>
        <v>11000</v>
      </c>
      <c r="P44" s="226">
        <f>SUM(P45:P46)</f>
        <v>0</v>
      </c>
      <c r="Q44" s="227">
        <f>SUM(N44:P44)</f>
        <v>11000</v>
      </c>
      <c r="R44" s="226">
        <f>SUM(R45:R46)</f>
        <v>0</v>
      </c>
      <c r="S44" s="226">
        <f>SUM(S45:S46)</f>
        <v>0</v>
      </c>
      <c r="T44" s="226">
        <f>SUM(T45:T46)</f>
        <v>0</v>
      </c>
      <c r="U44" s="227">
        <f>SUM(R44:T44)</f>
        <v>0</v>
      </c>
      <c r="V44" s="228">
        <f>I44+M44+Q44+U44</f>
        <v>11000</v>
      </c>
      <c r="W44" s="233">
        <f>SUM(W45:W46)</f>
        <v>0</v>
      </c>
      <c r="X44" s="229">
        <f>SUM(X45:X46)</f>
        <v>0</v>
      </c>
      <c r="Y44" s="229">
        <f>SUM(Y45:Y46)</f>
        <v>0</v>
      </c>
      <c r="Z44" s="230">
        <f>SUM(W44:Y44)</f>
        <v>0</v>
      </c>
      <c r="AA44" s="233">
        <f>SUM(AA45:AA46)</f>
        <v>0</v>
      </c>
      <c r="AB44" s="229">
        <f>SUM(AB45:AB46)</f>
        <v>0</v>
      </c>
      <c r="AC44" s="229">
        <f>SUM(AC45:AC46)</f>
        <v>0</v>
      </c>
      <c r="AD44" s="230">
        <f>SUM(AA44:AC44)</f>
        <v>0</v>
      </c>
      <c r="AE44" s="233">
        <f>SUM(AE45:AE46)</f>
        <v>0</v>
      </c>
      <c r="AF44" s="229">
        <f>SUM(AF45:AF46)</f>
        <v>0</v>
      </c>
      <c r="AG44" s="229">
        <f>SUM(AG45:AG46)</f>
        <v>0</v>
      </c>
      <c r="AH44" s="230">
        <f>SUM(AE44:AG44)</f>
        <v>0</v>
      </c>
      <c r="AI44" s="233">
        <f>SUM(AI45:AI46)</f>
        <v>0</v>
      </c>
      <c r="AJ44" s="229">
        <f>SUM(AJ45:AJ46)</f>
        <v>0</v>
      </c>
      <c r="AK44" s="229">
        <f>SUM(AK45:AK46)</f>
        <v>0</v>
      </c>
      <c r="AL44" s="230">
        <f>SUM(AI44:AK44)</f>
        <v>0</v>
      </c>
      <c r="AM44" s="230">
        <f>Z44+AD44+AH44+AL44</f>
        <v>0</v>
      </c>
      <c r="AN44" s="231"/>
      <c r="AO44" s="231"/>
      <c r="AP44" s="231"/>
      <c r="AQ44" s="232">
        <f>E44+V44+AM44+AN44+AO44+AP44</f>
        <v>11000</v>
      </c>
      <c r="AR44" s="232">
        <f>D44-AQ44</f>
        <v>45000</v>
      </c>
    </row>
    <row r="45" spans="1:44" outlineLevel="1" x14ac:dyDescent="0.25">
      <c r="A45" s="292" t="s">
        <v>99</v>
      </c>
      <c r="B45" s="429" t="s">
        <v>304</v>
      </c>
      <c r="C45" s="435" t="str">
        <f>'Plan Op'!C68</f>
        <v>Consultance internationale en communication</v>
      </c>
      <c r="D45" s="213"/>
      <c r="E45" s="213"/>
      <c r="F45" s="99"/>
      <c r="G45" s="100"/>
      <c r="H45" s="100"/>
      <c r="I45" s="129"/>
      <c r="J45" s="99"/>
      <c r="K45" s="100"/>
      <c r="L45" s="100"/>
      <c r="M45" s="129"/>
      <c r="N45" s="99"/>
      <c r="O45" s="100">
        <v>5000</v>
      </c>
      <c r="P45" s="100"/>
      <c r="Q45" s="129"/>
      <c r="R45" s="99"/>
      <c r="S45" s="100"/>
      <c r="T45" s="100"/>
      <c r="U45" s="131"/>
      <c r="V45" s="125"/>
      <c r="W45" s="99"/>
      <c r="X45" s="100"/>
      <c r="Y45" s="100"/>
      <c r="Z45" s="134"/>
      <c r="AA45" s="99"/>
      <c r="AB45" s="100"/>
      <c r="AC45" s="100"/>
      <c r="AD45" s="136"/>
      <c r="AE45" s="99"/>
      <c r="AF45" s="100"/>
      <c r="AG45" s="100"/>
      <c r="AH45" s="136"/>
      <c r="AI45" s="99"/>
      <c r="AJ45" s="100"/>
      <c r="AK45" s="100"/>
      <c r="AL45" s="134"/>
      <c r="AM45" s="124"/>
      <c r="AN45" s="121"/>
      <c r="AO45" s="121"/>
      <c r="AP45" s="121"/>
      <c r="AQ45" s="122"/>
      <c r="AR45" s="122"/>
    </row>
    <row r="46" spans="1:44" ht="30" outlineLevel="1" x14ac:dyDescent="0.25">
      <c r="A46" s="292" t="s">
        <v>98</v>
      </c>
      <c r="B46" s="429" t="s">
        <v>305</v>
      </c>
      <c r="C46" s="435" t="str">
        <f>'Plan Op'!C70</f>
        <v>Développement d'outils de partage ICT et autres (cout Expert ICT)</v>
      </c>
      <c r="D46" s="213"/>
      <c r="E46" s="213"/>
      <c r="F46" s="99"/>
      <c r="G46" s="100"/>
      <c r="H46" s="100"/>
      <c r="I46" s="129"/>
      <c r="J46" s="99"/>
      <c r="K46" s="100"/>
      <c r="L46" s="100"/>
      <c r="M46" s="129"/>
      <c r="N46" s="99"/>
      <c r="O46" s="100">
        <v>6000</v>
      </c>
      <c r="P46" s="100"/>
      <c r="Q46" s="129"/>
      <c r="R46" s="99"/>
      <c r="S46" s="100"/>
      <c r="T46" s="100"/>
      <c r="U46" s="131"/>
      <c r="V46" s="125"/>
      <c r="W46" s="99"/>
      <c r="X46" s="100"/>
      <c r="Y46" s="100"/>
      <c r="Z46" s="134"/>
      <c r="AA46" s="99"/>
      <c r="AB46" s="100"/>
      <c r="AC46" s="100"/>
      <c r="AD46" s="136"/>
      <c r="AE46" s="99"/>
      <c r="AF46" s="100"/>
      <c r="AG46" s="100"/>
      <c r="AH46" s="136"/>
      <c r="AI46" s="99"/>
      <c r="AJ46" s="100"/>
      <c r="AK46" s="100"/>
      <c r="AL46" s="134"/>
      <c r="AM46" s="124"/>
      <c r="AN46" s="121"/>
      <c r="AO46" s="121"/>
      <c r="AP46" s="121"/>
      <c r="AQ46" s="122"/>
      <c r="AR46" s="122"/>
    </row>
    <row r="47" spans="1:44" x14ac:dyDescent="0.25">
      <c r="A47" s="426" t="str">
        <f>'Plan Op'!A72</f>
        <v>Activité</v>
      </c>
      <c r="B47" s="428" t="s">
        <v>306</v>
      </c>
      <c r="C47" s="290" t="str">
        <f>'Plan Op'!C72</f>
        <v>Appui aux moyens de fonctionnement de l’IGE</v>
      </c>
      <c r="D47" s="215">
        <v>311600</v>
      </c>
      <c r="E47" s="215"/>
      <c r="F47" s="225">
        <f>SUM(F48:F54)</f>
        <v>310.93</v>
      </c>
      <c r="G47" s="225">
        <f t="shared" ref="G47:H47" si="17">SUM(G48:G54)</f>
        <v>6142.1100000000006</v>
      </c>
      <c r="H47" s="225">
        <f t="shared" si="17"/>
        <v>5462.25</v>
      </c>
      <c r="I47" s="227">
        <f>SUM(F47:H47)</f>
        <v>11915.29</v>
      </c>
      <c r="J47" s="226">
        <f>SUM(J48:J54)</f>
        <v>500</v>
      </c>
      <c r="K47" s="226">
        <f t="shared" ref="K47:L47" si="18">SUM(K48:K54)</f>
        <v>46040</v>
      </c>
      <c r="L47" s="226">
        <f t="shared" si="18"/>
        <v>800</v>
      </c>
      <c r="M47" s="227">
        <f>SUM(J47:L47)</f>
        <v>47340</v>
      </c>
      <c r="N47" s="226">
        <f>SUM(N48:N54)</f>
        <v>500</v>
      </c>
      <c r="O47" s="226">
        <f t="shared" ref="O47:P47" si="19">SUM(O48:O54)</f>
        <v>55875</v>
      </c>
      <c r="P47" s="226">
        <f t="shared" si="19"/>
        <v>500</v>
      </c>
      <c r="Q47" s="227">
        <f>SUM(N47:P47)</f>
        <v>56875</v>
      </c>
      <c r="R47" s="226">
        <f>SUM(R48:R54)</f>
        <v>500</v>
      </c>
      <c r="S47" s="226">
        <f t="shared" ref="S47:T47" si="20">SUM(S48:S54)</f>
        <v>875</v>
      </c>
      <c r="T47" s="226">
        <f t="shared" si="20"/>
        <v>500</v>
      </c>
      <c r="U47" s="227">
        <f>SUM(R47:T47)</f>
        <v>1875</v>
      </c>
      <c r="V47" s="228">
        <f>I47+M47+Q47+U47</f>
        <v>118005.29000000001</v>
      </c>
      <c r="W47" s="233">
        <f>SUM(W48:W51)</f>
        <v>0</v>
      </c>
      <c r="X47" s="229">
        <f>SUM(X48:X51)</f>
        <v>0</v>
      </c>
      <c r="Y47" s="229">
        <f>SUM(Y48:Y51)</f>
        <v>0</v>
      </c>
      <c r="Z47" s="230">
        <f>SUM(W47:Y47)</f>
        <v>0</v>
      </c>
      <c r="AA47" s="233">
        <f>SUM(AA48:AA51)</f>
        <v>0</v>
      </c>
      <c r="AB47" s="229">
        <f>SUM(AB48:AB51)</f>
        <v>0</v>
      </c>
      <c r="AC47" s="229">
        <f>SUM(AC48:AC51)</f>
        <v>0</v>
      </c>
      <c r="AD47" s="230">
        <f>SUM(AA47:AC47)</f>
        <v>0</v>
      </c>
      <c r="AE47" s="233">
        <f>SUM(AE48:AE51)</f>
        <v>0</v>
      </c>
      <c r="AF47" s="229">
        <f>SUM(AF48:AF51)</f>
        <v>0</v>
      </c>
      <c r="AG47" s="229">
        <f>SUM(AG48:AG51)</f>
        <v>0</v>
      </c>
      <c r="AH47" s="230">
        <f>SUM(AE47:AG47)</f>
        <v>0</v>
      </c>
      <c r="AI47" s="233">
        <f>SUM(AI48:AI51)</f>
        <v>0</v>
      </c>
      <c r="AJ47" s="229">
        <f>SUM(AJ48:AJ51)</f>
        <v>0</v>
      </c>
      <c r="AK47" s="229">
        <f>SUM(AK48:AK51)</f>
        <v>0</v>
      </c>
      <c r="AL47" s="230">
        <f>SUM(AI47:AK47)</f>
        <v>0</v>
      </c>
      <c r="AM47" s="230">
        <f>Z47+AD47+AH47+AL47</f>
        <v>0</v>
      </c>
      <c r="AN47" s="231"/>
      <c r="AO47" s="231"/>
      <c r="AP47" s="231"/>
      <c r="AQ47" s="232">
        <f>E47+V47+AM47+AN47+AO47+AP47</f>
        <v>118005.29000000001</v>
      </c>
      <c r="AR47" s="232">
        <f>D47-AQ47</f>
        <v>193594.71</v>
      </c>
    </row>
    <row r="48" spans="1:44" outlineLevel="1" x14ac:dyDescent="0.25">
      <c r="A48" s="293" t="str">
        <f>'Plan Op'!A73</f>
        <v>Ss -Act.</v>
      </c>
      <c r="B48" s="429" t="s">
        <v>308</v>
      </c>
      <c r="C48" s="293" t="str">
        <f>'Plan Op'!C73</f>
        <v>Frais de transport</v>
      </c>
      <c r="D48" s="213"/>
      <c r="E48" s="213"/>
      <c r="F48" s="99"/>
      <c r="G48" s="100"/>
      <c r="H48" s="100"/>
      <c r="I48" s="129">
        <f>SUM(F48:H48)</f>
        <v>0</v>
      </c>
      <c r="J48" s="100"/>
      <c r="K48" s="100"/>
      <c r="L48" s="100"/>
      <c r="M48" s="418">
        <f>+J48+K48+L48</f>
        <v>0</v>
      </c>
      <c r="N48" s="100"/>
      <c r="O48" s="100">
        <v>55000</v>
      </c>
      <c r="P48" s="100"/>
      <c r="Q48" s="418">
        <f>+N48+O48+P48</f>
        <v>55000</v>
      </c>
      <c r="R48" s="100"/>
      <c r="S48" s="100"/>
      <c r="T48" s="100"/>
      <c r="U48" s="129">
        <f>SUM(R48:T48)</f>
        <v>0</v>
      </c>
      <c r="V48" s="125">
        <f>I48+M48+Q48+U48</f>
        <v>55000</v>
      </c>
      <c r="W48" s="420"/>
      <c r="X48" s="100"/>
      <c r="Y48" s="100"/>
      <c r="Z48" s="134"/>
      <c r="AA48" s="99"/>
      <c r="AB48" s="100"/>
      <c r="AC48" s="100"/>
      <c r="AD48" s="134"/>
      <c r="AE48" s="99"/>
      <c r="AF48" s="100"/>
      <c r="AG48" s="100"/>
      <c r="AH48" s="134"/>
      <c r="AI48" s="99"/>
      <c r="AJ48" s="100"/>
      <c r="AK48" s="100"/>
      <c r="AL48" s="134"/>
      <c r="AM48" s="124"/>
      <c r="AN48" s="121"/>
      <c r="AO48" s="121"/>
      <c r="AP48" s="121"/>
      <c r="AQ48" s="122"/>
      <c r="AR48" s="122"/>
    </row>
    <row r="49" spans="1:44" outlineLevel="1" x14ac:dyDescent="0.25">
      <c r="A49" s="293" t="str">
        <f>'Plan Op'!A75</f>
        <v>Ss -Act.</v>
      </c>
      <c r="B49" s="429" t="s">
        <v>309</v>
      </c>
      <c r="C49" s="293" t="str">
        <f>'Plan Op'!C75</f>
        <v>Equipement de bureaux pour l'IGE</v>
      </c>
      <c r="D49" s="213"/>
      <c r="E49" s="213"/>
      <c r="F49" s="99"/>
      <c r="G49" s="100"/>
      <c r="H49" s="100"/>
      <c r="I49" s="129">
        <f t="shared" ref="I49:I53" si="21">SUM(F49:H49)</f>
        <v>0</v>
      </c>
      <c r="J49" s="99"/>
      <c r="K49" s="499">
        <f>13520+11520</f>
        <v>25040</v>
      </c>
      <c r="L49" s="100"/>
      <c r="M49" s="418">
        <f t="shared" ref="M49:M54" si="22">+J49+K49+L49</f>
        <v>25040</v>
      </c>
      <c r="N49" s="99"/>
      <c r="O49" s="100">
        <v>375</v>
      </c>
      <c r="P49" s="100"/>
      <c r="Q49" s="418">
        <f t="shared" ref="Q49:Q54" si="23">+N49+O49+P49</f>
        <v>375</v>
      </c>
      <c r="R49" s="99"/>
      <c r="S49" s="100">
        <v>375</v>
      </c>
      <c r="T49" s="100"/>
      <c r="U49" s="129">
        <f t="shared" ref="U49:U54" si="24">SUM(R49:T49)</f>
        <v>375</v>
      </c>
      <c r="V49" s="125">
        <f t="shared" ref="V49:V54" si="25">I49+M49+Q49+U49</f>
        <v>25790</v>
      </c>
      <c r="W49" s="421"/>
      <c r="X49" s="100"/>
      <c r="Y49" s="100"/>
      <c r="Z49" s="134"/>
      <c r="AA49" s="99"/>
      <c r="AB49" s="100"/>
      <c r="AC49" s="100"/>
      <c r="AD49" s="134"/>
      <c r="AE49" s="99"/>
      <c r="AF49" s="100"/>
      <c r="AG49" s="100"/>
      <c r="AH49" s="134"/>
      <c r="AI49" s="99"/>
      <c r="AJ49" s="100"/>
      <c r="AK49" s="100"/>
      <c r="AL49" s="134"/>
      <c r="AM49" s="416"/>
      <c r="AN49" s="121"/>
      <c r="AO49" s="422"/>
      <c r="AP49" s="121"/>
      <c r="AQ49" s="122"/>
      <c r="AR49" s="122"/>
    </row>
    <row r="50" spans="1:44" outlineLevel="1" x14ac:dyDescent="0.25">
      <c r="A50" s="293" t="str">
        <f>'Plan Op'!A77</f>
        <v>Ss -Act.</v>
      </c>
      <c r="B50" s="429" t="s">
        <v>310</v>
      </c>
      <c r="C50" s="425" t="s">
        <v>373</v>
      </c>
      <c r="D50" s="213"/>
      <c r="E50" s="213"/>
      <c r="F50" s="99"/>
      <c r="G50" s="100">
        <v>5956.13</v>
      </c>
      <c r="H50" s="100">
        <v>1516.45</v>
      </c>
      <c r="I50" s="129">
        <f t="shared" si="21"/>
        <v>7472.58</v>
      </c>
      <c r="J50" s="99"/>
      <c r="K50" s="100">
        <v>15000</v>
      </c>
      <c r="L50" s="100"/>
      <c r="M50" s="418">
        <f t="shared" si="22"/>
        <v>15000</v>
      </c>
      <c r="N50" s="99"/>
      <c r="O50" s="100"/>
      <c r="P50" s="100"/>
      <c r="Q50" s="418">
        <f t="shared" si="23"/>
        <v>0</v>
      </c>
      <c r="R50" s="99"/>
      <c r="S50" s="100"/>
      <c r="T50" s="100"/>
      <c r="U50" s="129">
        <f t="shared" si="24"/>
        <v>0</v>
      </c>
      <c r="V50" s="125">
        <f t="shared" si="25"/>
        <v>22472.58</v>
      </c>
      <c r="W50" s="99"/>
      <c r="X50" s="100"/>
      <c r="Y50" s="100"/>
      <c r="Z50" s="134"/>
      <c r="AA50" s="99"/>
      <c r="AB50" s="100"/>
      <c r="AC50" s="100"/>
      <c r="AD50" s="134"/>
      <c r="AE50" s="99"/>
      <c r="AF50" s="100"/>
      <c r="AG50" s="100"/>
      <c r="AH50" s="134"/>
      <c r="AI50" s="99"/>
      <c r="AJ50" s="100"/>
      <c r="AK50" s="100"/>
      <c r="AL50" s="134"/>
      <c r="AM50" s="416"/>
      <c r="AN50" s="121"/>
      <c r="AO50" s="422"/>
      <c r="AP50" s="121"/>
      <c r="AQ50" s="122"/>
      <c r="AR50" s="122"/>
    </row>
    <row r="51" spans="1:44" outlineLevel="1" x14ac:dyDescent="0.25">
      <c r="A51" s="293" t="str">
        <f>'Plan Op'!A79</f>
        <v>Ss -Act.</v>
      </c>
      <c r="B51" s="429" t="s">
        <v>379</v>
      </c>
      <c r="C51" s="293" t="str">
        <f>'Plan Op'!C79</f>
        <v>Réhabilitation des bureaux pour l'IGE</v>
      </c>
      <c r="D51" s="213"/>
      <c r="E51" s="213"/>
      <c r="F51" s="99"/>
      <c r="G51" s="100"/>
      <c r="H51" s="100"/>
      <c r="I51" s="129">
        <f t="shared" si="21"/>
        <v>0</v>
      </c>
      <c r="J51" s="99"/>
      <c r="K51" s="100">
        <v>4500</v>
      </c>
      <c r="L51" s="100"/>
      <c r="M51" s="418">
        <f t="shared" si="22"/>
        <v>4500</v>
      </c>
      <c r="N51" s="99"/>
      <c r="O51" s="100"/>
      <c r="P51" s="100"/>
      <c r="Q51" s="418">
        <f t="shared" si="23"/>
        <v>0</v>
      </c>
      <c r="R51" s="99"/>
      <c r="S51" s="100"/>
      <c r="T51" s="100"/>
      <c r="U51" s="129">
        <f t="shared" si="24"/>
        <v>0</v>
      </c>
      <c r="V51" s="125">
        <f t="shared" si="25"/>
        <v>4500</v>
      </c>
      <c r="W51" s="99"/>
      <c r="X51" s="100"/>
      <c r="Y51" s="100"/>
      <c r="Z51" s="134"/>
      <c r="AA51" s="99"/>
      <c r="AB51" s="100"/>
      <c r="AC51" s="100"/>
      <c r="AD51" s="134"/>
      <c r="AE51" s="99"/>
      <c r="AF51" s="100"/>
      <c r="AG51" s="100"/>
      <c r="AH51" s="134"/>
      <c r="AI51" s="99"/>
      <c r="AJ51" s="100"/>
      <c r="AK51" s="100"/>
      <c r="AL51" s="134"/>
      <c r="AM51" s="416"/>
      <c r="AN51" s="423"/>
      <c r="AO51" s="121"/>
      <c r="AP51" s="422"/>
      <c r="AQ51" s="122"/>
      <c r="AR51" s="122"/>
    </row>
    <row r="52" spans="1:44" outlineLevel="1" x14ac:dyDescent="0.25">
      <c r="A52" s="293" t="str">
        <f>'Plan Op'!A81</f>
        <v>Ss -Act.</v>
      </c>
      <c r="B52" s="429" t="s">
        <v>380</v>
      </c>
      <c r="C52" s="445" t="s">
        <v>478</v>
      </c>
      <c r="D52" s="213"/>
      <c r="E52" s="213"/>
      <c r="F52" s="99"/>
      <c r="G52" s="100"/>
      <c r="H52" s="100">
        <f>2361.59+325.78+784.55</f>
        <v>3471.92</v>
      </c>
      <c r="I52" s="129">
        <f t="shared" si="21"/>
        <v>3471.92</v>
      </c>
      <c r="J52" s="100">
        <v>0</v>
      </c>
      <c r="K52" s="100">
        <v>1000</v>
      </c>
      <c r="L52" s="100"/>
      <c r="M52" s="418">
        <f t="shared" si="22"/>
        <v>1000</v>
      </c>
      <c r="N52" s="100"/>
      <c r="O52" s="100"/>
      <c r="P52" s="100"/>
      <c r="Q52" s="418">
        <f t="shared" si="23"/>
        <v>0</v>
      </c>
      <c r="R52" s="100"/>
      <c r="S52" s="100"/>
      <c r="T52" s="100"/>
      <c r="U52" s="129">
        <f t="shared" si="24"/>
        <v>0</v>
      </c>
      <c r="V52" s="125">
        <f t="shared" si="25"/>
        <v>4471.92</v>
      </c>
      <c r="W52" s="99"/>
      <c r="X52" s="100"/>
      <c r="Y52" s="100"/>
      <c r="Z52" s="134"/>
      <c r="AA52" s="100"/>
      <c r="AB52" s="100"/>
      <c r="AC52" s="100"/>
      <c r="AD52" s="134"/>
      <c r="AE52" s="100"/>
      <c r="AF52" s="100"/>
      <c r="AG52" s="100"/>
      <c r="AH52" s="134"/>
      <c r="AI52" s="100"/>
      <c r="AJ52" s="100"/>
      <c r="AK52" s="100"/>
      <c r="AL52" s="134"/>
      <c r="AM52" s="416"/>
      <c r="AN52" s="423"/>
      <c r="AO52" s="121"/>
      <c r="AP52" s="417"/>
      <c r="AQ52" s="122"/>
      <c r="AR52" s="122"/>
    </row>
    <row r="53" spans="1:44" outlineLevel="1" x14ac:dyDescent="0.25">
      <c r="A53" s="293" t="str">
        <f>'Plan Op'!A91</f>
        <v>Ss -Act.</v>
      </c>
      <c r="B53" s="429" t="s">
        <v>381</v>
      </c>
      <c r="C53" s="445" t="s">
        <v>477</v>
      </c>
      <c r="D53" s="213"/>
      <c r="E53" s="213"/>
      <c r="F53" s="99"/>
      <c r="G53" s="100"/>
      <c r="H53" s="100"/>
      <c r="I53" s="129">
        <f t="shared" si="21"/>
        <v>0</v>
      </c>
      <c r="J53" s="100"/>
      <c r="K53" s="100"/>
      <c r="L53" s="100">
        <v>300</v>
      </c>
      <c r="M53" s="418">
        <f t="shared" si="22"/>
        <v>300</v>
      </c>
      <c r="N53" s="100"/>
      <c r="O53" s="100"/>
      <c r="P53" s="100"/>
      <c r="Q53" s="418">
        <f t="shared" si="23"/>
        <v>0</v>
      </c>
      <c r="R53" s="100"/>
      <c r="S53" s="100"/>
      <c r="T53" s="100"/>
      <c r="U53" s="129">
        <f t="shared" si="24"/>
        <v>0</v>
      </c>
      <c r="V53" s="125">
        <f t="shared" si="25"/>
        <v>300</v>
      </c>
      <c r="W53" s="99"/>
      <c r="X53" s="100"/>
      <c r="Y53" s="100"/>
      <c r="Z53" s="134"/>
      <c r="AA53" s="100"/>
      <c r="AB53" s="100"/>
      <c r="AC53" s="100"/>
      <c r="AD53" s="134"/>
      <c r="AE53" s="100"/>
      <c r="AF53" s="100"/>
      <c r="AG53" s="100"/>
      <c r="AH53" s="134"/>
      <c r="AI53" s="100"/>
      <c r="AJ53" s="100"/>
      <c r="AK53" s="100"/>
      <c r="AL53" s="134"/>
      <c r="AM53" s="416"/>
      <c r="AN53" s="423"/>
      <c r="AO53" s="121"/>
      <c r="AP53" s="417"/>
      <c r="AQ53" s="122"/>
      <c r="AR53" s="122"/>
    </row>
    <row r="54" spans="1:44" outlineLevel="1" x14ac:dyDescent="0.25">
      <c r="A54" s="293" t="s">
        <v>217</v>
      </c>
      <c r="B54" s="429" t="s">
        <v>382</v>
      </c>
      <c r="C54" s="445" t="s">
        <v>455</v>
      </c>
      <c r="D54" s="213"/>
      <c r="E54" s="419"/>
      <c r="F54" s="495">
        <f>119.59+119.59+71.75</f>
        <v>310.93</v>
      </c>
      <c r="G54" s="100">
        <v>185.98000000000005</v>
      </c>
      <c r="H54" s="100">
        <f>61.24+92.04+76.85+151.01+92.74</f>
        <v>473.88</v>
      </c>
      <c r="I54" s="129">
        <f>SUM(F54:H54)</f>
        <v>970.79000000000008</v>
      </c>
      <c r="J54" s="100">
        <v>500</v>
      </c>
      <c r="K54" s="100">
        <v>500</v>
      </c>
      <c r="L54" s="100">
        <v>500</v>
      </c>
      <c r="M54" s="418">
        <f t="shared" si="22"/>
        <v>1500</v>
      </c>
      <c r="N54" s="100">
        <v>500</v>
      </c>
      <c r="O54" s="100">
        <v>500</v>
      </c>
      <c r="P54" s="100">
        <v>500</v>
      </c>
      <c r="Q54" s="418">
        <f t="shared" si="23"/>
        <v>1500</v>
      </c>
      <c r="R54" s="100">
        <v>500</v>
      </c>
      <c r="S54" s="100">
        <v>500</v>
      </c>
      <c r="T54" s="100">
        <v>500</v>
      </c>
      <c r="U54" s="129">
        <f t="shared" si="24"/>
        <v>1500</v>
      </c>
      <c r="V54" s="125">
        <f t="shared" si="25"/>
        <v>5470.79</v>
      </c>
      <c r="W54" s="99"/>
      <c r="X54" s="100"/>
      <c r="Y54" s="100"/>
      <c r="Z54" s="134"/>
      <c r="AA54" s="100"/>
      <c r="AB54" s="100"/>
      <c r="AC54" s="100"/>
      <c r="AD54" s="134"/>
      <c r="AE54" s="100"/>
      <c r="AF54" s="100"/>
      <c r="AG54" s="100"/>
      <c r="AH54" s="134"/>
      <c r="AI54" s="100"/>
      <c r="AJ54" s="100"/>
      <c r="AK54" s="100"/>
      <c r="AL54" s="134"/>
      <c r="AM54" s="416"/>
      <c r="AN54" s="424"/>
      <c r="AO54" s="139"/>
      <c r="AP54" s="417"/>
      <c r="AQ54" s="122"/>
      <c r="AR54" s="122"/>
    </row>
    <row r="55" spans="1:44" x14ac:dyDescent="0.25">
      <c r="A55" s="286" t="str">
        <f>'Plan Op'!A93</f>
        <v>Résultat 3</v>
      </c>
      <c r="B55" s="288"/>
      <c r="C55" s="288" t="str">
        <f>'Plan Op'!C93</f>
        <v>Les acquis de l’intervention ABGLC sont documentés</v>
      </c>
      <c r="D55" s="104"/>
      <c r="E55" s="104"/>
      <c r="F55" s="105"/>
      <c r="G55" s="106"/>
      <c r="H55" s="106"/>
      <c r="I55" s="128">
        <f>+I56</f>
        <v>0</v>
      </c>
      <c r="J55" s="106"/>
      <c r="K55" s="106"/>
      <c r="L55" s="106"/>
      <c r="M55" s="128">
        <f>+M56</f>
        <v>0</v>
      </c>
      <c r="N55" s="106"/>
      <c r="O55" s="106"/>
      <c r="P55" s="106"/>
      <c r="Q55" s="128">
        <f>+Q56</f>
        <v>0</v>
      </c>
      <c r="R55" s="106"/>
      <c r="S55" s="106"/>
      <c r="T55" s="106"/>
      <c r="U55" s="128">
        <f>+U56</f>
        <v>0</v>
      </c>
      <c r="V55" s="120">
        <f>+V56</f>
        <v>0</v>
      </c>
      <c r="W55" s="105"/>
      <c r="X55" s="106"/>
      <c r="Y55" s="106"/>
      <c r="Z55" s="128">
        <f>+Z56</f>
        <v>0</v>
      </c>
      <c r="AA55" s="106"/>
      <c r="AB55" s="106"/>
      <c r="AC55" s="106"/>
      <c r="AD55" s="128">
        <f>+AD56</f>
        <v>0</v>
      </c>
      <c r="AE55" s="106"/>
      <c r="AF55" s="106"/>
      <c r="AG55" s="106"/>
      <c r="AH55" s="128">
        <f>+AH56</f>
        <v>0</v>
      </c>
      <c r="AI55" s="106"/>
      <c r="AJ55" s="106"/>
      <c r="AK55" s="106"/>
      <c r="AL55" s="128">
        <f>+AL56</f>
        <v>0</v>
      </c>
      <c r="AM55" s="120">
        <f>+AM56</f>
        <v>0</v>
      </c>
      <c r="AN55" s="120">
        <f>+AN56</f>
        <v>0</v>
      </c>
      <c r="AO55" s="120">
        <f>+AO56</f>
        <v>0</v>
      </c>
      <c r="AP55" s="120">
        <f>+AP56</f>
        <v>0</v>
      </c>
      <c r="AQ55" s="103"/>
      <c r="AR55" s="103"/>
    </row>
    <row r="56" spans="1:44" x14ac:dyDescent="0.25">
      <c r="A56" s="289" t="str">
        <f>'Plan Op'!A94</f>
        <v>Activité</v>
      </c>
      <c r="B56" s="289" t="str">
        <f>'Plan Op'!B94</f>
        <v>A03-01</v>
      </c>
      <c r="C56" s="289" t="str">
        <f>'Plan Op'!C94</f>
        <v>Appui à la capitalisation des acquis de l'intervention ABGLC</v>
      </c>
      <c r="D56" s="215">
        <v>20000</v>
      </c>
      <c r="E56" s="215"/>
      <c r="F56" s="225">
        <f>SUM(F57:F57)</f>
        <v>0</v>
      </c>
      <c r="G56" s="226">
        <f>SUM(G57:G57)</f>
        <v>0</v>
      </c>
      <c r="H56" s="226">
        <f>SUM(H57:H57)</f>
        <v>0</v>
      </c>
      <c r="I56" s="227">
        <f>SUM(F56:H56)</f>
        <v>0</v>
      </c>
      <c r="J56" s="226">
        <f>SUM(J57:J57)</f>
        <v>0</v>
      </c>
      <c r="K56" s="226">
        <f>SUM(K57:K57)</f>
        <v>0</v>
      </c>
      <c r="L56" s="226">
        <f>SUM(L57:L57)</f>
        <v>0</v>
      </c>
      <c r="M56" s="227">
        <f>SUM(J56:L56)</f>
        <v>0</v>
      </c>
      <c r="N56" s="226">
        <f>SUM(N57:N57)</f>
        <v>0</v>
      </c>
      <c r="O56" s="226">
        <f>SUM(O57:O57)</f>
        <v>0</v>
      </c>
      <c r="P56" s="226">
        <f>SUM(P57:P57)</f>
        <v>0</v>
      </c>
      <c r="Q56" s="227">
        <f>SUM(N56:P56)</f>
        <v>0</v>
      </c>
      <c r="R56" s="226">
        <f>SUM(R57:R57)</f>
        <v>0</v>
      </c>
      <c r="S56" s="226">
        <f>SUM(S57:S57)</f>
        <v>0</v>
      </c>
      <c r="T56" s="226">
        <f>SUM(T57:T57)</f>
        <v>0</v>
      </c>
      <c r="U56" s="227">
        <f>SUM(R56:T56)</f>
        <v>0</v>
      </c>
      <c r="V56" s="228">
        <f>I56+M56+Q56+U56</f>
        <v>0</v>
      </c>
      <c r="W56" s="233">
        <f>W57</f>
        <v>0</v>
      </c>
      <c r="X56" s="229">
        <f>X57</f>
        <v>0</v>
      </c>
      <c r="Y56" s="229">
        <f>Y57</f>
        <v>0</v>
      </c>
      <c r="Z56" s="230">
        <f>SUM(W56:Y56)</f>
        <v>0</v>
      </c>
      <c r="AA56" s="229">
        <f>AA57</f>
        <v>0</v>
      </c>
      <c r="AB56" s="229">
        <f>AB57</f>
        <v>0</v>
      </c>
      <c r="AC56" s="229">
        <f>AC57</f>
        <v>0</v>
      </c>
      <c r="AD56" s="230">
        <f>SUM(AA56:AC56)</f>
        <v>0</v>
      </c>
      <c r="AE56" s="229">
        <f>AE57</f>
        <v>0</v>
      </c>
      <c r="AF56" s="229">
        <f>AF57</f>
        <v>0</v>
      </c>
      <c r="AG56" s="229">
        <f>AG57</f>
        <v>0</v>
      </c>
      <c r="AH56" s="230">
        <f>SUM(AE56:AG56)</f>
        <v>0</v>
      </c>
      <c r="AI56" s="229">
        <f>AI57</f>
        <v>0</v>
      </c>
      <c r="AJ56" s="229">
        <f>AJ57</f>
        <v>0</v>
      </c>
      <c r="AK56" s="229">
        <f>AK57</f>
        <v>0</v>
      </c>
      <c r="AL56" s="230">
        <f>SUM(AI56:AK56)</f>
        <v>0</v>
      </c>
      <c r="AM56" s="230">
        <f>Z56+AD56+AH56+AL56</f>
        <v>0</v>
      </c>
      <c r="AN56" s="231"/>
      <c r="AO56" s="231"/>
      <c r="AP56" s="231"/>
      <c r="AQ56" s="232">
        <f>E56+V56+AM56+AN56+AO56+AP56</f>
        <v>0</v>
      </c>
      <c r="AR56" s="232">
        <f>D56-AQ56</f>
        <v>20000</v>
      </c>
    </row>
    <row r="57" spans="1:44" outlineLevel="1" x14ac:dyDescent="0.25">
      <c r="A57" s="292"/>
      <c r="B57" s="293"/>
      <c r="C57" s="289" t="s">
        <v>322</v>
      </c>
      <c r="D57" s="213"/>
      <c r="E57" s="213"/>
      <c r="F57" s="99"/>
      <c r="G57" s="100"/>
      <c r="H57" s="100"/>
      <c r="I57" s="129"/>
      <c r="J57" s="99"/>
      <c r="K57" s="100"/>
      <c r="L57" s="100"/>
      <c r="M57" s="129"/>
      <c r="N57" s="99"/>
      <c r="O57" s="100"/>
      <c r="P57" s="100"/>
      <c r="Q57" s="129"/>
      <c r="R57" s="99"/>
      <c r="S57" s="100"/>
      <c r="T57" s="100"/>
      <c r="U57" s="131"/>
      <c r="V57" s="125"/>
      <c r="W57" s="99"/>
      <c r="X57" s="100"/>
      <c r="Y57" s="100"/>
      <c r="Z57" s="134"/>
      <c r="AA57" s="99"/>
      <c r="AB57" s="100"/>
      <c r="AC57" s="100"/>
      <c r="AD57" s="134"/>
      <c r="AE57" s="99"/>
      <c r="AF57" s="100"/>
      <c r="AG57" s="100"/>
      <c r="AH57" s="134"/>
      <c r="AI57" s="99"/>
      <c r="AJ57" s="100"/>
      <c r="AK57" s="100"/>
      <c r="AL57" s="134"/>
      <c r="AM57" s="124"/>
      <c r="AN57" s="121"/>
      <c r="AO57" s="121"/>
      <c r="AP57" s="121"/>
      <c r="AQ57" s="122"/>
      <c r="AR57" s="122"/>
    </row>
    <row r="58" spans="1:44" s="87" customFormat="1" x14ac:dyDescent="0.25">
      <c r="A58" s="209" t="s">
        <v>238</v>
      </c>
      <c r="B58" s="202"/>
      <c r="C58" s="210" t="s">
        <v>237</v>
      </c>
      <c r="D58" s="203"/>
      <c r="E58" s="203"/>
      <c r="F58" s="204"/>
      <c r="G58" s="205"/>
      <c r="H58" s="205"/>
      <c r="I58" s="206"/>
      <c r="J58" s="205"/>
      <c r="K58" s="205"/>
      <c r="L58" s="205"/>
      <c r="M58" s="206"/>
      <c r="N58" s="205"/>
      <c r="O58" s="205"/>
      <c r="P58" s="205"/>
      <c r="Q58" s="206"/>
      <c r="R58" s="205"/>
      <c r="S58" s="205"/>
      <c r="T58" s="205"/>
      <c r="U58" s="206"/>
      <c r="V58" s="205"/>
      <c r="W58" s="204"/>
      <c r="X58" s="205"/>
      <c r="Y58" s="205"/>
      <c r="Z58" s="206"/>
      <c r="AA58" s="205"/>
      <c r="AB58" s="205"/>
      <c r="AC58" s="205"/>
      <c r="AD58" s="206"/>
      <c r="AE58" s="205"/>
      <c r="AF58" s="205"/>
      <c r="AG58" s="205"/>
      <c r="AH58" s="206"/>
      <c r="AI58" s="205"/>
      <c r="AJ58" s="205"/>
      <c r="AK58" s="205"/>
      <c r="AL58" s="206"/>
      <c r="AM58" s="211"/>
      <c r="AN58" s="207"/>
      <c r="AO58" s="207"/>
      <c r="AP58" s="207"/>
      <c r="AQ58" s="208"/>
      <c r="AR58" s="208"/>
    </row>
    <row r="59" spans="1:44" x14ac:dyDescent="0.25">
      <c r="A59" s="289" t="s">
        <v>93</v>
      </c>
      <c r="B59" s="290" t="s">
        <v>240</v>
      </c>
      <c r="C59" s="291" t="s">
        <v>241</v>
      </c>
      <c r="D59" s="215"/>
      <c r="E59" s="215"/>
      <c r="F59" s="225">
        <f>SUM(F60:F61)</f>
        <v>0</v>
      </c>
      <c r="G59" s="226">
        <f>SUM(G60:G61)</f>
        <v>0</v>
      </c>
      <c r="H59" s="226">
        <f>SUM(H60:H61)</f>
        <v>0</v>
      </c>
      <c r="I59" s="227">
        <f>SUM(F59:H59)</f>
        <v>0</v>
      </c>
      <c r="J59" s="226">
        <f>SUM(J60:J61)</f>
        <v>0</v>
      </c>
      <c r="K59" s="226">
        <f>SUM(K60:K61)</f>
        <v>0</v>
      </c>
      <c r="L59" s="226">
        <f>SUM(L60:L61)</f>
        <v>0</v>
      </c>
      <c r="M59" s="227">
        <f>SUM(J59:L59)</f>
        <v>0</v>
      </c>
      <c r="N59" s="226">
        <f>SUM(N60:N61)</f>
        <v>0</v>
      </c>
      <c r="O59" s="226">
        <f>SUM(O60:O61)</f>
        <v>0</v>
      </c>
      <c r="P59" s="226">
        <f>SUM(P60:P61)</f>
        <v>0</v>
      </c>
      <c r="Q59" s="227">
        <f>SUM(N59:P59)</f>
        <v>0</v>
      </c>
      <c r="R59" s="226">
        <f>SUM(R60:R61)</f>
        <v>0</v>
      </c>
      <c r="S59" s="226">
        <f>SUM(S60:S61)</f>
        <v>0</v>
      </c>
      <c r="T59" s="226">
        <f>SUM(T60:T61)</f>
        <v>0</v>
      </c>
      <c r="U59" s="227">
        <f>SUM(R59:T59)</f>
        <v>0</v>
      </c>
      <c r="V59" s="228">
        <f>I59+M59+Q59+U59</f>
        <v>0</v>
      </c>
      <c r="W59" s="233">
        <f>SUM(W60:W61)</f>
        <v>0</v>
      </c>
      <c r="X59" s="229">
        <f>SUM(X60:X61)</f>
        <v>0</v>
      </c>
      <c r="Y59" s="229">
        <f>SUM(Y60:Y61)</f>
        <v>0</v>
      </c>
      <c r="Z59" s="230">
        <f>SUM(W59:Y59)</f>
        <v>0</v>
      </c>
      <c r="AA59" s="233">
        <f>SUM(AA60:AA61)</f>
        <v>0</v>
      </c>
      <c r="AB59" s="229">
        <f>SUM(AB60:AB61)</f>
        <v>0</v>
      </c>
      <c r="AC59" s="229">
        <f>SUM(AC60:AC61)</f>
        <v>0</v>
      </c>
      <c r="AD59" s="230">
        <f>SUM(AA59:AC59)</f>
        <v>0</v>
      </c>
      <c r="AE59" s="233">
        <f>SUM(AE60:AE61)</f>
        <v>0</v>
      </c>
      <c r="AF59" s="229">
        <f>SUM(AF60:AF61)</f>
        <v>0</v>
      </c>
      <c r="AG59" s="229">
        <f>SUM(AG60:AG61)</f>
        <v>0</v>
      </c>
      <c r="AH59" s="230">
        <f>SUM(AE59:AG59)</f>
        <v>0</v>
      </c>
      <c r="AI59" s="233">
        <f>SUM(AI60:AI61)</f>
        <v>0</v>
      </c>
      <c r="AJ59" s="229">
        <f>SUM(AJ60:AJ61)</f>
        <v>0</v>
      </c>
      <c r="AK59" s="229">
        <f>SUM(AK60:AK61)</f>
        <v>0</v>
      </c>
      <c r="AL59" s="230">
        <f>SUM(AI59:AK59)</f>
        <v>0</v>
      </c>
      <c r="AM59" s="230">
        <f>Z59+AD59+AH59+AL59</f>
        <v>0</v>
      </c>
      <c r="AN59" s="231"/>
      <c r="AO59" s="231"/>
      <c r="AP59" s="231"/>
      <c r="AQ59" s="232">
        <f>E59+V59+AM59+AN59+AO59+AP59</f>
        <v>0</v>
      </c>
      <c r="AR59" s="232">
        <f>D59-AQ59</f>
        <v>0</v>
      </c>
    </row>
    <row r="60" spans="1:44" outlineLevel="1" x14ac:dyDescent="0.25">
      <c r="A60" s="292" t="s">
        <v>98</v>
      </c>
      <c r="B60" s="296" t="s">
        <v>239</v>
      </c>
      <c r="C60" s="297" t="s">
        <v>233</v>
      </c>
      <c r="D60" s="213"/>
      <c r="E60" s="213"/>
      <c r="F60" s="99"/>
      <c r="G60" s="100"/>
      <c r="H60" s="100"/>
      <c r="I60" s="129"/>
      <c r="J60" s="100"/>
      <c r="K60" s="100"/>
      <c r="L60" s="100"/>
      <c r="M60" s="129"/>
      <c r="N60" s="100"/>
      <c r="O60" s="100"/>
      <c r="P60" s="100"/>
      <c r="Q60" s="129"/>
      <c r="R60" s="100"/>
      <c r="S60" s="100"/>
      <c r="T60" s="100"/>
      <c r="U60" s="131"/>
      <c r="V60" s="125"/>
      <c r="W60" s="99"/>
      <c r="X60" s="100"/>
      <c r="Y60" s="100"/>
      <c r="Z60" s="134"/>
      <c r="AA60" s="99"/>
      <c r="AB60" s="100"/>
      <c r="AC60" s="100"/>
      <c r="AD60" s="134"/>
      <c r="AE60" s="99"/>
      <c r="AF60" s="100"/>
      <c r="AG60" s="100"/>
      <c r="AH60" s="134"/>
      <c r="AI60" s="99"/>
      <c r="AJ60" s="100"/>
      <c r="AK60" s="100"/>
      <c r="AL60" s="134"/>
      <c r="AM60" s="124"/>
      <c r="AN60" s="121"/>
      <c r="AO60" s="121"/>
      <c r="AP60" s="121"/>
      <c r="AQ60" s="122"/>
      <c r="AR60" s="122"/>
    </row>
    <row r="61" spans="1:44" outlineLevel="1" x14ac:dyDescent="0.25">
      <c r="A61" s="292" t="s">
        <v>98</v>
      </c>
      <c r="B61" s="296" t="s">
        <v>242</v>
      </c>
      <c r="C61" s="297" t="s">
        <v>234</v>
      </c>
      <c r="D61" s="213"/>
      <c r="E61" s="213"/>
      <c r="F61" s="99"/>
      <c r="G61" s="100"/>
      <c r="H61" s="100"/>
      <c r="I61" s="129"/>
      <c r="J61" s="100"/>
      <c r="K61" s="100"/>
      <c r="L61" s="100"/>
      <c r="M61" s="129"/>
      <c r="N61" s="100"/>
      <c r="O61" s="100"/>
      <c r="P61" s="100"/>
      <c r="Q61" s="129"/>
      <c r="R61" s="100"/>
      <c r="S61" s="100"/>
      <c r="T61" s="100"/>
      <c r="U61" s="131"/>
      <c r="V61" s="125"/>
      <c r="W61" s="99"/>
      <c r="X61" s="100"/>
      <c r="Y61" s="100"/>
      <c r="Z61" s="134"/>
      <c r="AA61" s="99"/>
      <c r="AB61" s="100"/>
      <c r="AC61" s="100"/>
      <c r="AD61" s="134"/>
      <c r="AE61" s="99"/>
      <c r="AF61" s="100"/>
      <c r="AG61" s="100"/>
      <c r="AH61" s="134"/>
      <c r="AI61" s="99"/>
      <c r="AJ61" s="100"/>
      <c r="AK61" s="100"/>
      <c r="AL61" s="134"/>
      <c r="AM61" s="124"/>
      <c r="AN61" s="121"/>
      <c r="AO61" s="121"/>
      <c r="AP61" s="121"/>
      <c r="AQ61" s="122"/>
      <c r="AR61" s="122"/>
    </row>
    <row r="62" spans="1:44" s="87" customFormat="1" x14ac:dyDescent="0.25">
      <c r="A62" s="209" t="s">
        <v>243</v>
      </c>
      <c r="B62" s="202"/>
      <c r="C62" s="210" t="s">
        <v>244</v>
      </c>
      <c r="D62" s="203"/>
      <c r="E62" s="203"/>
      <c r="F62" s="377"/>
      <c r="G62" s="378"/>
      <c r="H62" s="378"/>
      <c r="I62" s="379"/>
      <c r="J62" s="378"/>
      <c r="K62" s="378"/>
      <c r="L62" s="378"/>
      <c r="M62" s="379"/>
      <c r="N62" s="378"/>
      <c r="O62" s="378"/>
      <c r="P62" s="378"/>
      <c r="Q62" s="379"/>
      <c r="R62" s="378"/>
      <c r="S62" s="378"/>
      <c r="T62" s="378"/>
      <c r="U62" s="379"/>
      <c r="V62" s="380">
        <f>V63+V67+V72+V80</f>
        <v>212902.68800000002</v>
      </c>
      <c r="W62" s="377"/>
      <c r="X62" s="378"/>
      <c r="Y62" s="378"/>
      <c r="Z62" s="379"/>
      <c r="AA62" s="377"/>
      <c r="AB62" s="378"/>
      <c r="AC62" s="378"/>
      <c r="AD62" s="379"/>
      <c r="AE62" s="377"/>
      <c r="AF62" s="378"/>
      <c r="AG62" s="378"/>
      <c r="AH62" s="379"/>
      <c r="AI62" s="377"/>
      <c r="AJ62" s="378"/>
      <c r="AK62" s="378"/>
      <c r="AL62" s="379"/>
      <c r="AM62" s="380">
        <f>AM63+AM67+AM72+AM80</f>
        <v>211808.64000000001</v>
      </c>
      <c r="AN62" s="381"/>
      <c r="AO62" s="381"/>
      <c r="AP62" s="381"/>
      <c r="AQ62" s="382"/>
      <c r="AR62" s="382"/>
    </row>
    <row r="63" spans="1:44" x14ac:dyDescent="0.25">
      <c r="A63" s="415" t="s">
        <v>93</v>
      </c>
      <c r="B63" s="383" t="s">
        <v>245</v>
      </c>
      <c r="C63" s="384" t="s">
        <v>348</v>
      </c>
      <c r="D63" s="385">
        <f>D64+D65+D66</f>
        <v>869280</v>
      </c>
      <c r="E63" s="385">
        <v>0</v>
      </c>
      <c r="F63" s="386">
        <f>SUM(F64:F66)</f>
        <v>19367.599999999999</v>
      </c>
      <c r="G63" s="387">
        <f>SUM(G64:G66)</f>
        <v>12480.91</v>
      </c>
      <c r="H63" s="387">
        <f>SUM(H64:H66)</f>
        <v>11291.39</v>
      </c>
      <c r="I63" s="388">
        <f>SUM(F63:H63)</f>
        <v>43139.899999999994</v>
      </c>
      <c r="J63" s="387">
        <f>SUM(J64:J66)</f>
        <v>15640</v>
      </c>
      <c r="K63" s="387">
        <f>SUM(K64:K66)</f>
        <v>17215</v>
      </c>
      <c r="L63" s="387">
        <f>SUM(L64:L66)</f>
        <v>16000</v>
      </c>
      <c r="M63" s="388">
        <f>SUM(J63:L63)</f>
        <v>48855</v>
      </c>
      <c r="N63" s="387">
        <f>SUM(N64:N66)</f>
        <v>15640</v>
      </c>
      <c r="O63" s="387">
        <f>SUM(O64:O66)</f>
        <v>15640</v>
      </c>
      <c r="P63" s="387">
        <f>SUM(P64:P66)</f>
        <v>15790</v>
      </c>
      <c r="Q63" s="388">
        <f>SUM(N63:P63)</f>
        <v>47070</v>
      </c>
      <c r="R63" s="387">
        <f>SUM(R64:R66)</f>
        <v>15640</v>
      </c>
      <c r="S63" s="387">
        <f>SUM(S64:S66)</f>
        <v>15640</v>
      </c>
      <c r="T63" s="387">
        <f>SUM(T64:T66)</f>
        <v>16580</v>
      </c>
      <c r="U63" s="388">
        <f>SUM(R63:T63)</f>
        <v>47860</v>
      </c>
      <c r="V63" s="389">
        <f>I63+M63+Q63+U63</f>
        <v>186924.9</v>
      </c>
      <c r="W63" s="390">
        <f>SUM(W64:W66)</f>
        <v>15928.2</v>
      </c>
      <c r="X63" s="391">
        <f>SUM(X64:X66)</f>
        <v>15928.2</v>
      </c>
      <c r="Y63" s="391">
        <f>SUM(Y64:Y66)</f>
        <v>15928.2</v>
      </c>
      <c r="Z63" s="392">
        <f>SUM(W63:Y63)</f>
        <v>47784.600000000006</v>
      </c>
      <c r="AA63" s="390">
        <f>SUM(AA64:AA66)</f>
        <v>16231.02</v>
      </c>
      <c r="AB63" s="391">
        <f>SUM(AB64:AB66)</f>
        <v>16231.02</v>
      </c>
      <c r="AC63" s="391">
        <f>SUM(AC64:AC66)</f>
        <v>19102</v>
      </c>
      <c r="AD63" s="392">
        <f>SUM(AA63:AC63)</f>
        <v>51564.04</v>
      </c>
      <c r="AE63" s="390">
        <f>SUM(AE64:AE66)</f>
        <v>17330</v>
      </c>
      <c r="AF63" s="391">
        <f>SUM(AF64:AF66)</f>
        <v>17330</v>
      </c>
      <c r="AG63" s="391">
        <f>SUM(AG64:AG66)</f>
        <v>17580</v>
      </c>
      <c r="AH63" s="392">
        <f>SUM(AE63:AG63)</f>
        <v>52240</v>
      </c>
      <c r="AI63" s="390">
        <f>SUM(AI64:AI66)</f>
        <v>17330</v>
      </c>
      <c r="AJ63" s="391">
        <f>SUM(AJ64:AJ66)</f>
        <v>17330</v>
      </c>
      <c r="AK63" s="391">
        <f>SUM(AK64:AK66)</f>
        <v>21760</v>
      </c>
      <c r="AL63" s="392">
        <f>SUM(AI63:AK63)</f>
        <v>56420</v>
      </c>
      <c r="AM63" s="392">
        <f>Z63+AD63+AH63+AL63</f>
        <v>208008.64</v>
      </c>
      <c r="AN63" s="393"/>
      <c r="AO63" s="393"/>
      <c r="AP63" s="393"/>
      <c r="AQ63" s="232">
        <f>E63+V63+AM63+AN63+AO63+AP63</f>
        <v>394933.54000000004</v>
      </c>
      <c r="AR63" s="232">
        <f>D63-AQ63</f>
        <v>474346.45999999996</v>
      </c>
    </row>
    <row r="64" spans="1:44" outlineLevel="1" x14ac:dyDescent="0.25">
      <c r="A64" s="292" t="s">
        <v>98</v>
      </c>
      <c r="B64" s="394" t="s">
        <v>246</v>
      </c>
      <c r="C64" s="395" t="s">
        <v>349</v>
      </c>
      <c r="D64" s="396">
        <v>720000</v>
      </c>
      <c r="E64" s="397"/>
      <c r="F64" s="492">
        <f>17527.98+3.68</f>
        <v>17531.66</v>
      </c>
      <c r="G64" s="398">
        <v>11102.38</v>
      </c>
      <c r="H64" s="398">
        <v>9779.32</v>
      </c>
      <c r="I64" s="396">
        <f>F64+G64+H64</f>
        <v>38413.360000000001</v>
      </c>
      <c r="J64" s="398">
        <v>12500</v>
      </c>
      <c r="K64" s="398">
        <v>12500</v>
      </c>
      <c r="L64" s="398">
        <v>12500</v>
      </c>
      <c r="M64" s="396">
        <f>J64+K64+L64</f>
        <v>37500</v>
      </c>
      <c r="N64" s="398">
        <v>12500</v>
      </c>
      <c r="O64" s="398">
        <v>12500</v>
      </c>
      <c r="P64" s="398">
        <v>12500</v>
      </c>
      <c r="Q64" s="396">
        <f>N64+O64+P64</f>
        <v>37500</v>
      </c>
      <c r="R64" s="398">
        <v>12500</v>
      </c>
      <c r="S64" s="398">
        <v>12500</v>
      </c>
      <c r="T64" s="398">
        <v>12500</v>
      </c>
      <c r="U64" s="399">
        <f>R64+S64+T64</f>
        <v>37500</v>
      </c>
      <c r="V64" s="400">
        <f>I64+M64+Q64+U64</f>
        <v>150913.35999999999</v>
      </c>
      <c r="W64" s="398">
        <v>12500</v>
      </c>
      <c r="X64" s="398">
        <v>12500</v>
      </c>
      <c r="Y64" s="398">
        <v>12500</v>
      </c>
      <c r="Z64" s="401">
        <f>W64+X64+Y64</f>
        <v>37500</v>
      </c>
      <c r="AA64" s="398">
        <v>12500</v>
      </c>
      <c r="AB64" s="398">
        <v>12500</v>
      </c>
      <c r="AC64" s="398">
        <v>12500</v>
      </c>
      <c r="AD64" s="401">
        <f t="shared" ref="AD64:AD70" si="26">SUM(AA64:AC64)</f>
        <v>37500</v>
      </c>
      <c r="AE64" s="398">
        <v>12500</v>
      </c>
      <c r="AF64" s="398">
        <v>12500</v>
      </c>
      <c r="AG64" s="398">
        <v>12500</v>
      </c>
      <c r="AH64" s="401">
        <f t="shared" ref="AH64:AH71" si="27">SUM(AE64:AG64)</f>
        <v>37500</v>
      </c>
      <c r="AI64" s="398">
        <v>12500</v>
      </c>
      <c r="AJ64" s="398">
        <v>12500</v>
      </c>
      <c r="AK64" s="398">
        <v>12500</v>
      </c>
      <c r="AL64" s="401">
        <f t="shared" ref="AL64:AL79" si="28">SUM(AI64:AK64)</f>
        <v>37500</v>
      </c>
      <c r="AM64" s="402">
        <f t="shared" ref="AM64:AM84" si="29">Z64+AD64+AH64+AL64</f>
        <v>150000</v>
      </c>
      <c r="AN64" s="403"/>
      <c r="AO64" s="403"/>
      <c r="AP64" s="403"/>
      <c r="AQ64" s="404"/>
      <c r="AR64" s="404"/>
    </row>
    <row r="65" spans="1:44" outlineLevel="1" x14ac:dyDescent="0.25">
      <c r="A65" s="293" t="s">
        <v>98</v>
      </c>
      <c r="B65" s="394" t="s">
        <v>247</v>
      </c>
      <c r="C65" s="395" t="s">
        <v>350</v>
      </c>
      <c r="D65" s="396">
        <v>141600</v>
      </c>
      <c r="E65" s="397"/>
      <c r="F65" s="398">
        <f>238.51+22.29+1575.14</f>
        <v>1835.94</v>
      </c>
      <c r="G65" s="398">
        <f>11.82+59.85+226.27+1080.59</f>
        <v>1378.53</v>
      </c>
      <c r="H65" s="502">
        <f>3.32+11.73+21.23+224.43+276.19+975.17</f>
        <v>1512.0700000000002</v>
      </c>
      <c r="I65" s="396">
        <f t="shared" ref="I65:I66" si="30">F65+G65+H65</f>
        <v>4726.5400000000009</v>
      </c>
      <c r="J65" s="398">
        <f>2000+325+ 325+250+ 40</f>
        <v>2940</v>
      </c>
      <c r="K65" s="398">
        <f>2000+325+ 325+250+ 40 +(325*3)</f>
        <v>3915</v>
      </c>
      <c r="L65" s="398">
        <v>3300</v>
      </c>
      <c r="M65" s="396">
        <f t="shared" ref="M65:M66" si="31">J65+K65+L65</f>
        <v>10155</v>
      </c>
      <c r="N65" s="398">
        <f t="shared" ref="N65:O65" si="32">2000+325+ 325+250+ 40</f>
        <v>2940</v>
      </c>
      <c r="O65" s="398">
        <f t="shared" si="32"/>
        <v>2940</v>
      </c>
      <c r="P65" s="398">
        <f>2940+ (3*50)</f>
        <v>3090</v>
      </c>
      <c r="Q65" s="396">
        <f t="shared" ref="Q65:Q66" si="33">N65+O65+P65</f>
        <v>8970</v>
      </c>
      <c r="R65" s="398">
        <f t="shared" ref="R65:S65" si="34">2000+325+ 325+250+ 40</f>
        <v>2940</v>
      </c>
      <c r="S65" s="398">
        <f t="shared" si="34"/>
        <v>2940</v>
      </c>
      <c r="T65" s="398">
        <f>2000+(325+ 325+250+ 40)*2</f>
        <v>3880</v>
      </c>
      <c r="U65" s="399">
        <f t="shared" ref="U65:U66" si="35">R65+S65+T65</f>
        <v>9760</v>
      </c>
      <c r="V65" s="400">
        <f t="shared" ref="V65:V84" si="36">I65+M65+Q65+U65</f>
        <v>33611.54</v>
      </c>
      <c r="W65" s="398">
        <f>S65*1.03</f>
        <v>3028.2000000000003</v>
      </c>
      <c r="X65" s="398">
        <f>S65*1.03</f>
        <v>3028.2000000000003</v>
      </c>
      <c r="Y65" s="398">
        <f>S65*1.03</f>
        <v>3028.2000000000003</v>
      </c>
      <c r="Z65" s="401">
        <f t="shared" ref="Z65:Z84" si="37">W65+X65+Y65</f>
        <v>9084.6</v>
      </c>
      <c r="AA65" s="398">
        <f>Y65*1.1</f>
        <v>3331.0200000000004</v>
      </c>
      <c r="AB65" s="398">
        <f>AA65</f>
        <v>3331.0200000000004</v>
      </c>
      <c r="AC65" s="398">
        <f>4430+(2000*0.4+2430*0.4)</f>
        <v>6202</v>
      </c>
      <c r="AD65" s="401">
        <f>AA65+AB65+AC65</f>
        <v>12864.04</v>
      </c>
      <c r="AE65" s="398">
        <v>4430</v>
      </c>
      <c r="AF65" s="398">
        <v>4430</v>
      </c>
      <c r="AG65" s="398">
        <f>4430+(5*50)</f>
        <v>4680</v>
      </c>
      <c r="AH65" s="405">
        <f>AE65+AF65+AG65</f>
        <v>13540</v>
      </c>
      <c r="AI65" s="398">
        <v>4430</v>
      </c>
      <c r="AJ65" s="398">
        <v>4430</v>
      </c>
      <c r="AK65" s="398">
        <f>4430+2000+2430</f>
        <v>8860</v>
      </c>
      <c r="AL65" s="401">
        <f>AI65+AJ65+AK65</f>
        <v>17720</v>
      </c>
      <c r="AM65" s="402">
        <f t="shared" si="29"/>
        <v>53208.639999999999</v>
      </c>
      <c r="AN65" s="403"/>
      <c r="AO65" s="403"/>
      <c r="AP65" s="403"/>
      <c r="AQ65" s="404"/>
      <c r="AR65" s="404"/>
    </row>
    <row r="66" spans="1:44" outlineLevel="1" x14ac:dyDescent="0.25">
      <c r="A66" s="292" t="s">
        <v>98</v>
      </c>
      <c r="B66" s="394" t="s">
        <v>247</v>
      </c>
      <c r="C66" s="395" t="s">
        <v>351</v>
      </c>
      <c r="D66" s="396">
        <v>7680</v>
      </c>
      <c r="E66" s="397"/>
      <c r="F66" s="398"/>
      <c r="G66" s="398"/>
      <c r="H66" s="398"/>
      <c r="I66" s="396">
        <f t="shared" si="30"/>
        <v>0</v>
      </c>
      <c r="J66" s="398">
        <v>200</v>
      </c>
      <c r="K66" s="499">
        <f>200+600</f>
        <v>800</v>
      </c>
      <c r="L66" s="398">
        <v>200</v>
      </c>
      <c r="M66" s="396">
        <f t="shared" si="31"/>
        <v>1200</v>
      </c>
      <c r="N66" s="398">
        <v>200</v>
      </c>
      <c r="O66" s="398">
        <v>200</v>
      </c>
      <c r="P66" s="398">
        <v>200</v>
      </c>
      <c r="Q66" s="396">
        <f t="shared" si="33"/>
        <v>600</v>
      </c>
      <c r="R66" s="398">
        <v>200</v>
      </c>
      <c r="S66" s="398">
        <v>200</v>
      </c>
      <c r="T66" s="398">
        <v>200</v>
      </c>
      <c r="U66" s="399">
        <f t="shared" si="35"/>
        <v>600</v>
      </c>
      <c r="V66" s="400">
        <f t="shared" si="36"/>
        <v>2400</v>
      </c>
      <c r="W66" s="398">
        <v>400</v>
      </c>
      <c r="X66" s="398">
        <v>400</v>
      </c>
      <c r="Y66" s="398">
        <v>400</v>
      </c>
      <c r="Z66" s="401">
        <f t="shared" si="37"/>
        <v>1200</v>
      </c>
      <c r="AA66" s="398">
        <v>400</v>
      </c>
      <c r="AB66" s="398">
        <v>400</v>
      </c>
      <c r="AC66" s="398">
        <v>400</v>
      </c>
      <c r="AD66" s="401">
        <f t="shared" si="26"/>
        <v>1200</v>
      </c>
      <c r="AE66" s="398">
        <v>400</v>
      </c>
      <c r="AF66" s="398">
        <v>400</v>
      </c>
      <c r="AG66" s="398">
        <v>400</v>
      </c>
      <c r="AH66" s="405">
        <f t="shared" si="27"/>
        <v>1200</v>
      </c>
      <c r="AI66" s="398">
        <v>400</v>
      </c>
      <c r="AJ66" s="398">
        <v>400</v>
      </c>
      <c r="AK66" s="398">
        <v>400</v>
      </c>
      <c r="AL66" s="401">
        <f t="shared" si="28"/>
        <v>1200</v>
      </c>
      <c r="AM66" s="402">
        <f t="shared" si="29"/>
        <v>4800</v>
      </c>
      <c r="AN66" s="403"/>
      <c r="AO66" s="403"/>
      <c r="AP66" s="403"/>
      <c r="AQ66" s="404"/>
      <c r="AR66" s="404"/>
    </row>
    <row r="67" spans="1:44" outlineLevel="1" x14ac:dyDescent="0.25">
      <c r="A67" s="289" t="s">
        <v>93</v>
      </c>
      <c r="B67" s="383" t="s">
        <v>248</v>
      </c>
      <c r="C67" s="384" t="s">
        <v>352</v>
      </c>
      <c r="D67" s="385">
        <f>D68+D69+D70+D71</f>
        <v>51000</v>
      </c>
      <c r="E67" s="385">
        <f>E68+E69+E70+E71</f>
        <v>3242</v>
      </c>
      <c r="F67" s="386">
        <f>SUM(F68:F70)</f>
        <v>0</v>
      </c>
      <c r="G67" s="387">
        <f>SUM(G68:G70)</f>
        <v>0</v>
      </c>
      <c r="H67" s="387">
        <f>SUM(H68:H70)</f>
        <v>328.66</v>
      </c>
      <c r="I67" s="388">
        <f>SUM(F67:H67)</f>
        <v>328.66</v>
      </c>
      <c r="J67" s="387">
        <f>SUM(J68:J70)</f>
        <v>0</v>
      </c>
      <c r="K67" s="387">
        <f>SUM(K68:K70)</f>
        <v>0</v>
      </c>
      <c r="L67" s="387">
        <f>SUM(L68:L70)</f>
        <v>0</v>
      </c>
      <c r="M67" s="388">
        <f>SUM(J67:L67)</f>
        <v>0</v>
      </c>
      <c r="N67" s="387">
        <f>SUM(N68:N70)</f>
        <v>0</v>
      </c>
      <c r="O67" s="387">
        <f>SUM(O68:O70)</f>
        <v>0</v>
      </c>
      <c r="P67" s="387">
        <f>SUM(P68:P70)</f>
        <v>0</v>
      </c>
      <c r="Q67" s="388">
        <f>SUM(N67:P67)</f>
        <v>0</v>
      </c>
      <c r="R67" s="387">
        <f>SUM(R68:R70)</f>
        <v>0</v>
      </c>
      <c r="S67" s="387">
        <f>SUM(S68:S70)</f>
        <v>0</v>
      </c>
      <c r="T67" s="387">
        <f>SUM(T68:T70)</f>
        <v>0</v>
      </c>
      <c r="U67" s="388">
        <f>SUM(R67:T67)</f>
        <v>0</v>
      </c>
      <c r="V67" s="389">
        <f>I67+M67+Q67+U67</f>
        <v>328.66</v>
      </c>
      <c r="W67" s="391">
        <f>SUM(W68:W70)</f>
        <v>0</v>
      </c>
      <c r="X67" s="391">
        <f>SUM(X68:X70)</f>
        <v>0</v>
      </c>
      <c r="Y67" s="391">
        <f>SUM(Y68:Y70)</f>
        <v>0</v>
      </c>
      <c r="Z67" s="392">
        <f>SUM(W67:Y67)</f>
        <v>0</v>
      </c>
      <c r="AA67" s="391">
        <f>SUM(AA68:AA70)</f>
        <v>0</v>
      </c>
      <c r="AB67" s="391">
        <f>SUM(AB68:AB70)</f>
        <v>0</v>
      </c>
      <c r="AC67" s="391">
        <f>SUM(AC68:AC70)</f>
        <v>0</v>
      </c>
      <c r="AD67" s="392">
        <f>SUM(AA67:AC67)</f>
        <v>0</v>
      </c>
      <c r="AE67" s="391">
        <f>SUM(AE68:AE70)</f>
        <v>0</v>
      </c>
      <c r="AF67" s="391">
        <f>SUM(AF68:AF70)</f>
        <v>0</v>
      </c>
      <c r="AG67" s="391">
        <f>SUM(AG68:AG70)</f>
        <v>0</v>
      </c>
      <c r="AH67" s="392">
        <f>SUM(AE67:AG67)</f>
        <v>0</v>
      </c>
      <c r="AI67" s="391">
        <f>SUM(AI68:AI70)</f>
        <v>0</v>
      </c>
      <c r="AJ67" s="391">
        <f>SUM(AJ68:AJ70)</f>
        <v>0</v>
      </c>
      <c r="AK67" s="391">
        <f>SUM(AK68:AK70)</f>
        <v>0</v>
      </c>
      <c r="AL67" s="392">
        <f>SUM(AI67:AK67)</f>
        <v>0</v>
      </c>
      <c r="AM67" s="392">
        <f>Z67+AD67+AH67+AL67</f>
        <v>0</v>
      </c>
      <c r="AN67" s="393"/>
      <c r="AO67" s="393"/>
      <c r="AP67" s="393"/>
      <c r="AQ67" s="232">
        <f>E67+V67+AM67+AN67+AO67+AP67</f>
        <v>3570.66</v>
      </c>
      <c r="AR67" s="232">
        <f>D67-AQ67</f>
        <v>47429.34</v>
      </c>
    </row>
    <row r="68" spans="1:44" x14ac:dyDescent="0.25">
      <c r="A68" s="292" t="s">
        <v>98</v>
      </c>
      <c r="B68" s="394" t="s">
        <v>249</v>
      </c>
      <c r="C68" s="395" t="s">
        <v>353</v>
      </c>
      <c r="D68" s="406">
        <v>27000</v>
      </c>
      <c r="E68" s="406"/>
      <c r="F68" s="407"/>
      <c r="G68" s="398"/>
      <c r="H68" s="398"/>
      <c r="I68" s="408">
        <f>F68+G68+H68</f>
        <v>0</v>
      </c>
      <c r="J68" s="407"/>
      <c r="K68" s="398"/>
      <c r="L68" s="398"/>
      <c r="M68" s="408">
        <f>J68+K68+L68</f>
        <v>0</v>
      </c>
      <c r="N68" s="407"/>
      <c r="O68" s="398"/>
      <c r="P68" s="398"/>
      <c r="Q68" s="408">
        <f>N68+O68+P68</f>
        <v>0</v>
      </c>
      <c r="R68" s="407"/>
      <c r="S68" s="398"/>
      <c r="T68" s="398"/>
      <c r="U68" s="399">
        <f>R68+S68+T68</f>
        <v>0</v>
      </c>
      <c r="V68" s="409">
        <f t="shared" si="36"/>
        <v>0</v>
      </c>
      <c r="W68" s="407"/>
      <c r="X68" s="398"/>
      <c r="Y68" s="398"/>
      <c r="Z68" s="410">
        <f t="shared" si="37"/>
        <v>0</v>
      </c>
      <c r="AA68" s="407"/>
      <c r="AB68" s="398"/>
      <c r="AC68" s="398"/>
      <c r="AD68" s="410">
        <f t="shared" si="26"/>
        <v>0</v>
      </c>
      <c r="AE68" s="407"/>
      <c r="AF68" s="398"/>
      <c r="AG68" s="398"/>
      <c r="AH68" s="411">
        <f t="shared" si="27"/>
        <v>0</v>
      </c>
      <c r="AI68" s="407"/>
      <c r="AJ68" s="398"/>
      <c r="AK68" s="398"/>
      <c r="AL68" s="410">
        <f t="shared" si="28"/>
        <v>0</v>
      </c>
      <c r="AM68" s="402">
        <f t="shared" si="29"/>
        <v>0</v>
      </c>
      <c r="AN68" s="403"/>
      <c r="AO68" s="403"/>
      <c r="AP68" s="403"/>
      <c r="AQ68" s="404"/>
      <c r="AR68" s="404"/>
    </row>
    <row r="69" spans="1:44" outlineLevel="1" x14ac:dyDescent="0.25">
      <c r="A69" s="293" t="s">
        <v>98</v>
      </c>
      <c r="B69" s="394" t="s">
        <v>250</v>
      </c>
      <c r="C69" s="395" t="s">
        <v>354</v>
      </c>
      <c r="D69" s="412">
        <v>10000</v>
      </c>
      <c r="E69" s="412"/>
      <c r="F69" s="407"/>
      <c r="G69" s="398"/>
      <c r="H69" s="398"/>
      <c r="I69" s="408">
        <f t="shared" ref="I69:I71" si="38">F69+G69+H69</f>
        <v>0</v>
      </c>
      <c r="J69" s="407"/>
      <c r="K69" s="398"/>
      <c r="L69" s="398"/>
      <c r="M69" s="408">
        <f t="shared" ref="M69:M71" si="39">J69+K69+L69</f>
        <v>0</v>
      </c>
      <c r="N69" s="407"/>
      <c r="O69" s="398"/>
      <c r="P69" s="398"/>
      <c r="Q69" s="408">
        <f t="shared" ref="Q69:Q71" si="40">N69+O69+P69</f>
        <v>0</v>
      </c>
      <c r="R69" s="407"/>
      <c r="S69" s="398"/>
      <c r="T69" s="398"/>
      <c r="U69" s="399">
        <f t="shared" ref="U69:U71" si="41">R69+S69+T69</f>
        <v>0</v>
      </c>
      <c r="V69" s="409">
        <f t="shared" si="36"/>
        <v>0</v>
      </c>
      <c r="W69" s="407"/>
      <c r="X69" s="398"/>
      <c r="Y69" s="398"/>
      <c r="Z69" s="410">
        <f t="shared" si="37"/>
        <v>0</v>
      </c>
      <c r="AA69" s="407"/>
      <c r="AB69" s="398"/>
      <c r="AC69" s="398"/>
      <c r="AD69" s="410">
        <f t="shared" si="26"/>
        <v>0</v>
      </c>
      <c r="AE69" s="407"/>
      <c r="AF69" s="398"/>
      <c r="AG69" s="398"/>
      <c r="AH69" s="411">
        <f t="shared" si="27"/>
        <v>0</v>
      </c>
      <c r="AI69" s="407"/>
      <c r="AJ69" s="398"/>
      <c r="AK69" s="398"/>
      <c r="AL69" s="410">
        <f t="shared" si="28"/>
        <v>0</v>
      </c>
      <c r="AM69" s="402">
        <f t="shared" si="29"/>
        <v>0</v>
      </c>
      <c r="AN69" s="403"/>
      <c r="AO69" s="403"/>
      <c r="AP69" s="403"/>
      <c r="AQ69" s="404"/>
      <c r="AR69" s="404"/>
    </row>
    <row r="70" spans="1:44" outlineLevel="1" x14ac:dyDescent="0.25">
      <c r="A70" s="292" t="s">
        <v>98</v>
      </c>
      <c r="B70" s="394" t="s">
        <v>251</v>
      </c>
      <c r="C70" s="395" t="s">
        <v>355</v>
      </c>
      <c r="D70" s="412">
        <v>8000</v>
      </c>
      <c r="E70" s="412">
        <v>3242</v>
      </c>
      <c r="F70" s="407"/>
      <c r="G70" s="398"/>
      <c r="H70" s="493">
        <v>328.66</v>
      </c>
      <c r="I70" s="408">
        <f t="shared" si="38"/>
        <v>328.66</v>
      </c>
      <c r="J70" s="407"/>
      <c r="K70" s="398"/>
      <c r="L70" s="398"/>
      <c r="M70" s="408">
        <f t="shared" si="39"/>
        <v>0</v>
      </c>
      <c r="N70" s="407"/>
      <c r="O70" s="398"/>
      <c r="P70" s="398"/>
      <c r="Q70" s="408">
        <f t="shared" si="40"/>
        <v>0</v>
      </c>
      <c r="R70" s="407"/>
      <c r="S70" s="398"/>
      <c r="T70" s="398"/>
      <c r="U70" s="399">
        <f t="shared" si="41"/>
        <v>0</v>
      </c>
      <c r="V70" s="409">
        <f t="shared" si="36"/>
        <v>328.66</v>
      </c>
      <c r="W70" s="407"/>
      <c r="X70" s="398"/>
      <c r="Y70" s="398"/>
      <c r="Z70" s="410">
        <f t="shared" si="37"/>
        <v>0</v>
      </c>
      <c r="AA70" s="407"/>
      <c r="AB70" s="398"/>
      <c r="AC70" s="398"/>
      <c r="AD70" s="410">
        <f t="shared" si="26"/>
        <v>0</v>
      </c>
      <c r="AE70" s="407"/>
      <c r="AF70" s="398"/>
      <c r="AG70" s="398"/>
      <c r="AH70" s="411">
        <f t="shared" si="27"/>
        <v>0</v>
      </c>
      <c r="AI70" s="407"/>
      <c r="AJ70" s="398"/>
      <c r="AK70" s="398"/>
      <c r="AL70" s="410">
        <f t="shared" si="28"/>
        <v>0</v>
      </c>
      <c r="AM70" s="402">
        <f t="shared" si="29"/>
        <v>0</v>
      </c>
      <c r="AN70" s="403"/>
      <c r="AO70" s="403"/>
      <c r="AP70" s="403"/>
      <c r="AQ70" s="404"/>
      <c r="AR70" s="404"/>
    </row>
    <row r="71" spans="1:44" outlineLevel="1" x14ac:dyDescent="0.25">
      <c r="A71" s="293" t="s">
        <v>98</v>
      </c>
      <c r="B71" s="394" t="s">
        <v>252</v>
      </c>
      <c r="C71" s="395" t="s">
        <v>356</v>
      </c>
      <c r="D71" s="412">
        <v>6000</v>
      </c>
      <c r="E71" s="412"/>
      <c r="F71" s="407"/>
      <c r="G71" s="398"/>
      <c r="H71" s="398">
        <v>1498.73</v>
      </c>
      <c r="I71" s="408">
        <f t="shared" si="38"/>
        <v>1498.73</v>
      </c>
      <c r="J71" s="398"/>
      <c r="K71" s="398"/>
      <c r="L71" s="398"/>
      <c r="M71" s="408">
        <f t="shared" si="39"/>
        <v>0</v>
      </c>
      <c r="N71" s="398"/>
      <c r="O71" s="398"/>
      <c r="P71" s="398"/>
      <c r="Q71" s="408">
        <f t="shared" si="40"/>
        <v>0</v>
      </c>
      <c r="R71" s="398"/>
      <c r="S71" s="398"/>
      <c r="T71" s="398"/>
      <c r="U71" s="399">
        <f t="shared" si="41"/>
        <v>0</v>
      </c>
      <c r="V71" s="409">
        <f t="shared" si="36"/>
        <v>1498.73</v>
      </c>
      <c r="W71" s="398"/>
      <c r="X71" s="398"/>
      <c r="Y71" s="398"/>
      <c r="Z71" s="410">
        <f t="shared" si="37"/>
        <v>0</v>
      </c>
      <c r="AA71" s="398"/>
      <c r="AB71" s="398"/>
      <c r="AC71" s="398"/>
      <c r="AD71" s="401"/>
      <c r="AE71" s="398"/>
      <c r="AF71" s="398"/>
      <c r="AG71" s="398"/>
      <c r="AH71" s="411">
        <f t="shared" si="27"/>
        <v>0</v>
      </c>
      <c r="AI71" s="398"/>
      <c r="AJ71" s="398"/>
      <c r="AK71" s="398"/>
      <c r="AL71" s="410">
        <f t="shared" si="28"/>
        <v>0</v>
      </c>
      <c r="AM71" s="402">
        <f t="shared" si="29"/>
        <v>0</v>
      </c>
      <c r="AN71" s="403"/>
      <c r="AO71" s="403"/>
      <c r="AP71" s="403"/>
      <c r="AQ71" s="404"/>
      <c r="AR71" s="404"/>
    </row>
    <row r="72" spans="1:44" outlineLevel="1" x14ac:dyDescent="0.25">
      <c r="A72" s="289" t="s">
        <v>93</v>
      </c>
      <c r="B72" s="383" t="s">
        <v>253</v>
      </c>
      <c r="C72" s="384" t="s">
        <v>357</v>
      </c>
      <c r="D72" s="385">
        <f>D73+D74+D75+D76+D77+D78+D79</f>
        <v>55140</v>
      </c>
      <c r="E72" s="385">
        <f>E73+E74+E75+E76+E78+E77+E79</f>
        <v>1062</v>
      </c>
      <c r="F72" s="386">
        <f>SUM(F73:F79)</f>
        <v>2533.6499999999996</v>
      </c>
      <c r="G72" s="387">
        <f>SUM(G73:G79)</f>
        <v>730.0680000000001</v>
      </c>
      <c r="H72" s="387">
        <f>SUM(H73:H79)</f>
        <v>899.33000000000015</v>
      </c>
      <c r="I72" s="388">
        <f>SUM(F72:H72)</f>
        <v>4163.0479999999998</v>
      </c>
      <c r="J72" s="387">
        <f>SUM(J73:J79)</f>
        <v>370</v>
      </c>
      <c r="K72" s="387">
        <f>SUM(K73:K79)</f>
        <v>370</v>
      </c>
      <c r="L72" s="387">
        <f>SUM(L73:L79)</f>
        <v>400</v>
      </c>
      <c r="M72" s="388">
        <f>SUM(J72:L72)</f>
        <v>1140</v>
      </c>
      <c r="N72" s="387">
        <f>SUM(N73:N79)</f>
        <v>225</v>
      </c>
      <c r="O72" s="387">
        <f>SUM(O73:O79)</f>
        <v>205</v>
      </c>
      <c r="P72" s="387">
        <f>SUM(P73:P79)</f>
        <v>205</v>
      </c>
      <c r="Q72" s="388">
        <f>SUM(N72:P72)</f>
        <v>635</v>
      </c>
      <c r="R72" s="387">
        <f>SUM(R73:R79)</f>
        <v>225</v>
      </c>
      <c r="S72" s="387">
        <f>SUM(S73:S79)</f>
        <v>205</v>
      </c>
      <c r="T72" s="387">
        <f>SUM(T73:T79)</f>
        <v>205</v>
      </c>
      <c r="U72" s="388">
        <f>SUM(R72:T72)</f>
        <v>635</v>
      </c>
      <c r="V72" s="413">
        <f>I72+M72+Q72+U72</f>
        <v>6573.0479999999998</v>
      </c>
      <c r="W72" s="391">
        <f>SUM(W73:W79)</f>
        <v>330</v>
      </c>
      <c r="X72" s="391">
        <f>SUM(X73:X79)</f>
        <v>310</v>
      </c>
      <c r="Y72" s="391">
        <f>SUM(Y73:Y79)</f>
        <v>310</v>
      </c>
      <c r="Z72" s="391">
        <f>SUM(W72:Y72)</f>
        <v>950</v>
      </c>
      <c r="AA72" s="391">
        <f>SUM(AA73:AA79)</f>
        <v>330</v>
      </c>
      <c r="AB72" s="391">
        <f>SUM(AB73:AB79)</f>
        <v>310</v>
      </c>
      <c r="AC72" s="391">
        <f>SUM(AC73:AC79)</f>
        <v>310</v>
      </c>
      <c r="AD72" s="391">
        <f>SUM(AA72:AC72)</f>
        <v>950</v>
      </c>
      <c r="AE72" s="391">
        <f>SUM(AE73:AE79)</f>
        <v>330</v>
      </c>
      <c r="AF72" s="391">
        <f>SUM(AF73:AF79)</f>
        <v>310</v>
      </c>
      <c r="AG72" s="391">
        <f>SUM(AG73:AG79)</f>
        <v>310</v>
      </c>
      <c r="AH72" s="391">
        <f>SUM(AE72:AG72)</f>
        <v>950</v>
      </c>
      <c r="AI72" s="391">
        <f>SUM(AI73:AI79)</f>
        <v>330</v>
      </c>
      <c r="AJ72" s="391">
        <f>SUM(AJ73:AJ79)</f>
        <v>310</v>
      </c>
      <c r="AK72" s="391">
        <f>SUM(AK73:AK79)</f>
        <v>310</v>
      </c>
      <c r="AL72" s="392">
        <f>SUM(AI72:AK72)</f>
        <v>950</v>
      </c>
      <c r="AM72" s="392">
        <f>Z72+AD72+AH72+AL72</f>
        <v>3800</v>
      </c>
      <c r="AN72" s="393"/>
      <c r="AO72" s="393"/>
      <c r="AP72" s="393"/>
      <c r="AQ72" s="232">
        <f>E72+V72+AM72+AN72+AO72+AP72</f>
        <v>11435.047999999999</v>
      </c>
      <c r="AR72" s="232">
        <f>D72-AQ72</f>
        <v>43704.952000000005</v>
      </c>
    </row>
    <row r="73" spans="1:44" ht="30" x14ac:dyDescent="0.25">
      <c r="A73" s="292" t="s">
        <v>98</v>
      </c>
      <c r="B73" s="394" t="s">
        <v>254</v>
      </c>
      <c r="C73" s="395" t="s">
        <v>358</v>
      </c>
      <c r="D73" s="412">
        <v>16800</v>
      </c>
      <c r="E73" s="412"/>
      <c r="F73" s="489">
        <f>24.34+249.29+93.06+0.67+0.48+0.48+3.85</f>
        <v>372.17000000000007</v>
      </c>
      <c r="G73" s="407">
        <v>322.35000000000002</v>
      </c>
      <c r="H73" s="407">
        <f>97.53+24.25</f>
        <v>121.78</v>
      </c>
      <c r="I73" s="408">
        <f>F73+G73+H73</f>
        <v>816.30000000000007</v>
      </c>
      <c r="J73" s="407">
        <v>150</v>
      </c>
      <c r="K73" s="407">
        <v>150</v>
      </c>
      <c r="L73" s="407">
        <v>150</v>
      </c>
      <c r="M73" s="408">
        <f>J73+K73+L73</f>
        <v>450</v>
      </c>
      <c r="N73" s="407">
        <v>150</v>
      </c>
      <c r="O73" s="407">
        <v>150</v>
      </c>
      <c r="P73" s="407">
        <v>150</v>
      </c>
      <c r="Q73" s="408">
        <f>N73+O73+P73</f>
        <v>450</v>
      </c>
      <c r="R73" s="407">
        <v>150</v>
      </c>
      <c r="S73" s="407">
        <v>150</v>
      </c>
      <c r="T73" s="407">
        <v>150</v>
      </c>
      <c r="U73" s="399">
        <f>R73+S73+T73</f>
        <v>450</v>
      </c>
      <c r="V73" s="409">
        <f t="shared" si="36"/>
        <v>2166.3000000000002</v>
      </c>
      <c r="W73" s="407">
        <v>150</v>
      </c>
      <c r="X73" s="407">
        <v>150</v>
      </c>
      <c r="Y73" s="407">
        <v>150</v>
      </c>
      <c r="Z73" s="410">
        <f t="shared" si="37"/>
        <v>450</v>
      </c>
      <c r="AA73" s="407">
        <v>150</v>
      </c>
      <c r="AB73" s="407">
        <v>150</v>
      </c>
      <c r="AC73" s="407">
        <v>150</v>
      </c>
      <c r="AD73" s="410">
        <f t="shared" ref="AD73:AD84" si="42">SUM(AA73:AC73)</f>
        <v>450</v>
      </c>
      <c r="AE73" s="407">
        <v>150</v>
      </c>
      <c r="AF73" s="407">
        <v>150</v>
      </c>
      <c r="AG73" s="407">
        <v>150</v>
      </c>
      <c r="AH73" s="411">
        <f t="shared" ref="AH73:AH84" si="43">SUM(AE73:AG73)</f>
        <v>450</v>
      </c>
      <c r="AI73" s="407">
        <v>150</v>
      </c>
      <c r="AJ73" s="407">
        <v>150</v>
      </c>
      <c r="AK73" s="407">
        <v>150</v>
      </c>
      <c r="AL73" s="410">
        <f t="shared" si="28"/>
        <v>450</v>
      </c>
      <c r="AM73" s="402">
        <f t="shared" si="29"/>
        <v>1800</v>
      </c>
      <c r="AN73" s="403"/>
      <c r="AO73" s="403"/>
      <c r="AP73" s="403"/>
      <c r="AQ73" s="404"/>
      <c r="AR73" s="404"/>
    </row>
    <row r="74" spans="1:44" outlineLevel="1" x14ac:dyDescent="0.25">
      <c r="A74" s="293" t="s">
        <v>98</v>
      </c>
      <c r="B74" s="394" t="s">
        <v>255</v>
      </c>
      <c r="C74" s="395" t="s">
        <v>359</v>
      </c>
      <c r="D74" s="412">
        <v>8000</v>
      </c>
      <c r="E74" s="397"/>
      <c r="F74" s="398">
        <v>16.91</v>
      </c>
      <c r="G74" s="398">
        <f>30.18+4.81+4.81</f>
        <v>39.800000000000004</v>
      </c>
      <c r="H74" s="398">
        <f>68.97+28.21+7.21+66.09+16.52</f>
        <v>187.00000000000003</v>
      </c>
      <c r="I74" s="408">
        <f t="shared" ref="I74:I78" si="44">F74+G74+H74</f>
        <v>243.71000000000004</v>
      </c>
      <c r="J74" s="398">
        <v>50</v>
      </c>
      <c r="K74" s="398">
        <v>50</v>
      </c>
      <c r="L74" s="398">
        <v>50</v>
      </c>
      <c r="M74" s="408">
        <f t="shared" ref="M74:M84" si="45">J74+K74+L74</f>
        <v>150</v>
      </c>
      <c r="N74" s="398">
        <v>25</v>
      </c>
      <c r="O74" s="398">
        <v>25</v>
      </c>
      <c r="P74" s="398">
        <v>25</v>
      </c>
      <c r="Q74" s="408">
        <f t="shared" ref="Q74:Q84" si="46">N74+O74+P74</f>
        <v>75</v>
      </c>
      <c r="R74" s="398">
        <v>25</v>
      </c>
      <c r="S74" s="398">
        <v>25</v>
      </c>
      <c r="T74" s="398">
        <v>25</v>
      </c>
      <c r="U74" s="399">
        <f t="shared" ref="U74:U84" si="47">R74+S74+T74</f>
        <v>75</v>
      </c>
      <c r="V74" s="409">
        <f t="shared" si="36"/>
        <v>543.71</v>
      </c>
      <c r="W74" s="398">
        <v>130</v>
      </c>
      <c r="X74" s="398">
        <v>130</v>
      </c>
      <c r="Y74" s="398">
        <v>130</v>
      </c>
      <c r="Z74" s="410">
        <f t="shared" si="37"/>
        <v>390</v>
      </c>
      <c r="AA74" s="398">
        <v>130</v>
      </c>
      <c r="AB74" s="398">
        <v>130</v>
      </c>
      <c r="AC74" s="398">
        <v>130</v>
      </c>
      <c r="AD74" s="410">
        <f t="shared" si="42"/>
        <v>390</v>
      </c>
      <c r="AE74" s="398">
        <v>130</v>
      </c>
      <c r="AF74" s="398">
        <v>130</v>
      </c>
      <c r="AG74" s="398">
        <v>130</v>
      </c>
      <c r="AH74" s="411">
        <f t="shared" si="43"/>
        <v>390</v>
      </c>
      <c r="AI74" s="398">
        <v>130</v>
      </c>
      <c r="AJ74" s="398">
        <v>130</v>
      </c>
      <c r="AK74" s="398">
        <v>130</v>
      </c>
      <c r="AL74" s="410">
        <f t="shared" si="28"/>
        <v>390</v>
      </c>
      <c r="AM74" s="402">
        <f t="shared" si="29"/>
        <v>1560</v>
      </c>
      <c r="AN74" s="403"/>
      <c r="AO74" s="403"/>
      <c r="AP74" s="403"/>
      <c r="AQ74" s="404"/>
      <c r="AR74" s="404"/>
    </row>
    <row r="75" spans="1:44" outlineLevel="1" x14ac:dyDescent="0.25">
      <c r="A75" s="292" t="s">
        <v>98</v>
      </c>
      <c r="B75" s="394" t="s">
        <v>256</v>
      </c>
      <c r="C75" s="395" t="s">
        <v>360</v>
      </c>
      <c r="D75" s="412">
        <v>9000</v>
      </c>
      <c r="E75" s="412"/>
      <c r="F75" s="490">
        <f>77.87+1450.47+151.04+288.34+48.07</f>
        <v>2015.79</v>
      </c>
      <c r="G75" s="398">
        <f>78.87+9.614+6.05+16.82+4.807+4.807+4.81+16.82+6.06+9.61+0.14</f>
        <v>158.40800000000002</v>
      </c>
      <c r="H75" s="398">
        <f>94.21+26+57.07+8.65+6.06+2.4+1.44+4.81</f>
        <v>200.64000000000001</v>
      </c>
      <c r="I75" s="408">
        <f t="shared" si="44"/>
        <v>2374.8379999999997</v>
      </c>
      <c r="J75" s="407">
        <v>120</v>
      </c>
      <c r="K75" s="398">
        <v>120</v>
      </c>
      <c r="L75" s="398">
        <v>150</v>
      </c>
      <c r="M75" s="408">
        <f t="shared" si="45"/>
        <v>390</v>
      </c>
      <c r="N75" s="407">
        <v>50</v>
      </c>
      <c r="O75" s="398">
        <v>30</v>
      </c>
      <c r="P75" s="398">
        <v>30</v>
      </c>
      <c r="Q75" s="408">
        <f t="shared" si="46"/>
        <v>110</v>
      </c>
      <c r="R75" s="407">
        <v>50</v>
      </c>
      <c r="S75" s="398">
        <v>30</v>
      </c>
      <c r="T75" s="398">
        <v>30</v>
      </c>
      <c r="U75" s="399">
        <f t="shared" si="47"/>
        <v>110</v>
      </c>
      <c r="V75" s="409">
        <f t="shared" si="36"/>
        <v>2984.8379999999997</v>
      </c>
      <c r="W75" s="407">
        <v>50</v>
      </c>
      <c r="X75" s="398">
        <v>30</v>
      </c>
      <c r="Y75" s="398">
        <v>30</v>
      </c>
      <c r="Z75" s="410">
        <f t="shared" si="37"/>
        <v>110</v>
      </c>
      <c r="AA75" s="407">
        <v>50</v>
      </c>
      <c r="AB75" s="398">
        <v>30</v>
      </c>
      <c r="AC75" s="398">
        <v>30</v>
      </c>
      <c r="AD75" s="410">
        <f t="shared" si="42"/>
        <v>110</v>
      </c>
      <c r="AE75" s="407">
        <v>50</v>
      </c>
      <c r="AF75" s="398">
        <v>30</v>
      </c>
      <c r="AG75" s="398">
        <v>30</v>
      </c>
      <c r="AH75" s="411">
        <f t="shared" si="43"/>
        <v>110</v>
      </c>
      <c r="AI75" s="407">
        <v>50</v>
      </c>
      <c r="AJ75" s="398">
        <v>30</v>
      </c>
      <c r="AK75" s="398">
        <v>30</v>
      </c>
      <c r="AL75" s="410">
        <f t="shared" si="28"/>
        <v>110</v>
      </c>
      <c r="AM75" s="402">
        <f t="shared" si="29"/>
        <v>440</v>
      </c>
      <c r="AN75" s="403"/>
      <c r="AO75" s="403"/>
      <c r="AP75" s="403"/>
      <c r="AQ75" s="404"/>
      <c r="AR75" s="404"/>
    </row>
    <row r="76" spans="1:44" outlineLevel="1" x14ac:dyDescent="0.25">
      <c r="A76" s="293" t="s">
        <v>98</v>
      </c>
      <c r="B76" s="394" t="s">
        <v>257</v>
      </c>
      <c r="C76" s="395" t="s">
        <v>361</v>
      </c>
      <c r="D76" s="412">
        <v>12000</v>
      </c>
      <c r="E76" s="412"/>
      <c r="F76" s="398">
        <v>0</v>
      </c>
      <c r="G76" s="398">
        <v>0</v>
      </c>
      <c r="H76" s="398">
        <v>0</v>
      </c>
      <c r="I76" s="408">
        <f t="shared" si="44"/>
        <v>0</v>
      </c>
      <c r="J76" s="398">
        <v>0</v>
      </c>
      <c r="K76" s="398">
        <v>0</v>
      </c>
      <c r="L76" s="398">
        <v>0</v>
      </c>
      <c r="M76" s="408">
        <f t="shared" si="45"/>
        <v>0</v>
      </c>
      <c r="N76" s="398">
        <v>0</v>
      </c>
      <c r="O76" s="398">
        <v>0</v>
      </c>
      <c r="P76" s="398">
        <v>0</v>
      </c>
      <c r="Q76" s="408">
        <f t="shared" si="46"/>
        <v>0</v>
      </c>
      <c r="R76" s="398">
        <v>0</v>
      </c>
      <c r="S76" s="398">
        <v>0</v>
      </c>
      <c r="T76" s="398">
        <v>0</v>
      </c>
      <c r="U76" s="399">
        <f t="shared" si="47"/>
        <v>0</v>
      </c>
      <c r="V76" s="409">
        <f t="shared" si="36"/>
        <v>0</v>
      </c>
      <c r="W76" s="398">
        <v>0</v>
      </c>
      <c r="X76" s="398">
        <v>0</v>
      </c>
      <c r="Y76" s="398">
        <v>0</v>
      </c>
      <c r="Z76" s="410">
        <f t="shared" si="37"/>
        <v>0</v>
      </c>
      <c r="AA76" s="398">
        <v>0</v>
      </c>
      <c r="AB76" s="398">
        <v>0</v>
      </c>
      <c r="AC76" s="398">
        <v>0</v>
      </c>
      <c r="AD76" s="410">
        <f t="shared" si="42"/>
        <v>0</v>
      </c>
      <c r="AE76" s="398">
        <v>0</v>
      </c>
      <c r="AF76" s="398">
        <v>0</v>
      </c>
      <c r="AG76" s="398">
        <v>0</v>
      </c>
      <c r="AH76" s="411">
        <f t="shared" si="43"/>
        <v>0</v>
      </c>
      <c r="AI76" s="398">
        <v>0</v>
      </c>
      <c r="AJ76" s="398">
        <v>0</v>
      </c>
      <c r="AK76" s="398">
        <v>0</v>
      </c>
      <c r="AL76" s="410">
        <f t="shared" si="28"/>
        <v>0</v>
      </c>
      <c r="AM76" s="402">
        <f t="shared" si="29"/>
        <v>0</v>
      </c>
      <c r="AN76" s="403"/>
      <c r="AO76" s="403"/>
      <c r="AP76" s="403"/>
      <c r="AQ76" s="404"/>
      <c r="AR76" s="404"/>
    </row>
    <row r="77" spans="1:44" ht="30" outlineLevel="1" x14ac:dyDescent="0.25">
      <c r="A77" s="292" t="s">
        <v>98</v>
      </c>
      <c r="B77" s="394" t="s">
        <v>362</v>
      </c>
      <c r="C77" s="395" t="s">
        <v>363</v>
      </c>
      <c r="D77" s="412">
        <v>4000</v>
      </c>
      <c r="E77" s="412"/>
      <c r="F77" s="398">
        <v>0</v>
      </c>
      <c r="G77" s="398">
        <v>0</v>
      </c>
      <c r="H77" s="398">
        <v>389.91</v>
      </c>
      <c r="I77" s="408">
        <f t="shared" si="44"/>
        <v>389.91</v>
      </c>
      <c r="J77" s="398">
        <v>0</v>
      </c>
      <c r="K77" s="398">
        <v>0</v>
      </c>
      <c r="L77" s="398">
        <v>0</v>
      </c>
      <c r="M77" s="408">
        <f t="shared" si="45"/>
        <v>0</v>
      </c>
      <c r="N77" s="398">
        <v>0</v>
      </c>
      <c r="O77" s="398">
        <v>0</v>
      </c>
      <c r="P77" s="398">
        <v>0</v>
      </c>
      <c r="Q77" s="408">
        <f t="shared" si="46"/>
        <v>0</v>
      </c>
      <c r="R77" s="398">
        <v>0</v>
      </c>
      <c r="S77" s="398">
        <v>0</v>
      </c>
      <c r="T77" s="398">
        <v>0</v>
      </c>
      <c r="U77" s="399">
        <f t="shared" si="47"/>
        <v>0</v>
      </c>
      <c r="V77" s="409">
        <f t="shared" si="36"/>
        <v>389.91</v>
      </c>
      <c r="W77" s="398">
        <v>0</v>
      </c>
      <c r="X77" s="398">
        <v>0</v>
      </c>
      <c r="Y77" s="398">
        <v>0</v>
      </c>
      <c r="Z77" s="410">
        <f t="shared" si="37"/>
        <v>0</v>
      </c>
      <c r="AA77" s="398">
        <v>0</v>
      </c>
      <c r="AB77" s="398">
        <v>0</v>
      </c>
      <c r="AC77" s="398">
        <v>0</v>
      </c>
      <c r="AD77" s="410">
        <f t="shared" si="42"/>
        <v>0</v>
      </c>
      <c r="AE77" s="398">
        <v>0</v>
      </c>
      <c r="AF77" s="398">
        <v>0</v>
      </c>
      <c r="AG77" s="398">
        <v>0</v>
      </c>
      <c r="AH77" s="411">
        <f t="shared" si="43"/>
        <v>0</v>
      </c>
      <c r="AI77" s="398">
        <v>0</v>
      </c>
      <c r="AJ77" s="398">
        <v>0</v>
      </c>
      <c r="AK77" s="398">
        <v>0</v>
      </c>
      <c r="AL77" s="410">
        <f t="shared" si="28"/>
        <v>0</v>
      </c>
      <c r="AM77" s="402">
        <f t="shared" si="29"/>
        <v>0</v>
      </c>
      <c r="AN77" s="403"/>
      <c r="AO77" s="403"/>
      <c r="AP77" s="403"/>
      <c r="AQ77" s="404"/>
      <c r="AR77" s="404"/>
    </row>
    <row r="78" spans="1:44" s="98" customFormat="1" x14ac:dyDescent="0.25">
      <c r="A78" s="293" t="s">
        <v>98</v>
      </c>
      <c r="B78" s="394" t="s">
        <v>364</v>
      </c>
      <c r="C78" s="395" t="s">
        <v>365</v>
      </c>
      <c r="D78" s="412">
        <v>1500</v>
      </c>
      <c r="E78" s="412"/>
      <c r="F78" s="398">
        <v>0</v>
      </c>
      <c r="G78" s="398">
        <f>153.4+3.28</f>
        <v>156.68</v>
      </c>
      <c r="H78" s="398">
        <v>0</v>
      </c>
      <c r="I78" s="408">
        <f t="shared" si="44"/>
        <v>156.68</v>
      </c>
      <c r="J78" s="398">
        <v>0</v>
      </c>
      <c r="K78" s="398">
        <v>0</v>
      </c>
      <c r="L78" s="398">
        <v>0</v>
      </c>
      <c r="M78" s="408">
        <f t="shared" si="45"/>
        <v>0</v>
      </c>
      <c r="N78" s="398">
        <v>0</v>
      </c>
      <c r="O78" s="398">
        <v>0</v>
      </c>
      <c r="P78" s="398">
        <v>0</v>
      </c>
      <c r="Q78" s="408">
        <f t="shared" si="46"/>
        <v>0</v>
      </c>
      <c r="R78" s="398">
        <v>0</v>
      </c>
      <c r="S78" s="398">
        <v>0</v>
      </c>
      <c r="T78" s="398">
        <v>0</v>
      </c>
      <c r="U78" s="399">
        <f t="shared" si="47"/>
        <v>0</v>
      </c>
      <c r="V78" s="409">
        <f t="shared" si="36"/>
        <v>156.68</v>
      </c>
      <c r="W78" s="398">
        <v>0</v>
      </c>
      <c r="X78" s="398">
        <v>0</v>
      </c>
      <c r="Y78" s="398">
        <v>0</v>
      </c>
      <c r="Z78" s="410">
        <f t="shared" si="37"/>
        <v>0</v>
      </c>
      <c r="AA78" s="398">
        <v>0</v>
      </c>
      <c r="AB78" s="398">
        <v>0</v>
      </c>
      <c r="AC78" s="398">
        <v>0</v>
      </c>
      <c r="AD78" s="410">
        <f t="shared" si="42"/>
        <v>0</v>
      </c>
      <c r="AE78" s="398">
        <v>0</v>
      </c>
      <c r="AF78" s="398">
        <v>0</v>
      </c>
      <c r="AG78" s="398">
        <v>0</v>
      </c>
      <c r="AH78" s="411">
        <f t="shared" si="43"/>
        <v>0</v>
      </c>
      <c r="AI78" s="398">
        <v>0</v>
      </c>
      <c r="AJ78" s="398">
        <v>0</v>
      </c>
      <c r="AK78" s="398">
        <v>0</v>
      </c>
      <c r="AL78" s="410">
        <f t="shared" si="28"/>
        <v>0</v>
      </c>
      <c r="AM78" s="402">
        <f t="shared" si="29"/>
        <v>0</v>
      </c>
      <c r="AN78" s="403"/>
      <c r="AO78" s="403"/>
      <c r="AP78" s="403"/>
      <c r="AQ78" s="404"/>
      <c r="AR78" s="404"/>
    </row>
    <row r="79" spans="1:44" outlineLevel="1" x14ac:dyDescent="0.25">
      <c r="A79" s="292" t="s">
        <v>98</v>
      </c>
      <c r="B79" s="394" t="s">
        <v>366</v>
      </c>
      <c r="C79" s="395" t="s">
        <v>367</v>
      </c>
      <c r="D79" s="412">
        <v>3840</v>
      </c>
      <c r="E79" s="412">
        <v>1062</v>
      </c>
      <c r="F79" s="491">
        <f>28.58+36.9+25.35+37.95</f>
        <v>128.77999999999997</v>
      </c>
      <c r="G79" s="495">
        <f>49.63+3.2</f>
        <v>52.830000000000005</v>
      </c>
      <c r="H79" s="398"/>
      <c r="I79" s="408">
        <f>F79+G79+H79</f>
        <v>181.60999999999999</v>
      </c>
      <c r="J79" s="398">
        <v>50</v>
      </c>
      <c r="K79" s="398">
        <v>50</v>
      </c>
      <c r="L79" s="398">
        <v>50</v>
      </c>
      <c r="M79" s="408">
        <f t="shared" si="45"/>
        <v>150</v>
      </c>
      <c r="N79" s="398">
        <v>0</v>
      </c>
      <c r="O79" s="398">
        <v>0</v>
      </c>
      <c r="P79" s="398">
        <v>0</v>
      </c>
      <c r="Q79" s="408">
        <f t="shared" si="46"/>
        <v>0</v>
      </c>
      <c r="R79" s="398">
        <v>0</v>
      </c>
      <c r="S79" s="398">
        <v>0</v>
      </c>
      <c r="T79" s="398">
        <v>0</v>
      </c>
      <c r="U79" s="399">
        <f t="shared" si="47"/>
        <v>0</v>
      </c>
      <c r="V79" s="409">
        <f t="shared" si="36"/>
        <v>331.61</v>
      </c>
      <c r="W79" s="398">
        <v>0</v>
      </c>
      <c r="X79" s="398">
        <v>0</v>
      </c>
      <c r="Y79" s="398">
        <v>0</v>
      </c>
      <c r="Z79" s="410">
        <f t="shared" si="37"/>
        <v>0</v>
      </c>
      <c r="AA79" s="398">
        <v>0</v>
      </c>
      <c r="AB79" s="398">
        <v>0</v>
      </c>
      <c r="AC79" s="398">
        <v>0</v>
      </c>
      <c r="AD79" s="410">
        <f t="shared" si="42"/>
        <v>0</v>
      </c>
      <c r="AE79" s="398">
        <v>0</v>
      </c>
      <c r="AF79" s="398">
        <v>0</v>
      </c>
      <c r="AG79" s="398">
        <v>0</v>
      </c>
      <c r="AH79" s="411">
        <f t="shared" si="43"/>
        <v>0</v>
      </c>
      <c r="AI79" s="398">
        <v>0</v>
      </c>
      <c r="AJ79" s="398">
        <v>0</v>
      </c>
      <c r="AK79" s="398">
        <v>0</v>
      </c>
      <c r="AL79" s="410">
        <f t="shared" si="28"/>
        <v>0</v>
      </c>
      <c r="AM79" s="402">
        <f t="shared" si="29"/>
        <v>0</v>
      </c>
      <c r="AN79" s="403"/>
      <c r="AO79" s="403"/>
      <c r="AP79" s="403"/>
      <c r="AQ79" s="404"/>
      <c r="AR79" s="404"/>
    </row>
    <row r="80" spans="1:44" outlineLevel="1" x14ac:dyDescent="0.25">
      <c r="A80" s="289" t="s">
        <v>93</v>
      </c>
      <c r="B80" s="383" t="s">
        <v>258</v>
      </c>
      <c r="C80" s="384" t="s">
        <v>368</v>
      </c>
      <c r="D80" s="385">
        <f>D81+D82+D83+D84</f>
        <v>100000</v>
      </c>
      <c r="E80" s="385"/>
      <c r="F80" s="386">
        <f>SUM(F81:F84)</f>
        <v>179.1</v>
      </c>
      <c r="G80" s="387">
        <f>SUM(G81:G84)</f>
        <v>212.98</v>
      </c>
      <c r="H80" s="387">
        <f>SUM(H81:H84)</f>
        <v>0</v>
      </c>
      <c r="I80" s="388">
        <f>SUM(F80:H80)</f>
        <v>392.08</v>
      </c>
      <c r="J80" s="386">
        <f>SUM(J81:J84)</f>
        <v>0</v>
      </c>
      <c r="K80" s="387">
        <f>SUM(K81:K84)</f>
        <v>18684</v>
      </c>
      <c r="L80" s="387">
        <f>SUM(L81:L84)</f>
        <v>0</v>
      </c>
      <c r="M80" s="388">
        <f>SUM(J80:L80)</f>
        <v>18684</v>
      </c>
      <c r="N80" s="386">
        <f>SUM(N81:N84)</f>
        <v>0</v>
      </c>
      <c r="O80" s="387">
        <f>SUM(O81:O84)</f>
        <v>0</v>
      </c>
      <c r="P80" s="387">
        <f>SUM(P81:P84)</f>
        <v>0</v>
      </c>
      <c r="Q80" s="388">
        <f>SUM(N80:P80)</f>
        <v>0</v>
      </c>
      <c r="R80" s="386">
        <f>SUM(R81:R84)</f>
        <v>0</v>
      </c>
      <c r="S80" s="387">
        <f>SUM(S81:S84)</f>
        <v>0</v>
      </c>
      <c r="T80" s="387">
        <f>SUM(T81:T84)</f>
        <v>0</v>
      </c>
      <c r="U80" s="388">
        <f>SUM(R80:T80)</f>
        <v>0</v>
      </c>
      <c r="V80" s="389">
        <f>I80+M80+Q80+U80</f>
        <v>19076.080000000002</v>
      </c>
      <c r="W80" s="391">
        <f>SUM(W81:W84)</f>
        <v>0</v>
      </c>
      <c r="X80" s="391">
        <f>SUM(X81:X84)</f>
        <v>0</v>
      </c>
      <c r="Y80" s="391">
        <f>SUM(Y81:Y84)</f>
        <v>0</v>
      </c>
      <c r="Z80" s="392">
        <f>SUM(W80:Y80)</f>
        <v>0</v>
      </c>
      <c r="AA80" s="391">
        <f>SUM(AA81:AA84)</f>
        <v>0</v>
      </c>
      <c r="AB80" s="391">
        <f>SUM(AB81:AB84)</f>
        <v>0</v>
      </c>
      <c r="AC80" s="391">
        <f>SUM(AC81:AC84)</f>
        <v>0</v>
      </c>
      <c r="AD80" s="392">
        <f>SUM(AA80:AC80)</f>
        <v>0</v>
      </c>
      <c r="AE80" s="391">
        <f>SUM(AE81:AE84)</f>
        <v>0</v>
      </c>
      <c r="AF80" s="391">
        <f>SUM(AF81:AF84)</f>
        <v>0</v>
      </c>
      <c r="AG80" s="391">
        <f>SUM(AG81:AG84)</f>
        <v>0</v>
      </c>
      <c r="AH80" s="392">
        <f>SUM(AE80:AG80)</f>
        <v>0</v>
      </c>
      <c r="AI80" s="391">
        <f>SUM(AI81:AI84)</f>
        <v>0</v>
      </c>
      <c r="AJ80" s="391">
        <f>SUM(AJ81:AJ84)</f>
        <v>0</v>
      </c>
      <c r="AK80" s="391">
        <f>SUM(AK81:AK84)</f>
        <v>0</v>
      </c>
      <c r="AL80" s="392">
        <f>SUM(AI80:AK80)</f>
        <v>0</v>
      </c>
      <c r="AM80" s="392">
        <f>Z80+AD80+AH80+AL80</f>
        <v>0</v>
      </c>
      <c r="AN80" s="393"/>
      <c r="AO80" s="393"/>
      <c r="AP80" s="393"/>
      <c r="AQ80" s="232">
        <f>E80+V80+AM80+AN80+AO80+AP80</f>
        <v>19076.080000000002</v>
      </c>
      <c r="AR80" s="232">
        <f>D80-AQ80</f>
        <v>80923.92</v>
      </c>
    </row>
    <row r="81" spans="1:44" outlineLevel="1" x14ac:dyDescent="0.25">
      <c r="A81" s="292" t="s">
        <v>98</v>
      </c>
      <c r="B81" s="394" t="s">
        <v>259</v>
      </c>
      <c r="C81" s="395" t="s">
        <v>369</v>
      </c>
      <c r="D81" s="412">
        <v>40000</v>
      </c>
      <c r="E81" s="412"/>
      <c r="F81" s="407"/>
      <c r="G81" s="398"/>
      <c r="H81" s="398"/>
      <c r="I81" s="408">
        <f t="shared" ref="I81:I84" si="48">F81+G81+H81</f>
        <v>0</v>
      </c>
      <c r="J81" s="407"/>
      <c r="K81" s="398"/>
      <c r="L81" s="398"/>
      <c r="M81" s="408">
        <f t="shared" si="45"/>
        <v>0</v>
      </c>
      <c r="N81" s="407"/>
      <c r="O81" s="398"/>
      <c r="P81" s="398"/>
      <c r="Q81" s="408">
        <f t="shared" si="46"/>
        <v>0</v>
      </c>
      <c r="R81" s="407"/>
      <c r="S81" s="398"/>
      <c r="T81" s="398"/>
      <c r="U81" s="399">
        <f t="shared" si="47"/>
        <v>0</v>
      </c>
      <c r="V81" s="409">
        <f t="shared" si="36"/>
        <v>0</v>
      </c>
      <c r="W81" s="407"/>
      <c r="X81" s="398"/>
      <c r="Y81" s="398"/>
      <c r="Z81" s="410">
        <f t="shared" si="37"/>
        <v>0</v>
      </c>
      <c r="AA81" s="407"/>
      <c r="AB81" s="398"/>
      <c r="AC81" s="398"/>
      <c r="AD81" s="410">
        <f t="shared" si="42"/>
        <v>0</v>
      </c>
      <c r="AE81" s="407"/>
      <c r="AF81" s="398"/>
      <c r="AG81" s="398"/>
      <c r="AH81" s="411">
        <f t="shared" si="43"/>
        <v>0</v>
      </c>
      <c r="AI81" s="407"/>
      <c r="AJ81" s="398"/>
      <c r="AK81" s="398"/>
      <c r="AL81" s="410">
        <f t="shared" ref="AL81:AL84" si="49">SUM(AI81:AK81)</f>
        <v>0</v>
      </c>
      <c r="AM81" s="402">
        <f t="shared" si="29"/>
        <v>0</v>
      </c>
      <c r="AN81" s="403"/>
      <c r="AO81" s="403"/>
      <c r="AP81" s="403"/>
      <c r="AQ81" s="404"/>
      <c r="AR81" s="404"/>
    </row>
    <row r="82" spans="1:44" outlineLevel="1" x14ac:dyDescent="0.25">
      <c r="A82" s="293" t="s">
        <v>98</v>
      </c>
      <c r="B82" s="394" t="s">
        <v>260</v>
      </c>
      <c r="C82" s="395" t="s">
        <v>370</v>
      </c>
      <c r="D82" s="412">
        <v>25000</v>
      </c>
      <c r="E82" s="412"/>
      <c r="F82" s="407"/>
      <c r="G82" s="398"/>
      <c r="H82" s="398"/>
      <c r="I82" s="408">
        <f t="shared" si="48"/>
        <v>0</v>
      </c>
      <c r="J82" s="407"/>
      <c r="K82" s="398"/>
      <c r="L82" s="398"/>
      <c r="M82" s="408">
        <f t="shared" si="45"/>
        <v>0</v>
      </c>
      <c r="N82" s="407"/>
      <c r="O82" s="398"/>
      <c r="P82" s="398"/>
      <c r="Q82" s="408">
        <f t="shared" si="46"/>
        <v>0</v>
      </c>
      <c r="R82" s="407"/>
      <c r="S82" s="398"/>
      <c r="T82" s="398"/>
      <c r="U82" s="399">
        <f t="shared" si="47"/>
        <v>0</v>
      </c>
      <c r="V82" s="409">
        <f t="shared" si="36"/>
        <v>0</v>
      </c>
      <c r="W82" s="407"/>
      <c r="X82" s="398"/>
      <c r="Y82" s="398"/>
      <c r="Z82" s="410">
        <f t="shared" si="37"/>
        <v>0</v>
      </c>
      <c r="AA82" s="407"/>
      <c r="AB82" s="398"/>
      <c r="AC82" s="398"/>
      <c r="AD82" s="410">
        <f t="shared" si="42"/>
        <v>0</v>
      </c>
      <c r="AE82" s="407"/>
      <c r="AF82" s="398"/>
      <c r="AG82" s="398"/>
      <c r="AH82" s="411">
        <f t="shared" si="43"/>
        <v>0</v>
      </c>
      <c r="AI82" s="407"/>
      <c r="AJ82" s="398"/>
      <c r="AK82" s="398"/>
      <c r="AL82" s="410">
        <f t="shared" si="49"/>
        <v>0</v>
      </c>
      <c r="AM82" s="402">
        <f t="shared" si="29"/>
        <v>0</v>
      </c>
      <c r="AN82" s="403"/>
      <c r="AO82" s="403"/>
      <c r="AP82" s="403"/>
      <c r="AQ82" s="404"/>
      <c r="AR82" s="404"/>
    </row>
    <row r="83" spans="1:44" outlineLevel="1" x14ac:dyDescent="0.25">
      <c r="A83" s="292" t="s">
        <v>98</v>
      </c>
      <c r="B83" s="394" t="s">
        <v>261</v>
      </c>
      <c r="C83" s="395" t="s">
        <v>371</v>
      </c>
      <c r="D83" s="412">
        <v>20000</v>
      </c>
      <c r="E83" s="412"/>
      <c r="F83" s="407"/>
      <c r="G83" s="398"/>
      <c r="H83" s="398"/>
      <c r="I83" s="408">
        <f t="shared" si="48"/>
        <v>0</v>
      </c>
      <c r="J83" s="407"/>
      <c r="K83" s="398"/>
      <c r="L83" s="398"/>
      <c r="M83" s="408">
        <f t="shared" si="45"/>
        <v>0</v>
      </c>
      <c r="N83" s="407"/>
      <c r="O83" s="398"/>
      <c r="P83" s="398"/>
      <c r="Q83" s="408">
        <f t="shared" si="46"/>
        <v>0</v>
      </c>
      <c r="R83" s="407"/>
      <c r="S83" s="398"/>
      <c r="T83" s="398"/>
      <c r="U83" s="399">
        <f t="shared" si="47"/>
        <v>0</v>
      </c>
      <c r="V83" s="409">
        <f t="shared" si="36"/>
        <v>0</v>
      </c>
      <c r="W83" s="407"/>
      <c r="X83" s="398"/>
      <c r="Y83" s="398"/>
      <c r="Z83" s="410">
        <f t="shared" si="37"/>
        <v>0</v>
      </c>
      <c r="AA83" s="407"/>
      <c r="AB83" s="398"/>
      <c r="AC83" s="398"/>
      <c r="AD83" s="410">
        <f t="shared" si="42"/>
        <v>0</v>
      </c>
      <c r="AE83" s="407"/>
      <c r="AF83" s="398"/>
      <c r="AG83" s="398"/>
      <c r="AH83" s="411">
        <f t="shared" si="43"/>
        <v>0</v>
      </c>
      <c r="AI83" s="407"/>
      <c r="AJ83" s="398"/>
      <c r="AK83" s="398"/>
      <c r="AL83" s="410">
        <f t="shared" si="49"/>
        <v>0</v>
      </c>
      <c r="AM83" s="402">
        <f t="shared" si="29"/>
        <v>0</v>
      </c>
      <c r="AN83" s="403"/>
      <c r="AO83" s="403"/>
      <c r="AP83" s="403"/>
      <c r="AQ83" s="404"/>
      <c r="AR83" s="404"/>
    </row>
    <row r="84" spans="1:44" x14ac:dyDescent="0.25">
      <c r="A84" s="293" t="s">
        <v>98</v>
      </c>
      <c r="B84" s="394" t="s">
        <v>262</v>
      </c>
      <c r="C84" s="395" t="s">
        <v>372</v>
      </c>
      <c r="D84" s="412">
        <v>15000</v>
      </c>
      <c r="E84" s="412"/>
      <c r="F84" s="407">
        <v>179.1</v>
      </c>
      <c r="G84" s="398">
        <v>212.98</v>
      </c>
      <c r="H84" s="398"/>
      <c r="I84" s="408">
        <f t="shared" si="48"/>
        <v>392.08</v>
      </c>
      <c r="J84" s="407"/>
      <c r="K84" s="398">
        <v>18684</v>
      </c>
      <c r="L84" s="398"/>
      <c r="M84" s="408">
        <f t="shared" si="45"/>
        <v>18684</v>
      </c>
      <c r="N84" s="407"/>
      <c r="O84" s="398"/>
      <c r="P84" s="398"/>
      <c r="Q84" s="408">
        <f t="shared" si="46"/>
        <v>0</v>
      </c>
      <c r="R84" s="407"/>
      <c r="S84" s="398"/>
      <c r="T84" s="398"/>
      <c r="U84" s="399">
        <f t="shared" si="47"/>
        <v>0</v>
      </c>
      <c r="V84" s="409">
        <f t="shared" si="36"/>
        <v>19076.080000000002</v>
      </c>
      <c r="W84" s="407"/>
      <c r="X84" s="398"/>
      <c r="Y84" s="398"/>
      <c r="Z84" s="410">
        <f t="shared" si="37"/>
        <v>0</v>
      </c>
      <c r="AA84" s="407"/>
      <c r="AB84" s="398"/>
      <c r="AC84" s="398"/>
      <c r="AD84" s="410">
        <f t="shared" si="42"/>
        <v>0</v>
      </c>
      <c r="AE84" s="407"/>
      <c r="AF84" s="398"/>
      <c r="AG84" s="398"/>
      <c r="AH84" s="411">
        <f t="shared" si="43"/>
        <v>0</v>
      </c>
      <c r="AI84" s="407"/>
      <c r="AJ84" s="398"/>
      <c r="AK84" s="398"/>
      <c r="AL84" s="410">
        <f t="shared" si="49"/>
        <v>0</v>
      </c>
      <c r="AM84" s="402">
        <f t="shared" si="29"/>
        <v>0</v>
      </c>
      <c r="AN84" s="403"/>
      <c r="AO84" s="403"/>
      <c r="AP84" s="403"/>
      <c r="AQ84" s="404"/>
      <c r="AR84" s="404"/>
    </row>
    <row r="85" spans="1:44" outlineLevel="1" x14ac:dyDescent="0.25">
      <c r="A85" s="292" t="s">
        <v>98</v>
      </c>
      <c r="B85" s="296" t="s">
        <v>263</v>
      </c>
      <c r="C85" s="297" t="s">
        <v>235</v>
      </c>
      <c r="D85" s="213"/>
      <c r="E85" s="213"/>
      <c r="F85" s="99"/>
      <c r="G85" s="100"/>
      <c r="H85" s="100"/>
      <c r="I85" s="129"/>
      <c r="J85" s="99"/>
      <c r="K85" s="100"/>
      <c r="L85" s="100"/>
      <c r="M85" s="129"/>
      <c r="N85" s="99"/>
      <c r="O85" s="100"/>
      <c r="P85" s="100"/>
      <c r="Q85" s="129"/>
      <c r="R85" s="99"/>
      <c r="S85" s="100"/>
      <c r="T85" s="100"/>
      <c r="U85" s="131"/>
      <c r="V85" s="125"/>
      <c r="W85" s="99"/>
      <c r="X85" s="100"/>
      <c r="Y85" s="100"/>
      <c r="Z85" s="134"/>
      <c r="AA85" s="99"/>
      <c r="AB85" s="100"/>
      <c r="AC85" s="100"/>
      <c r="AD85" s="134"/>
      <c r="AE85" s="99"/>
      <c r="AF85" s="100"/>
      <c r="AG85" s="100"/>
      <c r="AH85" s="136"/>
      <c r="AI85" s="99"/>
      <c r="AJ85" s="100"/>
      <c r="AK85" s="100"/>
      <c r="AL85" s="134"/>
      <c r="AM85" s="124"/>
      <c r="AN85" s="121"/>
      <c r="AO85" s="121"/>
      <c r="AP85" s="121"/>
      <c r="AQ85" s="122"/>
      <c r="AR85" s="122"/>
    </row>
    <row r="86" spans="1:44" outlineLevel="1" x14ac:dyDescent="0.25">
      <c r="A86" s="295" t="s">
        <v>98</v>
      </c>
      <c r="B86" s="298" t="s">
        <v>264</v>
      </c>
      <c r="C86" s="299" t="s">
        <v>236</v>
      </c>
      <c r="D86" s="214"/>
      <c r="E86" s="214"/>
      <c r="F86" s="107"/>
      <c r="G86" s="108"/>
      <c r="H86" s="108"/>
      <c r="I86" s="130"/>
      <c r="J86" s="107"/>
      <c r="K86" s="108"/>
      <c r="L86" s="108"/>
      <c r="M86" s="130"/>
      <c r="N86" s="107"/>
      <c r="O86" s="108"/>
      <c r="P86" s="108"/>
      <c r="Q86" s="130"/>
      <c r="R86" s="107"/>
      <c r="S86" s="108"/>
      <c r="T86" s="108"/>
      <c r="U86" s="132"/>
      <c r="V86" s="126"/>
      <c r="W86" s="107"/>
      <c r="X86" s="108"/>
      <c r="Y86" s="108"/>
      <c r="Z86" s="135"/>
      <c r="AA86" s="107"/>
      <c r="AB86" s="108"/>
      <c r="AC86" s="108"/>
      <c r="AD86" s="135"/>
      <c r="AE86" s="107"/>
      <c r="AF86" s="108"/>
      <c r="AG86" s="108"/>
      <c r="AH86" s="137"/>
      <c r="AI86" s="107"/>
      <c r="AJ86" s="108"/>
      <c r="AK86" s="108"/>
      <c r="AL86" s="135"/>
      <c r="AM86" s="138"/>
      <c r="AN86" s="139"/>
      <c r="AO86" s="139"/>
      <c r="AP86" s="139"/>
      <c r="AQ86" s="123"/>
      <c r="AR86" s="123"/>
    </row>
    <row r="88" spans="1:44" x14ac:dyDescent="0.25">
      <c r="B88" s="496" t="s">
        <v>607</v>
      </c>
      <c r="C88" s="497"/>
      <c r="D88" s="498"/>
      <c r="E88" s="498"/>
      <c r="F88" s="498"/>
      <c r="G88" s="498"/>
      <c r="H88" s="498"/>
      <c r="I88" s="497">
        <f>I11+I18+I21+I34+I37+I40+I42+I44+I64+I65+I66+I68+I69+I70+I71+I78+I79+I81+I82+I83+I84</f>
        <v>45772.110000000008</v>
      </c>
      <c r="J88" s="498"/>
      <c r="K88" s="498"/>
      <c r="L88" s="498"/>
      <c r="M88" s="497">
        <f>M11+M18+M21+M34+M37+M40+M42+M44+M64+M65+M66+M68+M69+M70+M71+M78+M79+M81+M82+M83+M84</f>
        <v>163222.36363636365</v>
      </c>
      <c r="N88" s="498"/>
      <c r="O88" s="498"/>
      <c r="P88" s="498"/>
      <c r="Q88" s="500">
        <f>Q11+Q18+Q21+Q34+Q37+Q40+Q42+Q44+Q64+Q65+Q66+Q68+Q69+Q70+Q71+Q78+Q79+Q81+Q82+Q83+Q84</f>
        <v>64370</v>
      </c>
      <c r="R88" s="498"/>
      <c r="S88" s="498"/>
      <c r="T88" s="498"/>
      <c r="U88" s="498">
        <f>U11+U18+U21+U34+U37+U40+U42+U44+U64+U65+U66+U68+U69+U70+U71+U78+U79+U81+U82+U83+U84</f>
        <v>74310</v>
      </c>
      <c r="V88" s="500">
        <f>V11+V18+V21+V34+V37+V40+V42+V44+V64+V65+V66+V68+V69+V70+V71+V78+V79+V81+V82+V83+V84</f>
        <v>347674.47363636352</v>
      </c>
      <c r="W88" s="498"/>
      <c r="X88" s="498"/>
      <c r="Y88" s="498"/>
      <c r="Z88" s="498"/>
      <c r="AA88" s="498"/>
      <c r="AB88" s="498"/>
      <c r="AC88" s="498"/>
      <c r="AD88" s="498"/>
      <c r="AE88" s="498"/>
      <c r="AF88" s="498"/>
      <c r="AG88" s="498"/>
      <c r="AH88" s="498"/>
      <c r="AI88" s="498"/>
      <c r="AJ88" s="498"/>
      <c r="AK88" s="498"/>
      <c r="AL88" s="498"/>
      <c r="AM88" s="498"/>
      <c r="AN88" s="498"/>
      <c r="AO88" s="498"/>
      <c r="AP88" s="498"/>
      <c r="AQ88" s="498"/>
      <c r="AR88" s="498"/>
    </row>
    <row r="89" spans="1:44" x14ac:dyDescent="0.25">
      <c r="B89" s="496" t="s">
        <v>606</v>
      </c>
      <c r="C89" s="497"/>
      <c r="D89" s="498"/>
      <c r="E89" s="498"/>
      <c r="F89" s="498"/>
      <c r="G89" s="498"/>
      <c r="H89" s="498"/>
      <c r="I89" s="497">
        <f>I15+I23+I26+I47+I73+I74+I75+I76+I77</f>
        <v>15945.078000000001</v>
      </c>
      <c r="J89" s="498"/>
      <c r="K89" s="498"/>
      <c r="L89" s="498"/>
      <c r="M89" s="497">
        <f>M15+M23+M26+M47+M73+M74+M75+M76+M77</f>
        <v>65740</v>
      </c>
      <c r="N89" s="498"/>
      <c r="O89" s="498"/>
      <c r="P89" s="498"/>
      <c r="Q89" s="500">
        <f>Q15+Q23+Q26+Q47+Q73+Q74+Q75+Q76+Q77</f>
        <v>93210</v>
      </c>
      <c r="R89" s="498"/>
      <c r="S89" s="498"/>
      <c r="T89" s="498"/>
      <c r="U89" s="498">
        <f>U15+U23+U26+U47+U73+U74+U75+U76+U77</f>
        <v>4010</v>
      </c>
      <c r="V89" s="500">
        <f>V12+V19+V22+V35+V38+V41+V43+V45+V65+V66+V67+V69+V70+V71+V72+V79+V80+V82+V83+V84+V85</f>
        <v>83224.408000000025</v>
      </c>
      <c r="W89" s="498"/>
      <c r="X89" s="498"/>
      <c r="Y89" s="498"/>
      <c r="Z89" s="498"/>
      <c r="AA89" s="498"/>
      <c r="AB89" s="498"/>
      <c r="AC89" s="498"/>
      <c r="AD89" s="498"/>
      <c r="AE89" s="498"/>
      <c r="AF89" s="498"/>
      <c r="AG89" s="498"/>
      <c r="AH89" s="498"/>
      <c r="AI89" s="498"/>
      <c r="AJ89" s="498"/>
      <c r="AK89" s="498"/>
      <c r="AL89" s="498"/>
      <c r="AM89" s="498"/>
      <c r="AN89" s="498"/>
      <c r="AO89" s="498"/>
      <c r="AP89" s="498"/>
      <c r="AQ89" s="498"/>
      <c r="AR89" s="498"/>
    </row>
    <row r="90" spans="1:44" x14ac:dyDescent="0.25">
      <c r="B90" s="496" t="s">
        <v>605</v>
      </c>
      <c r="C90" s="497"/>
      <c r="D90" s="498"/>
      <c r="E90" s="498"/>
      <c r="F90" s="498"/>
      <c r="G90" s="498"/>
      <c r="H90" s="498"/>
      <c r="I90" s="497">
        <f>SUM(I88:I89)</f>
        <v>61717.188000000009</v>
      </c>
      <c r="J90" s="498"/>
      <c r="K90" s="498"/>
      <c r="L90" s="498"/>
      <c r="M90" s="497">
        <f>SUM(M88:M89)</f>
        <v>228962.36363636365</v>
      </c>
      <c r="N90" s="498"/>
      <c r="O90" s="498"/>
      <c r="P90" s="498"/>
      <c r="Q90" s="498">
        <f>SUM(Q88:Q89)</f>
        <v>157580</v>
      </c>
      <c r="R90" s="498"/>
      <c r="S90" s="498"/>
      <c r="T90" s="498"/>
      <c r="U90" s="498">
        <f>SUM(U88:U89)</f>
        <v>78320</v>
      </c>
      <c r="V90" s="500">
        <f>SUM(V88:V89)</f>
        <v>430898.88163636357</v>
      </c>
      <c r="W90" s="498"/>
      <c r="X90" s="498"/>
      <c r="Y90" s="498"/>
      <c r="Z90" s="498"/>
      <c r="AA90" s="498"/>
      <c r="AB90" s="498"/>
      <c r="AC90" s="498"/>
      <c r="AD90" s="498"/>
      <c r="AE90" s="498"/>
      <c r="AF90" s="498"/>
      <c r="AG90" s="498"/>
      <c r="AH90" s="498"/>
      <c r="AI90" s="498"/>
      <c r="AJ90" s="498"/>
      <c r="AK90" s="498"/>
      <c r="AL90" s="498"/>
      <c r="AM90" s="498"/>
      <c r="AN90" s="498"/>
      <c r="AO90" s="498"/>
      <c r="AP90" s="498"/>
      <c r="AQ90" s="498"/>
      <c r="AR90" s="498"/>
    </row>
  </sheetData>
  <sheetProtection formatRows="0"/>
  <mergeCells count="8">
    <mergeCell ref="AE7:AH7"/>
    <mergeCell ref="AI7:AL7"/>
    <mergeCell ref="F7:I7"/>
    <mergeCell ref="J7:M7"/>
    <mergeCell ref="N7:Q7"/>
    <mergeCell ref="R7:U7"/>
    <mergeCell ref="W7:Z7"/>
    <mergeCell ref="AA7:AD7"/>
  </mergeCells>
  <pageMargins left="0.70866141732283472" right="0.70866141732283472" top="0.74803149606299213" bottom="0.74803149606299213" header="0.31496062992125984" footer="0.31496062992125984"/>
  <pageSetup paperSize="9" scale="25" fitToHeight="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
  <sheetViews>
    <sheetView tabSelected="1" workbookViewId="0">
      <selection activeCell="Q34" sqref="Q34"/>
    </sheetView>
  </sheetViews>
  <sheetFormatPr baseColWidth="10" defaultColWidth="9.140625" defaultRowHeight="12.75" x14ac:dyDescent="0.2"/>
  <sheetData>
    <row r="1" spans="1:1" ht="23.25" x14ac:dyDescent="0.35">
      <c r="A1" s="109" t="s">
        <v>222</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CJ3323"/>
  <sheetViews>
    <sheetView topLeftCell="A8" zoomScaleNormal="100" workbookViewId="0">
      <selection activeCell="K18" sqref="K18:K20"/>
    </sheetView>
  </sheetViews>
  <sheetFormatPr baseColWidth="10" defaultColWidth="9.140625" defaultRowHeight="12.75" x14ac:dyDescent="0.2"/>
  <cols>
    <col min="1" max="1" width="29" style="9" customWidth="1"/>
    <col min="2" max="2" width="16.28515625" style="9" customWidth="1"/>
    <col min="3" max="3" width="8.5703125" style="9" customWidth="1"/>
    <col min="4" max="4" width="9.85546875" style="9" bestFit="1" customWidth="1"/>
    <col min="5" max="5" width="8.5703125" style="9" bestFit="1" customWidth="1"/>
    <col min="6" max="6" width="10.42578125" style="9" customWidth="1"/>
    <col min="7" max="7" width="29.85546875" style="9" customWidth="1"/>
    <col min="8" max="8" width="10.140625" style="9" customWidth="1"/>
    <col min="9" max="9" width="8.85546875" style="9" bestFit="1" customWidth="1"/>
    <col min="10" max="10" width="28.7109375" style="9" customWidth="1"/>
    <col min="11" max="11" width="10.28515625" style="9" customWidth="1"/>
    <col min="12" max="16" width="9.140625" style="9" customWidth="1"/>
    <col min="17" max="85" width="9.140625" style="9"/>
    <col min="86" max="88" width="0" style="9" hidden="1" customWidth="1"/>
    <col min="89" max="16384" width="9.140625" style="9"/>
  </cols>
  <sheetData>
    <row r="1" spans="1:16" ht="23.25" x14ac:dyDescent="0.2">
      <c r="A1" s="72"/>
      <c r="B1" s="73"/>
    </row>
    <row r="2" spans="1:16" ht="15" x14ac:dyDescent="0.25">
      <c r="A2" s="155" t="s">
        <v>42</v>
      </c>
      <c r="B2" s="157" t="str">
        <f>CODE_PROJET</f>
        <v>BDI 12 072 11</v>
      </c>
      <c r="C2" s="156"/>
      <c r="D2" s="158"/>
    </row>
    <row r="3" spans="1:16" ht="15" x14ac:dyDescent="0.25">
      <c r="A3" s="110" t="s">
        <v>65</v>
      </c>
      <c r="B3" s="112" t="str">
        <f>INTITULE_PROJET</f>
        <v>Appui à la Bonne Gouvernance et à la lutte contre la corruption au Burundi (ABGLC)</v>
      </c>
      <c r="C3" s="111"/>
      <c r="D3" s="113"/>
    </row>
    <row r="4" spans="1:16" ht="15" x14ac:dyDescent="0.25">
      <c r="A4" s="155" t="s">
        <v>41</v>
      </c>
      <c r="B4" s="157">
        <f>ANNEE_DE_REFERENCE</f>
        <v>2014</v>
      </c>
      <c r="C4" s="156"/>
      <c r="D4" s="158"/>
    </row>
    <row r="5" spans="1:16" ht="15" x14ac:dyDescent="0.25">
      <c r="A5" s="110" t="s">
        <v>110</v>
      </c>
      <c r="B5" s="112" t="str">
        <f>TRIMESTRE_DE_REFERENCE</f>
        <v>Q1</v>
      </c>
      <c r="C5" s="111"/>
      <c r="D5" s="113"/>
    </row>
    <row r="6" spans="1:16" x14ac:dyDescent="0.2">
      <c r="A6" s="2"/>
      <c r="L6" s="10"/>
      <c r="M6" s="10"/>
      <c r="N6" s="10"/>
    </row>
    <row r="7" spans="1:16" s="11" customFormat="1" ht="15" x14ac:dyDescent="0.25">
      <c r="A7" s="530" t="s">
        <v>202</v>
      </c>
      <c r="B7" s="531"/>
      <c r="C7" s="531"/>
      <c r="D7" s="518" t="s">
        <v>199</v>
      </c>
      <c r="E7" s="518"/>
      <c r="F7" s="518"/>
      <c r="G7" s="519" t="s">
        <v>200</v>
      </c>
      <c r="H7" s="519"/>
      <c r="I7" s="519"/>
      <c r="J7" s="520" t="s">
        <v>201</v>
      </c>
      <c r="K7" s="520"/>
    </row>
    <row r="8" spans="1:16" ht="25.5" x14ac:dyDescent="0.2">
      <c r="A8" s="12" t="s">
        <v>194</v>
      </c>
      <c r="B8" s="12" t="s">
        <v>198</v>
      </c>
      <c r="C8" s="12" t="s">
        <v>196</v>
      </c>
      <c r="D8" s="12" t="s">
        <v>195</v>
      </c>
      <c r="E8" s="12" t="s">
        <v>197</v>
      </c>
      <c r="F8" s="12" t="s">
        <v>19</v>
      </c>
      <c r="G8" s="13" t="s">
        <v>20</v>
      </c>
      <c r="H8" s="12" t="s">
        <v>21</v>
      </c>
      <c r="I8" s="12" t="s">
        <v>22</v>
      </c>
      <c r="J8" s="12" t="s">
        <v>23</v>
      </c>
      <c r="K8" s="14" t="s">
        <v>24</v>
      </c>
    </row>
    <row r="9" spans="1:16" ht="38.25" x14ac:dyDescent="0.2">
      <c r="A9" s="521" t="s">
        <v>397</v>
      </c>
      <c r="B9" s="524" t="s">
        <v>403</v>
      </c>
      <c r="C9" s="511" t="s">
        <v>96</v>
      </c>
      <c r="D9" s="517" t="s">
        <v>15</v>
      </c>
      <c r="E9" s="517" t="s">
        <v>15</v>
      </c>
      <c r="F9" s="514" t="str">
        <f>IF(AND(D9="High",E9="High"),"Very High Risk",
IF(OR(AND(D9="High",E9="Medium"),AND(D9="Medium",E9="High")),"High Risk",
IF(OR(AND(D9="High",E9="Low"),AND(D9="Medium",E9="Medium"),AND(D9="Low",E9="High")),"Medium Risk",
IF(OR(D9="",E9=""),"","Low Risk"))))</f>
        <v>Medium Risk</v>
      </c>
      <c r="G9" s="220" t="s">
        <v>404</v>
      </c>
      <c r="H9" s="220" t="s">
        <v>123</v>
      </c>
      <c r="I9" s="221" t="s">
        <v>405</v>
      </c>
      <c r="J9" s="222" t="s">
        <v>597</v>
      </c>
      <c r="K9" s="511" t="s">
        <v>406</v>
      </c>
      <c r="P9" s="10"/>
    </row>
    <row r="10" spans="1:16" x14ac:dyDescent="0.2">
      <c r="A10" s="522"/>
      <c r="B10" s="525"/>
      <c r="C10" s="527"/>
      <c r="D10" s="512"/>
      <c r="E10" s="512"/>
      <c r="F10" s="515"/>
      <c r="G10" s="223"/>
      <c r="H10" s="223"/>
      <c r="I10" s="221"/>
      <c r="J10" s="223"/>
      <c r="K10" s="512"/>
    </row>
    <row r="11" spans="1:16" x14ac:dyDescent="0.2">
      <c r="A11" s="523"/>
      <c r="B11" s="526"/>
      <c r="C11" s="528"/>
      <c r="D11" s="513"/>
      <c r="E11" s="513"/>
      <c r="F11" s="516"/>
      <c r="G11" s="241" t="s">
        <v>176</v>
      </c>
      <c r="H11" s="242"/>
      <c r="I11" s="243"/>
      <c r="J11" s="242"/>
      <c r="K11" s="513"/>
    </row>
    <row r="12" spans="1:16" ht="12.75" customHeight="1" x14ac:dyDescent="0.2">
      <c r="A12" s="521" t="s">
        <v>396</v>
      </c>
      <c r="B12" s="524" t="s">
        <v>403</v>
      </c>
      <c r="C12" s="511" t="s">
        <v>96</v>
      </c>
      <c r="D12" s="517" t="s">
        <v>15</v>
      </c>
      <c r="E12" s="517" t="s">
        <v>15</v>
      </c>
      <c r="F12" s="514" t="str">
        <f t="shared" ref="F12" si="0">IF(AND(D12="High",E12="High"),"Very High Risk",
IF(OR(AND(D12="High",E12="Medium"),AND(D12="Medium",E12="High")),"High Risk",
IF(OR(AND(D12="High",E12="Low"),AND(D12="Medium",E12="Medium"),AND(D12="Low",E12="High")),"Medium Risk",
IF(OR(D12="",E12=""),"","Low Risk"))))</f>
        <v>Medium Risk</v>
      </c>
      <c r="G12" s="220" t="s">
        <v>407</v>
      </c>
      <c r="H12" s="220" t="s">
        <v>408</v>
      </c>
      <c r="I12" s="221" t="s">
        <v>409</v>
      </c>
      <c r="J12" s="222" t="s">
        <v>598</v>
      </c>
      <c r="K12" s="511" t="s">
        <v>406</v>
      </c>
      <c r="P12" s="10"/>
    </row>
    <row r="13" spans="1:16" x14ac:dyDescent="0.2">
      <c r="A13" s="522"/>
      <c r="B13" s="525"/>
      <c r="C13" s="527"/>
      <c r="D13" s="512"/>
      <c r="E13" s="512"/>
      <c r="F13" s="515"/>
      <c r="G13" s="223"/>
      <c r="H13" s="223"/>
      <c r="I13" s="221"/>
      <c r="J13" s="223"/>
      <c r="K13" s="512"/>
    </row>
    <row r="14" spans="1:16" x14ac:dyDescent="0.2">
      <c r="A14" s="523"/>
      <c r="B14" s="526"/>
      <c r="C14" s="528"/>
      <c r="D14" s="513"/>
      <c r="E14" s="513"/>
      <c r="F14" s="516"/>
      <c r="G14" s="241" t="s">
        <v>176</v>
      </c>
      <c r="H14" s="242"/>
      <c r="I14" s="243"/>
      <c r="J14" s="242"/>
      <c r="K14" s="513"/>
    </row>
    <row r="15" spans="1:16" ht="12.75" customHeight="1" x14ac:dyDescent="0.2">
      <c r="A15" s="529" t="s">
        <v>398</v>
      </c>
      <c r="B15" s="524" t="s">
        <v>403</v>
      </c>
      <c r="C15" s="511" t="s">
        <v>96</v>
      </c>
      <c r="D15" s="517" t="s">
        <v>13</v>
      </c>
      <c r="E15" s="517" t="s">
        <v>15</v>
      </c>
      <c r="F15" s="514" t="str">
        <f>IF(AND(D15="High",E15="High"),"Very High Risk",
IF(OR(AND(D15="High",E15="Medium"),AND(D15="Medium",E15="High")),"High Risk",
IF(OR(AND(D15="High",E15="Low"),AND(D15="Medium",E15="Medium"),AND(D15="Low",E15="High")),"Medium Risk",
IF(OR(D15="",E15=""),"","Low Risk"))))</f>
        <v>Low Risk</v>
      </c>
      <c r="G15" s="220" t="s">
        <v>410</v>
      </c>
      <c r="H15" s="220" t="s">
        <v>123</v>
      </c>
      <c r="I15" s="221" t="s">
        <v>411</v>
      </c>
      <c r="J15" s="471" t="s">
        <v>601</v>
      </c>
      <c r="K15" s="511" t="s">
        <v>600</v>
      </c>
      <c r="L15" s="471"/>
    </row>
    <row r="16" spans="1:16" x14ac:dyDescent="0.2">
      <c r="A16" s="512"/>
      <c r="B16" s="525"/>
      <c r="C16" s="527"/>
      <c r="D16" s="512"/>
      <c r="E16" s="512"/>
      <c r="F16" s="515"/>
      <c r="G16" s="223"/>
      <c r="H16" s="223"/>
      <c r="I16" s="221"/>
      <c r="J16" s="222" t="s">
        <v>599</v>
      </c>
      <c r="K16" s="512"/>
    </row>
    <row r="17" spans="1:11" x14ac:dyDescent="0.2">
      <c r="A17" s="513"/>
      <c r="B17" s="526"/>
      <c r="C17" s="528"/>
      <c r="D17" s="513"/>
      <c r="E17" s="513"/>
      <c r="F17" s="516"/>
      <c r="G17" s="241" t="s">
        <v>176</v>
      </c>
      <c r="H17" s="242"/>
      <c r="I17" s="243"/>
      <c r="J17" s="242"/>
      <c r="K17" s="513"/>
    </row>
    <row r="18" spans="1:11" ht="12.75" customHeight="1" x14ac:dyDescent="0.2">
      <c r="A18" s="529" t="s">
        <v>399</v>
      </c>
      <c r="B18" s="524" t="s">
        <v>400</v>
      </c>
      <c r="C18" s="511" t="s">
        <v>96</v>
      </c>
      <c r="D18" s="517" t="s">
        <v>13</v>
      </c>
      <c r="E18" s="517" t="s">
        <v>13</v>
      </c>
      <c r="F18" s="514" t="str">
        <f t="shared" ref="F18" si="1">IF(AND(D18="High",E18="High"),"Very High Risk",
IF(OR(AND(D18="High",E18="Medium"),AND(D18="Medium",E18="High")),"High Risk",
IF(OR(AND(D18="High",E18="Low"),AND(D18="Medium",E18="Medium"),AND(D18="Low",E18="High")),"Medium Risk",
IF(OR(D18="",E18=""),"","Low Risk"))))</f>
        <v>Low Risk</v>
      </c>
      <c r="G18" s="220" t="s">
        <v>412</v>
      </c>
      <c r="H18" s="220" t="s">
        <v>413</v>
      </c>
      <c r="I18" s="221" t="s">
        <v>414</v>
      </c>
      <c r="J18" s="222" t="s">
        <v>602</v>
      </c>
      <c r="K18" s="511" t="s">
        <v>600</v>
      </c>
    </row>
    <row r="19" spans="1:11" x14ac:dyDescent="0.2">
      <c r="A19" s="512"/>
      <c r="B19" s="525"/>
      <c r="C19" s="527"/>
      <c r="D19" s="512"/>
      <c r="E19" s="512"/>
      <c r="F19" s="515"/>
      <c r="G19" s="223"/>
      <c r="H19" s="223"/>
      <c r="I19" s="221"/>
      <c r="J19" s="223"/>
      <c r="K19" s="512"/>
    </row>
    <row r="20" spans="1:11" x14ac:dyDescent="0.2">
      <c r="A20" s="513"/>
      <c r="B20" s="526"/>
      <c r="C20" s="528"/>
      <c r="D20" s="513"/>
      <c r="E20" s="513"/>
      <c r="F20" s="516"/>
      <c r="G20" s="241" t="s">
        <v>176</v>
      </c>
      <c r="H20" s="242"/>
      <c r="I20" s="243"/>
      <c r="J20" s="242"/>
      <c r="K20" s="513"/>
    </row>
    <row r="21" spans="1:11" ht="12.75" customHeight="1" x14ac:dyDescent="0.2">
      <c r="A21" s="529" t="s">
        <v>401</v>
      </c>
      <c r="B21" s="524" t="s">
        <v>403</v>
      </c>
      <c r="C21" s="511" t="s">
        <v>73</v>
      </c>
      <c r="D21" s="517" t="s">
        <v>15</v>
      </c>
      <c r="E21" s="517" t="s">
        <v>15</v>
      </c>
      <c r="F21" s="514" t="str">
        <f t="shared" ref="F21" si="2">IF(AND(D21="High",E21="High"),"Very High Risk",
IF(OR(AND(D21="High",E21="Medium"),AND(D21="Medium",E21="High")),"High Risk",
IF(OR(AND(D21="High",E21="Low"),AND(D21="Medium",E21="Medium"),AND(D21="Low",E21="High")),"Medium Risk",
IF(OR(D21="",E21=""),"","Low Risk"))))</f>
        <v>Medium Risk</v>
      </c>
      <c r="G21" s="220" t="s">
        <v>415</v>
      </c>
      <c r="H21" s="220" t="s">
        <v>123</v>
      </c>
      <c r="I21" s="221" t="s">
        <v>405</v>
      </c>
      <c r="J21" s="222" t="s">
        <v>603</v>
      </c>
      <c r="K21" s="511" t="s">
        <v>406</v>
      </c>
    </row>
    <row r="22" spans="1:11" x14ac:dyDescent="0.2">
      <c r="A22" s="512"/>
      <c r="B22" s="525"/>
      <c r="C22" s="527"/>
      <c r="D22" s="512"/>
      <c r="E22" s="512"/>
      <c r="F22" s="515"/>
      <c r="G22" s="223"/>
      <c r="H22" s="223"/>
      <c r="I22" s="221"/>
      <c r="J22" s="223"/>
      <c r="K22" s="512"/>
    </row>
    <row r="23" spans="1:11" x14ac:dyDescent="0.2">
      <c r="A23" s="513"/>
      <c r="B23" s="526"/>
      <c r="C23" s="528"/>
      <c r="D23" s="513"/>
      <c r="E23" s="513"/>
      <c r="F23" s="516"/>
      <c r="G23" s="241" t="s">
        <v>176</v>
      </c>
      <c r="H23" s="242"/>
      <c r="I23" s="243"/>
      <c r="J23" s="242"/>
      <c r="K23" s="513"/>
    </row>
    <row r="24" spans="1:11" ht="12.75" customHeight="1" x14ac:dyDescent="0.2">
      <c r="A24" s="529" t="s">
        <v>402</v>
      </c>
      <c r="B24" s="524" t="s">
        <v>403</v>
      </c>
      <c r="C24" s="511" t="s">
        <v>96</v>
      </c>
      <c r="D24" s="517" t="s">
        <v>15</v>
      </c>
      <c r="E24" s="517" t="s">
        <v>15</v>
      </c>
      <c r="F24" s="514" t="str">
        <f t="shared" ref="F24" si="3">IF(AND(D24="High",E24="High"),"Very High Risk",
IF(OR(AND(D24="High",E24="Medium"),AND(D24="Medium",E24="High")),"High Risk",
IF(OR(AND(D24="High",E24="Low"),AND(D24="Medium",E24="Medium"),AND(D24="Low",E24="High")),"Medium Risk",
IF(OR(D24="",E24=""),"","Low Risk"))))</f>
        <v>Medium Risk</v>
      </c>
      <c r="G24" s="220" t="s">
        <v>416</v>
      </c>
      <c r="H24" s="220" t="s">
        <v>123</v>
      </c>
      <c r="I24" s="221" t="s">
        <v>409</v>
      </c>
      <c r="J24" s="222" t="s">
        <v>604</v>
      </c>
      <c r="K24" s="511" t="s">
        <v>406</v>
      </c>
    </row>
    <row r="25" spans="1:11" x14ac:dyDescent="0.2">
      <c r="A25" s="512"/>
      <c r="B25" s="525"/>
      <c r="C25" s="527"/>
      <c r="D25" s="512"/>
      <c r="E25" s="512"/>
      <c r="F25" s="515"/>
      <c r="G25" s="223"/>
      <c r="H25" s="223"/>
      <c r="I25" s="221"/>
      <c r="J25" s="223"/>
      <c r="K25" s="512"/>
    </row>
    <row r="26" spans="1:11" x14ac:dyDescent="0.2">
      <c r="A26" s="513"/>
      <c r="B26" s="526"/>
      <c r="C26" s="528"/>
      <c r="D26" s="513"/>
      <c r="E26" s="513"/>
      <c r="F26" s="516"/>
      <c r="G26" s="241" t="s">
        <v>176</v>
      </c>
      <c r="H26" s="242"/>
      <c r="I26" s="243"/>
      <c r="J26" s="242"/>
      <c r="K26" s="513"/>
    </row>
    <row r="27" spans="1:11" ht="12.75" customHeight="1" x14ac:dyDescent="0.2">
      <c r="A27" s="529"/>
      <c r="B27" s="524"/>
      <c r="C27" s="511"/>
      <c r="D27" s="517"/>
      <c r="E27" s="517"/>
      <c r="F27" s="514" t="str">
        <f t="shared" ref="F27" si="4">IF(AND(D27="High",E27="High"),"Very High Risk",
IF(OR(AND(D27="High",E27="Medium"),AND(D27="Medium",E27="High")),"High Risk",
IF(OR(AND(D27="High",E27="Low"),AND(D27="Medium",E27="Medium"),AND(D27="Low",E27="High")),"Medium Risk",
IF(OR(D27="",E27=""),"","Low Risk"))))</f>
        <v/>
      </c>
      <c r="G27" s="220"/>
      <c r="H27" s="220"/>
      <c r="I27" s="221"/>
      <c r="J27" s="222"/>
      <c r="K27" s="511"/>
    </row>
    <row r="28" spans="1:11" x14ac:dyDescent="0.2">
      <c r="A28" s="512"/>
      <c r="B28" s="525"/>
      <c r="C28" s="527"/>
      <c r="D28" s="512"/>
      <c r="E28" s="512"/>
      <c r="F28" s="515"/>
      <c r="G28" s="223"/>
      <c r="H28" s="223"/>
      <c r="I28" s="221"/>
      <c r="J28" s="223"/>
      <c r="K28" s="512"/>
    </row>
    <row r="29" spans="1:11" x14ac:dyDescent="0.2">
      <c r="A29" s="513"/>
      <c r="B29" s="526"/>
      <c r="C29" s="528"/>
      <c r="D29" s="513"/>
      <c r="E29" s="513"/>
      <c r="F29" s="516"/>
      <c r="G29" s="241" t="s">
        <v>176</v>
      </c>
      <c r="H29" s="242"/>
      <c r="I29" s="243"/>
      <c r="J29" s="242"/>
      <c r="K29" s="513"/>
    </row>
    <row r="30" spans="1:11" ht="12.75" customHeight="1" x14ac:dyDescent="0.2">
      <c r="A30" s="529"/>
      <c r="B30" s="524"/>
      <c r="C30" s="511"/>
      <c r="D30" s="517"/>
      <c r="E30" s="517"/>
      <c r="F30" s="514" t="str">
        <f t="shared" ref="F30:F69" si="5">IF(AND(D30="High",E30="High"),"Very High Risk",
IF(OR(AND(D30="High",E30="Medium"),AND(D30="Medium",E30="High")),"High Risk",
IF(OR(AND(D30="High",E30="Low"),AND(D30="Medium",E30="Medium"),AND(D30="Low",E30="High")),"Medium Risk",
IF(OR(D30="",E30=""),"","Low Risk"))))</f>
        <v/>
      </c>
      <c r="G30" s="220"/>
      <c r="H30" s="220"/>
      <c r="I30" s="221"/>
      <c r="J30" s="222"/>
      <c r="K30" s="511"/>
    </row>
    <row r="31" spans="1:11" x14ac:dyDescent="0.2">
      <c r="A31" s="512"/>
      <c r="B31" s="525"/>
      <c r="C31" s="527"/>
      <c r="D31" s="512"/>
      <c r="E31" s="512"/>
      <c r="F31" s="515"/>
      <c r="G31" s="223"/>
      <c r="H31" s="223"/>
      <c r="I31" s="221"/>
      <c r="J31" s="223"/>
      <c r="K31" s="512"/>
    </row>
    <row r="32" spans="1:11" x14ac:dyDescent="0.2">
      <c r="A32" s="513"/>
      <c r="B32" s="526"/>
      <c r="C32" s="528"/>
      <c r="D32" s="513"/>
      <c r="E32" s="513"/>
      <c r="F32" s="516"/>
      <c r="G32" s="241" t="s">
        <v>176</v>
      </c>
      <c r="H32" s="242"/>
      <c r="I32" s="243"/>
      <c r="J32" s="242"/>
      <c r="K32" s="513"/>
    </row>
    <row r="33" spans="1:11" ht="12.75" customHeight="1" x14ac:dyDescent="0.2">
      <c r="A33" s="529"/>
      <c r="B33" s="524"/>
      <c r="C33" s="511"/>
      <c r="D33" s="517"/>
      <c r="E33" s="517"/>
      <c r="F33" s="514" t="str">
        <f t="shared" si="5"/>
        <v/>
      </c>
      <c r="G33" s="220"/>
      <c r="H33" s="220"/>
      <c r="I33" s="221"/>
      <c r="J33" s="222"/>
      <c r="K33" s="511"/>
    </row>
    <row r="34" spans="1:11" x14ac:dyDescent="0.2">
      <c r="A34" s="512"/>
      <c r="B34" s="525"/>
      <c r="C34" s="527"/>
      <c r="D34" s="512"/>
      <c r="E34" s="512"/>
      <c r="F34" s="515"/>
      <c r="G34" s="223"/>
      <c r="H34" s="223"/>
      <c r="I34" s="221"/>
      <c r="J34" s="223"/>
      <c r="K34" s="512"/>
    </row>
    <row r="35" spans="1:11" x14ac:dyDescent="0.2">
      <c r="A35" s="513"/>
      <c r="B35" s="526"/>
      <c r="C35" s="528"/>
      <c r="D35" s="513"/>
      <c r="E35" s="513"/>
      <c r="F35" s="516"/>
      <c r="G35" s="241" t="s">
        <v>176</v>
      </c>
      <c r="H35" s="242"/>
      <c r="I35" s="243"/>
      <c r="J35" s="242"/>
      <c r="K35" s="513"/>
    </row>
    <row r="36" spans="1:11" ht="12.75" customHeight="1" x14ac:dyDescent="0.2">
      <c r="A36" s="529"/>
      <c r="B36" s="524"/>
      <c r="C36" s="511"/>
      <c r="D36" s="517"/>
      <c r="E36" s="517"/>
      <c r="F36" s="514" t="str">
        <f t="shared" si="5"/>
        <v/>
      </c>
      <c r="G36" s="220"/>
      <c r="H36" s="220"/>
      <c r="I36" s="221"/>
      <c r="J36" s="222"/>
      <c r="K36" s="511"/>
    </row>
    <row r="37" spans="1:11" x14ac:dyDescent="0.2">
      <c r="A37" s="512"/>
      <c r="B37" s="525"/>
      <c r="C37" s="527"/>
      <c r="D37" s="512"/>
      <c r="E37" s="512"/>
      <c r="F37" s="515"/>
      <c r="G37" s="223"/>
      <c r="H37" s="223"/>
      <c r="I37" s="221"/>
      <c r="J37" s="223"/>
      <c r="K37" s="512"/>
    </row>
    <row r="38" spans="1:11" x14ac:dyDescent="0.2">
      <c r="A38" s="513"/>
      <c r="B38" s="526"/>
      <c r="C38" s="528"/>
      <c r="D38" s="513"/>
      <c r="E38" s="513"/>
      <c r="F38" s="516"/>
      <c r="G38" s="241" t="s">
        <v>176</v>
      </c>
      <c r="H38" s="242"/>
      <c r="I38" s="243"/>
      <c r="J38" s="242"/>
      <c r="K38" s="513"/>
    </row>
    <row r="39" spans="1:11" ht="12.75" customHeight="1" x14ac:dyDescent="0.2">
      <c r="A39" s="529"/>
      <c r="B39" s="524"/>
      <c r="C39" s="511"/>
      <c r="D39" s="517"/>
      <c r="E39" s="517"/>
      <c r="F39" s="514" t="str">
        <f t="shared" si="5"/>
        <v/>
      </c>
      <c r="G39" s="220"/>
      <c r="H39" s="220"/>
      <c r="I39" s="221"/>
      <c r="J39" s="222"/>
      <c r="K39" s="511"/>
    </row>
    <row r="40" spans="1:11" x14ac:dyDescent="0.2">
      <c r="A40" s="512"/>
      <c r="B40" s="525"/>
      <c r="C40" s="527"/>
      <c r="D40" s="512"/>
      <c r="E40" s="512"/>
      <c r="F40" s="515"/>
      <c r="G40" s="223"/>
      <c r="H40" s="223"/>
      <c r="I40" s="221"/>
      <c r="J40" s="223"/>
      <c r="K40" s="512"/>
    </row>
    <row r="41" spans="1:11" x14ac:dyDescent="0.2">
      <c r="A41" s="513"/>
      <c r="B41" s="526"/>
      <c r="C41" s="528"/>
      <c r="D41" s="513"/>
      <c r="E41" s="513"/>
      <c r="F41" s="516"/>
      <c r="G41" s="241" t="s">
        <v>176</v>
      </c>
      <c r="H41" s="242"/>
      <c r="I41" s="243"/>
      <c r="J41" s="242"/>
      <c r="K41" s="513"/>
    </row>
    <row r="42" spans="1:11" ht="12.75" customHeight="1" x14ac:dyDescent="0.2">
      <c r="A42" s="529"/>
      <c r="B42" s="524"/>
      <c r="C42" s="511"/>
      <c r="D42" s="517"/>
      <c r="E42" s="517"/>
      <c r="F42" s="514" t="str">
        <f t="shared" si="5"/>
        <v/>
      </c>
      <c r="G42" s="220"/>
      <c r="H42" s="220"/>
      <c r="I42" s="221"/>
      <c r="J42" s="222"/>
      <c r="K42" s="511"/>
    </row>
    <row r="43" spans="1:11" x14ac:dyDescent="0.2">
      <c r="A43" s="512"/>
      <c r="B43" s="525"/>
      <c r="C43" s="527"/>
      <c r="D43" s="512"/>
      <c r="E43" s="512"/>
      <c r="F43" s="515"/>
      <c r="G43" s="223"/>
      <c r="H43" s="223"/>
      <c r="I43" s="221"/>
      <c r="J43" s="223"/>
      <c r="K43" s="512"/>
    </row>
    <row r="44" spans="1:11" x14ac:dyDescent="0.2">
      <c r="A44" s="513"/>
      <c r="B44" s="526"/>
      <c r="C44" s="528"/>
      <c r="D44" s="513"/>
      <c r="E44" s="513"/>
      <c r="F44" s="516"/>
      <c r="G44" s="241" t="s">
        <v>176</v>
      </c>
      <c r="H44" s="242"/>
      <c r="I44" s="243"/>
      <c r="J44" s="242"/>
      <c r="K44" s="513"/>
    </row>
    <row r="45" spans="1:11" ht="12.75" customHeight="1" x14ac:dyDescent="0.2">
      <c r="A45" s="529"/>
      <c r="B45" s="524"/>
      <c r="C45" s="511"/>
      <c r="D45" s="517"/>
      <c r="E45" s="517"/>
      <c r="F45" s="514" t="str">
        <f t="shared" si="5"/>
        <v/>
      </c>
      <c r="G45" s="220"/>
      <c r="H45" s="220"/>
      <c r="I45" s="221"/>
      <c r="J45" s="222"/>
      <c r="K45" s="511"/>
    </row>
    <row r="46" spans="1:11" x14ac:dyDescent="0.2">
      <c r="A46" s="512"/>
      <c r="B46" s="525"/>
      <c r="C46" s="527"/>
      <c r="D46" s="512"/>
      <c r="E46" s="512"/>
      <c r="F46" s="515"/>
      <c r="G46" s="223"/>
      <c r="H46" s="223"/>
      <c r="I46" s="221"/>
      <c r="J46" s="223"/>
      <c r="K46" s="512"/>
    </row>
    <row r="47" spans="1:11" x14ac:dyDescent="0.2">
      <c r="A47" s="513"/>
      <c r="B47" s="526"/>
      <c r="C47" s="528"/>
      <c r="D47" s="513"/>
      <c r="E47" s="513"/>
      <c r="F47" s="516"/>
      <c r="G47" s="241" t="s">
        <v>176</v>
      </c>
      <c r="H47" s="242"/>
      <c r="I47" s="243"/>
      <c r="J47" s="242"/>
      <c r="K47" s="513"/>
    </row>
    <row r="48" spans="1:11" ht="12.75" customHeight="1" x14ac:dyDescent="0.2">
      <c r="A48" s="529"/>
      <c r="B48" s="524"/>
      <c r="C48" s="511"/>
      <c r="D48" s="517"/>
      <c r="E48" s="517"/>
      <c r="F48" s="514" t="str">
        <f t="shared" ref="F48" si="6">IF(AND(D48="High",E48="High"),"Very High Risk",
IF(OR(AND(D48="High",E48="Medium"),AND(D48="Medium",E48="High")),"High Risk",
IF(OR(AND(D48="High",E48="Low"),AND(D48="Medium",E48="Medium"),AND(D48="Low",E48="High")),"Medium Risk",
IF(OR(D48="",E48=""),"","Low Risk"))))</f>
        <v/>
      </c>
      <c r="G48" s="220"/>
      <c r="H48" s="220"/>
      <c r="I48" s="221"/>
      <c r="J48" s="222"/>
      <c r="K48" s="511"/>
    </row>
    <row r="49" spans="1:11" x14ac:dyDescent="0.2">
      <c r="A49" s="512"/>
      <c r="B49" s="525"/>
      <c r="C49" s="527"/>
      <c r="D49" s="512"/>
      <c r="E49" s="512"/>
      <c r="F49" s="515"/>
      <c r="G49" s="223"/>
      <c r="H49" s="223"/>
      <c r="I49" s="221"/>
      <c r="J49" s="223"/>
      <c r="K49" s="512"/>
    </row>
    <row r="50" spans="1:11" x14ac:dyDescent="0.2">
      <c r="A50" s="513"/>
      <c r="B50" s="526"/>
      <c r="C50" s="528"/>
      <c r="D50" s="513"/>
      <c r="E50" s="513"/>
      <c r="F50" s="516"/>
      <c r="G50" s="241" t="s">
        <v>176</v>
      </c>
      <c r="H50" s="242"/>
      <c r="I50" s="243"/>
      <c r="J50" s="242"/>
      <c r="K50" s="513"/>
    </row>
    <row r="51" spans="1:11" ht="12.75" customHeight="1" x14ac:dyDescent="0.2">
      <c r="A51" s="529"/>
      <c r="B51" s="524"/>
      <c r="C51" s="511"/>
      <c r="D51" s="517"/>
      <c r="E51" s="517"/>
      <c r="F51" s="514" t="str">
        <f t="shared" si="5"/>
        <v/>
      </c>
      <c r="G51" s="220"/>
      <c r="H51" s="220"/>
      <c r="I51" s="221"/>
      <c r="J51" s="222"/>
      <c r="K51" s="511"/>
    </row>
    <row r="52" spans="1:11" x14ac:dyDescent="0.2">
      <c r="A52" s="512"/>
      <c r="B52" s="525"/>
      <c r="C52" s="527"/>
      <c r="D52" s="512"/>
      <c r="E52" s="512"/>
      <c r="F52" s="515"/>
      <c r="G52" s="223"/>
      <c r="H52" s="223"/>
      <c r="I52" s="221"/>
      <c r="J52" s="223"/>
      <c r="K52" s="512"/>
    </row>
    <row r="53" spans="1:11" x14ac:dyDescent="0.2">
      <c r="A53" s="513"/>
      <c r="B53" s="526"/>
      <c r="C53" s="528"/>
      <c r="D53" s="513"/>
      <c r="E53" s="513"/>
      <c r="F53" s="516"/>
      <c r="G53" s="241" t="s">
        <v>176</v>
      </c>
      <c r="H53" s="242"/>
      <c r="I53" s="243"/>
      <c r="J53" s="242"/>
      <c r="K53" s="513"/>
    </row>
    <row r="54" spans="1:11" ht="12.75" customHeight="1" x14ac:dyDescent="0.2">
      <c r="A54" s="529"/>
      <c r="B54" s="524"/>
      <c r="C54" s="511"/>
      <c r="D54" s="517"/>
      <c r="E54" s="517"/>
      <c r="F54" s="514" t="str">
        <f t="shared" si="5"/>
        <v/>
      </c>
      <c r="G54" s="220"/>
      <c r="H54" s="220"/>
      <c r="I54" s="221"/>
      <c r="J54" s="222"/>
      <c r="K54" s="511"/>
    </row>
    <row r="55" spans="1:11" x14ac:dyDescent="0.2">
      <c r="A55" s="512"/>
      <c r="B55" s="525"/>
      <c r="C55" s="527"/>
      <c r="D55" s="512"/>
      <c r="E55" s="512"/>
      <c r="F55" s="515"/>
      <c r="G55" s="223"/>
      <c r="H55" s="223"/>
      <c r="I55" s="221"/>
      <c r="J55" s="223"/>
      <c r="K55" s="512"/>
    </row>
    <row r="56" spans="1:11" x14ac:dyDescent="0.2">
      <c r="A56" s="513"/>
      <c r="B56" s="526"/>
      <c r="C56" s="528"/>
      <c r="D56" s="513"/>
      <c r="E56" s="513"/>
      <c r="F56" s="516"/>
      <c r="G56" s="241" t="s">
        <v>176</v>
      </c>
      <c r="H56" s="242"/>
      <c r="I56" s="243"/>
      <c r="J56" s="242"/>
      <c r="K56" s="513"/>
    </row>
    <row r="57" spans="1:11" ht="12.75" customHeight="1" x14ac:dyDescent="0.2">
      <c r="A57" s="529"/>
      <c r="B57" s="524"/>
      <c r="C57" s="511"/>
      <c r="D57" s="517"/>
      <c r="E57" s="517"/>
      <c r="F57" s="514" t="str">
        <f t="shared" si="5"/>
        <v/>
      </c>
      <c r="G57" s="220"/>
      <c r="H57" s="220"/>
      <c r="I57" s="221"/>
      <c r="J57" s="222"/>
      <c r="K57" s="511"/>
    </row>
    <row r="58" spans="1:11" x14ac:dyDescent="0.2">
      <c r="A58" s="512"/>
      <c r="B58" s="525"/>
      <c r="C58" s="527"/>
      <c r="D58" s="512"/>
      <c r="E58" s="512"/>
      <c r="F58" s="515"/>
      <c r="G58" s="223"/>
      <c r="H58" s="223"/>
      <c r="I58" s="221"/>
      <c r="J58" s="223"/>
      <c r="K58" s="512"/>
    </row>
    <row r="59" spans="1:11" x14ac:dyDescent="0.2">
      <c r="A59" s="513"/>
      <c r="B59" s="526"/>
      <c r="C59" s="528"/>
      <c r="D59" s="513"/>
      <c r="E59" s="513"/>
      <c r="F59" s="516"/>
      <c r="G59" s="241" t="s">
        <v>176</v>
      </c>
      <c r="H59" s="242"/>
      <c r="I59" s="243"/>
      <c r="J59" s="242"/>
      <c r="K59" s="513"/>
    </row>
    <row r="60" spans="1:11" ht="12.75" customHeight="1" x14ac:dyDescent="0.2">
      <c r="A60" s="529"/>
      <c r="B60" s="524"/>
      <c r="C60" s="511"/>
      <c r="D60" s="517"/>
      <c r="E60" s="517"/>
      <c r="F60" s="514" t="str">
        <f t="shared" si="5"/>
        <v/>
      </c>
      <c r="G60" s="220"/>
      <c r="H60" s="220"/>
      <c r="I60" s="221"/>
      <c r="J60" s="222"/>
      <c r="K60" s="511"/>
    </row>
    <row r="61" spans="1:11" x14ac:dyDescent="0.2">
      <c r="A61" s="512"/>
      <c r="B61" s="525"/>
      <c r="C61" s="527"/>
      <c r="D61" s="512"/>
      <c r="E61" s="512"/>
      <c r="F61" s="515"/>
      <c r="G61" s="223"/>
      <c r="H61" s="223"/>
      <c r="I61" s="221"/>
      <c r="J61" s="223"/>
      <c r="K61" s="512"/>
    </row>
    <row r="62" spans="1:11" x14ac:dyDescent="0.2">
      <c r="A62" s="513"/>
      <c r="B62" s="526"/>
      <c r="C62" s="528"/>
      <c r="D62" s="513"/>
      <c r="E62" s="513"/>
      <c r="F62" s="516"/>
      <c r="G62" s="241" t="s">
        <v>176</v>
      </c>
      <c r="H62" s="242"/>
      <c r="I62" s="243"/>
      <c r="J62" s="242"/>
      <c r="K62" s="513"/>
    </row>
    <row r="63" spans="1:11" ht="12.75" customHeight="1" x14ac:dyDescent="0.2">
      <c r="A63" s="529"/>
      <c r="B63" s="524"/>
      <c r="C63" s="511"/>
      <c r="D63" s="517"/>
      <c r="E63" s="517"/>
      <c r="F63" s="514" t="str">
        <f t="shared" si="5"/>
        <v/>
      </c>
      <c r="G63" s="220"/>
      <c r="H63" s="220"/>
      <c r="I63" s="221"/>
      <c r="J63" s="222"/>
      <c r="K63" s="511"/>
    </row>
    <row r="64" spans="1:11" x14ac:dyDescent="0.2">
      <c r="A64" s="512"/>
      <c r="B64" s="525"/>
      <c r="C64" s="527"/>
      <c r="D64" s="512"/>
      <c r="E64" s="512"/>
      <c r="F64" s="515"/>
      <c r="G64" s="223"/>
      <c r="H64" s="223"/>
      <c r="I64" s="221"/>
      <c r="J64" s="223"/>
      <c r="K64" s="512"/>
    </row>
    <row r="65" spans="1:11" x14ac:dyDescent="0.2">
      <c r="A65" s="513"/>
      <c r="B65" s="526"/>
      <c r="C65" s="528"/>
      <c r="D65" s="513"/>
      <c r="E65" s="513"/>
      <c r="F65" s="516"/>
      <c r="G65" s="241" t="s">
        <v>176</v>
      </c>
      <c r="H65" s="242"/>
      <c r="I65" s="243"/>
      <c r="J65" s="242"/>
      <c r="K65" s="513"/>
    </row>
    <row r="66" spans="1:11" ht="12.75" customHeight="1" x14ac:dyDescent="0.2">
      <c r="A66" s="529"/>
      <c r="B66" s="524"/>
      <c r="C66" s="511"/>
      <c r="D66" s="517"/>
      <c r="E66" s="517"/>
      <c r="F66" s="514" t="str">
        <f t="shared" si="5"/>
        <v/>
      </c>
      <c r="G66" s="220"/>
      <c r="H66" s="220"/>
      <c r="I66" s="221"/>
      <c r="J66" s="222"/>
      <c r="K66" s="511"/>
    </row>
    <row r="67" spans="1:11" x14ac:dyDescent="0.2">
      <c r="A67" s="512"/>
      <c r="B67" s="525"/>
      <c r="C67" s="527"/>
      <c r="D67" s="512"/>
      <c r="E67" s="512"/>
      <c r="F67" s="515"/>
      <c r="G67" s="223"/>
      <c r="H67" s="223"/>
      <c r="I67" s="221"/>
      <c r="J67" s="223"/>
      <c r="K67" s="512"/>
    </row>
    <row r="68" spans="1:11" x14ac:dyDescent="0.2">
      <c r="A68" s="513"/>
      <c r="B68" s="526"/>
      <c r="C68" s="528"/>
      <c r="D68" s="513"/>
      <c r="E68" s="513"/>
      <c r="F68" s="516"/>
      <c r="G68" s="241" t="s">
        <v>176</v>
      </c>
      <c r="H68" s="242"/>
      <c r="I68" s="243"/>
      <c r="J68" s="242"/>
      <c r="K68" s="513"/>
    </row>
    <row r="69" spans="1:11" ht="12.75" customHeight="1" x14ac:dyDescent="0.2">
      <c r="A69" s="529"/>
      <c r="B69" s="524"/>
      <c r="C69" s="511"/>
      <c r="D69" s="517"/>
      <c r="E69" s="517"/>
      <c r="F69" s="514" t="str">
        <f t="shared" si="5"/>
        <v/>
      </c>
      <c r="G69" s="220"/>
      <c r="H69" s="220"/>
      <c r="I69" s="221"/>
      <c r="J69" s="222"/>
      <c r="K69" s="511"/>
    </row>
    <row r="70" spans="1:11" x14ac:dyDescent="0.2">
      <c r="A70" s="512"/>
      <c r="B70" s="525"/>
      <c r="C70" s="527"/>
      <c r="D70" s="512"/>
      <c r="E70" s="512"/>
      <c r="F70" s="515"/>
      <c r="G70" s="223"/>
      <c r="H70" s="223"/>
      <c r="I70" s="221"/>
      <c r="J70" s="223"/>
      <c r="K70" s="512"/>
    </row>
    <row r="71" spans="1:11" x14ac:dyDescent="0.2">
      <c r="A71" s="513"/>
      <c r="B71" s="526"/>
      <c r="C71" s="528"/>
      <c r="D71" s="513"/>
      <c r="E71" s="513"/>
      <c r="F71" s="516"/>
      <c r="G71" s="241" t="s">
        <v>176</v>
      </c>
      <c r="H71" s="242"/>
      <c r="I71" s="243"/>
      <c r="J71" s="242"/>
      <c r="K71" s="513"/>
    </row>
    <row r="3320" spans="86:88" x14ac:dyDescent="0.2">
      <c r="CJ3320" s="50" t="s">
        <v>74</v>
      </c>
    </row>
    <row r="3321" spans="86:88" x14ac:dyDescent="0.2">
      <c r="CH3321" s="10" t="s">
        <v>13</v>
      </c>
      <c r="CI3321" s="10" t="s">
        <v>14</v>
      </c>
      <c r="CJ3321" s="50" t="s">
        <v>75</v>
      </c>
    </row>
    <row r="3322" spans="86:88" x14ac:dyDescent="0.2">
      <c r="CH3322" s="10" t="s">
        <v>15</v>
      </c>
      <c r="CI3322" s="10" t="s">
        <v>16</v>
      </c>
      <c r="CJ3322" s="50" t="s">
        <v>73</v>
      </c>
    </row>
    <row r="3323" spans="86:88" x14ac:dyDescent="0.2">
      <c r="CH3323" s="10" t="s">
        <v>18</v>
      </c>
      <c r="CI3323" s="10" t="s">
        <v>18</v>
      </c>
      <c r="CJ3323" s="50" t="s">
        <v>17</v>
      </c>
    </row>
  </sheetData>
  <sheetProtection formatCells="0" formatColumns="0" formatRows="0" insertColumns="0" insertRows="0" sort="0" autoFilter="0"/>
  <autoFilter ref="A8:K8"/>
  <mergeCells count="151">
    <mergeCell ref="F69:F71"/>
    <mergeCell ref="K69:K71"/>
    <mergeCell ref="A69:A71"/>
    <mergeCell ref="B69:B71"/>
    <mergeCell ref="C69:C71"/>
    <mergeCell ref="D69:D71"/>
    <mergeCell ref="E69:E71"/>
    <mergeCell ref="F63:F65"/>
    <mergeCell ref="K63:K65"/>
    <mergeCell ref="A66:A68"/>
    <mergeCell ref="B66:B68"/>
    <mergeCell ref="C66:C68"/>
    <mergeCell ref="D66:D68"/>
    <mergeCell ref="E66:E68"/>
    <mergeCell ref="F66:F68"/>
    <mergeCell ref="K66:K68"/>
    <mergeCell ref="A63:A65"/>
    <mergeCell ref="B63:B65"/>
    <mergeCell ref="C63:C65"/>
    <mergeCell ref="D63:D65"/>
    <mergeCell ref="E63:E65"/>
    <mergeCell ref="F57:F59"/>
    <mergeCell ref="K57:K59"/>
    <mergeCell ref="A60:A62"/>
    <mergeCell ref="B60:B62"/>
    <mergeCell ref="C60:C62"/>
    <mergeCell ref="D60:D62"/>
    <mergeCell ref="E60:E62"/>
    <mergeCell ref="F60:F62"/>
    <mergeCell ref="K60:K62"/>
    <mergeCell ref="A57:A59"/>
    <mergeCell ref="B57:B59"/>
    <mergeCell ref="C57:C59"/>
    <mergeCell ref="D57:D59"/>
    <mergeCell ref="E57:E59"/>
    <mergeCell ref="F51:F53"/>
    <mergeCell ref="K51:K53"/>
    <mergeCell ref="A54:A56"/>
    <mergeCell ref="B54:B56"/>
    <mergeCell ref="C54:C56"/>
    <mergeCell ref="D54:D56"/>
    <mergeCell ref="E54:E56"/>
    <mergeCell ref="F54:F56"/>
    <mergeCell ref="K54:K56"/>
    <mergeCell ref="A51:A53"/>
    <mergeCell ref="B51:B53"/>
    <mergeCell ref="C51:C53"/>
    <mergeCell ref="D51:D53"/>
    <mergeCell ref="E51:E53"/>
    <mergeCell ref="F45:F47"/>
    <mergeCell ref="K45:K47"/>
    <mergeCell ref="A48:A50"/>
    <mergeCell ref="B48:B50"/>
    <mergeCell ref="C48:C50"/>
    <mergeCell ref="D48:D50"/>
    <mergeCell ref="E48:E50"/>
    <mergeCell ref="F48:F50"/>
    <mergeCell ref="K48:K50"/>
    <mergeCell ref="A45:A47"/>
    <mergeCell ref="B45:B47"/>
    <mergeCell ref="C45:C47"/>
    <mergeCell ref="D45:D47"/>
    <mergeCell ref="E45:E47"/>
    <mergeCell ref="F39:F41"/>
    <mergeCell ref="K39:K41"/>
    <mergeCell ref="A42:A44"/>
    <mergeCell ref="B42:B44"/>
    <mergeCell ref="C42:C44"/>
    <mergeCell ref="D42:D44"/>
    <mergeCell ref="E42:E44"/>
    <mergeCell ref="F42:F44"/>
    <mergeCell ref="K42:K44"/>
    <mergeCell ref="A39:A41"/>
    <mergeCell ref="B39:B41"/>
    <mergeCell ref="C39:C41"/>
    <mergeCell ref="D39:D41"/>
    <mergeCell ref="E39:E41"/>
    <mergeCell ref="F33:F35"/>
    <mergeCell ref="K33:K35"/>
    <mergeCell ref="A36:A38"/>
    <mergeCell ref="B36:B38"/>
    <mergeCell ref="C36:C38"/>
    <mergeCell ref="D36:D38"/>
    <mergeCell ref="E36:E38"/>
    <mergeCell ref="F36:F38"/>
    <mergeCell ref="K36:K38"/>
    <mergeCell ref="A33:A35"/>
    <mergeCell ref="B33:B35"/>
    <mergeCell ref="C33:C35"/>
    <mergeCell ref="D33:D35"/>
    <mergeCell ref="E33:E35"/>
    <mergeCell ref="A30:A32"/>
    <mergeCell ref="B30:B32"/>
    <mergeCell ref="A27:A29"/>
    <mergeCell ref="B27:B29"/>
    <mergeCell ref="A7:C7"/>
    <mergeCell ref="C9:C11"/>
    <mergeCell ref="C30:C32"/>
    <mergeCell ref="C27:C29"/>
    <mergeCell ref="K21:K23"/>
    <mergeCell ref="A24:A26"/>
    <mergeCell ref="B24:B26"/>
    <mergeCell ref="D24:D26"/>
    <mergeCell ref="E24:E26"/>
    <mergeCell ref="F24:F26"/>
    <mergeCell ref="K24:K26"/>
    <mergeCell ref="A21:A23"/>
    <mergeCell ref="B21:B23"/>
    <mergeCell ref="D21:D23"/>
    <mergeCell ref="E21:E23"/>
    <mergeCell ref="F21:F23"/>
    <mergeCell ref="C21:C23"/>
    <mergeCell ref="C24:C26"/>
    <mergeCell ref="F15:F17"/>
    <mergeCell ref="K15:K17"/>
    <mergeCell ref="A18:A20"/>
    <mergeCell ref="B18:B20"/>
    <mergeCell ref="D18:D20"/>
    <mergeCell ref="E18:E20"/>
    <mergeCell ref="F18:F20"/>
    <mergeCell ref="K18:K20"/>
    <mergeCell ref="A15:A17"/>
    <mergeCell ref="B15:B17"/>
    <mergeCell ref="D15:D17"/>
    <mergeCell ref="E15:E17"/>
    <mergeCell ref="C15:C17"/>
    <mergeCell ref="C18:C20"/>
    <mergeCell ref="A12:A14"/>
    <mergeCell ref="B12:B14"/>
    <mergeCell ref="D12:D14"/>
    <mergeCell ref="E12:E14"/>
    <mergeCell ref="C12:C14"/>
    <mergeCell ref="F12:F14"/>
    <mergeCell ref="K12:K14"/>
    <mergeCell ref="B9:B11"/>
    <mergeCell ref="A9:A11"/>
    <mergeCell ref="K9:K11"/>
    <mergeCell ref="F9:F11"/>
    <mergeCell ref="E9:E11"/>
    <mergeCell ref="D9:D11"/>
    <mergeCell ref="K30:K32"/>
    <mergeCell ref="F30:F32"/>
    <mergeCell ref="E30:E32"/>
    <mergeCell ref="D30:D32"/>
    <mergeCell ref="K27:K29"/>
    <mergeCell ref="F27:F29"/>
    <mergeCell ref="E27:E29"/>
    <mergeCell ref="D27:D29"/>
    <mergeCell ref="D7:F7"/>
    <mergeCell ref="G7:I7"/>
    <mergeCell ref="J7:K7"/>
  </mergeCells>
  <conditionalFormatting sqref="F9:F29">
    <cfRule type="cellIs" dxfId="92" priority="61" operator="equal">
      <formula>"Very High Risk"</formula>
    </cfRule>
    <cfRule type="cellIs" dxfId="91" priority="62" operator="equal">
      <formula>"High Risk"</formula>
    </cfRule>
    <cfRule type="cellIs" dxfId="90" priority="63" operator="equal">
      <formula>"Low Risk"</formula>
    </cfRule>
    <cfRule type="cellIs" dxfId="89" priority="64" operator="equal">
      <formula>"Medium Risk"</formula>
    </cfRule>
  </conditionalFormatting>
  <conditionalFormatting sqref="F30:F47 F51:F71">
    <cfRule type="cellIs" dxfId="88" priority="5" operator="equal">
      <formula>"Very High Risk"</formula>
    </cfRule>
    <cfRule type="cellIs" dxfId="87" priority="6" operator="equal">
      <formula>"High Risk"</formula>
    </cfRule>
    <cfRule type="cellIs" dxfId="86" priority="7" operator="equal">
      <formula>"Low Risk"</formula>
    </cfRule>
    <cfRule type="cellIs" dxfId="85" priority="8" operator="equal">
      <formula>"Medium Risk"</formula>
    </cfRule>
  </conditionalFormatting>
  <conditionalFormatting sqref="F48:F50">
    <cfRule type="cellIs" dxfId="84" priority="1" operator="equal">
      <formula>"Very High Risk"</formula>
    </cfRule>
    <cfRule type="cellIs" dxfId="83" priority="2" operator="equal">
      <formula>"High Risk"</formula>
    </cfRule>
    <cfRule type="cellIs" dxfId="82" priority="3" operator="equal">
      <formula>"Low Risk"</formula>
    </cfRule>
    <cfRule type="cellIs" dxfId="81" priority="4" operator="equal">
      <formula>"Medium Risk"</formula>
    </cfRule>
  </conditionalFormatting>
  <dataValidations count="3">
    <dataValidation type="list" showInputMessage="1" showErrorMessage="1" sqref="C9:C12 C15 C18 C21 C24 C27 C30 C33 C36 C39 C42 C45 C48 C51 C54 C57 C60 C63 C66 C69">
      <formula1>"FIN, OPS, JUR, REP, DEV"</formula1>
    </dataValidation>
    <dataValidation type="list" showInputMessage="1" showErrorMessage="1" sqref="D9:E71">
      <formula1>"Low, Medium, High"</formula1>
    </dataValidation>
    <dataValidation type="list" allowBlank="1" showInputMessage="1" showErrorMessage="1" sqref="K9:K71">
      <formula1>"Nouveau, En cours, Terminé"</formula1>
    </dataValidation>
  </dataValidations>
  <pageMargins left="0.7" right="0.7" top="0.75" bottom="0.75" header="0.3" footer="0.3"/>
  <pageSetup paperSize="9" scale="78" fitToHeight="0" orientation="landscape" r:id="rId1"/>
  <headerFooter>
    <oddHeader>&amp;C&amp;"Arial,Bold"&amp;18&amp;K03+000Plan de gestion des risques et problèmes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M56"/>
  <sheetViews>
    <sheetView view="pageLayout" zoomScaleNormal="100" workbookViewId="0">
      <selection activeCell="C9" sqref="C9:C11"/>
    </sheetView>
  </sheetViews>
  <sheetFormatPr baseColWidth="10" defaultColWidth="9.140625" defaultRowHeight="12.75" x14ac:dyDescent="0.2"/>
  <cols>
    <col min="1" max="1" width="3.7109375" style="9" customWidth="1"/>
    <col min="2" max="2" width="39.5703125" style="9" customWidth="1"/>
    <col min="3" max="3" width="12.7109375" style="9" customWidth="1"/>
    <col min="4" max="4" width="7.85546875" style="9" bestFit="1" customWidth="1"/>
    <col min="5" max="5" width="9.28515625" style="9" customWidth="1"/>
    <col min="6" max="6" width="33.85546875" style="9" customWidth="1"/>
    <col min="7" max="7" width="4.85546875" style="9" bestFit="1" customWidth="1"/>
    <col min="8" max="8" width="9.140625" style="9"/>
    <col min="9" max="9" width="32.140625" style="9" customWidth="1"/>
    <col min="10" max="10" width="10" style="9" customWidth="1"/>
    <col min="11" max="13" width="9.140625" style="9" hidden="1" customWidth="1"/>
    <col min="14" max="16384" width="9.140625" style="9"/>
  </cols>
  <sheetData>
    <row r="1" spans="1:10" ht="23.25" x14ac:dyDescent="0.2">
      <c r="A1" s="8"/>
    </row>
    <row r="2" spans="1:10" ht="15" x14ac:dyDescent="0.25">
      <c r="B2" s="155" t="s">
        <v>42</v>
      </c>
      <c r="C2" s="157" t="str">
        <f>CODE_PROJET</f>
        <v>BDI 12 072 11</v>
      </c>
      <c r="D2" s="156"/>
      <c r="E2" s="158"/>
      <c r="F2" s="83"/>
      <c r="G2" s="263" t="s">
        <v>267</v>
      </c>
      <c r="H2" s="264" t="s">
        <v>271</v>
      </c>
      <c r="I2" s="264" t="s">
        <v>268</v>
      </c>
      <c r="J2" s="265"/>
    </row>
    <row r="3" spans="1:10" ht="15" x14ac:dyDescent="0.25">
      <c r="B3" s="110" t="s">
        <v>65</v>
      </c>
      <c r="C3" s="112" t="str">
        <f>INTITULE_PROJET</f>
        <v>Appui à la Bonne Gouvernance et à la lutte contre la corruption au Burundi (ABGLC)</v>
      </c>
      <c r="D3" s="111"/>
      <c r="E3" s="113"/>
      <c r="F3" s="83"/>
      <c r="G3" s="266"/>
      <c r="H3" s="81"/>
      <c r="I3" s="81" t="s">
        <v>269</v>
      </c>
      <c r="J3" s="267"/>
    </row>
    <row r="4" spans="1:10" ht="15" x14ac:dyDescent="0.25">
      <c r="B4" s="155" t="s">
        <v>41</v>
      </c>
      <c r="C4" s="157">
        <f>ANNEE_DE_REFERENCE</f>
        <v>2014</v>
      </c>
      <c r="D4" s="156"/>
      <c r="E4" s="158"/>
      <c r="F4" s="83"/>
      <c r="G4" s="268"/>
      <c r="H4" s="269"/>
      <c r="I4" s="270" t="s">
        <v>270</v>
      </c>
      <c r="J4" s="271"/>
    </row>
    <row r="5" spans="1:10" ht="15" x14ac:dyDescent="0.25">
      <c r="B5" s="110" t="s">
        <v>110</v>
      </c>
      <c r="C5" s="112" t="str">
        <f>TRIMESTRE_DE_REFERENCE</f>
        <v>Q1</v>
      </c>
      <c r="D5" s="111"/>
      <c r="E5" s="113"/>
      <c r="F5" s="83"/>
    </row>
    <row r="6" spans="1:10" s="81" customFormat="1" ht="15" x14ac:dyDescent="0.25">
      <c r="B6" s="80"/>
      <c r="C6" s="79"/>
      <c r="D6" s="80"/>
      <c r="E6" s="80"/>
      <c r="F6" s="82"/>
    </row>
    <row r="7" spans="1:10" s="11" customFormat="1" ht="15" x14ac:dyDescent="0.25">
      <c r="B7" s="278" t="s">
        <v>203</v>
      </c>
      <c r="C7" s="279"/>
      <c r="D7" s="279"/>
      <c r="E7" s="279"/>
      <c r="F7" s="280" t="s">
        <v>25</v>
      </c>
      <c r="G7" s="280"/>
      <c r="H7" s="280"/>
      <c r="I7" s="281" t="s">
        <v>206</v>
      </c>
      <c r="J7" s="281"/>
    </row>
    <row r="8" spans="1:10" s="11" customFormat="1" ht="38.25" x14ac:dyDescent="0.2">
      <c r="A8" s="15" t="s">
        <v>26</v>
      </c>
      <c r="B8" s="282" t="s">
        <v>203</v>
      </c>
      <c r="C8" s="283" t="s">
        <v>272</v>
      </c>
      <c r="D8" s="282" t="s">
        <v>266</v>
      </c>
      <c r="E8" s="282" t="s">
        <v>204</v>
      </c>
      <c r="F8" s="284" t="s">
        <v>20</v>
      </c>
      <c r="G8" s="283" t="s">
        <v>21</v>
      </c>
      <c r="H8" s="283" t="s">
        <v>22</v>
      </c>
      <c r="I8" s="283" t="s">
        <v>205</v>
      </c>
      <c r="J8" s="285" t="s">
        <v>24</v>
      </c>
    </row>
    <row r="9" spans="1:10" s="16" customFormat="1" x14ac:dyDescent="0.2">
      <c r="A9" s="532">
        <v>1</v>
      </c>
      <c r="B9" s="541"/>
      <c r="C9" s="538"/>
      <c r="D9" s="542"/>
      <c r="E9" s="224"/>
      <c r="F9" s="272"/>
      <c r="G9" s="220"/>
      <c r="H9" s="220"/>
      <c r="I9" s="273"/>
      <c r="J9" s="511"/>
    </row>
    <row r="10" spans="1:10" x14ac:dyDescent="0.2">
      <c r="A10" s="533"/>
      <c r="B10" s="536"/>
      <c r="C10" s="539"/>
      <c r="D10" s="545"/>
      <c r="E10" s="274"/>
      <c r="F10" s="272"/>
      <c r="G10" s="220"/>
      <c r="H10" s="220"/>
      <c r="I10" s="273"/>
      <c r="J10" s="527"/>
    </row>
    <row r="11" spans="1:10" x14ac:dyDescent="0.2">
      <c r="A11" s="534"/>
      <c r="B11" s="537"/>
      <c r="C11" s="540"/>
      <c r="D11" s="546"/>
      <c r="E11" s="275" t="s">
        <v>218</v>
      </c>
      <c r="F11" s="241" t="s">
        <v>176</v>
      </c>
      <c r="G11" s="242"/>
      <c r="H11" s="243"/>
      <c r="I11" s="242"/>
      <c r="J11" s="528"/>
    </row>
    <row r="12" spans="1:10" x14ac:dyDescent="0.2">
      <c r="A12" s="532">
        <f>+A9+1</f>
        <v>2</v>
      </c>
      <c r="B12" s="535"/>
      <c r="C12" s="538"/>
      <c r="D12" s="542"/>
      <c r="E12" s="224"/>
      <c r="F12" s="272"/>
      <c r="G12" s="220"/>
      <c r="H12" s="220"/>
      <c r="I12" s="273"/>
      <c r="J12" s="511"/>
    </row>
    <row r="13" spans="1:10" x14ac:dyDescent="0.2">
      <c r="A13" s="533"/>
      <c r="B13" s="536"/>
      <c r="C13" s="539"/>
      <c r="D13" s="545"/>
      <c r="E13" s="274"/>
      <c r="F13" s="277"/>
      <c r="G13" s="220"/>
      <c r="H13" s="220"/>
      <c r="I13" s="273"/>
      <c r="J13" s="527"/>
    </row>
    <row r="14" spans="1:10" x14ac:dyDescent="0.2">
      <c r="A14" s="534"/>
      <c r="B14" s="537"/>
      <c r="C14" s="540"/>
      <c r="D14" s="546"/>
      <c r="E14" s="276"/>
      <c r="F14" s="241" t="s">
        <v>176</v>
      </c>
      <c r="G14" s="242"/>
      <c r="H14" s="243"/>
      <c r="I14" s="242"/>
      <c r="J14" s="528"/>
    </row>
    <row r="15" spans="1:10" x14ac:dyDescent="0.2">
      <c r="A15" s="532">
        <f>+A12+1</f>
        <v>3</v>
      </c>
      <c r="B15" s="541"/>
      <c r="C15" s="538"/>
      <c r="D15" s="542"/>
      <c r="E15" s="224"/>
      <c r="F15" s="272"/>
      <c r="G15" s="220"/>
      <c r="H15" s="220"/>
      <c r="I15" s="273"/>
      <c r="J15" s="511"/>
    </row>
    <row r="16" spans="1:10" x14ac:dyDescent="0.2">
      <c r="A16" s="533"/>
      <c r="B16" s="536"/>
      <c r="C16" s="539"/>
      <c r="D16" s="545"/>
      <c r="E16" s="274"/>
      <c r="F16" s="272"/>
      <c r="G16" s="220"/>
      <c r="H16" s="220"/>
      <c r="I16" s="273"/>
      <c r="J16" s="527"/>
    </row>
    <row r="17" spans="1:10" x14ac:dyDescent="0.2">
      <c r="A17" s="534"/>
      <c r="B17" s="537"/>
      <c r="C17" s="540"/>
      <c r="D17" s="546"/>
      <c r="E17" s="276"/>
      <c r="F17" s="241" t="s">
        <v>176</v>
      </c>
      <c r="G17" s="242"/>
      <c r="H17" s="243"/>
      <c r="I17" s="242"/>
      <c r="J17" s="528"/>
    </row>
    <row r="18" spans="1:10" x14ac:dyDescent="0.2">
      <c r="A18" s="532">
        <f>+A15+1</f>
        <v>4</v>
      </c>
      <c r="B18" s="541"/>
      <c r="C18" s="538"/>
      <c r="D18" s="542"/>
      <c r="E18" s="224"/>
      <c r="F18" s="272"/>
      <c r="G18" s="220"/>
      <c r="H18" s="220"/>
      <c r="I18" s="273"/>
      <c r="J18" s="511"/>
    </row>
    <row r="19" spans="1:10" x14ac:dyDescent="0.2">
      <c r="A19" s="533"/>
      <c r="B19" s="536"/>
      <c r="C19" s="539"/>
      <c r="D19" s="545"/>
      <c r="E19" s="274"/>
      <c r="F19" s="272"/>
      <c r="G19" s="220"/>
      <c r="H19" s="220"/>
      <c r="I19" s="273"/>
      <c r="J19" s="527"/>
    </row>
    <row r="20" spans="1:10" x14ac:dyDescent="0.2">
      <c r="A20" s="534"/>
      <c r="B20" s="537"/>
      <c r="C20" s="540"/>
      <c r="D20" s="546"/>
      <c r="E20" s="276"/>
      <c r="F20" s="241" t="s">
        <v>176</v>
      </c>
      <c r="G20" s="242"/>
      <c r="H20" s="243"/>
      <c r="I20" s="242"/>
      <c r="J20" s="528"/>
    </row>
    <row r="21" spans="1:10" x14ac:dyDescent="0.2">
      <c r="A21" s="532">
        <f>+A18+1</f>
        <v>5</v>
      </c>
      <c r="B21" s="535" t="s">
        <v>97</v>
      </c>
      <c r="C21" s="538"/>
      <c r="D21" s="542"/>
      <c r="E21" s="511"/>
      <c r="F21" s="272"/>
      <c r="G21" s="220"/>
      <c r="H21" s="220"/>
      <c r="I21" s="273"/>
      <c r="J21" s="511"/>
    </row>
    <row r="22" spans="1:10" x14ac:dyDescent="0.2">
      <c r="A22" s="533"/>
      <c r="B22" s="536"/>
      <c r="C22" s="539"/>
      <c r="D22" s="543"/>
      <c r="E22" s="536"/>
      <c r="F22" s="272"/>
      <c r="G22" s="220"/>
      <c r="H22" s="220"/>
      <c r="I22" s="273"/>
      <c r="J22" s="512"/>
    </row>
    <row r="23" spans="1:10" x14ac:dyDescent="0.2">
      <c r="A23" s="534"/>
      <c r="B23" s="537"/>
      <c r="C23" s="540"/>
      <c r="D23" s="544"/>
      <c r="E23" s="537"/>
      <c r="F23" s="241" t="s">
        <v>176</v>
      </c>
      <c r="G23" s="242"/>
      <c r="H23" s="243"/>
      <c r="I23" s="242"/>
      <c r="J23" s="513"/>
    </row>
    <row r="24" spans="1:10" x14ac:dyDescent="0.2">
      <c r="A24" s="532">
        <f>+A21+1</f>
        <v>6</v>
      </c>
      <c r="B24" s="541"/>
      <c r="C24" s="538"/>
      <c r="D24" s="542"/>
      <c r="E24" s="511"/>
      <c r="F24" s="272"/>
      <c r="G24" s="220"/>
      <c r="H24" s="220"/>
      <c r="I24" s="273"/>
      <c r="J24" s="511"/>
    </row>
    <row r="25" spans="1:10" x14ac:dyDescent="0.2">
      <c r="A25" s="533"/>
      <c r="B25" s="536"/>
      <c r="C25" s="539"/>
      <c r="D25" s="543"/>
      <c r="E25" s="536"/>
      <c r="F25" s="272"/>
      <c r="G25" s="220"/>
      <c r="H25" s="220"/>
      <c r="I25" s="273"/>
      <c r="J25" s="512"/>
    </row>
    <row r="26" spans="1:10" x14ac:dyDescent="0.2">
      <c r="A26" s="534"/>
      <c r="B26" s="537"/>
      <c r="C26" s="540"/>
      <c r="D26" s="544"/>
      <c r="E26" s="537"/>
      <c r="F26" s="241" t="s">
        <v>176</v>
      </c>
      <c r="G26" s="242"/>
      <c r="H26" s="243"/>
      <c r="I26" s="242"/>
      <c r="J26" s="513"/>
    </row>
    <row r="27" spans="1:10" x14ac:dyDescent="0.2">
      <c r="A27" s="532">
        <f>+A24+1</f>
        <v>7</v>
      </c>
      <c r="B27" s="541"/>
      <c r="C27" s="538"/>
      <c r="D27" s="542"/>
      <c r="E27" s="511"/>
      <c r="F27" s="272"/>
      <c r="G27" s="220"/>
      <c r="H27" s="220"/>
      <c r="I27" s="273"/>
      <c r="J27" s="511"/>
    </row>
    <row r="28" spans="1:10" x14ac:dyDescent="0.2">
      <c r="A28" s="533"/>
      <c r="B28" s="536"/>
      <c r="C28" s="539"/>
      <c r="D28" s="543"/>
      <c r="E28" s="536"/>
      <c r="F28" s="272"/>
      <c r="G28" s="220"/>
      <c r="H28" s="220"/>
      <c r="I28" s="273"/>
      <c r="J28" s="512"/>
    </row>
    <row r="29" spans="1:10" x14ac:dyDescent="0.2">
      <c r="A29" s="534"/>
      <c r="B29" s="537"/>
      <c r="C29" s="540"/>
      <c r="D29" s="544"/>
      <c r="E29" s="537"/>
      <c r="F29" s="241" t="s">
        <v>176</v>
      </c>
      <c r="G29" s="242"/>
      <c r="H29" s="243"/>
      <c r="I29" s="242"/>
      <c r="J29" s="513"/>
    </row>
    <row r="30" spans="1:10" x14ac:dyDescent="0.2">
      <c r="A30" s="532">
        <f>+A27+1</f>
        <v>8</v>
      </c>
      <c r="B30" s="541"/>
      <c r="C30" s="538"/>
      <c r="D30" s="542"/>
      <c r="E30" s="511"/>
      <c r="F30" s="272"/>
      <c r="G30" s="220"/>
      <c r="H30" s="220"/>
      <c r="I30" s="273"/>
      <c r="J30" s="511"/>
    </row>
    <row r="31" spans="1:10" x14ac:dyDescent="0.2">
      <c r="A31" s="533"/>
      <c r="B31" s="536"/>
      <c r="C31" s="539"/>
      <c r="D31" s="543"/>
      <c r="E31" s="536"/>
      <c r="F31" s="272"/>
      <c r="G31" s="220"/>
      <c r="H31" s="220"/>
      <c r="I31" s="273"/>
      <c r="J31" s="512"/>
    </row>
    <row r="32" spans="1:10" x14ac:dyDescent="0.2">
      <c r="A32" s="534"/>
      <c r="B32" s="537"/>
      <c r="C32" s="540"/>
      <c r="D32" s="544"/>
      <c r="E32" s="537"/>
      <c r="F32" s="241" t="s">
        <v>176</v>
      </c>
      <c r="G32" s="242"/>
      <c r="H32" s="243"/>
      <c r="I32" s="242"/>
      <c r="J32" s="513"/>
    </row>
    <row r="33" spans="1:10" x14ac:dyDescent="0.2">
      <c r="A33" s="532">
        <f>+A30+1</f>
        <v>9</v>
      </c>
      <c r="B33" s="541"/>
      <c r="C33" s="538"/>
      <c r="D33" s="542"/>
      <c r="E33" s="511"/>
      <c r="F33" s="272"/>
      <c r="G33" s="220"/>
      <c r="H33" s="220"/>
      <c r="I33" s="273"/>
      <c r="J33" s="511"/>
    </row>
    <row r="34" spans="1:10" x14ac:dyDescent="0.2">
      <c r="A34" s="533"/>
      <c r="B34" s="536"/>
      <c r="C34" s="539"/>
      <c r="D34" s="543"/>
      <c r="E34" s="536"/>
      <c r="F34" s="272"/>
      <c r="G34" s="220"/>
      <c r="H34" s="220"/>
      <c r="I34" s="273"/>
      <c r="J34" s="512"/>
    </row>
    <row r="35" spans="1:10" x14ac:dyDescent="0.2">
      <c r="A35" s="534"/>
      <c r="B35" s="537"/>
      <c r="C35" s="540"/>
      <c r="D35" s="544"/>
      <c r="E35" s="537"/>
      <c r="F35" s="241" t="s">
        <v>176</v>
      </c>
      <c r="G35" s="242"/>
      <c r="H35" s="243"/>
      <c r="I35" s="242"/>
      <c r="J35" s="513"/>
    </row>
    <row r="36" spans="1:10" x14ac:dyDescent="0.2">
      <c r="A36" s="532">
        <f>+A33+1</f>
        <v>10</v>
      </c>
      <c r="B36" s="541"/>
      <c r="C36" s="538"/>
      <c r="D36" s="542"/>
      <c r="E36" s="511"/>
      <c r="F36" s="272"/>
      <c r="G36" s="220"/>
      <c r="H36" s="220"/>
      <c r="I36" s="273"/>
      <c r="J36" s="511"/>
    </row>
    <row r="37" spans="1:10" x14ac:dyDescent="0.2">
      <c r="A37" s="533"/>
      <c r="B37" s="536"/>
      <c r="C37" s="539"/>
      <c r="D37" s="543"/>
      <c r="E37" s="536"/>
      <c r="F37" s="272"/>
      <c r="G37" s="220"/>
      <c r="H37" s="220"/>
      <c r="I37" s="273"/>
      <c r="J37" s="512"/>
    </row>
    <row r="38" spans="1:10" x14ac:dyDescent="0.2">
      <c r="A38" s="534"/>
      <c r="B38" s="537"/>
      <c r="C38" s="540"/>
      <c r="D38" s="544"/>
      <c r="E38" s="537"/>
      <c r="F38" s="241" t="s">
        <v>176</v>
      </c>
      <c r="G38" s="242"/>
      <c r="H38" s="243"/>
      <c r="I38" s="242"/>
      <c r="J38" s="513"/>
    </row>
    <row r="39" spans="1:10" x14ac:dyDescent="0.2">
      <c r="A39" s="532">
        <f>+A36+1</f>
        <v>11</v>
      </c>
      <c r="B39" s="541"/>
      <c r="C39" s="538"/>
      <c r="D39" s="542"/>
      <c r="E39" s="511"/>
      <c r="F39" s="272"/>
      <c r="G39" s="220"/>
      <c r="H39" s="220"/>
      <c r="I39" s="273"/>
      <c r="J39" s="511"/>
    </row>
    <row r="40" spans="1:10" x14ac:dyDescent="0.2">
      <c r="A40" s="533"/>
      <c r="B40" s="536"/>
      <c r="C40" s="539"/>
      <c r="D40" s="543"/>
      <c r="E40" s="536"/>
      <c r="F40" s="272"/>
      <c r="G40" s="220"/>
      <c r="H40" s="220"/>
      <c r="I40" s="273"/>
      <c r="J40" s="512"/>
    </row>
    <row r="41" spans="1:10" x14ac:dyDescent="0.2">
      <c r="A41" s="534"/>
      <c r="B41" s="537"/>
      <c r="C41" s="540"/>
      <c r="D41" s="544"/>
      <c r="E41" s="537"/>
      <c r="F41" s="241" t="s">
        <v>176</v>
      </c>
      <c r="G41" s="242"/>
      <c r="H41" s="243"/>
      <c r="I41" s="242"/>
      <c r="J41" s="513"/>
    </row>
    <row r="42" spans="1:10" x14ac:dyDescent="0.2">
      <c r="A42" s="532">
        <f>+A39+1</f>
        <v>12</v>
      </c>
      <c r="B42" s="541"/>
      <c r="C42" s="538"/>
      <c r="D42" s="542"/>
      <c r="E42" s="511"/>
      <c r="F42" s="272"/>
      <c r="G42" s="220"/>
      <c r="H42" s="220"/>
      <c r="I42" s="273"/>
      <c r="J42" s="511"/>
    </row>
    <row r="43" spans="1:10" x14ac:dyDescent="0.2">
      <c r="A43" s="533"/>
      <c r="B43" s="536"/>
      <c r="C43" s="539"/>
      <c r="D43" s="543"/>
      <c r="E43" s="536"/>
      <c r="F43" s="272"/>
      <c r="G43" s="220"/>
      <c r="H43" s="220"/>
      <c r="I43" s="273"/>
      <c r="J43" s="512"/>
    </row>
    <row r="44" spans="1:10" x14ac:dyDescent="0.2">
      <c r="A44" s="534"/>
      <c r="B44" s="537"/>
      <c r="C44" s="540"/>
      <c r="D44" s="544"/>
      <c r="E44" s="537"/>
      <c r="F44" s="241" t="s">
        <v>176</v>
      </c>
      <c r="G44" s="242"/>
      <c r="H44" s="243"/>
      <c r="I44" s="242"/>
      <c r="J44" s="513"/>
    </row>
    <row r="45" spans="1:10" x14ac:dyDescent="0.2">
      <c r="A45" s="532">
        <f>+A42+1</f>
        <v>13</v>
      </c>
      <c r="B45" s="541"/>
      <c r="C45" s="538"/>
      <c r="D45" s="542"/>
      <c r="E45" s="511"/>
      <c r="F45" s="272"/>
      <c r="G45" s="220"/>
      <c r="H45" s="220"/>
      <c r="I45" s="273"/>
      <c r="J45" s="511"/>
    </row>
    <row r="46" spans="1:10" x14ac:dyDescent="0.2">
      <c r="A46" s="533"/>
      <c r="B46" s="536"/>
      <c r="C46" s="539"/>
      <c r="D46" s="543"/>
      <c r="E46" s="536"/>
      <c r="F46" s="272"/>
      <c r="G46" s="220"/>
      <c r="H46" s="220"/>
      <c r="I46" s="273"/>
      <c r="J46" s="512"/>
    </row>
    <row r="47" spans="1:10" x14ac:dyDescent="0.2">
      <c r="A47" s="534"/>
      <c r="B47" s="537"/>
      <c r="C47" s="540"/>
      <c r="D47" s="544"/>
      <c r="E47" s="537"/>
      <c r="F47" s="241" t="s">
        <v>176</v>
      </c>
      <c r="G47" s="242"/>
      <c r="H47" s="243"/>
      <c r="I47" s="242"/>
      <c r="J47" s="513"/>
    </row>
    <row r="48" spans="1:10" x14ac:dyDescent="0.2">
      <c r="A48" s="532">
        <f>+A45+1</f>
        <v>14</v>
      </c>
      <c r="B48" s="541"/>
      <c r="C48" s="538"/>
      <c r="D48" s="542"/>
      <c r="E48" s="511"/>
      <c r="F48" s="272"/>
      <c r="G48" s="220"/>
      <c r="H48" s="220"/>
      <c r="I48" s="273"/>
      <c r="J48" s="511"/>
    </row>
    <row r="49" spans="1:10" x14ac:dyDescent="0.2">
      <c r="A49" s="533"/>
      <c r="B49" s="536"/>
      <c r="C49" s="539"/>
      <c r="D49" s="543"/>
      <c r="E49" s="536"/>
      <c r="F49" s="272"/>
      <c r="G49" s="220"/>
      <c r="H49" s="220"/>
      <c r="I49" s="273"/>
      <c r="J49" s="512"/>
    </row>
    <row r="50" spans="1:10" x14ac:dyDescent="0.2">
      <c r="A50" s="534"/>
      <c r="B50" s="537"/>
      <c r="C50" s="540"/>
      <c r="D50" s="544"/>
      <c r="E50" s="537"/>
      <c r="F50" s="241" t="s">
        <v>176</v>
      </c>
      <c r="G50" s="242"/>
      <c r="H50" s="243"/>
      <c r="I50" s="242"/>
      <c r="J50" s="513"/>
    </row>
    <row r="51" spans="1:10" x14ac:dyDescent="0.2">
      <c r="A51" s="532">
        <f>+A48+1</f>
        <v>15</v>
      </c>
      <c r="B51" s="541"/>
      <c r="C51" s="538"/>
      <c r="D51" s="542"/>
      <c r="E51" s="511"/>
      <c r="F51" s="272"/>
      <c r="G51" s="220"/>
      <c r="H51" s="220"/>
      <c r="I51" s="273"/>
      <c r="J51" s="511"/>
    </row>
    <row r="52" spans="1:10" x14ac:dyDescent="0.2">
      <c r="A52" s="533"/>
      <c r="B52" s="536"/>
      <c r="C52" s="539"/>
      <c r="D52" s="543"/>
      <c r="E52" s="536"/>
      <c r="F52" s="272"/>
      <c r="G52" s="220"/>
      <c r="H52" s="220"/>
      <c r="I52" s="273"/>
      <c r="J52" s="512"/>
    </row>
    <row r="53" spans="1:10" x14ac:dyDescent="0.2">
      <c r="A53" s="534"/>
      <c r="B53" s="537"/>
      <c r="C53" s="540"/>
      <c r="D53" s="544"/>
      <c r="E53" s="537"/>
      <c r="F53" s="241" t="s">
        <v>176</v>
      </c>
      <c r="G53" s="242"/>
      <c r="H53" s="243"/>
      <c r="I53" s="242"/>
      <c r="J53" s="513"/>
    </row>
    <row r="54" spans="1:10" x14ac:dyDescent="0.2">
      <c r="A54" s="532">
        <f>+A51+1</f>
        <v>16</v>
      </c>
      <c r="B54" s="541"/>
      <c r="C54" s="538"/>
      <c r="D54" s="542"/>
      <c r="E54" s="511"/>
      <c r="F54" s="272"/>
      <c r="G54" s="220"/>
      <c r="H54" s="220"/>
      <c r="I54" s="273"/>
      <c r="J54" s="511"/>
    </row>
    <row r="55" spans="1:10" x14ac:dyDescent="0.2">
      <c r="A55" s="533"/>
      <c r="B55" s="536"/>
      <c r="C55" s="539"/>
      <c r="D55" s="543"/>
      <c r="E55" s="536"/>
      <c r="F55" s="272"/>
      <c r="G55" s="220"/>
      <c r="H55" s="220"/>
      <c r="I55" s="273"/>
      <c r="J55" s="512"/>
    </row>
    <row r="56" spans="1:10" x14ac:dyDescent="0.2">
      <c r="A56" s="534"/>
      <c r="B56" s="537"/>
      <c r="C56" s="540"/>
      <c r="D56" s="544"/>
      <c r="E56" s="537"/>
      <c r="F56" s="241" t="s">
        <v>176</v>
      </c>
      <c r="G56" s="242"/>
      <c r="H56" s="243"/>
      <c r="I56" s="242"/>
      <c r="J56" s="513"/>
    </row>
  </sheetData>
  <sheetProtection formatColumns="0" formatRows="0" insertRows="0"/>
  <mergeCells count="92">
    <mergeCell ref="J15:J17"/>
    <mergeCell ref="J18:J20"/>
    <mergeCell ref="A12:A14"/>
    <mergeCell ref="B12:B14"/>
    <mergeCell ref="C12:C14"/>
    <mergeCell ref="D12:D14"/>
    <mergeCell ref="J12:J14"/>
    <mergeCell ref="A15:A17"/>
    <mergeCell ref="D9:D11"/>
    <mergeCell ref="D15:D17"/>
    <mergeCell ref="D18:D20"/>
    <mergeCell ref="J48:J50"/>
    <mergeCell ref="J42:J44"/>
    <mergeCell ref="J45:J47"/>
    <mergeCell ref="J36:J38"/>
    <mergeCell ref="J39:J41"/>
    <mergeCell ref="J30:J32"/>
    <mergeCell ref="J33:J35"/>
    <mergeCell ref="J24:J26"/>
    <mergeCell ref="J27:J29"/>
    <mergeCell ref="D21:D23"/>
    <mergeCell ref="E21:E23"/>
    <mergeCell ref="J21:J23"/>
    <mergeCell ref="J9:J11"/>
    <mergeCell ref="J51:J53"/>
    <mergeCell ref="A48:A50"/>
    <mergeCell ref="B48:B50"/>
    <mergeCell ref="C48:C50"/>
    <mergeCell ref="D48:D50"/>
    <mergeCell ref="E48:E50"/>
    <mergeCell ref="A51:A53"/>
    <mergeCell ref="B51:B53"/>
    <mergeCell ref="C51:C53"/>
    <mergeCell ref="D51:D53"/>
    <mergeCell ref="E51:E53"/>
    <mergeCell ref="J54:J56"/>
    <mergeCell ref="A54:A56"/>
    <mergeCell ref="B54:B56"/>
    <mergeCell ref="C54:C56"/>
    <mergeCell ref="D54:D56"/>
    <mergeCell ref="E54:E56"/>
    <mergeCell ref="A45:A47"/>
    <mergeCell ref="B45:B47"/>
    <mergeCell ref="C45:C47"/>
    <mergeCell ref="D45:D47"/>
    <mergeCell ref="E45:E47"/>
    <mergeCell ref="A42:A44"/>
    <mergeCell ref="B42:B44"/>
    <mergeCell ref="C42:C44"/>
    <mergeCell ref="D42:D44"/>
    <mergeCell ref="E42:E44"/>
    <mergeCell ref="A39:A41"/>
    <mergeCell ref="B39:B41"/>
    <mergeCell ref="C39:C41"/>
    <mergeCell ref="D39:D41"/>
    <mergeCell ref="E39:E41"/>
    <mergeCell ref="A36:A38"/>
    <mergeCell ref="B36:B38"/>
    <mergeCell ref="C36:C38"/>
    <mergeCell ref="D36:D38"/>
    <mergeCell ref="E36:E38"/>
    <mergeCell ref="A33:A35"/>
    <mergeCell ref="B33:B35"/>
    <mergeCell ref="C33:C35"/>
    <mergeCell ref="D33:D35"/>
    <mergeCell ref="E33:E35"/>
    <mergeCell ref="A30:A32"/>
    <mergeCell ref="B30:B32"/>
    <mergeCell ref="C30:C32"/>
    <mergeCell ref="D30:D32"/>
    <mergeCell ref="E30:E32"/>
    <mergeCell ref="A27:A29"/>
    <mergeCell ref="B27:B29"/>
    <mergeCell ref="C27:C29"/>
    <mergeCell ref="D27:D29"/>
    <mergeCell ref="E27:E29"/>
    <mergeCell ref="A24:A26"/>
    <mergeCell ref="B24:B26"/>
    <mergeCell ref="C24:C26"/>
    <mergeCell ref="D24:D26"/>
    <mergeCell ref="E24:E26"/>
    <mergeCell ref="A9:A11"/>
    <mergeCell ref="A21:A23"/>
    <mergeCell ref="B21:B23"/>
    <mergeCell ref="C21:C23"/>
    <mergeCell ref="A18:A20"/>
    <mergeCell ref="B9:B11"/>
    <mergeCell ref="B15:B17"/>
    <mergeCell ref="B18:B20"/>
    <mergeCell ref="C9:C11"/>
    <mergeCell ref="C15:C17"/>
    <mergeCell ref="C18:C20"/>
  </mergeCells>
  <dataValidations count="2">
    <dataValidation type="list" allowBlank="1" showInputMessage="1" showErrorMessage="1" sqref="J48 J51 J54 J21 J24 J27 J30 J33 J36 J39 J42 J45 J9 J15 J18 J12">
      <formula1>"OPEN, ONGOING, CLOSED"</formula1>
    </dataValidation>
    <dataValidation type="date" allowBlank="1" showInputMessage="1" showErrorMessage="1" sqref="C9:C56">
      <formula1>40909</formula1>
      <formula2>44166</formula2>
    </dataValidation>
  </dataValidations>
  <pageMargins left="0.70866141732283472" right="0.70866141732283472" top="0.74803149606299213" bottom="0.74803149606299213" header="0.31496062992125984" footer="0.31496062992125984"/>
  <pageSetup paperSize="9" scale="80" fitToHeight="0" orientation="landscape" r:id="rId1"/>
  <headerFooter>
    <oddHeader>&amp;C&amp;"Arial,Bold"&amp;18&amp;K03+000Suivi décisions SMCL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V1072"/>
  <sheetViews>
    <sheetView view="pageLayout" topLeftCell="R1" zoomScale="75" zoomScaleNormal="80" zoomScaleSheetLayoutView="75" zoomScalePageLayoutView="75" workbookViewId="0">
      <selection activeCell="R10" sqref="R10"/>
    </sheetView>
  </sheetViews>
  <sheetFormatPr baseColWidth="10" defaultColWidth="9.140625" defaultRowHeight="12.75" x14ac:dyDescent="0.2"/>
  <cols>
    <col min="1" max="1" width="2.140625" style="308" customWidth="1"/>
    <col min="2" max="2" width="14.28515625" style="309" customWidth="1"/>
    <col min="3" max="3" width="15.7109375" style="309" customWidth="1"/>
    <col min="4" max="4" width="16.85546875" style="309" customWidth="1"/>
    <col min="5" max="5" width="16.28515625" style="306" customWidth="1"/>
    <col min="6" max="6" width="26.140625" style="321" customWidth="1"/>
    <col min="7" max="7" width="11" style="322" customWidth="1"/>
    <col min="8" max="8" width="11.85546875" style="301" customWidth="1"/>
    <col min="9" max="9" width="12.85546875" style="303" customWidth="1"/>
    <col min="10" max="10" width="12.7109375" style="302" bestFit="1" customWidth="1"/>
    <col min="11" max="11" width="11.85546875" style="303" customWidth="1"/>
    <col min="12" max="12" width="12.7109375" style="303" customWidth="1"/>
    <col min="13" max="13" width="15.85546875" style="303" customWidth="1"/>
    <col min="14" max="14" width="28.28515625" style="302" customWidth="1"/>
    <col min="15" max="15" width="15" style="304" customWidth="1"/>
    <col min="16" max="16" width="13" style="319" customWidth="1"/>
    <col min="17" max="17" width="13.5703125" style="305" customWidth="1"/>
    <col min="18" max="18" width="13.5703125" style="304" customWidth="1"/>
    <col min="19" max="19" width="13.85546875" style="306" customWidth="1"/>
    <col min="20" max="20" width="8.85546875" style="307" customWidth="1"/>
    <col min="21" max="21" width="11.28515625" style="308" customWidth="1"/>
    <col min="22" max="22" width="13.42578125" style="308" customWidth="1"/>
    <col min="23" max="23" width="9.140625" style="308"/>
    <col min="24" max="24" width="10.28515625" style="308" bestFit="1" customWidth="1"/>
    <col min="25" max="26" width="9.140625" style="308"/>
    <col min="27" max="27" width="10.85546875" style="308" bestFit="1" customWidth="1"/>
    <col min="28" max="28" width="12.140625" style="308" bestFit="1" customWidth="1"/>
    <col min="29" max="29" width="9.140625" style="308"/>
    <col min="30" max="30" width="11.7109375" style="308" bestFit="1" customWidth="1"/>
    <col min="31" max="33" width="9.140625" style="308"/>
    <col min="34" max="34" width="14.140625" style="308" customWidth="1"/>
    <col min="35" max="37" width="9.140625" style="308"/>
    <col min="38" max="38" width="10.42578125" style="308" bestFit="1" customWidth="1"/>
    <col min="39" max="39" width="19.140625" style="308" customWidth="1"/>
    <col min="40" max="40" width="9.140625" style="308"/>
    <col min="41" max="41" width="11.7109375" style="308" bestFit="1" customWidth="1"/>
    <col min="42" max="42" width="12.28515625" style="308" customWidth="1"/>
    <col min="43" max="43" width="9.140625" style="308"/>
    <col min="44" max="44" width="12.28515625" style="308" customWidth="1"/>
    <col min="45" max="45" width="12" style="308" bestFit="1" customWidth="1"/>
    <col min="46" max="46" width="11.5703125" style="308" bestFit="1" customWidth="1"/>
    <col min="47" max="47" width="11.7109375" style="308" bestFit="1" customWidth="1"/>
    <col min="48" max="48" width="10.85546875" style="308" bestFit="1" customWidth="1"/>
    <col min="49" max="49" width="14.28515625" style="308" customWidth="1"/>
    <col min="50" max="50" width="12.7109375" style="308" customWidth="1"/>
    <col min="51" max="51" width="9.140625" style="308"/>
    <col min="52" max="52" width="11.42578125" style="308" customWidth="1"/>
    <col min="53" max="53" width="9.140625" style="308"/>
    <col min="54" max="54" width="11.5703125" style="308" customWidth="1"/>
    <col min="55" max="55" width="9.140625" style="308"/>
    <col min="56" max="56" width="11.140625" style="308" bestFit="1" customWidth="1"/>
    <col min="57" max="57" width="9.140625" style="308"/>
    <col min="58" max="58" width="11.5703125" style="308" bestFit="1" customWidth="1"/>
    <col min="59" max="59" width="9.140625" style="308"/>
    <col min="60" max="60" width="11.5703125" style="308" bestFit="1" customWidth="1"/>
    <col min="61" max="61" width="9.140625" style="308"/>
    <col min="62" max="62" width="11.5703125" style="308" bestFit="1" customWidth="1"/>
    <col min="63" max="63" width="11.42578125" style="308" bestFit="1" customWidth="1"/>
    <col min="64" max="67" width="9.140625" style="308"/>
    <col min="68" max="68" width="11" style="308" bestFit="1" customWidth="1"/>
    <col min="69" max="69" width="9.140625" style="308"/>
    <col min="70" max="70" width="11.7109375" style="308" bestFit="1" customWidth="1"/>
    <col min="71" max="256" width="9.140625" style="308"/>
    <col min="257" max="257" width="2.140625" style="308" customWidth="1"/>
    <col min="258" max="258" width="9.28515625" style="308" customWidth="1"/>
    <col min="259" max="259" width="11.85546875" style="308" customWidth="1"/>
    <col min="260" max="260" width="12.140625" style="308" customWidth="1"/>
    <col min="261" max="261" width="11.7109375" style="308" customWidth="1"/>
    <col min="262" max="262" width="6.85546875" style="308" customWidth="1"/>
    <col min="263" max="263" width="9.7109375" style="308" customWidth="1"/>
    <col min="264" max="264" width="11.7109375" style="308" customWidth="1"/>
    <col min="265" max="265" width="10.42578125" style="308" bestFit="1" customWidth="1"/>
    <col min="266" max="266" width="12" style="308" bestFit="1" customWidth="1"/>
    <col min="267" max="267" width="12.85546875" style="308" bestFit="1" customWidth="1"/>
    <col min="268" max="268" width="9" style="308" bestFit="1" customWidth="1"/>
    <col min="269" max="269" width="12.5703125" style="308" customWidth="1"/>
    <col min="270" max="270" width="28.28515625" style="308" customWidth="1"/>
    <col min="271" max="271" width="11.85546875" style="308" customWidth="1"/>
    <col min="272" max="272" width="12.28515625" style="308" customWidth="1"/>
    <col min="273" max="273" width="12.7109375" style="308" customWidth="1"/>
    <col min="274" max="274" width="10.28515625" style="308" customWidth="1"/>
    <col min="275" max="275" width="13" style="308" customWidth="1"/>
    <col min="276" max="276" width="8.85546875" style="308" customWidth="1"/>
    <col min="277" max="512" width="9.140625" style="308"/>
    <col min="513" max="513" width="2.140625" style="308" customWidth="1"/>
    <col min="514" max="514" width="9.28515625" style="308" customWidth="1"/>
    <col min="515" max="515" width="11.85546875" style="308" customWidth="1"/>
    <col min="516" max="516" width="12.140625" style="308" customWidth="1"/>
    <col min="517" max="517" width="11.7109375" style="308" customWidth="1"/>
    <col min="518" max="518" width="6.85546875" style="308" customWidth="1"/>
    <col min="519" max="519" width="9.7109375" style="308" customWidth="1"/>
    <col min="520" max="520" width="11.7109375" style="308" customWidth="1"/>
    <col min="521" max="521" width="10.42578125" style="308" bestFit="1" customWidth="1"/>
    <col min="522" max="522" width="12" style="308" bestFit="1" customWidth="1"/>
    <col min="523" max="523" width="12.85546875" style="308" bestFit="1" customWidth="1"/>
    <col min="524" max="524" width="9" style="308" bestFit="1" customWidth="1"/>
    <col min="525" max="525" width="12.5703125" style="308" customWidth="1"/>
    <col min="526" max="526" width="28.28515625" style="308" customWidth="1"/>
    <col min="527" max="527" width="11.85546875" style="308" customWidth="1"/>
    <col min="528" max="528" width="12.28515625" style="308" customWidth="1"/>
    <col min="529" max="529" width="12.7109375" style="308" customWidth="1"/>
    <col min="530" max="530" width="10.28515625" style="308" customWidth="1"/>
    <col min="531" max="531" width="13" style="308" customWidth="1"/>
    <col min="532" max="532" width="8.85546875" style="308" customWidth="1"/>
    <col min="533" max="768" width="9.140625" style="308"/>
    <col min="769" max="769" width="2.140625" style="308" customWidth="1"/>
    <col min="770" max="770" width="9.28515625" style="308" customWidth="1"/>
    <col min="771" max="771" width="11.85546875" style="308" customWidth="1"/>
    <col min="772" max="772" width="12.140625" style="308" customWidth="1"/>
    <col min="773" max="773" width="11.7109375" style="308" customWidth="1"/>
    <col min="774" max="774" width="6.85546875" style="308" customWidth="1"/>
    <col min="775" max="775" width="9.7109375" style="308" customWidth="1"/>
    <col min="776" max="776" width="11.7109375" style="308" customWidth="1"/>
    <col min="777" max="777" width="10.42578125" style="308" bestFit="1" customWidth="1"/>
    <col min="778" max="778" width="12" style="308" bestFit="1" customWidth="1"/>
    <col min="779" max="779" width="12.85546875" style="308" bestFit="1" customWidth="1"/>
    <col min="780" max="780" width="9" style="308" bestFit="1" customWidth="1"/>
    <col min="781" max="781" width="12.5703125" style="308" customWidth="1"/>
    <col min="782" max="782" width="28.28515625" style="308" customWidth="1"/>
    <col min="783" max="783" width="11.85546875" style="308" customWidth="1"/>
    <col min="784" max="784" width="12.28515625" style="308" customWidth="1"/>
    <col min="785" max="785" width="12.7109375" style="308" customWidth="1"/>
    <col min="786" max="786" width="10.28515625" style="308" customWidth="1"/>
    <col min="787" max="787" width="13" style="308" customWidth="1"/>
    <col min="788" max="788" width="8.85546875" style="308" customWidth="1"/>
    <col min="789" max="1024" width="9.140625" style="308"/>
    <col min="1025" max="1025" width="2.140625" style="308" customWidth="1"/>
    <col min="1026" max="1026" width="9.28515625" style="308" customWidth="1"/>
    <col min="1027" max="1027" width="11.85546875" style="308" customWidth="1"/>
    <col min="1028" max="1028" width="12.140625" style="308" customWidth="1"/>
    <col min="1029" max="1029" width="11.7109375" style="308" customWidth="1"/>
    <col min="1030" max="1030" width="6.85546875" style="308" customWidth="1"/>
    <col min="1031" max="1031" width="9.7109375" style="308" customWidth="1"/>
    <col min="1032" max="1032" width="11.7109375" style="308" customWidth="1"/>
    <col min="1033" max="1033" width="10.42578125" style="308" bestFit="1" customWidth="1"/>
    <col min="1034" max="1034" width="12" style="308" bestFit="1" customWidth="1"/>
    <col min="1035" max="1035" width="12.85546875" style="308" bestFit="1" customWidth="1"/>
    <col min="1036" max="1036" width="9" style="308" bestFit="1" customWidth="1"/>
    <col min="1037" max="1037" width="12.5703125" style="308" customWidth="1"/>
    <col min="1038" max="1038" width="28.28515625" style="308" customWidth="1"/>
    <col min="1039" max="1039" width="11.85546875" style="308" customWidth="1"/>
    <col min="1040" max="1040" width="12.28515625" style="308" customWidth="1"/>
    <col min="1041" max="1041" width="12.7109375" style="308" customWidth="1"/>
    <col min="1042" max="1042" width="10.28515625" style="308" customWidth="1"/>
    <col min="1043" max="1043" width="13" style="308" customWidth="1"/>
    <col min="1044" max="1044" width="8.85546875" style="308" customWidth="1"/>
    <col min="1045" max="1280" width="9.140625" style="308"/>
    <col min="1281" max="1281" width="2.140625" style="308" customWidth="1"/>
    <col min="1282" max="1282" width="9.28515625" style="308" customWidth="1"/>
    <col min="1283" max="1283" width="11.85546875" style="308" customWidth="1"/>
    <col min="1284" max="1284" width="12.140625" style="308" customWidth="1"/>
    <col min="1285" max="1285" width="11.7109375" style="308" customWidth="1"/>
    <col min="1286" max="1286" width="6.85546875" style="308" customWidth="1"/>
    <col min="1287" max="1287" width="9.7109375" style="308" customWidth="1"/>
    <col min="1288" max="1288" width="11.7109375" style="308" customWidth="1"/>
    <col min="1289" max="1289" width="10.42578125" style="308" bestFit="1" customWidth="1"/>
    <col min="1290" max="1290" width="12" style="308" bestFit="1" customWidth="1"/>
    <col min="1291" max="1291" width="12.85546875" style="308" bestFit="1" customWidth="1"/>
    <col min="1292" max="1292" width="9" style="308" bestFit="1" customWidth="1"/>
    <col min="1293" max="1293" width="12.5703125" style="308" customWidth="1"/>
    <col min="1294" max="1294" width="28.28515625" style="308" customWidth="1"/>
    <col min="1295" max="1295" width="11.85546875" style="308" customWidth="1"/>
    <col min="1296" max="1296" width="12.28515625" style="308" customWidth="1"/>
    <col min="1297" max="1297" width="12.7109375" style="308" customWidth="1"/>
    <col min="1298" max="1298" width="10.28515625" style="308" customWidth="1"/>
    <col min="1299" max="1299" width="13" style="308" customWidth="1"/>
    <col min="1300" max="1300" width="8.85546875" style="308" customWidth="1"/>
    <col min="1301" max="1536" width="9.140625" style="308"/>
    <col min="1537" max="1537" width="2.140625" style="308" customWidth="1"/>
    <col min="1538" max="1538" width="9.28515625" style="308" customWidth="1"/>
    <col min="1539" max="1539" width="11.85546875" style="308" customWidth="1"/>
    <col min="1540" max="1540" width="12.140625" style="308" customWidth="1"/>
    <col min="1541" max="1541" width="11.7109375" style="308" customWidth="1"/>
    <col min="1542" max="1542" width="6.85546875" style="308" customWidth="1"/>
    <col min="1543" max="1543" width="9.7109375" style="308" customWidth="1"/>
    <col min="1544" max="1544" width="11.7109375" style="308" customWidth="1"/>
    <col min="1545" max="1545" width="10.42578125" style="308" bestFit="1" customWidth="1"/>
    <col min="1546" max="1546" width="12" style="308" bestFit="1" customWidth="1"/>
    <col min="1547" max="1547" width="12.85546875" style="308" bestFit="1" customWidth="1"/>
    <col min="1548" max="1548" width="9" style="308" bestFit="1" customWidth="1"/>
    <col min="1549" max="1549" width="12.5703125" style="308" customWidth="1"/>
    <col min="1550" max="1550" width="28.28515625" style="308" customWidth="1"/>
    <col min="1551" max="1551" width="11.85546875" style="308" customWidth="1"/>
    <col min="1552" max="1552" width="12.28515625" style="308" customWidth="1"/>
    <col min="1553" max="1553" width="12.7109375" style="308" customWidth="1"/>
    <col min="1554" max="1554" width="10.28515625" style="308" customWidth="1"/>
    <col min="1555" max="1555" width="13" style="308" customWidth="1"/>
    <col min="1556" max="1556" width="8.85546875" style="308" customWidth="1"/>
    <col min="1557" max="1792" width="9.140625" style="308"/>
    <col min="1793" max="1793" width="2.140625" style="308" customWidth="1"/>
    <col min="1794" max="1794" width="9.28515625" style="308" customWidth="1"/>
    <col min="1795" max="1795" width="11.85546875" style="308" customWidth="1"/>
    <col min="1796" max="1796" width="12.140625" style="308" customWidth="1"/>
    <col min="1797" max="1797" width="11.7109375" style="308" customWidth="1"/>
    <col min="1798" max="1798" width="6.85546875" style="308" customWidth="1"/>
    <col min="1799" max="1799" width="9.7109375" style="308" customWidth="1"/>
    <col min="1800" max="1800" width="11.7109375" style="308" customWidth="1"/>
    <col min="1801" max="1801" width="10.42578125" style="308" bestFit="1" customWidth="1"/>
    <col min="1802" max="1802" width="12" style="308" bestFit="1" customWidth="1"/>
    <col min="1803" max="1803" width="12.85546875" style="308" bestFit="1" customWidth="1"/>
    <col min="1804" max="1804" width="9" style="308" bestFit="1" customWidth="1"/>
    <col min="1805" max="1805" width="12.5703125" style="308" customWidth="1"/>
    <col min="1806" max="1806" width="28.28515625" style="308" customWidth="1"/>
    <col min="1807" max="1807" width="11.85546875" style="308" customWidth="1"/>
    <col min="1808" max="1808" width="12.28515625" style="308" customWidth="1"/>
    <col min="1809" max="1809" width="12.7109375" style="308" customWidth="1"/>
    <col min="1810" max="1810" width="10.28515625" style="308" customWidth="1"/>
    <col min="1811" max="1811" width="13" style="308" customWidth="1"/>
    <col min="1812" max="1812" width="8.85546875" style="308" customWidth="1"/>
    <col min="1813" max="2048" width="9.140625" style="308"/>
    <col min="2049" max="2049" width="2.140625" style="308" customWidth="1"/>
    <col min="2050" max="2050" width="9.28515625" style="308" customWidth="1"/>
    <col min="2051" max="2051" width="11.85546875" style="308" customWidth="1"/>
    <col min="2052" max="2052" width="12.140625" style="308" customWidth="1"/>
    <col min="2053" max="2053" width="11.7109375" style="308" customWidth="1"/>
    <col min="2054" max="2054" width="6.85546875" style="308" customWidth="1"/>
    <col min="2055" max="2055" width="9.7109375" style="308" customWidth="1"/>
    <col min="2056" max="2056" width="11.7109375" style="308" customWidth="1"/>
    <col min="2057" max="2057" width="10.42578125" style="308" bestFit="1" customWidth="1"/>
    <col min="2058" max="2058" width="12" style="308" bestFit="1" customWidth="1"/>
    <col min="2059" max="2059" width="12.85546875" style="308" bestFit="1" customWidth="1"/>
    <col min="2060" max="2060" width="9" style="308" bestFit="1" customWidth="1"/>
    <col min="2061" max="2061" width="12.5703125" style="308" customWidth="1"/>
    <col min="2062" max="2062" width="28.28515625" style="308" customWidth="1"/>
    <col min="2063" max="2063" width="11.85546875" style="308" customWidth="1"/>
    <col min="2064" max="2064" width="12.28515625" style="308" customWidth="1"/>
    <col min="2065" max="2065" width="12.7109375" style="308" customWidth="1"/>
    <col min="2066" max="2066" width="10.28515625" style="308" customWidth="1"/>
    <col min="2067" max="2067" width="13" style="308" customWidth="1"/>
    <col min="2068" max="2068" width="8.85546875" style="308" customWidth="1"/>
    <col min="2069" max="2304" width="9.140625" style="308"/>
    <col min="2305" max="2305" width="2.140625" style="308" customWidth="1"/>
    <col min="2306" max="2306" width="9.28515625" style="308" customWidth="1"/>
    <col min="2307" max="2307" width="11.85546875" style="308" customWidth="1"/>
    <col min="2308" max="2308" width="12.140625" style="308" customWidth="1"/>
    <col min="2309" max="2309" width="11.7109375" style="308" customWidth="1"/>
    <col min="2310" max="2310" width="6.85546875" style="308" customWidth="1"/>
    <col min="2311" max="2311" width="9.7109375" style="308" customWidth="1"/>
    <col min="2312" max="2312" width="11.7109375" style="308" customWidth="1"/>
    <col min="2313" max="2313" width="10.42578125" style="308" bestFit="1" customWidth="1"/>
    <col min="2314" max="2314" width="12" style="308" bestFit="1" customWidth="1"/>
    <col min="2315" max="2315" width="12.85546875" style="308" bestFit="1" customWidth="1"/>
    <col min="2316" max="2316" width="9" style="308" bestFit="1" customWidth="1"/>
    <col min="2317" max="2317" width="12.5703125" style="308" customWidth="1"/>
    <col min="2318" max="2318" width="28.28515625" style="308" customWidth="1"/>
    <col min="2319" max="2319" width="11.85546875" style="308" customWidth="1"/>
    <col min="2320" max="2320" width="12.28515625" style="308" customWidth="1"/>
    <col min="2321" max="2321" width="12.7109375" style="308" customWidth="1"/>
    <col min="2322" max="2322" width="10.28515625" style="308" customWidth="1"/>
    <col min="2323" max="2323" width="13" style="308" customWidth="1"/>
    <col min="2324" max="2324" width="8.85546875" style="308" customWidth="1"/>
    <col min="2325" max="2560" width="9.140625" style="308"/>
    <col min="2561" max="2561" width="2.140625" style="308" customWidth="1"/>
    <col min="2562" max="2562" width="9.28515625" style="308" customWidth="1"/>
    <col min="2563" max="2563" width="11.85546875" style="308" customWidth="1"/>
    <col min="2564" max="2564" width="12.140625" style="308" customWidth="1"/>
    <col min="2565" max="2565" width="11.7109375" style="308" customWidth="1"/>
    <col min="2566" max="2566" width="6.85546875" style="308" customWidth="1"/>
    <col min="2567" max="2567" width="9.7109375" style="308" customWidth="1"/>
    <col min="2568" max="2568" width="11.7109375" style="308" customWidth="1"/>
    <col min="2569" max="2569" width="10.42578125" style="308" bestFit="1" customWidth="1"/>
    <col min="2570" max="2570" width="12" style="308" bestFit="1" customWidth="1"/>
    <col min="2571" max="2571" width="12.85546875" style="308" bestFit="1" customWidth="1"/>
    <col min="2572" max="2572" width="9" style="308" bestFit="1" customWidth="1"/>
    <col min="2573" max="2573" width="12.5703125" style="308" customWidth="1"/>
    <col min="2574" max="2574" width="28.28515625" style="308" customWidth="1"/>
    <col min="2575" max="2575" width="11.85546875" style="308" customWidth="1"/>
    <col min="2576" max="2576" width="12.28515625" style="308" customWidth="1"/>
    <col min="2577" max="2577" width="12.7109375" style="308" customWidth="1"/>
    <col min="2578" max="2578" width="10.28515625" style="308" customWidth="1"/>
    <col min="2579" max="2579" width="13" style="308" customWidth="1"/>
    <col min="2580" max="2580" width="8.85546875" style="308" customWidth="1"/>
    <col min="2581" max="2816" width="9.140625" style="308"/>
    <col min="2817" max="2817" width="2.140625" style="308" customWidth="1"/>
    <col min="2818" max="2818" width="9.28515625" style="308" customWidth="1"/>
    <col min="2819" max="2819" width="11.85546875" style="308" customWidth="1"/>
    <col min="2820" max="2820" width="12.140625" style="308" customWidth="1"/>
    <col min="2821" max="2821" width="11.7109375" style="308" customWidth="1"/>
    <col min="2822" max="2822" width="6.85546875" style="308" customWidth="1"/>
    <col min="2823" max="2823" width="9.7109375" style="308" customWidth="1"/>
    <col min="2824" max="2824" width="11.7109375" style="308" customWidth="1"/>
    <col min="2825" max="2825" width="10.42578125" style="308" bestFit="1" customWidth="1"/>
    <col min="2826" max="2826" width="12" style="308" bestFit="1" customWidth="1"/>
    <col min="2827" max="2827" width="12.85546875" style="308" bestFit="1" customWidth="1"/>
    <col min="2828" max="2828" width="9" style="308" bestFit="1" customWidth="1"/>
    <col min="2829" max="2829" width="12.5703125" style="308" customWidth="1"/>
    <col min="2830" max="2830" width="28.28515625" style="308" customWidth="1"/>
    <col min="2831" max="2831" width="11.85546875" style="308" customWidth="1"/>
    <col min="2832" max="2832" width="12.28515625" style="308" customWidth="1"/>
    <col min="2833" max="2833" width="12.7109375" style="308" customWidth="1"/>
    <col min="2834" max="2834" width="10.28515625" style="308" customWidth="1"/>
    <col min="2835" max="2835" width="13" style="308" customWidth="1"/>
    <col min="2836" max="2836" width="8.85546875" style="308" customWidth="1"/>
    <col min="2837" max="3072" width="9.140625" style="308"/>
    <col min="3073" max="3073" width="2.140625" style="308" customWidth="1"/>
    <col min="3074" max="3074" width="9.28515625" style="308" customWidth="1"/>
    <col min="3075" max="3075" width="11.85546875" style="308" customWidth="1"/>
    <col min="3076" max="3076" width="12.140625" style="308" customWidth="1"/>
    <col min="3077" max="3077" width="11.7109375" style="308" customWidth="1"/>
    <col min="3078" max="3078" width="6.85546875" style="308" customWidth="1"/>
    <col min="3079" max="3079" width="9.7109375" style="308" customWidth="1"/>
    <col min="3080" max="3080" width="11.7109375" style="308" customWidth="1"/>
    <col min="3081" max="3081" width="10.42578125" style="308" bestFit="1" customWidth="1"/>
    <col min="3082" max="3082" width="12" style="308" bestFit="1" customWidth="1"/>
    <col min="3083" max="3083" width="12.85546875" style="308" bestFit="1" customWidth="1"/>
    <col min="3084" max="3084" width="9" style="308" bestFit="1" customWidth="1"/>
    <col min="3085" max="3085" width="12.5703125" style="308" customWidth="1"/>
    <col min="3086" max="3086" width="28.28515625" style="308" customWidth="1"/>
    <col min="3087" max="3087" width="11.85546875" style="308" customWidth="1"/>
    <col min="3088" max="3088" width="12.28515625" style="308" customWidth="1"/>
    <col min="3089" max="3089" width="12.7109375" style="308" customWidth="1"/>
    <col min="3090" max="3090" width="10.28515625" style="308" customWidth="1"/>
    <col min="3091" max="3091" width="13" style="308" customWidth="1"/>
    <col min="3092" max="3092" width="8.85546875" style="308" customWidth="1"/>
    <col min="3093" max="3328" width="9.140625" style="308"/>
    <col min="3329" max="3329" width="2.140625" style="308" customWidth="1"/>
    <col min="3330" max="3330" width="9.28515625" style="308" customWidth="1"/>
    <col min="3331" max="3331" width="11.85546875" style="308" customWidth="1"/>
    <col min="3332" max="3332" width="12.140625" style="308" customWidth="1"/>
    <col min="3333" max="3333" width="11.7109375" style="308" customWidth="1"/>
    <col min="3334" max="3334" width="6.85546875" style="308" customWidth="1"/>
    <col min="3335" max="3335" width="9.7109375" style="308" customWidth="1"/>
    <col min="3336" max="3336" width="11.7109375" style="308" customWidth="1"/>
    <col min="3337" max="3337" width="10.42578125" style="308" bestFit="1" customWidth="1"/>
    <col min="3338" max="3338" width="12" style="308" bestFit="1" customWidth="1"/>
    <col min="3339" max="3339" width="12.85546875" style="308" bestFit="1" customWidth="1"/>
    <col min="3340" max="3340" width="9" style="308" bestFit="1" customWidth="1"/>
    <col min="3341" max="3341" width="12.5703125" style="308" customWidth="1"/>
    <col min="3342" max="3342" width="28.28515625" style="308" customWidth="1"/>
    <col min="3343" max="3343" width="11.85546875" style="308" customWidth="1"/>
    <col min="3344" max="3344" width="12.28515625" style="308" customWidth="1"/>
    <col min="3345" max="3345" width="12.7109375" style="308" customWidth="1"/>
    <col min="3346" max="3346" width="10.28515625" style="308" customWidth="1"/>
    <col min="3347" max="3347" width="13" style="308" customWidth="1"/>
    <col min="3348" max="3348" width="8.85546875" style="308" customWidth="1"/>
    <col min="3349" max="3584" width="9.140625" style="308"/>
    <col min="3585" max="3585" width="2.140625" style="308" customWidth="1"/>
    <col min="3586" max="3586" width="9.28515625" style="308" customWidth="1"/>
    <col min="3587" max="3587" width="11.85546875" style="308" customWidth="1"/>
    <col min="3588" max="3588" width="12.140625" style="308" customWidth="1"/>
    <col min="3589" max="3589" width="11.7109375" style="308" customWidth="1"/>
    <col min="3590" max="3590" width="6.85546875" style="308" customWidth="1"/>
    <col min="3591" max="3591" width="9.7109375" style="308" customWidth="1"/>
    <col min="3592" max="3592" width="11.7109375" style="308" customWidth="1"/>
    <col min="3593" max="3593" width="10.42578125" style="308" bestFit="1" customWidth="1"/>
    <col min="3594" max="3594" width="12" style="308" bestFit="1" customWidth="1"/>
    <col min="3595" max="3595" width="12.85546875" style="308" bestFit="1" customWidth="1"/>
    <col min="3596" max="3596" width="9" style="308" bestFit="1" customWidth="1"/>
    <col min="3597" max="3597" width="12.5703125" style="308" customWidth="1"/>
    <col min="3598" max="3598" width="28.28515625" style="308" customWidth="1"/>
    <col min="3599" max="3599" width="11.85546875" style="308" customWidth="1"/>
    <col min="3600" max="3600" width="12.28515625" style="308" customWidth="1"/>
    <col min="3601" max="3601" width="12.7109375" style="308" customWidth="1"/>
    <col min="3602" max="3602" width="10.28515625" style="308" customWidth="1"/>
    <col min="3603" max="3603" width="13" style="308" customWidth="1"/>
    <col min="3604" max="3604" width="8.85546875" style="308" customWidth="1"/>
    <col min="3605" max="3840" width="9.140625" style="308"/>
    <col min="3841" max="3841" width="2.140625" style="308" customWidth="1"/>
    <col min="3842" max="3842" width="9.28515625" style="308" customWidth="1"/>
    <col min="3843" max="3843" width="11.85546875" style="308" customWidth="1"/>
    <col min="3844" max="3844" width="12.140625" style="308" customWidth="1"/>
    <col min="3845" max="3845" width="11.7109375" style="308" customWidth="1"/>
    <col min="3846" max="3846" width="6.85546875" style="308" customWidth="1"/>
    <col min="3847" max="3847" width="9.7109375" style="308" customWidth="1"/>
    <col min="3848" max="3848" width="11.7109375" style="308" customWidth="1"/>
    <col min="3849" max="3849" width="10.42578125" style="308" bestFit="1" customWidth="1"/>
    <col min="3850" max="3850" width="12" style="308" bestFit="1" customWidth="1"/>
    <col min="3851" max="3851" width="12.85546875" style="308" bestFit="1" customWidth="1"/>
    <col min="3852" max="3852" width="9" style="308" bestFit="1" customWidth="1"/>
    <col min="3853" max="3853" width="12.5703125" style="308" customWidth="1"/>
    <col min="3854" max="3854" width="28.28515625" style="308" customWidth="1"/>
    <col min="3855" max="3855" width="11.85546875" style="308" customWidth="1"/>
    <col min="3856" max="3856" width="12.28515625" style="308" customWidth="1"/>
    <col min="3857" max="3857" width="12.7109375" style="308" customWidth="1"/>
    <col min="3858" max="3858" width="10.28515625" style="308" customWidth="1"/>
    <col min="3859" max="3859" width="13" style="308" customWidth="1"/>
    <col min="3860" max="3860" width="8.85546875" style="308" customWidth="1"/>
    <col min="3861" max="4096" width="9.140625" style="308"/>
    <col min="4097" max="4097" width="2.140625" style="308" customWidth="1"/>
    <col min="4098" max="4098" width="9.28515625" style="308" customWidth="1"/>
    <col min="4099" max="4099" width="11.85546875" style="308" customWidth="1"/>
    <col min="4100" max="4100" width="12.140625" style="308" customWidth="1"/>
    <col min="4101" max="4101" width="11.7109375" style="308" customWidth="1"/>
    <col min="4102" max="4102" width="6.85546875" style="308" customWidth="1"/>
    <col min="4103" max="4103" width="9.7109375" style="308" customWidth="1"/>
    <col min="4104" max="4104" width="11.7109375" style="308" customWidth="1"/>
    <col min="4105" max="4105" width="10.42578125" style="308" bestFit="1" customWidth="1"/>
    <col min="4106" max="4106" width="12" style="308" bestFit="1" customWidth="1"/>
    <col min="4107" max="4107" width="12.85546875" style="308" bestFit="1" customWidth="1"/>
    <col min="4108" max="4108" width="9" style="308" bestFit="1" customWidth="1"/>
    <col min="4109" max="4109" width="12.5703125" style="308" customWidth="1"/>
    <col min="4110" max="4110" width="28.28515625" style="308" customWidth="1"/>
    <col min="4111" max="4111" width="11.85546875" style="308" customWidth="1"/>
    <col min="4112" max="4112" width="12.28515625" style="308" customWidth="1"/>
    <col min="4113" max="4113" width="12.7109375" style="308" customWidth="1"/>
    <col min="4114" max="4114" width="10.28515625" style="308" customWidth="1"/>
    <col min="4115" max="4115" width="13" style="308" customWidth="1"/>
    <col min="4116" max="4116" width="8.85546875" style="308" customWidth="1"/>
    <col min="4117" max="4352" width="9.140625" style="308"/>
    <col min="4353" max="4353" width="2.140625" style="308" customWidth="1"/>
    <col min="4354" max="4354" width="9.28515625" style="308" customWidth="1"/>
    <col min="4355" max="4355" width="11.85546875" style="308" customWidth="1"/>
    <col min="4356" max="4356" width="12.140625" style="308" customWidth="1"/>
    <col min="4357" max="4357" width="11.7109375" style="308" customWidth="1"/>
    <col min="4358" max="4358" width="6.85546875" style="308" customWidth="1"/>
    <col min="4359" max="4359" width="9.7109375" style="308" customWidth="1"/>
    <col min="4360" max="4360" width="11.7109375" style="308" customWidth="1"/>
    <col min="4361" max="4361" width="10.42578125" style="308" bestFit="1" customWidth="1"/>
    <col min="4362" max="4362" width="12" style="308" bestFit="1" customWidth="1"/>
    <col min="4363" max="4363" width="12.85546875" style="308" bestFit="1" customWidth="1"/>
    <col min="4364" max="4364" width="9" style="308" bestFit="1" customWidth="1"/>
    <col min="4365" max="4365" width="12.5703125" style="308" customWidth="1"/>
    <col min="4366" max="4366" width="28.28515625" style="308" customWidth="1"/>
    <col min="4367" max="4367" width="11.85546875" style="308" customWidth="1"/>
    <col min="4368" max="4368" width="12.28515625" style="308" customWidth="1"/>
    <col min="4369" max="4369" width="12.7109375" style="308" customWidth="1"/>
    <col min="4370" max="4370" width="10.28515625" style="308" customWidth="1"/>
    <col min="4371" max="4371" width="13" style="308" customWidth="1"/>
    <col min="4372" max="4372" width="8.85546875" style="308" customWidth="1"/>
    <col min="4373" max="4608" width="9.140625" style="308"/>
    <col min="4609" max="4609" width="2.140625" style="308" customWidth="1"/>
    <col min="4610" max="4610" width="9.28515625" style="308" customWidth="1"/>
    <col min="4611" max="4611" width="11.85546875" style="308" customWidth="1"/>
    <col min="4612" max="4612" width="12.140625" style="308" customWidth="1"/>
    <col min="4613" max="4613" width="11.7109375" style="308" customWidth="1"/>
    <col min="4614" max="4614" width="6.85546875" style="308" customWidth="1"/>
    <col min="4615" max="4615" width="9.7109375" style="308" customWidth="1"/>
    <col min="4616" max="4616" width="11.7109375" style="308" customWidth="1"/>
    <col min="4617" max="4617" width="10.42578125" style="308" bestFit="1" customWidth="1"/>
    <col min="4618" max="4618" width="12" style="308" bestFit="1" customWidth="1"/>
    <col min="4619" max="4619" width="12.85546875" style="308" bestFit="1" customWidth="1"/>
    <col min="4620" max="4620" width="9" style="308" bestFit="1" customWidth="1"/>
    <col min="4621" max="4621" width="12.5703125" style="308" customWidth="1"/>
    <col min="4622" max="4622" width="28.28515625" style="308" customWidth="1"/>
    <col min="4623" max="4623" width="11.85546875" style="308" customWidth="1"/>
    <col min="4624" max="4624" width="12.28515625" style="308" customWidth="1"/>
    <col min="4625" max="4625" width="12.7109375" style="308" customWidth="1"/>
    <col min="4626" max="4626" width="10.28515625" style="308" customWidth="1"/>
    <col min="4627" max="4627" width="13" style="308" customWidth="1"/>
    <col min="4628" max="4628" width="8.85546875" style="308" customWidth="1"/>
    <col min="4629" max="4864" width="9.140625" style="308"/>
    <col min="4865" max="4865" width="2.140625" style="308" customWidth="1"/>
    <col min="4866" max="4866" width="9.28515625" style="308" customWidth="1"/>
    <col min="4867" max="4867" width="11.85546875" style="308" customWidth="1"/>
    <col min="4868" max="4868" width="12.140625" style="308" customWidth="1"/>
    <col min="4869" max="4869" width="11.7109375" style="308" customWidth="1"/>
    <col min="4870" max="4870" width="6.85546875" style="308" customWidth="1"/>
    <col min="4871" max="4871" width="9.7109375" style="308" customWidth="1"/>
    <col min="4872" max="4872" width="11.7109375" style="308" customWidth="1"/>
    <col min="4873" max="4873" width="10.42578125" style="308" bestFit="1" customWidth="1"/>
    <col min="4874" max="4874" width="12" style="308" bestFit="1" customWidth="1"/>
    <col min="4875" max="4875" width="12.85546875" style="308" bestFit="1" customWidth="1"/>
    <col min="4876" max="4876" width="9" style="308" bestFit="1" customWidth="1"/>
    <col min="4877" max="4877" width="12.5703125" style="308" customWidth="1"/>
    <col min="4878" max="4878" width="28.28515625" style="308" customWidth="1"/>
    <col min="4879" max="4879" width="11.85546875" style="308" customWidth="1"/>
    <col min="4880" max="4880" width="12.28515625" style="308" customWidth="1"/>
    <col min="4881" max="4881" width="12.7109375" style="308" customWidth="1"/>
    <col min="4882" max="4882" width="10.28515625" style="308" customWidth="1"/>
    <col min="4883" max="4883" width="13" style="308" customWidth="1"/>
    <col min="4884" max="4884" width="8.85546875" style="308" customWidth="1"/>
    <col min="4885" max="5120" width="9.140625" style="308"/>
    <col min="5121" max="5121" width="2.140625" style="308" customWidth="1"/>
    <col min="5122" max="5122" width="9.28515625" style="308" customWidth="1"/>
    <col min="5123" max="5123" width="11.85546875" style="308" customWidth="1"/>
    <col min="5124" max="5124" width="12.140625" style="308" customWidth="1"/>
    <col min="5125" max="5125" width="11.7109375" style="308" customWidth="1"/>
    <col min="5126" max="5126" width="6.85546875" style="308" customWidth="1"/>
    <col min="5127" max="5127" width="9.7109375" style="308" customWidth="1"/>
    <col min="5128" max="5128" width="11.7109375" style="308" customWidth="1"/>
    <col min="5129" max="5129" width="10.42578125" style="308" bestFit="1" customWidth="1"/>
    <col min="5130" max="5130" width="12" style="308" bestFit="1" customWidth="1"/>
    <col min="5131" max="5131" width="12.85546875" style="308" bestFit="1" customWidth="1"/>
    <col min="5132" max="5132" width="9" style="308" bestFit="1" customWidth="1"/>
    <col min="5133" max="5133" width="12.5703125" style="308" customWidth="1"/>
    <col min="5134" max="5134" width="28.28515625" style="308" customWidth="1"/>
    <col min="5135" max="5135" width="11.85546875" style="308" customWidth="1"/>
    <col min="5136" max="5136" width="12.28515625" style="308" customWidth="1"/>
    <col min="5137" max="5137" width="12.7109375" style="308" customWidth="1"/>
    <col min="5138" max="5138" width="10.28515625" style="308" customWidth="1"/>
    <col min="5139" max="5139" width="13" style="308" customWidth="1"/>
    <col min="5140" max="5140" width="8.85546875" style="308" customWidth="1"/>
    <col min="5141" max="5376" width="9.140625" style="308"/>
    <col min="5377" max="5377" width="2.140625" style="308" customWidth="1"/>
    <col min="5378" max="5378" width="9.28515625" style="308" customWidth="1"/>
    <col min="5379" max="5379" width="11.85546875" style="308" customWidth="1"/>
    <col min="5380" max="5380" width="12.140625" style="308" customWidth="1"/>
    <col min="5381" max="5381" width="11.7109375" style="308" customWidth="1"/>
    <col min="5382" max="5382" width="6.85546875" style="308" customWidth="1"/>
    <col min="5383" max="5383" width="9.7109375" style="308" customWidth="1"/>
    <col min="5384" max="5384" width="11.7109375" style="308" customWidth="1"/>
    <col min="5385" max="5385" width="10.42578125" style="308" bestFit="1" customWidth="1"/>
    <col min="5386" max="5386" width="12" style="308" bestFit="1" customWidth="1"/>
    <col min="5387" max="5387" width="12.85546875" style="308" bestFit="1" customWidth="1"/>
    <col min="5388" max="5388" width="9" style="308" bestFit="1" customWidth="1"/>
    <col min="5389" max="5389" width="12.5703125" style="308" customWidth="1"/>
    <col min="5390" max="5390" width="28.28515625" style="308" customWidth="1"/>
    <col min="5391" max="5391" width="11.85546875" style="308" customWidth="1"/>
    <col min="5392" max="5392" width="12.28515625" style="308" customWidth="1"/>
    <col min="5393" max="5393" width="12.7109375" style="308" customWidth="1"/>
    <col min="5394" max="5394" width="10.28515625" style="308" customWidth="1"/>
    <col min="5395" max="5395" width="13" style="308" customWidth="1"/>
    <col min="5396" max="5396" width="8.85546875" style="308" customWidth="1"/>
    <col min="5397" max="5632" width="9.140625" style="308"/>
    <col min="5633" max="5633" width="2.140625" style="308" customWidth="1"/>
    <col min="5634" max="5634" width="9.28515625" style="308" customWidth="1"/>
    <col min="5635" max="5635" width="11.85546875" style="308" customWidth="1"/>
    <col min="5636" max="5636" width="12.140625" style="308" customWidth="1"/>
    <col min="5637" max="5637" width="11.7109375" style="308" customWidth="1"/>
    <col min="5638" max="5638" width="6.85546875" style="308" customWidth="1"/>
    <col min="5639" max="5639" width="9.7109375" style="308" customWidth="1"/>
    <col min="5640" max="5640" width="11.7109375" style="308" customWidth="1"/>
    <col min="5641" max="5641" width="10.42578125" style="308" bestFit="1" customWidth="1"/>
    <col min="5642" max="5642" width="12" style="308" bestFit="1" customWidth="1"/>
    <col min="5643" max="5643" width="12.85546875" style="308" bestFit="1" customWidth="1"/>
    <col min="5644" max="5644" width="9" style="308" bestFit="1" customWidth="1"/>
    <col min="5645" max="5645" width="12.5703125" style="308" customWidth="1"/>
    <col min="5646" max="5646" width="28.28515625" style="308" customWidth="1"/>
    <col min="5647" max="5647" width="11.85546875" style="308" customWidth="1"/>
    <col min="5648" max="5648" width="12.28515625" style="308" customWidth="1"/>
    <col min="5649" max="5649" width="12.7109375" style="308" customWidth="1"/>
    <col min="5650" max="5650" width="10.28515625" style="308" customWidth="1"/>
    <col min="5651" max="5651" width="13" style="308" customWidth="1"/>
    <col min="5652" max="5652" width="8.85546875" style="308" customWidth="1"/>
    <col min="5653" max="5888" width="9.140625" style="308"/>
    <col min="5889" max="5889" width="2.140625" style="308" customWidth="1"/>
    <col min="5890" max="5890" width="9.28515625" style="308" customWidth="1"/>
    <col min="5891" max="5891" width="11.85546875" style="308" customWidth="1"/>
    <col min="5892" max="5892" width="12.140625" style="308" customWidth="1"/>
    <col min="5893" max="5893" width="11.7109375" style="308" customWidth="1"/>
    <col min="5894" max="5894" width="6.85546875" style="308" customWidth="1"/>
    <col min="5895" max="5895" width="9.7109375" style="308" customWidth="1"/>
    <col min="5896" max="5896" width="11.7109375" style="308" customWidth="1"/>
    <col min="5897" max="5897" width="10.42578125" style="308" bestFit="1" customWidth="1"/>
    <col min="5898" max="5898" width="12" style="308" bestFit="1" customWidth="1"/>
    <col min="5899" max="5899" width="12.85546875" style="308" bestFit="1" customWidth="1"/>
    <col min="5900" max="5900" width="9" style="308" bestFit="1" customWidth="1"/>
    <col min="5901" max="5901" width="12.5703125" style="308" customWidth="1"/>
    <col min="5902" max="5902" width="28.28515625" style="308" customWidth="1"/>
    <col min="5903" max="5903" width="11.85546875" style="308" customWidth="1"/>
    <col min="5904" max="5904" width="12.28515625" style="308" customWidth="1"/>
    <col min="5905" max="5905" width="12.7109375" style="308" customWidth="1"/>
    <col min="5906" max="5906" width="10.28515625" style="308" customWidth="1"/>
    <col min="5907" max="5907" width="13" style="308" customWidth="1"/>
    <col min="5908" max="5908" width="8.85546875" style="308" customWidth="1"/>
    <col min="5909" max="6144" width="9.140625" style="308"/>
    <col min="6145" max="6145" width="2.140625" style="308" customWidth="1"/>
    <col min="6146" max="6146" width="9.28515625" style="308" customWidth="1"/>
    <col min="6147" max="6147" width="11.85546875" style="308" customWidth="1"/>
    <col min="6148" max="6148" width="12.140625" style="308" customWidth="1"/>
    <col min="6149" max="6149" width="11.7109375" style="308" customWidth="1"/>
    <col min="6150" max="6150" width="6.85546875" style="308" customWidth="1"/>
    <col min="6151" max="6151" width="9.7109375" style="308" customWidth="1"/>
    <col min="6152" max="6152" width="11.7109375" style="308" customWidth="1"/>
    <col min="6153" max="6153" width="10.42578125" style="308" bestFit="1" customWidth="1"/>
    <col min="6154" max="6154" width="12" style="308" bestFit="1" customWidth="1"/>
    <col min="6155" max="6155" width="12.85546875" style="308" bestFit="1" customWidth="1"/>
    <col min="6156" max="6156" width="9" style="308" bestFit="1" customWidth="1"/>
    <col min="6157" max="6157" width="12.5703125" style="308" customWidth="1"/>
    <col min="6158" max="6158" width="28.28515625" style="308" customWidth="1"/>
    <col min="6159" max="6159" width="11.85546875" style="308" customWidth="1"/>
    <col min="6160" max="6160" width="12.28515625" style="308" customWidth="1"/>
    <col min="6161" max="6161" width="12.7109375" style="308" customWidth="1"/>
    <col min="6162" max="6162" width="10.28515625" style="308" customWidth="1"/>
    <col min="6163" max="6163" width="13" style="308" customWidth="1"/>
    <col min="6164" max="6164" width="8.85546875" style="308" customWidth="1"/>
    <col min="6165" max="6400" width="9.140625" style="308"/>
    <col min="6401" max="6401" width="2.140625" style="308" customWidth="1"/>
    <col min="6402" max="6402" width="9.28515625" style="308" customWidth="1"/>
    <col min="6403" max="6403" width="11.85546875" style="308" customWidth="1"/>
    <col min="6404" max="6404" width="12.140625" style="308" customWidth="1"/>
    <col min="6405" max="6405" width="11.7109375" style="308" customWidth="1"/>
    <col min="6406" max="6406" width="6.85546875" style="308" customWidth="1"/>
    <col min="6407" max="6407" width="9.7109375" style="308" customWidth="1"/>
    <col min="6408" max="6408" width="11.7109375" style="308" customWidth="1"/>
    <col min="6409" max="6409" width="10.42578125" style="308" bestFit="1" customWidth="1"/>
    <col min="6410" max="6410" width="12" style="308" bestFit="1" customWidth="1"/>
    <col min="6411" max="6411" width="12.85546875" style="308" bestFit="1" customWidth="1"/>
    <col min="6412" max="6412" width="9" style="308" bestFit="1" customWidth="1"/>
    <col min="6413" max="6413" width="12.5703125" style="308" customWidth="1"/>
    <col min="6414" max="6414" width="28.28515625" style="308" customWidth="1"/>
    <col min="6415" max="6415" width="11.85546875" style="308" customWidth="1"/>
    <col min="6416" max="6416" width="12.28515625" style="308" customWidth="1"/>
    <col min="6417" max="6417" width="12.7109375" style="308" customWidth="1"/>
    <col min="6418" max="6418" width="10.28515625" style="308" customWidth="1"/>
    <col min="6419" max="6419" width="13" style="308" customWidth="1"/>
    <col min="6420" max="6420" width="8.85546875" style="308" customWidth="1"/>
    <col min="6421" max="6656" width="9.140625" style="308"/>
    <col min="6657" max="6657" width="2.140625" style="308" customWidth="1"/>
    <col min="6658" max="6658" width="9.28515625" style="308" customWidth="1"/>
    <col min="6659" max="6659" width="11.85546875" style="308" customWidth="1"/>
    <col min="6660" max="6660" width="12.140625" style="308" customWidth="1"/>
    <col min="6661" max="6661" width="11.7109375" style="308" customWidth="1"/>
    <col min="6662" max="6662" width="6.85546875" style="308" customWidth="1"/>
    <col min="6663" max="6663" width="9.7109375" style="308" customWidth="1"/>
    <col min="6664" max="6664" width="11.7109375" style="308" customWidth="1"/>
    <col min="6665" max="6665" width="10.42578125" style="308" bestFit="1" customWidth="1"/>
    <col min="6666" max="6666" width="12" style="308" bestFit="1" customWidth="1"/>
    <col min="6667" max="6667" width="12.85546875" style="308" bestFit="1" customWidth="1"/>
    <col min="6668" max="6668" width="9" style="308" bestFit="1" customWidth="1"/>
    <col min="6669" max="6669" width="12.5703125" style="308" customWidth="1"/>
    <col min="6670" max="6670" width="28.28515625" style="308" customWidth="1"/>
    <col min="6671" max="6671" width="11.85546875" style="308" customWidth="1"/>
    <col min="6672" max="6672" width="12.28515625" style="308" customWidth="1"/>
    <col min="6673" max="6673" width="12.7109375" style="308" customWidth="1"/>
    <col min="6674" max="6674" width="10.28515625" style="308" customWidth="1"/>
    <col min="6675" max="6675" width="13" style="308" customWidth="1"/>
    <col min="6676" max="6676" width="8.85546875" style="308" customWidth="1"/>
    <col min="6677" max="6912" width="9.140625" style="308"/>
    <col min="6913" max="6913" width="2.140625" style="308" customWidth="1"/>
    <col min="6914" max="6914" width="9.28515625" style="308" customWidth="1"/>
    <col min="6915" max="6915" width="11.85546875" style="308" customWidth="1"/>
    <col min="6916" max="6916" width="12.140625" style="308" customWidth="1"/>
    <col min="6917" max="6917" width="11.7109375" style="308" customWidth="1"/>
    <col min="6918" max="6918" width="6.85546875" style="308" customWidth="1"/>
    <col min="6919" max="6919" width="9.7109375" style="308" customWidth="1"/>
    <col min="6920" max="6920" width="11.7109375" style="308" customWidth="1"/>
    <col min="6921" max="6921" width="10.42578125" style="308" bestFit="1" customWidth="1"/>
    <col min="6922" max="6922" width="12" style="308" bestFit="1" customWidth="1"/>
    <col min="6923" max="6923" width="12.85546875" style="308" bestFit="1" customWidth="1"/>
    <col min="6924" max="6924" width="9" style="308" bestFit="1" customWidth="1"/>
    <col min="6925" max="6925" width="12.5703125" style="308" customWidth="1"/>
    <col min="6926" max="6926" width="28.28515625" style="308" customWidth="1"/>
    <col min="6927" max="6927" width="11.85546875" style="308" customWidth="1"/>
    <col min="6928" max="6928" width="12.28515625" style="308" customWidth="1"/>
    <col min="6929" max="6929" width="12.7109375" style="308" customWidth="1"/>
    <col min="6930" max="6930" width="10.28515625" style="308" customWidth="1"/>
    <col min="6931" max="6931" width="13" style="308" customWidth="1"/>
    <col min="6932" max="6932" width="8.85546875" style="308" customWidth="1"/>
    <col min="6933" max="7168" width="9.140625" style="308"/>
    <col min="7169" max="7169" width="2.140625" style="308" customWidth="1"/>
    <col min="7170" max="7170" width="9.28515625" style="308" customWidth="1"/>
    <col min="7171" max="7171" width="11.85546875" style="308" customWidth="1"/>
    <col min="7172" max="7172" width="12.140625" style="308" customWidth="1"/>
    <col min="7173" max="7173" width="11.7109375" style="308" customWidth="1"/>
    <col min="7174" max="7174" width="6.85546875" style="308" customWidth="1"/>
    <col min="7175" max="7175" width="9.7109375" style="308" customWidth="1"/>
    <col min="7176" max="7176" width="11.7109375" style="308" customWidth="1"/>
    <col min="7177" max="7177" width="10.42578125" style="308" bestFit="1" customWidth="1"/>
    <col min="7178" max="7178" width="12" style="308" bestFit="1" customWidth="1"/>
    <col min="7179" max="7179" width="12.85546875" style="308" bestFit="1" customWidth="1"/>
    <col min="7180" max="7180" width="9" style="308" bestFit="1" customWidth="1"/>
    <col min="7181" max="7181" width="12.5703125" style="308" customWidth="1"/>
    <col min="7182" max="7182" width="28.28515625" style="308" customWidth="1"/>
    <col min="7183" max="7183" width="11.85546875" style="308" customWidth="1"/>
    <col min="7184" max="7184" width="12.28515625" style="308" customWidth="1"/>
    <col min="7185" max="7185" width="12.7109375" style="308" customWidth="1"/>
    <col min="7186" max="7186" width="10.28515625" style="308" customWidth="1"/>
    <col min="7187" max="7187" width="13" style="308" customWidth="1"/>
    <col min="7188" max="7188" width="8.85546875" style="308" customWidth="1"/>
    <col min="7189" max="7424" width="9.140625" style="308"/>
    <col min="7425" max="7425" width="2.140625" style="308" customWidth="1"/>
    <col min="7426" max="7426" width="9.28515625" style="308" customWidth="1"/>
    <col min="7427" max="7427" width="11.85546875" style="308" customWidth="1"/>
    <col min="7428" max="7428" width="12.140625" style="308" customWidth="1"/>
    <col min="7429" max="7429" width="11.7109375" style="308" customWidth="1"/>
    <col min="7430" max="7430" width="6.85546875" style="308" customWidth="1"/>
    <col min="7431" max="7431" width="9.7109375" style="308" customWidth="1"/>
    <col min="7432" max="7432" width="11.7109375" style="308" customWidth="1"/>
    <col min="7433" max="7433" width="10.42578125" style="308" bestFit="1" customWidth="1"/>
    <col min="7434" max="7434" width="12" style="308" bestFit="1" customWidth="1"/>
    <col min="7435" max="7435" width="12.85546875" style="308" bestFit="1" customWidth="1"/>
    <col min="7436" max="7436" width="9" style="308" bestFit="1" customWidth="1"/>
    <col min="7437" max="7437" width="12.5703125" style="308" customWidth="1"/>
    <col min="7438" max="7438" width="28.28515625" style="308" customWidth="1"/>
    <col min="7439" max="7439" width="11.85546875" style="308" customWidth="1"/>
    <col min="7440" max="7440" width="12.28515625" style="308" customWidth="1"/>
    <col min="7441" max="7441" width="12.7109375" style="308" customWidth="1"/>
    <col min="7442" max="7442" width="10.28515625" style="308" customWidth="1"/>
    <col min="7443" max="7443" width="13" style="308" customWidth="1"/>
    <col min="7444" max="7444" width="8.85546875" style="308" customWidth="1"/>
    <col min="7445" max="7680" width="9.140625" style="308"/>
    <col min="7681" max="7681" width="2.140625" style="308" customWidth="1"/>
    <col min="7682" max="7682" width="9.28515625" style="308" customWidth="1"/>
    <col min="7683" max="7683" width="11.85546875" style="308" customWidth="1"/>
    <col min="7684" max="7684" width="12.140625" style="308" customWidth="1"/>
    <col min="7685" max="7685" width="11.7109375" style="308" customWidth="1"/>
    <col min="7686" max="7686" width="6.85546875" style="308" customWidth="1"/>
    <col min="7687" max="7687" width="9.7109375" style="308" customWidth="1"/>
    <col min="7688" max="7688" width="11.7109375" style="308" customWidth="1"/>
    <col min="7689" max="7689" width="10.42578125" style="308" bestFit="1" customWidth="1"/>
    <col min="7690" max="7690" width="12" style="308" bestFit="1" customWidth="1"/>
    <col min="7691" max="7691" width="12.85546875" style="308" bestFit="1" customWidth="1"/>
    <col min="7692" max="7692" width="9" style="308" bestFit="1" customWidth="1"/>
    <col min="7693" max="7693" width="12.5703125" style="308" customWidth="1"/>
    <col min="7694" max="7694" width="28.28515625" style="308" customWidth="1"/>
    <col min="7695" max="7695" width="11.85546875" style="308" customWidth="1"/>
    <col min="7696" max="7696" width="12.28515625" style="308" customWidth="1"/>
    <col min="7697" max="7697" width="12.7109375" style="308" customWidth="1"/>
    <col min="7698" max="7698" width="10.28515625" style="308" customWidth="1"/>
    <col min="7699" max="7699" width="13" style="308" customWidth="1"/>
    <col min="7700" max="7700" width="8.85546875" style="308" customWidth="1"/>
    <col min="7701" max="7936" width="9.140625" style="308"/>
    <col min="7937" max="7937" width="2.140625" style="308" customWidth="1"/>
    <col min="7938" max="7938" width="9.28515625" style="308" customWidth="1"/>
    <col min="7939" max="7939" width="11.85546875" style="308" customWidth="1"/>
    <col min="7940" max="7940" width="12.140625" style="308" customWidth="1"/>
    <col min="7941" max="7941" width="11.7109375" style="308" customWidth="1"/>
    <col min="7942" max="7942" width="6.85546875" style="308" customWidth="1"/>
    <col min="7943" max="7943" width="9.7109375" style="308" customWidth="1"/>
    <col min="7944" max="7944" width="11.7109375" style="308" customWidth="1"/>
    <col min="7945" max="7945" width="10.42578125" style="308" bestFit="1" customWidth="1"/>
    <col min="7946" max="7946" width="12" style="308" bestFit="1" customWidth="1"/>
    <col min="7947" max="7947" width="12.85546875" style="308" bestFit="1" customWidth="1"/>
    <col min="7948" max="7948" width="9" style="308" bestFit="1" customWidth="1"/>
    <col min="7949" max="7949" width="12.5703125" style="308" customWidth="1"/>
    <col min="7950" max="7950" width="28.28515625" style="308" customWidth="1"/>
    <col min="7951" max="7951" width="11.85546875" style="308" customWidth="1"/>
    <col min="7952" max="7952" width="12.28515625" style="308" customWidth="1"/>
    <col min="7953" max="7953" width="12.7109375" style="308" customWidth="1"/>
    <col min="7954" max="7954" width="10.28515625" style="308" customWidth="1"/>
    <col min="7955" max="7955" width="13" style="308" customWidth="1"/>
    <col min="7956" max="7956" width="8.85546875" style="308" customWidth="1"/>
    <col min="7957" max="8192" width="9.140625" style="308"/>
    <col min="8193" max="8193" width="2.140625" style="308" customWidth="1"/>
    <col min="8194" max="8194" width="9.28515625" style="308" customWidth="1"/>
    <col min="8195" max="8195" width="11.85546875" style="308" customWidth="1"/>
    <col min="8196" max="8196" width="12.140625" style="308" customWidth="1"/>
    <col min="8197" max="8197" width="11.7109375" style="308" customWidth="1"/>
    <col min="8198" max="8198" width="6.85546875" style="308" customWidth="1"/>
    <col min="8199" max="8199" width="9.7109375" style="308" customWidth="1"/>
    <col min="8200" max="8200" width="11.7109375" style="308" customWidth="1"/>
    <col min="8201" max="8201" width="10.42578125" style="308" bestFit="1" customWidth="1"/>
    <col min="8202" max="8202" width="12" style="308" bestFit="1" customWidth="1"/>
    <col min="8203" max="8203" width="12.85546875" style="308" bestFit="1" customWidth="1"/>
    <col min="8204" max="8204" width="9" style="308" bestFit="1" customWidth="1"/>
    <col min="8205" max="8205" width="12.5703125" style="308" customWidth="1"/>
    <col min="8206" max="8206" width="28.28515625" style="308" customWidth="1"/>
    <col min="8207" max="8207" width="11.85546875" style="308" customWidth="1"/>
    <col min="8208" max="8208" width="12.28515625" style="308" customWidth="1"/>
    <col min="8209" max="8209" width="12.7109375" style="308" customWidth="1"/>
    <col min="8210" max="8210" width="10.28515625" style="308" customWidth="1"/>
    <col min="8211" max="8211" width="13" style="308" customWidth="1"/>
    <col min="8212" max="8212" width="8.85546875" style="308" customWidth="1"/>
    <col min="8213" max="8448" width="9.140625" style="308"/>
    <col min="8449" max="8449" width="2.140625" style="308" customWidth="1"/>
    <col min="8450" max="8450" width="9.28515625" style="308" customWidth="1"/>
    <col min="8451" max="8451" width="11.85546875" style="308" customWidth="1"/>
    <col min="8452" max="8452" width="12.140625" style="308" customWidth="1"/>
    <col min="8453" max="8453" width="11.7109375" style="308" customWidth="1"/>
    <col min="8454" max="8454" width="6.85546875" style="308" customWidth="1"/>
    <col min="8455" max="8455" width="9.7109375" style="308" customWidth="1"/>
    <col min="8456" max="8456" width="11.7109375" style="308" customWidth="1"/>
    <col min="8457" max="8457" width="10.42578125" style="308" bestFit="1" customWidth="1"/>
    <col min="8458" max="8458" width="12" style="308" bestFit="1" customWidth="1"/>
    <col min="8459" max="8459" width="12.85546875" style="308" bestFit="1" customWidth="1"/>
    <col min="8460" max="8460" width="9" style="308" bestFit="1" customWidth="1"/>
    <col min="8461" max="8461" width="12.5703125" style="308" customWidth="1"/>
    <col min="8462" max="8462" width="28.28515625" style="308" customWidth="1"/>
    <col min="8463" max="8463" width="11.85546875" style="308" customWidth="1"/>
    <col min="8464" max="8464" width="12.28515625" style="308" customWidth="1"/>
    <col min="8465" max="8465" width="12.7109375" style="308" customWidth="1"/>
    <col min="8466" max="8466" width="10.28515625" style="308" customWidth="1"/>
    <col min="8467" max="8467" width="13" style="308" customWidth="1"/>
    <col min="8468" max="8468" width="8.85546875" style="308" customWidth="1"/>
    <col min="8469" max="8704" width="9.140625" style="308"/>
    <col min="8705" max="8705" width="2.140625" style="308" customWidth="1"/>
    <col min="8706" max="8706" width="9.28515625" style="308" customWidth="1"/>
    <col min="8707" max="8707" width="11.85546875" style="308" customWidth="1"/>
    <col min="8708" max="8708" width="12.140625" style="308" customWidth="1"/>
    <col min="8709" max="8709" width="11.7109375" style="308" customWidth="1"/>
    <col min="8710" max="8710" width="6.85546875" style="308" customWidth="1"/>
    <col min="8711" max="8711" width="9.7109375" style="308" customWidth="1"/>
    <col min="8712" max="8712" width="11.7109375" style="308" customWidth="1"/>
    <col min="8713" max="8713" width="10.42578125" style="308" bestFit="1" customWidth="1"/>
    <col min="8714" max="8714" width="12" style="308" bestFit="1" customWidth="1"/>
    <col min="8715" max="8715" width="12.85546875" style="308" bestFit="1" customWidth="1"/>
    <col min="8716" max="8716" width="9" style="308" bestFit="1" customWidth="1"/>
    <col min="8717" max="8717" width="12.5703125" style="308" customWidth="1"/>
    <col min="8718" max="8718" width="28.28515625" style="308" customWidth="1"/>
    <col min="8719" max="8719" width="11.85546875" style="308" customWidth="1"/>
    <col min="8720" max="8720" width="12.28515625" style="308" customWidth="1"/>
    <col min="8721" max="8721" width="12.7109375" style="308" customWidth="1"/>
    <col min="8722" max="8722" width="10.28515625" style="308" customWidth="1"/>
    <col min="8723" max="8723" width="13" style="308" customWidth="1"/>
    <col min="8724" max="8724" width="8.85546875" style="308" customWidth="1"/>
    <col min="8725" max="8960" width="9.140625" style="308"/>
    <col min="8961" max="8961" width="2.140625" style="308" customWidth="1"/>
    <col min="8962" max="8962" width="9.28515625" style="308" customWidth="1"/>
    <col min="8963" max="8963" width="11.85546875" style="308" customWidth="1"/>
    <col min="8964" max="8964" width="12.140625" style="308" customWidth="1"/>
    <col min="8965" max="8965" width="11.7109375" style="308" customWidth="1"/>
    <col min="8966" max="8966" width="6.85546875" style="308" customWidth="1"/>
    <col min="8967" max="8967" width="9.7109375" style="308" customWidth="1"/>
    <col min="8968" max="8968" width="11.7109375" style="308" customWidth="1"/>
    <col min="8969" max="8969" width="10.42578125" style="308" bestFit="1" customWidth="1"/>
    <col min="8970" max="8970" width="12" style="308" bestFit="1" customWidth="1"/>
    <col min="8971" max="8971" width="12.85546875" style="308" bestFit="1" customWidth="1"/>
    <col min="8972" max="8972" width="9" style="308" bestFit="1" customWidth="1"/>
    <col min="8973" max="8973" width="12.5703125" style="308" customWidth="1"/>
    <col min="8974" max="8974" width="28.28515625" style="308" customWidth="1"/>
    <col min="8975" max="8975" width="11.85546875" style="308" customWidth="1"/>
    <col min="8976" max="8976" width="12.28515625" style="308" customWidth="1"/>
    <col min="8977" max="8977" width="12.7109375" style="308" customWidth="1"/>
    <col min="8978" max="8978" width="10.28515625" style="308" customWidth="1"/>
    <col min="8979" max="8979" width="13" style="308" customWidth="1"/>
    <col min="8980" max="8980" width="8.85546875" style="308" customWidth="1"/>
    <col min="8981" max="9216" width="9.140625" style="308"/>
    <col min="9217" max="9217" width="2.140625" style="308" customWidth="1"/>
    <col min="9218" max="9218" width="9.28515625" style="308" customWidth="1"/>
    <col min="9219" max="9219" width="11.85546875" style="308" customWidth="1"/>
    <col min="9220" max="9220" width="12.140625" style="308" customWidth="1"/>
    <col min="9221" max="9221" width="11.7109375" style="308" customWidth="1"/>
    <col min="9222" max="9222" width="6.85546875" style="308" customWidth="1"/>
    <col min="9223" max="9223" width="9.7109375" style="308" customWidth="1"/>
    <col min="9224" max="9224" width="11.7109375" style="308" customWidth="1"/>
    <col min="9225" max="9225" width="10.42578125" style="308" bestFit="1" customWidth="1"/>
    <col min="9226" max="9226" width="12" style="308" bestFit="1" customWidth="1"/>
    <col min="9227" max="9227" width="12.85546875" style="308" bestFit="1" customWidth="1"/>
    <col min="9228" max="9228" width="9" style="308" bestFit="1" customWidth="1"/>
    <col min="9229" max="9229" width="12.5703125" style="308" customWidth="1"/>
    <col min="9230" max="9230" width="28.28515625" style="308" customWidth="1"/>
    <col min="9231" max="9231" width="11.85546875" style="308" customWidth="1"/>
    <col min="9232" max="9232" width="12.28515625" style="308" customWidth="1"/>
    <col min="9233" max="9233" width="12.7109375" style="308" customWidth="1"/>
    <col min="9234" max="9234" width="10.28515625" style="308" customWidth="1"/>
    <col min="9235" max="9235" width="13" style="308" customWidth="1"/>
    <col min="9236" max="9236" width="8.85546875" style="308" customWidth="1"/>
    <col min="9237" max="9472" width="9.140625" style="308"/>
    <col min="9473" max="9473" width="2.140625" style="308" customWidth="1"/>
    <col min="9474" max="9474" width="9.28515625" style="308" customWidth="1"/>
    <col min="9475" max="9475" width="11.85546875" style="308" customWidth="1"/>
    <col min="9476" max="9476" width="12.140625" style="308" customWidth="1"/>
    <col min="9477" max="9477" width="11.7109375" style="308" customWidth="1"/>
    <col min="9478" max="9478" width="6.85546875" style="308" customWidth="1"/>
    <col min="9479" max="9479" width="9.7109375" style="308" customWidth="1"/>
    <col min="9480" max="9480" width="11.7109375" style="308" customWidth="1"/>
    <col min="9481" max="9481" width="10.42578125" style="308" bestFit="1" customWidth="1"/>
    <col min="9482" max="9482" width="12" style="308" bestFit="1" customWidth="1"/>
    <col min="9483" max="9483" width="12.85546875" style="308" bestFit="1" customWidth="1"/>
    <col min="9484" max="9484" width="9" style="308" bestFit="1" customWidth="1"/>
    <col min="9485" max="9485" width="12.5703125" style="308" customWidth="1"/>
    <col min="9486" max="9486" width="28.28515625" style="308" customWidth="1"/>
    <col min="9487" max="9487" width="11.85546875" style="308" customWidth="1"/>
    <col min="9488" max="9488" width="12.28515625" style="308" customWidth="1"/>
    <col min="9489" max="9489" width="12.7109375" style="308" customWidth="1"/>
    <col min="9490" max="9490" width="10.28515625" style="308" customWidth="1"/>
    <col min="9491" max="9491" width="13" style="308" customWidth="1"/>
    <col min="9492" max="9492" width="8.85546875" style="308" customWidth="1"/>
    <col min="9493" max="9728" width="9.140625" style="308"/>
    <col min="9729" max="9729" width="2.140625" style="308" customWidth="1"/>
    <col min="9730" max="9730" width="9.28515625" style="308" customWidth="1"/>
    <col min="9731" max="9731" width="11.85546875" style="308" customWidth="1"/>
    <col min="9732" max="9732" width="12.140625" style="308" customWidth="1"/>
    <col min="9733" max="9733" width="11.7109375" style="308" customWidth="1"/>
    <col min="9734" max="9734" width="6.85546875" style="308" customWidth="1"/>
    <col min="9735" max="9735" width="9.7109375" style="308" customWidth="1"/>
    <col min="9736" max="9736" width="11.7109375" style="308" customWidth="1"/>
    <col min="9737" max="9737" width="10.42578125" style="308" bestFit="1" customWidth="1"/>
    <col min="9738" max="9738" width="12" style="308" bestFit="1" customWidth="1"/>
    <col min="9739" max="9739" width="12.85546875" style="308" bestFit="1" customWidth="1"/>
    <col min="9740" max="9740" width="9" style="308" bestFit="1" customWidth="1"/>
    <col min="9741" max="9741" width="12.5703125" style="308" customWidth="1"/>
    <col min="9742" max="9742" width="28.28515625" style="308" customWidth="1"/>
    <col min="9743" max="9743" width="11.85546875" style="308" customWidth="1"/>
    <col min="9744" max="9744" width="12.28515625" style="308" customWidth="1"/>
    <col min="9745" max="9745" width="12.7109375" style="308" customWidth="1"/>
    <col min="9746" max="9746" width="10.28515625" style="308" customWidth="1"/>
    <col min="9747" max="9747" width="13" style="308" customWidth="1"/>
    <col min="9748" max="9748" width="8.85546875" style="308" customWidth="1"/>
    <col min="9749" max="9984" width="9.140625" style="308"/>
    <col min="9985" max="9985" width="2.140625" style="308" customWidth="1"/>
    <col min="9986" max="9986" width="9.28515625" style="308" customWidth="1"/>
    <col min="9987" max="9987" width="11.85546875" style="308" customWidth="1"/>
    <col min="9988" max="9988" width="12.140625" style="308" customWidth="1"/>
    <col min="9989" max="9989" width="11.7109375" style="308" customWidth="1"/>
    <col min="9990" max="9990" width="6.85546875" style="308" customWidth="1"/>
    <col min="9991" max="9991" width="9.7109375" style="308" customWidth="1"/>
    <col min="9992" max="9992" width="11.7109375" style="308" customWidth="1"/>
    <col min="9993" max="9993" width="10.42578125" style="308" bestFit="1" customWidth="1"/>
    <col min="9994" max="9994" width="12" style="308" bestFit="1" customWidth="1"/>
    <col min="9995" max="9995" width="12.85546875" style="308" bestFit="1" customWidth="1"/>
    <col min="9996" max="9996" width="9" style="308" bestFit="1" customWidth="1"/>
    <col min="9997" max="9997" width="12.5703125" style="308" customWidth="1"/>
    <col min="9998" max="9998" width="28.28515625" style="308" customWidth="1"/>
    <col min="9999" max="9999" width="11.85546875" style="308" customWidth="1"/>
    <col min="10000" max="10000" width="12.28515625" style="308" customWidth="1"/>
    <col min="10001" max="10001" width="12.7109375" style="308" customWidth="1"/>
    <col min="10002" max="10002" width="10.28515625" style="308" customWidth="1"/>
    <col min="10003" max="10003" width="13" style="308" customWidth="1"/>
    <col min="10004" max="10004" width="8.85546875" style="308" customWidth="1"/>
    <col min="10005" max="10240" width="9.140625" style="308"/>
    <col min="10241" max="10241" width="2.140625" style="308" customWidth="1"/>
    <col min="10242" max="10242" width="9.28515625" style="308" customWidth="1"/>
    <col min="10243" max="10243" width="11.85546875" style="308" customWidth="1"/>
    <col min="10244" max="10244" width="12.140625" style="308" customWidth="1"/>
    <col min="10245" max="10245" width="11.7109375" style="308" customWidth="1"/>
    <col min="10246" max="10246" width="6.85546875" style="308" customWidth="1"/>
    <col min="10247" max="10247" width="9.7109375" style="308" customWidth="1"/>
    <col min="10248" max="10248" width="11.7109375" style="308" customWidth="1"/>
    <col min="10249" max="10249" width="10.42578125" style="308" bestFit="1" customWidth="1"/>
    <col min="10250" max="10250" width="12" style="308" bestFit="1" customWidth="1"/>
    <col min="10251" max="10251" width="12.85546875" style="308" bestFit="1" customWidth="1"/>
    <col min="10252" max="10252" width="9" style="308" bestFit="1" customWidth="1"/>
    <col min="10253" max="10253" width="12.5703125" style="308" customWidth="1"/>
    <col min="10254" max="10254" width="28.28515625" style="308" customWidth="1"/>
    <col min="10255" max="10255" width="11.85546875" style="308" customWidth="1"/>
    <col min="10256" max="10256" width="12.28515625" style="308" customWidth="1"/>
    <col min="10257" max="10257" width="12.7109375" style="308" customWidth="1"/>
    <col min="10258" max="10258" width="10.28515625" style="308" customWidth="1"/>
    <col min="10259" max="10259" width="13" style="308" customWidth="1"/>
    <col min="10260" max="10260" width="8.85546875" style="308" customWidth="1"/>
    <col min="10261" max="10496" width="9.140625" style="308"/>
    <col min="10497" max="10497" width="2.140625" style="308" customWidth="1"/>
    <col min="10498" max="10498" width="9.28515625" style="308" customWidth="1"/>
    <col min="10499" max="10499" width="11.85546875" style="308" customWidth="1"/>
    <col min="10500" max="10500" width="12.140625" style="308" customWidth="1"/>
    <col min="10501" max="10501" width="11.7109375" style="308" customWidth="1"/>
    <col min="10502" max="10502" width="6.85546875" style="308" customWidth="1"/>
    <col min="10503" max="10503" width="9.7109375" style="308" customWidth="1"/>
    <col min="10504" max="10504" width="11.7109375" style="308" customWidth="1"/>
    <col min="10505" max="10505" width="10.42578125" style="308" bestFit="1" customWidth="1"/>
    <col min="10506" max="10506" width="12" style="308" bestFit="1" customWidth="1"/>
    <col min="10507" max="10507" width="12.85546875" style="308" bestFit="1" customWidth="1"/>
    <col min="10508" max="10508" width="9" style="308" bestFit="1" customWidth="1"/>
    <col min="10509" max="10509" width="12.5703125" style="308" customWidth="1"/>
    <col min="10510" max="10510" width="28.28515625" style="308" customWidth="1"/>
    <col min="10511" max="10511" width="11.85546875" style="308" customWidth="1"/>
    <col min="10512" max="10512" width="12.28515625" style="308" customWidth="1"/>
    <col min="10513" max="10513" width="12.7109375" style="308" customWidth="1"/>
    <col min="10514" max="10514" width="10.28515625" style="308" customWidth="1"/>
    <col min="10515" max="10515" width="13" style="308" customWidth="1"/>
    <col min="10516" max="10516" width="8.85546875" style="308" customWidth="1"/>
    <col min="10517" max="10752" width="9.140625" style="308"/>
    <col min="10753" max="10753" width="2.140625" style="308" customWidth="1"/>
    <col min="10754" max="10754" width="9.28515625" style="308" customWidth="1"/>
    <col min="10755" max="10755" width="11.85546875" style="308" customWidth="1"/>
    <col min="10756" max="10756" width="12.140625" style="308" customWidth="1"/>
    <col min="10757" max="10757" width="11.7109375" style="308" customWidth="1"/>
    <col min="10758" max="10758" width="6.85546875" style="308" customWidth="1"/>
    <col min="10759" max="10759" width="9.7109375" style="308" customWidth="1"/>
    <col min="10760" max="10760" width="11.7109375" style="308" customWidth="1"/>
    <col min="10761" max="10761" width="10.42578125" style="308" bestFit="1" customWidth="1"/>
    <col min="10762" max="10762" width="12" style="308" bestFit="1" customWidth="1"/>
    <col min="10763" max="10763" width="12.85546875" style="308" bestFit="1" customWidth="1"/>
    <col min="10764" max="10764" width="9" style="308" bestFit="1" customWidth="1"/>
    <col min="10765" max="10765" width="12.5703125" style="308" customWidth="1"/>
    <col min="10766" max="10766" width="28.28515625" style="308" customWidth="1"/>
    <col min="10767" max="10767" width="11.85546875" style="308" customWidth="1"/>
    <col min="10768" max="10768" width="12.28515625" style="308" customWidth="1"/>
    <col min="10769" max="10769" width="12.7109375" style="308" customWidth="1"/>
    <col min="10770" max="10770" width="10.28515625" style="308" customWidth="1"/>
    <col min="10771" max="10771" width="13" style="308" customWidth="1"/>
    <col min="10772" max="10772" width="8.85546875" style="308" customWidth="1"/>
    <col min="10773" max="11008" width="9.140625" style="308"/>
    <col min="11009" max="11009" width="2.140625" style="308" customWidth="1"/>
    <col min="11010" max="11010" width="9.28515625" style="308" customWidth="1"/>
    <col min="11011" max="11011" width="11.85546875" style="308" customWidth="1"/>
    <col min="11012" max="11012" width="12.140625" style="308" customWidth="1"/>
    <col min="11013" max="11013" width="11.7109375" style="308" customWidth="1"/>
    <col min="11014" max="11014" width="6.85546875" style="308" customWidth="1"/>
    <col min="11015" max="11015" width="9.7109375" style="308" customWidth="1"/>
    <col min="11016" max="11016" width="11.7109375" style="308" customWidth="1"/>
    <col min="11017" max="11017" width="10.42578125" style="308" bestFit="1" customWidth="1"/>
    <col min="11018" max="11018" width="12" style="308" bestFit="1" customWidth="1"/>
    <col min="11019" max="11019" width="12.85546875" style="308" bestFit="1" customWidth="1"/>
    <col min="11020" max="11020" width="9" style="308" bestFit="1" customWidth="1"/>
    <col min="11021" max="11021" width="12.5703125" style="308" customWidth="1"/>
    <col min="11022" max="11022" width="28.28515625" style="308" customWidth="1"/>
    <col min="11023" max="11023" width="11.85546875" style="308" customWidth="1"/>
    <col min="11024" max="11024" width="12.28515625" style="308" customWidth="1"/>
    <col min="11025" max="11025" width="12.7109375" style="308" customWidth="1"/>
    <col min="11026" max="11026" width="10.28515625" style="308" customWidth="1"/>
    <col min="11027" max="11027" width="13" style="308" customWidth="1"/>
    <col min="11028" max="11028" width="8.85546875" style="308" customWidth="1"/>
    <col min="11029" max="11264" width="9.140625" style="308"/>
    <col min="11265" max="11265" width="2.140625" style="308" customWidth="1"/>
    <col min="11266" max="11266" width="9.28515625" style="308" customWidth="1"/>
    <col min="11267" max="11267" width="11.85546875" style="308" customWidth="1"/>
    <col min="11268" max="11268" width="12.140625" style="308" customWidth="1"/>
    <col min="11269" max="11269" width="11.7109375" style="308" customWidth="1"/>
    <col min="11270" max="11270" width="6.85546875" style="308" customWidth="1"/>
    <col min="11271" max="11271" width="9.7109375" style="308" customWidth="1"/>
    <col min="11272" max="11272" width="11.7109375" style="308" customWidth="1"/>
    <col min="11273" max="11273" width="10.42578125" style="308" bestFit="1" customWidth="1"/>
    <col min="11274" max="11274" width="12" style="308" bestFit="1" customWidth="1"/>
    <col min="11275" max="11275" width="12.85546875" style="308" bestFit="1" customWidth="1"/>
    <col min="11276" max="11276" width="9" style="308" bestFit="1" customWidth="1"/>
    <col min="11277" max="11277" width="12.5703125" style="308" customWidth="1"/>
    <col min="11278" max="11278" width="28.28515625" style="308" customWidth="1"/>
    <col min="11279" max="11279" width="11.85546875" style="308" customWidth="1"/>
    <col min="11280" max="11280" width="12.28515625" style="308" customWidth="1"/>
    <col min="11281" max="11281" width="12.7109375" style="308" customWidth="1"/>
    <col min="11282" max="11282" width="10.28515625" style="308" customWidth="1"/>
    <col min="11283" max="11283" width="13" style="308" customWidth="1"/>
    <col min="11284" max="11284" width="8.85546875" style="308" customWidth="1"/>
    <col min="11285" max="11520" width="9.140625" style="308"/>
    <col min="11521" max="11521" width="2.140625" style="308" customWidth="1"/>
    <col min="11522" max="11522" width="9.28515625" style="308" customWidth="1"/>
    <col min="11523" max="11523" width="11.85546875" style="308" customWidth="1"/>
    <col min="11524" max="11524" width="12.140625" style="308" customWidth="1"/>
    <col min="11525" max="11525" width="11.7109375" style="308" customWidth="1"/>
    <col min="11526" max="11526" width="6.85546875" style="308" customWidth="1"/>
    <col min="11527" max="11527" width="9.7109375" style="308" customWidth="1"/>
    <col min="11528" max="11528" width="11.7109375" style="308" customWidth="1"/>
    <col min="11529" max="11529" width="10.42578125" style="308" bestFit="1" customWidth="1"/>
    <col min="11530" max="11530" width="12" style="308" bestFit="1" customWidth="1"/>
    <col min="11531" max="11531" width="12.85546875" style="308" bestFit="1" customWidth="1"/>
    <col min="11532" max="11532" width="9" style="308" bestFit="1" customWidth="1"/>
    <col min="11533" max="11533" width="12.5703125" style="308" customWidth="1"/>
    <col min="11534" max="11534" width="28.28515625" style="308" customWidth="1"/>
    <col min="11535" max="11535" width="11.85546875" style="308" customWidth="1"/>
    <col min="11536" max="11536" width="12.28515625" style="308" customWidth="1"/>
    <col min="11537" max="11537" width="12.7109375" style="308" customWidth="1"/>
    <col min="11538" max="11538" width="10.28515625" style="308" customWidth="1"/>
    <col min="11539" max="11539" width="13" style="308" customWidth="1"/>
    <col min="11540" max="11540" width="8.85546875" style="308" customWidth="1"/>
    <col min="11541" max="11776" width="9.140625" style="308"/>
    <col min="11777" max="11777" width="2.140625" style="308" customWidth="1"/>
    <col min="11778" max="11778" width="9.28515625" style="308" customWidth="1"/>
    <col min="11779" max="11779" width="11.85546875" style="308" customWidth="1"/>
    <col min="11780" max="11780" width="12.140625" style="308" customWidth="1"/>
    <col min="11781" max="11781" width="11.7109375" style="308" customWidth="1"/>
    <col min="11782" max="11782" width="6.85546875" style="308" customWidth="1"/>
    <col min="11783" max="11783" width="9.7109375" style="308" customWidth="1"/>
    <col min="11784" max="11784" width="11.7109375" style="308" customWidth="1"/>
    <col min="11785" max="11785" width="10.42578125" style="308" bestFit="1" customWidth="1"/>
    <col min="11786" max="11786" width="12" style="308" bestFit="1" customWidth="1"/>
    <col min="11787" max="11787" width="12.85546875" style="308" bestFit="1" customWidth="1"/>
    <col min="11788" max="11788" width="9" style="308" bestFit="1" customWidth="1"/>
    <col min="11789" max="11789" width="12.5703125" style="308" customWidth="1"/>
    <col min="11790" max="11790" width="28.28515625" style="308" customWidth="1"/>
    <col min="11791" max="11791" width="11.85546875" style="308" customWidth="1"/>
    <col min="11792" max="11792" width="12.28515625" style="308" customWidth="1"/>
    <col min="11793" max="11793" width="12.7109375" style="308" customWidth="1"/>
    <col min="11794" max="11794" width="10.28515625" style="308" customWidth="1"/>
    <col min="11795" max="11795" width="13" style="308" customWidth="1"/>
    <col min="11796" max="11796" width="8.85546875" style="308" customWidth="1"/>
    <col min="11797" max="12032" width="9.140625" style="308"/>
    <col min="12033" max="12033" width="2.140625" style="308" customWidth="1"/>
    <col min="12034" max="12034" width="9.28515625" style="308" customWidth="1"/>
    <col min="12035" max="12035" width="11.85546875" style="308" customWidth="1"/>
    <col min="12036" max="12036" width="12.140625" style="308" customWidth="1"/>
    <col min="12037" max="12037" width="11.7109375" style="308" customWidth="1"/>
    <col min="12038" max="12038" width="6.85546875" style="308" customWidth="1"/>
    <col min="12039" max="12039" width="9.7109375" style="308" customWidth="1"/>
    <col min="12040" max="12040" width="11.7109375" style="308" customWidth="1"/>
    <col min="12041" max="12041" width="10.42578125" style="308" bestFit="1" customWidth="1"/>
    <col min="12042" max="12042" width="12" style="308" bestFit="1" customWidth="1"/>
    <col min="12043" max="12043" width="12.85546875" style="308" bestFit="1" customWidth="1"/>
    <col min="12044" max="12044" width="9" style="308" bestFit="1" customWidth="1"/>
    <col min="12045" max="12045" width="12.5703125" style="308" customWidth="1"/>
    <col min="12046" max="12046" width="28.28515625" style="308" customWidth="1"/>
    <col min="12047" max="12047" width="11.85546875" style="308" customWidth="1"/>
    <col min="12048" max="12048" width="12.28515625" style="308" customWidth="1"/>
    <col min="12049" max="12049" width="12.7109375" style="308" customWidth="1"/>
    <col min="12050" max="12050" width="10.28515625" style="308" customWidth="1"/>
    <col min="12051" max="12051" width="13" style="308" customWidth="1"/>
    <col min="12052" max="12052" width="8.85546875" style="308" customWidth="1"/>
    <col min="12053" max="12288" width="9.140625" style="308"/>
    <col min="12289" max="12289" width="2.140625" style="308" customWidth="1"/>
    <col min="12290" max="12290" width="9.28515625" style="308" customWidth="1"/>
    <col min="12291" max="12291" width="11.85546875" style="308" customWidth="1"/>
    <col min="12292" max="12292" width="12.140625" style="308" customWidth="1"/>
    <col min="12293" max="12293" width="11.7109375" style="308" customWidth="1"/>
    <col min="12294" max="12294" width="6.85546875" style="308" customWidth="1"/>
    <col min="12295" max="12295" width="9.7109375" style="308" customWidth="1"/>
    <col min="12296" max="12296" width="11.7109375" style="308" customWidth="1"/>
    <col min="12297" max="12297" width="10.42578125" style="308" bestFit="1" customWidth="1"/>
    <col min="12298" max="12298" width="12" style="308" bestFit="1" customWidth="1"/>
    <col min="12299" max="12299" width="12.85546875" style="308" bestFit="1" customWidth="1"/>
    <col min="12300" max="12300" width="9" style="308" bestFit="1" customWidth="1"/>
    <col min="12301" max="12301" width="12.5703125" style="308" customWidth="1"/>
    <col min="12302" max="12302" width="28.28515625" style="308" customWidth="1"/>
    <col min="12303" max="12303" width="11.85546875" style="308" customWidth="1"/>
    <col min="12304" max="12304" width="12.28515625" style="308" customWidth="1"/>
    <col min="12305" max="12305" width="12.7109375" style="308" customWidth="1"/>
    <col min="12306" max="12306" width="10.28515625" style="308" customWidth="1"/>
    <col min="12307" max="12307" width="13" style="308" customWidth="1"/>
    <col min="12308" max="12308" width="8.85546875" style="308" customWidth="1"/>
    <col min="12309" max="12544" width="9.140625" style="308"/>
    <col min="12545" max="12545" width="2.140625" style="308" customWidth="1"/>
    <col min="12546" max="12546" width="9.28515625" style="308" customWidth="1"/>
    <col min="12547" max="12547" width="11.85546875" style="308" customWidth="1"/>
    <col min="12548" max="12548" width="12.140625" style="308" customWidth="1"/>
    <col min="12549" max="12549" width="11.7109375" style="308" customWidth="1"/>
    <col min="12550" max="12550" width="6.85546875" style="308" customWidth="1"/>
    <col min="12551" max="12551" width="9.7109375" style="308" customWidth="1"/>
    <col min="12552" max="12552" width="11.7109375" style="308" customWidth="1"/>
    <col min="12553" max="12553" width="10.42578125" style="308" bestFit="1" customWidth="1"/>
    <col min="12554" max="12554" width="12" style="308" bestFit="1" customWidth="1"/>
    <col min="12555" max="12555" width="12.85546875" style="308" bestFit="1" customWidth="1"/>
    <col min="12556" max="12556" width="9" style="308" bestFit="1" customWidth="1"/>
    <col min="12557" max="12557" width="12.5703125" style="308" customWidth="1"/>
    <col min="12558" max="12558" width="28.28515625" style="308" customWidth="1"/>
    <col min="12559" max="12559" width="11.85546875" style="308" customWidth="1"/>
    <col min="12560" max="12560" width="12.28515625" style="308" customWidth="1"/>
    <col min="12561" max="12561" width="12.7109375" style="308" customWidth="1"/>
    <col min="12562" max="12562" width="10.28515625" style="308" customWidth="1"/>
    <col min="12563" max="12563" width="13" style="308" customWidth="1"/>
    <col min="12564" max="12564" width="8.85546875" style="308" customWidth="1"/>
    <col min="12565" max="12800" width="9.140625" style="308"/>
    <col min="12801" max="12801" width="2.140625" style="308" customWidth="1"/>
    <col min="12802" max="12802" width="9.28515625" style="308" customWidth="1"/>
    <col min="12803" max="12803" width="11.85546875" style="308" customWidth="1"/>
    <col min="12804" max="12804" width="12.140625" style="308" customWidth="1"/>
    <col min="12805" max="12805" width="11.7109375" style="308" customWidth="1"/>
    <col min="12806" max="12806" width="6.85546875" style="308" customWidth="1"/>
    <col min="12807" max="12807" width="9.7109375" style="308" customWidth="1"/>
    <col min="12808" max="12808" width="11.7109375" style="308" customWidth="1"/>
    <col min="12809" max="12809" width="10.42578125" style="308" bestFit="1" customWidth="1"/>
    <col min="12810" max="12810" width="12" style="308" bestFit="1" customWidth="1"/>
    <col min="12811" max="12811" width="12.85546875" style="308" bestFit="1" customWidth="1"/>
    <col min="12812" max="12812" width="9" style="308" bestFit="1" customWidth="1"/>
    <col min="12813" max="12813" width="12.5703125" style="308" customWidth="1"/>
    <col min="12814" max="12814" width="28.28515625" style="308" customWidth="1"/>
    <col min="12815" max="12815" width="11.85546875" style="308" customWidth="1"/>
    <col min="12816" max="12816" width="12.28515625" style="308" customWidth="1"/>
    <col min="12817" max="12817" width="12.7109375" style="308" customWidth="1"/>
    <col min="12818" max="12818" width="10.28515625" style="308" customWidth="1"/>
    <col min="12819" max="12819" width="13" style="308" customWidth="1"/>
    <col min="12820" max="12820" width="8.85546875" style="308" customWidth="1"/>
    <col min="12821" max="13056" width="9.140625" style="308"/>
    <col min="13057" max="13057" width="2.140625" style="308" customWidth="1"/>
    <col min="13058" max="13058" width="9.28515625" style="308" customWidth="1"/>
    <col min="13059" max="13059" width="11.85546875" style="308" customWidth="1"/>
    <col min="13060" max="13060" width="12.140625" style="308" customWidth="1"/>
    <col min="13061" max="13061" width="11.7109375" style="308" customWidth="1"/>
    <col min="13062" max="13062" width="6.85546875" style="308" customWidth="1"/>
    <col min="13063" max="13063" width="9.7109375" style="308" customWidth="1"/>
    <col min="13064" max="13064" width="11.7109375" style="308" customWidth="1"/>
    <col min="13065" max="13065" width="10.42578125" style="308" bestFit="1" customWidth="1"/>
    <col min="13066" max="13066" width="12" style="308" bestFit="1" customWidth="1"/>
    <col min="13067" max="13067" width="12.85546875" style="308" bestFit="1" customWidth="1"/>
    <col min="13068" max="13068" width="9" style="308" bestFit="1" customWidth="1"/>
    <col min="13069" max="13069" width="12.5703125" style="308" customWidth="1"/>
    <col min="13070" max="13070" width="28.28515625" style="308" customWidth="1"/>
    <col min="13071" max="13071" width="11.85546875" style="308" customWidth="1"/>
    <col min="13072" max="13072" width="12.28515625" style="308" customWidth="1"/>
    <col min="13073" max="13073" width="12.7109375" style="308" customWidth="1"/>
    <col min="13074" max="13074" width="10.28515625" style="308" customWidth="1"/>
    <col min="13075" max="13075" width="13" style="308" customWidth="1"/>
    <col min="13076" max="13076" width="8.85546875" style="308" customWidth="1"/>
    <col min="13077" max="13312" width="9.140625" style="308"/>
    <col min="13313" max="13313" width="2.140625" style="308" customWidth="1"/>
    <col min="13314" max="13314" width="9.28515625" style="308" customWidth="1"/>
    <col min="13315" max="13315" width="11.85546875" style="308" customWidth="1"/>
    <col min="13316" max="13316" width="12.140625" style="308" customWidth="1"/>
    <col min="13317" max="13317" width="11.7109375" style="308" customWidth="1"/>
    <col min="13318" max="13318" width="6.85546875" style="308" customWidth="1"/>
    <col min="13319" max="13319" width="9.7109375" style="308" customWidth="1"/>
    <col min="13320" max="13320" width="11.7109375" style="308" customWidth="1"/>
    <col min="13321" max="13321" width="10.42578125" style="308" bestFit="1" customWidth="1"/>
    <col min="13322" max="13322" width="12" style="308" bestFit="1" customWidth="1"/>
    <col min="13323" max="13323" width="12.85546875" style="308" bestFit="1" customWidth="1"/>
    <col min="13324" max="13324" width="9" style="308" bestFit="1" customWidth="1"/>
    <col min="13325" max="13325" width="12.5703125" style="308" customWidth="1"/>
    <col min="13326" max="13326" width="28.28515625" style="308" customWidth="1"/>
    <col min="13327" max="13327" width="11.85546875" style="308" customWidth="1"/>
    <col min="13328" max="13328" width="12.28515625" style="308" customWidth="1"/>
    <col min="13329" max="13329" width="12.7109375" style="308" customWidth="1"/>
    <col min="13330" max="13330" width="10.28515625" style="308" customWidth="1"/>
    <col min="13331" max="13331" width="13" style="308" customWidth="1"/>
    <col min="13332" max="13332" width="8.85546875" style="308" customWidth="1"/>
    <col min="13333" max="13568" width="9.140625" style="308"/>
    <col min="13569" max="13569" width="2.140625" style="308" customWidth="1"/>
    <col min="13570" max="13570" width="9.28515625" style="308" customWidth="1"/>
    <col min="13571" max="13571" width="11.85546875" style="308" customWidth="1"/>
    <col min="13572" max="13572" width="12.140625" style="308" customWidth="1"/>
    <col min="13573" max="13573" width="11.7109375" style="308" customWidth="1"/>
    <col min="13574" max="13574" width="6.85546875" style="308" customWidth="1"/>
    <col min="13575" max="13575" width="9.7109375" style="308" customWidth="1"/>
    <col min="13576" max="13576" width="11.7109375" style="308" customWidth="1"/>
    <col min="13577" max="13577" width="10.42578125" style="308" bestFit="1" customWidth="1"/>
    <col min="13578" max="13578" width="12" style="308" bestFit="1" customWidth="1"/>
    <col min="13579" max="13579" width="12.85546875" style="308" bestFit="1" customWidth="1"/>
    <col min="13580" max="13580" width="9" style="308" bestFit="1" customWidth="1"/>
    <col min="13581" max="13581" width="12.5703125" style="308" customWidth="1"/>
    <col min="13582" max="13582" width="28.28515625" style="308" customWidth="1"/>
    <col min="13583" max="13583" width="11.85546875" style="308" customWidth="1"/>
    <col min="13584" max="13584" width="12.28515625" style="308" customWidth="1"/>
    <col min="13585" max="13585" width="12.7109375" style="308" customWidth="1"/>
    <col min="13586" max="13586" width="10.28515625" style="308" customWidth="1"/>
    <col min="13587" max="13587" width="13" style="308" customWidth="1"/>
    <col min="13588" max="13588" width="8.85546875" style="308" customWidth="1"/>
    <col min="13589" max="13824" width="9.140625" style="308"/>
    <col min="13825" max="13825" width="2.140625" style="308" customWidth="1"/>
    <col min="13826" max="13826" width="9.28515625" style="308" customWidth="1"/>
    <col min="13827" max="13827" width="11.85546875" style="308" customWidth="1"/>
    <col min="13828" max="13828" width="12.140625" style="308" customWidth="1"/>
    <col min="13829" max="13829" width="11.7109375" style="308" customWidth="1"/>
    <col min="13830" max="13830" width="6.85546875" style="308" customWidth="1"/>
    <col min="13831" max="13831" width="9.7109375" style="308" customWidth="1"/>
    <col min="13832" max="13832" width="11.7109375" style="308" customWidth="1"/>
    <col min="13833" max="13833" width="10.42578125" style="308" bestFit="1" customWidth="1"/>
    <col min="13834" max="13834" width="12" style="308" bestFit="1" customWidth="1"/>
    <col min="13835" max="13835" width="12.85546875" style="308" bestFit="1" customWidth="1"/>
    <col min="13836" max="13836" width="9" style="308" bestFit="1" customWidth="1"/>
    <col min="13837" max="13837" width="12.5703125" style="308" customWidth="1"/>
    <col min="13838" max="13838" width="28.28515625" style="308" customWidth="1"/>
    <col min="13839" max="13839" width="11.85546875" style="308" customWidth="1"/>
    <col min="13840" max="13840" width="12.28515625" style="308" customWidth="1"/>
    <col min="13841" max="13841" width="12.7109375" style="308" customWidth="1"/>
    <col min="13842" max="13842" width="10.28515625" style="308" customWidth="1"/>
    <col min="13843" max="13843" width="13" style="308" customWidth="1"/>
    <col min="13844" max="13844" width="8.85546875" style="308" customWidth="1"/>
    <col min="13845" max="14080" width="9.140625" style="308"/>
    <col min="14081" max="14081" width="2.140625" style="308" customWidth="1"/>
    <col min="14082" max="14082" width="9.28515625" style="308" customWidth="1"/>
    <col min="14083" max="14083" width="11.85546875" style="308" customWidth="1"/>
    <col min="14084" max="14084" width="12.140625" style="308" customWidth="1"/>
    <col min="14085" max="14085" width="11.7109375" style="308" customWidth="1"/>
    <col min="14086" max="14086" width="6.85546875" style="308" customWidth="1"/>
    <col min="14087" max="14087" width="9.7109375" style="308" customWidth="1"/>
    <col min="14088" max="14088" width="11.7109375" style="308" customWidth="1"/>
    <col min="14089" max="14089" width="10.42578125" style="308" bestFit="1" customWidth="1"/>
    <col min="14090" max="14090" width="12" style="308" bestFit="1" customWidth="1"/>
    <col min="14091" max="14091" width="12.85546875" style="308" bestFit="1" customWidth="1"/>
    <col min="14092" max="14092" width="9" style="308" bestFit="1" customWidth="1"/>
    <col min="14093" max="14093" width="12.5703125" style="308" customWidth="1"/>
    <col min="14094" max="14094" width="28.28515625" style="308" customWidth="1"/>
    <col min="14095" max="14095" width="11.85546875" style="308" customWidth="1"/>
    <col min="14096" max="14096" width="12.28515625" style="308" customWidth="1"/>
    <col min="14097" max="14097" width="12.7109375" style="308" customWidth="1"/>
    <col min="14098" max="14098" width="10.28515625" style="308" customWidth="1"/>
    <col min="14099" max="14099" width="13" style="308" customWidth="1"/>
    <col min="14100" max="14100" width="8.85546875" style="308" customWidth="1"/>
    <col min="14101" max="14336" width="9.140625" style="308"/>
    <col min="14337" max="14337" width="2.140625" style="308" customWidth="1"/>
    <col min="14338" max="14338" width="9.28515625" style="308" customWidth="1"/>
    <col min="14339" max="14339" width="11.85546875" style="308" customWidth="1"/>
    <col min="14340" max="14340" width="12.140625" style="308" customWidth="1"/>
    <col min="14341" max="14341" width="11.7109375" style="308" customWidth="1"/>
    <col min="14342" max="14342" width="6.85546875" style="308" customWidth="1"/>
    <col min="14343" max="14343" width="9.7109375" style="308" customWidth="1"/>
    <col min="14344" max="14344" width="11.7109375" style="308" customWidth="1"/>
    <col min="14345" max="14345" width="10.42578125" style="308" bestFit="1" customWidth="1"/>
    <col min="14346" max="14346" width="12" style="308" bestFit="1" customWidth="1"/>
    <col min="14347" max="14347" width="12.85546875" style="308" bestFit="1" customWidth="1"/>
    <col min="14348" max="14348" width="9" style="308" bestFit="1" customWidth="1"/>
    <col min="14349" max="14349" width="12.5703125" style="308" customWidth="1"/>
    <col min="14350" max="14350" width="28.28515625" style="308" customWidth="1"/>
    <col min="14351" max="14351" width="11.85546875" style="308" customWidth="1"/>
    <col min="14352" max="14352" width="12.28515625" style="308" customWidth="1"/>
    <col min="14353" max="14353" width="12.7109375" style="308" customWidth="1"/>
    <col min="14354" max="14354" width="10.28515625" style="308" customWidth="1"/>
    <col min="14355" max="14355" width="13" style="308" customWidth="1"/>
    <col min="14356" max="14356" width="8.85546875" style="308" customWidth="1"/>
    <col min="14357" max="14592" width="9.140625" style="308"/>
    <col min="14593" max="14593" width="2.140625" style="308" customWidth="1"/>
    <col min="14594" max="14594" width="9.28515625" style="308" customWidth="1"/>
    <col min="14595" max="14595" width="11.85546875" style="308" customWidth="1"/>
    <col min="14596" max="14596" width="12.140625" style="308" customWidth="1"/>
    <col min="14597" max="14597" width="11.7109375" style="308" customWidth="1"/>
    <col min="14598" max="14598" width="6.85546875" style="308" customWidth="1"/>
    <col min="14599" max="14599" width="9.7109375" style="308" customWidth="1"/>
    <col min="14600" max="14600" width="11.7109375" style="308" customWidth="1"/>
    <col min="14601" max="14601" width="10.42578125" style="308" bestFit="1" customWidth="1"/>
    <col min="14602" max="14602" width="12" style="308" bestFit="1" customWidth="1"/>
    <col min="14603" max="14603" width="12.85546875" style="308" bestFit="1" customWidth="1"/>
    <col min="14604" max="14604" width="9" style="308" bestFit="1" customWidth="1"/>
    <col min="14605" max="14605" width="12.5703125" style="308" customWidth="1"/>
    <col min="14606" max="14606" width="28.28515625" style="308" customWidth="1"/>
    <col min="14607" max="14607" width="11.85546875" style="308" customWidth="1"/>
    <col min="14608" max="14608" width="12.28515625" style="308" customWidth="1"/>
    <col min="14609" max="14609" width="12.7109375" style="308" customWidth="1"/>
    <col min="14610" max="14610" width="10.28515625" style="308" customWidth="1"/>
    <col min="14611" max="14611" width="13" style="308" customWidth="1"/>
    <col min="14612" max="14612" width="8.85546875" style="308" customWidth="1"/>
    <col min="14613" max="14848" width="9.140625" style="308"/>
    <col min="14849" max="14849" width="2.140625" style="308" customWidth="1"/>
    <col min="14850" max="14850" width="9.28515625" style="308" customWidth="1"/>
    <col min="14851" max="14851" width="11.85546875" style="308" customWidth="1"/>
    <col min="14852" max="14852" width="12.140625" style="308" customWidth="1"/>
    <col min="14853" max="14853" width="11.7109375" style="308" customWidth="1"/>
    <col min="14854" max="14854" width="6.85546875" style="308" customWidth="1"/>
    <col min="14855" max="14855" width="9.7109375" style="308" customWidth="1"/>
    <col min="14856" max="14856" width="11.7109375" style="308" customWidth="1"/>
    <col min="14857" max="14857" width="10.42578125" style="308" bestFit="1" customWidth="1"/>
    <col min="14858" max="14858" width="12" style="308" bestFit="1" customWidth="1"/>
    <col min="14859" max="14859" width="12.85546875" style="308" bestFit="1" customWidth="1"/>
    <col min="14860" max="14860" width="9" style="308" bestFit="1" customWidth="1"/>
    <col min="14861" max="14861" width="12.5703125" style="308" customWidth="1"/>
    <col min="14862" max="14862" width="28.28515625" style="308" customWidth="1"/>
    <col min="14863" max="14863" width="11.85546875" style="308" customWidth="1"/>
    <col min="14864" max="14864" width="12.28515625" style="308" customWidth="1"/>
    <col min="14865" max="14865" width="12.7109375" style="308" customWidth="1"/>
    <col min="14866" max="14866" width="10.28515625" style="308" customWidth="1"/>
    <col min="14867" max="14867" width="13" style="308" customWidth="1"/>
    <col min="14868" max="14868" width="8.85546875" style="308" customWidth="1"/>
    <col min="14869" max="15104" width="9.140625" style="308"/>
    <col min="15105" max="15105" width="2.140625" style="308" customWidth="1"/>
    <col min="15106" max="15106" width="9.28515625" style="308" customWidth="1"/>
    <col min="15107" max="15107" width="11.85546875" style="308" customWidth="1"/>
    <col min="15108" max="15108" width="12.140625" style="308" customWidth="1"/>
    <col min="15109" max="15109" width="11.7109375" style="308" customWidth="1"/>
    <col min="15110" max="15110" width="6.85546875" style="308" customWidth="1"/>
    <col min="15111" max="15111" width="9.7109375" style="308" customWidth="1"/>
    <col min="15112" max="15112" width="11.7109375" style="308" customWidth="1"/>
    <col min="15113" max="15113" width="10.42578125" style="308" bestFit="1" customWidth="1"/>
    <col min="15114" max="15114" width="12" style="308" bestFit="1" customWidth="1"/>
    <col min="15115" max="15115" width="12.85546875" style="308" bestFit="1" customWidth="1"/>
    <col min="15116" max="15116" width="9" style="308" bestFit="1" customWidth="1"/>
    <col min="15117" max="15117" width="12.5703125" style="308" customWidth="1"/>
    <col min="15118" max="15118" width="28.28515625" style="308" customWidth="1"/>
    <col min="15119" max="15119" width="11.85546875" style="308" customWidth="1"/>
    <col min="15120" max="15120" width="12.28515625" style="308" customWidth="1"/>
    <col min="15121" max="15121" width="12.7109375" style="308" customWidth="1"/>
    <col min="15122" max="15122" width="10.28515625" style="308" customWidth="1"/>
    <col min="15123" max="15123" width="13" style="308" customWidth="1"/>
    <col min="15124" max="15124" width="8.85546875" style="308" customWidth="1"/>
    <col min="15125" max="15360" width="9.140625" style="308"/>
    <col min="15361" max="15361" width="2.140625" style="308" customWidth="1"/>
    <col min="15362" max="15362" width="9.28515625" style="308" customWidth="1"/>
    <col min="15363" max="15363" width="11.85546875" style="308" customWidth="1"/>
    <col min="15364" max="15364" width="12.140625" style="308" customWidth="1"/>
    <col min="15365" max="15365" width="11.7109375" style="308" customWidth="1"/>
    <col min="15366" max="15366" width="6.85546875" style="308" customWidth="1"/>
    <col min="15367" max="15367" width="9.7109375" style="308" customWidth="1"/>
    <col min="15368" max="15368" width="11.7109375" style="308" customWidth="1"/>
    <col min="15369" max="15369" width="10.42578125" style="308" bestFit="1" customWidth="1"/>
    <col min="15370" max="15370" width="12" style="308" bestFit="1" customWidth="1"/>
    <col min="15371" max="15371" width="12.85546875" style="308" bestFit="1" customWidth="1"/>
    <col min="15372" max="15372" width="9" style="308" bestFit="1" customWidth="1"/>
    <col min="15373" max="15373" width="12.5703125" style="308" customWidth="1"/>
    <col min="15374" max="15374" width="28.28515625" style="308" customWidth="1"/>
    <col min="15375" max="15375" width="11.85546875" style="308" customWidth="1"/>
    <col min="15376" max="15376" width="12.28515625" style="308" customWidth="1"/>
    <col min="15377" max="15377" width="12.7109375" style="308" customWidth="1"/>
    <col min="15378" max="15378" width="10.28515625" style="308" customWidth="1"/>
    <col min="15379" max="15379" width="13" style="308" customWidth="1"/>
    <col min="15380" max="15380" width="8.85546875" style="308" customWidth="1"/>
    <col min="15381" max="15616" width="9.140625" style="308"/>
    <col min="15617" max="15617" width="2.140625" style="308" customWidth="1"/>
    <col min="15618" max="15618" width="9.28515625" style="308" customWidth="1"/>
    <col min="15619" max="15619" width="11.85546875" style="308" customWidth="1"/>
    <col min="15620" max="15620" width="12.140625" style="308" customWidth="1"/>
    <col min="15621" max="15621" width="11.7109375" style="308" customWidth="1"/>
    <col min="15622" max="15622" width="6.85546875" style="308" customWidth="1"/>
    <col min="15623" max="15623" width="9.7109375" style="308" customWidth="1"/>
    <col min="15624" max="15624" width="11.7109375" style="308" customWidth="1"/>
    <col min="15625" max="15625" width="10.42578125" style="308" bestFit="1" customWidth="1"/>
    <col min="15626" max="15626" width="12" style="308" bestFit="1" customWidth="1"/>
    <col min="15627" max="15627" width="12.85546875" style="308" bestFit="1" customWidth="1"/>
    <col min="15628" max="15628" width="9" style="308" bestFit="1" customWidth="1"/>
    <col min="15629" max="15629" width="12.5703125" style="308" customWidth="1"/>
    <col min="15630" max="15630" width="28.28515625" style="308" customWidth="1"/>
    <col min="15631" max="15631" width="11.85546875" style="308" customWidth="1"/>
    <col min="15632" max="15632" width="12.28515625" style="308" customWidth="1"/>
    <col min="15633" max="15633" width="12.7109375" style="308" customWidth="1"/>
    <col min="15634" max="15634" width="10.28515625" style="308" customWidth="1"/>
    <col min="15635" max="15635" width="13" style="308" customWidth="1"/>
    <col min="15636" max="15636" width="8.85546875" style="308" customWidth="1"/>
    <col min="15637" max="15872" width="9.140625" style="308"/>
    <col min="15873" max="15873" width="2.140625" style="308" customWidth="1"/>
    <col min="15874" max="15874" width="9.28515625" style="308" customWidth="1"/>
    <col min="15875" max="15875" width="11.85546875" style="308" customWidth="1"/>
    <col min="15876" max="15876" width="12.140625" style="308" customWidth="1"/>
    <col min="15877" max="15877" width="11.7109375" style="308" customWidth="1"/>
    <col min="15878" max="15878" width="6.85546875" style="308" customWidth="1"/>
    <col min="15879" max="15879" width="9.7109375" style="308" customWidth="1"/>
    <col min="15880" max="15880" width="11.7109375" style="308" customWidth="1"/>
    <col min="15881" max="15881" width="10.42578125" style="308" bestFit="1" customWidth="1"/>
    <col min="15882" max="15882" width="12" style="308" bestFit="1" customWidth="1"/>
    <col min="15883" max="15883" width="12.85546875" style="308" bestFit="1" customWidth="1"/>
    <col min="15884" max="15884" width="9" style="308" bestFit="1" customWidth="1"/>
    <col min="15885" max="15885" width="12.5703125" style="308" customWidth="1"/>
    <col min="15886" max="15886" width="28.28515625" style="308" customWidth="1"/>
    <col min="15887" max="15887" width="11.85546875" style="308" customWidth="1"/>
    <col min="15888" max="15888" width="12.28515625" style="308" customWidth="1"/>
    <col min="15889" max="15889" width="12.7109375" style="308" customWidth="1"/>
    <col min="15890" max="15890" width="10.28515625" style="308" customWidth="1"/>
    <col min="15891" max="15891" width="13" style="308" customWidth="1"/>
    <col min="15892" max="15892" width="8.85546875" style="308" customWidth="1"/>
    <col min="15893" max="16128" width="9.140625" style="308"/>
    <col min="16129" max="16129" width="2.140625" style="308" customWidth="1"/>
    <col min="16130" max="16130" width="9.28515625" style="308" customWidth="1"/>
    <col min="16131" max="16131" width="11.85546875" style="308" customWidth="1"/>
    <col min="16132" max="16132" width="12.140625" style="308" customWidth="1"/>
    <col min="16133" max="16133" width="11.7109375" style="308" customWidth="1"/>
    <col min="16134" max="16134" width="6.85546875" style="308" customWidth="1"/>
    <col min="16135" max="16135" width="9.7109375" style="308" customWidth="1"/>
    <col min="16136" max="16136" width="11.7109375" style="308" customWidth="1"/>
    <col min="16137" max="16137" width="10.42578125" style="308" bestFit="1" customWidth="1"/>
    <col min="16138" max="16138" width="12" style="308" bestFit="1" customWidth="1"/>
    <col min="16139" max="16139" width="12.85546875" style="308" bestFit="1" customWidth="1"/>
    <col min="16140" max="16140" width="9" style="308" bestFit="1" customWidth="1"/>
    <col min="16141" max="16141" width="12.5703125" style="308" customWidth="1"/>
    <col min="16142" max="16142" width="28.28515625" style="308" customWidth="1"/>
    <col min="16143" max="16143" width="11.85546875" style="308" customWidth="1"/>
    <col min="16144" max="16144" width="12.28515625" style="308" customWidth="1"/>
    <col min="16145" max="16145" width="12.7109375" style="308" customWidth="1"/>
    <col min="16146" max="16146" width="10.28515625" style="308" customWidth="1"/>
    <col min="16147" max="16147" width="13" style="308" customWidth="1"/>
    <col min="16148" max="16148" width="8.85546875" style="308" customWidth="1"/>
    <col min="16149" max="16384" width="9.140625" style="308"/>
  </cols>
  <sheetData>
    <row r="1" spans="2:74" s="300" customFormat="1" ht="15.75" thickBot="1" x14ac:dyDescent="0.3">
      <c r="B1" s="572" t="s">
        <v>479</v>
      </c>
      <c r="C1" s="573"/>
      <c r="D1" s="574">
        <f ca="1">TODAY()</f>
        <v>41879</v>
      </c>
      <c r="E1" s="575"/>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AW1" s="461"/>
      <c r="AX1" s="461"/>
      <c r="AY1" s="462"/>
      <c r="AZ1" s="461"/>
      <c r="BA1" s="461"/>
      <c r="BB1" s="461"/>
      <c r="BC1" s="461"/>
      <c r="BD1" s="461"/>
      <c r="BE1" s="461"/>
      <c r="BF1" s="461"/>
      <c r="BG1" s="461"/>
      <c r="BH1" s="461"/>
      <c r="BI1" s="461"/>
      <c r="BJ1" s="461"/>
      <c r="BK1" s="461"/>
      <c r="BL1" s="461"/>
      <c r="BM1" s="461"/>
      <c r="BN1" s="461"/>
      <c r="BO1" s="461"/>
      <c r="BP1" s="461"/>
      <c r="BQ1" s="461"/>
      <c r="BR1" s="71"/>
      <c r="BS1" s="71"/>
      <c r="BT1" s="71"/>
      <c r="BU1" s="71"/>
      <c r="BV1" s="71"/>
    </row>
    <row r="2" spans="2:74" ht="13.5" customHeight="1" thickBot="1" x14ac:dyDescent="0.3">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1"/>
      <c r="AQ2" s="461"/>
      <c r="AR2" s="461"/>
      <c r="AS2" s="461"/>
      <c r="AT2" s="461"/>
      <c r="AU2" s="461"/>
      <c r="AV2" s="461"/>
      <c r="AW2" s="461"/>
      <c r="AX2" s="461"/>
      <c r="AY2" s="461"/>
      <c r="AZ2" s="461"/>
      <c r="BA2" s="461"/>
      <c r="BB2" s="461"/>
      <c r="BC2" s="461"/>
      <c r="BD2" s="461"/>
      <c r="BE2" s="461"/>
      <c r="BF2" s="461"/>
      <c r="BG2" s="461"/>
      <c r="BH2" s="461"/>
      <c r="BI2" s="461"/>
      <c r="BJ2" s="461"/>
      <c r="BK2" s="461"/>
      <c r="BL2" s="461"/>
      <c r="BM2" s="461"/>
      <c r="BN2" s="461"/>
      <c r="BO2" s="461"/>
      <c r="BP2" s="461"/>
      <c r="BQ2" s="461"/>
      <c r="BR2" s="71"/>
      <c r="BS2" s="71"/>
      <c r="BT2" s="71"/>
      <c r="BU2" s="71"/>
      <c r="BV2" s="71"/>
    </row>
    <row r="3" spans="2:74" s="310" customFormat="1" ht="15.75" thickBot="1" x14ac:dyDescent="0.25">
      <c r="B3" s="547" t="s">
        <v>480</v>
      </c>
      <c r="C3" s="548"/>
      <c r="D3" s="548"/>
      <c r="E3" s="549"/>
      <c r="F3" s="569" t="s">
        <v>273</v>
      </c>
      <c r="G3" s="566" t="s">
        <v>181</v>
      </c>
      <c r="H3" s="569" t="s">
        <v>481</v>
      </c>
      <c r="I3" s="547" t="s">
        <v>482</v>
      </c>
      <c r="J3" s="548"/>
      <c r="K3" s="548"/>
      <c r="L3" s="548"/>
      <c r="M3" s="548"/>
      <c r="N3" s="548"/>
      <c r="O3" s="548"/>
      <c r="P3" s="548"/>
      <c r="Q3" s="548"/>
      <c r="R3" s="548"/>
      <c r="S3" s="548"/>
      <c r="T3" s="548"/>
      <c r="U3" s="548"/>
      <c r="V3" s="549"/>
      <c r="W3" s="577" t="s">
        <v>483</v>
      </c>
      <c r="X3" s="577"/>
      <c r="Y3" s="577"/>
      <c r="Z3" s="577"/>
      <c r="AA3" s="577"/>
      <c r="AB3" s="578"/>
      <c r="AC3" s="566" t="s">
        <v>484</v>
      </c>
      <c r="AD3" s="569" t="s">
        <v>221</v>
      </c>
      <c r="AE3" s="547" t="s">
        <v>485</v>
      </c>
      <c r="AF3" s="548"/>
      <c r="AG3" s="549"/>
      <c r="AH3" s="576" t="s">
        <v>486</v>
      </c>
      <c r="AI3" s="577"/>
      <c r="AJ3" s="577"/>
      <c r="AK3" s="578"/>
      <c r="AL3" s="566" t="s">
        <v>487</v>
      </c>
      <c r="AM3" s="576" t="s">
        <v>488</v>
      </c>
      <c r="AN3" s="577"/>
      <c r="AO3" s="578"/>
      <c r="AP3" s="556" t="s">
        <v>489</v>
      </c>
      <c r="AQ3" s="557"/>
      <c r="AR3" s="557"/>
      <c r="AS3" s="557"/>
      <c r="AT3" s="557"/>
      <c r="AU3" s="557"/>
      <c r="AV3" s="557"/>
      <c r="AW3" s="558"/>
      <c r="AX3" s="564" t="s">
        <v>490</v>
      </c>
      <c r="AY3" s="582"/>
      <c r="AZ3" s="582"/>
      <c r="BA3" s="582"/>
      <c r="BB3" s="582"/>
      <c r="BC3" s="582"/>
      <c r="BD3" s="582"/>
      <c r="BE3" s="582"/>
      <c r="BF3" s="582"/>
      <c r="BG3" s="582"/>
      <c r="BH3" s="582"/>
      <c r="BI3" s="582"/>
      <c r="BJ3" s="582"/>
      <c r="BK3" s="582"/>
      <c r="BL3" s="582"/>
      <c r="BM3" s="582"/>
      <c r="BN3" s="565"/>
      <c r="BO3" s="556" t="s">
        <v>491</v>
      </c>
      <c r="BP3" s="557"/>
      <c r="BQ3" s="558"/>
      <c r="BR3" s="569" t="s">
        <v>492</v>
      </c>
      <c r="BS3" s="547" t="s">
        <v>493</v>
      </c>
      <c r="BT3" s="548"/>
      <c r="BU3" s="549"/>
      <c r="BV3" s="553" t="s">
        <v>494</v>
      </c>
    </row>
    <row r="4" spans="2:74" s="310" customFormat="1" ht="30.75" thickBot="1" x14ac:dyDescent="0.25">
      <c r="B4" s="550"/>
      <c r="C4" s="551"/>
      <c r="D4" s="551"/>
      <c r="E4" s="552"/>
      <c r="F4" s="570"/>
      <c r="G4" s="567"/>
      <c r="H4" s="570"/>
      <c r="I4" s="556" t="s">
        <v>495</v>
      </c>
      <c r="J4" s="557"/>
      <c r="K4" s="558"/>
      <c r="L4" s="556" t="s">
        <v>496</v>
      </c>
      <c r="M4" s="557"/>
      <c r="N4" s="559" t="s">
        <v>497</v>
      </c>
      <c r="O4" s="559"/>
      <c r="P4" s="559"/>
      <c r="Q4" s="556" t="s">
        <v>498</v>
      </c>
      <c r="R4" s="557"/>
      <c r="S4" s="558"/>
      <c r="T4" s="559" t="s">
        <v>499</v>
      </c>
      <c r="U4" s="559"/>
      <c r="V4" s="559"/>
      <c r="W4" s="579"/>
      <c r="X4" s="579"/>
      <c r="Y4" s="579"/>
      <c r="Z4" s="579"/>
      <c r="AA4" s="579"/>
      <c r="AB4" s="580"/>
      <c r="AC4" s="567"/>
      <c r="AD4" s="570"/>
      <c r="AE4" s="550"/>
      <c r="AF4" s="551"/>
      <c r="AG4" s="552"/>
      <c r="AH4" s="560" t="s">
        <v>500</v>
      </c>
      <c r="AI4" s="560" t="s">
        <v>501</v>
      </c>
      <c r="AJ4" s="562" t="s">
        <v>502</v>
      </c>
      <c r="AK4" s="563"/>
      <c r="AL4" s="567"/>
      <c r="AM4" s="581"/>
      <c r="AN4" s="579"/>
      <c r="AO4" s="580"/>
      <c r="AP4" s="556" t="s">
        <v>489</v>
      </c>
      <c r="AQ4" s="557"/>
      <c r="AR4" s="557"/>
      <c r="AS4" s="557"/>
      <c r="AT4" s="557"/>
      <c r="AU4" s="557"/>
      <c r="AV4" s="557"/>
      <c r="AW4" s="558"/>
      <c r="AX4" s="564" t="s">
        <v>503</v>
      </c>
      <c r="AY4" s="565"/>
      <c r="AZ4" s="564" t="s">
        <v>504</v>
      </c>
      <c r="BA4" s="565"/>
      <c r="BB4" s="564" t="s">
        <v>505</v>
      </c>
      <c r="BC4" s="565"/>
      <c r="BD4" s="564" t="s">
        <v>506</v>
      </c>
      <c r="BE4" s="565"/>
      <c r="BF4" s="564" t="s">
        <v>507</v>
      </c>
      <c r="BG4" s="565"/>
      <c r="BH4" s="564" t="s">
        <v>508</v>
      </c>
      <c r="BI4" s="565"/>
      <c r="BJ4" s="464" t="s">
        <v>509</v>
      </c>
      <c r="BK4" s="564" t="s">
        <v>510</v>
      </c>
      <c r="BL4" s="565"/>
      <c r="BM4" s="564" t="s">
        <v>511</v>
      </c>
      <c r="BN4" s="565"/>
      <c r="BO4" s="566" t="s">
        <v>512</v>
      </c>
      <c r="BP4" s="556" t="s">
        <v>513</v>
      </c>
      <c r="BQ4" s="558"/>
      <c r="BR4" s="570"/>
      <c r="BS4" s="550"/>
      <c r="BT4" s="551"/>
      <c r="BU4" s="552"/>
      <c r="BV4" s="554"/>
    </row>
    <row r="5" spans="2:74" s="310" customFormat="1" ht="90.75" thickBot="1" x14ac:dyDescent="0.25">
      <c r="B5" s="465" t="s">
        <v>148</v>
      </c>
      <c r="C5" s="465" t="s">
        <v>514</v>
      </c>
      <c r="D5" s="465" t="s">
        <v>515</v>
      </c>
      <c r="E5" s="465" t="s">
        <v>129</v>
      </c>
      <c r="F5" s="571"/>
      <c r="G5" s="568"/>
      <c r="H5" s="571"/>
      <c r="I5" s="465" t="s">
        <v>516</v>
      </c>
      <c r="J5" s="465" t="s">
        <v>517</v>
      </c>
      <c r="K5" s="465" t="s">
        <v>518</v>
      </c>
      <c r="L5" s="465" t="s">
        <v>516</v>
      </c>
      <c r="M5" s="465" t="s">
        <v>517</v>
      </c>
      <c r="N5" s="465" t="s">
        <v>519</v>
      </c>
      <c r="O5" s="466" t="s">
        <v>520</v>
      </c>
      <c r="P5" s="466" t="s">
        <v>521</v>
      </c>
      <c r="Q5" s="466" t="s">
        <v>519</v>
      </c>
      <c r="R5" s="466" t="s">
        <v>520</v>
      </c>
      <c r="S5" s="466" t="s">
        <v>522</v>
      </c>
      <c r="T5" s="465" t="s">
        <v>519</v>
      </c>
      <c r="U5" s="465" t="s">
        <v>523</v>
      </c>
      <c r="V5" s="465" t="s">
        <v>524</v>
      </c>
      <c r="W5" s="467" t="s">
        <v>525</v>
      </c>
      <c r="X5" s="467" t="s">
        <v>526</v>
      </c>
      <c r="Y5" s="467" t="s">
        <v>519</v>
      </c>
      <c r="Z5" s="467" t="s">
        <v>520</v>
      </c>
      <c r="AA5" s="467" t="s">
        <v>527</v>
      </c>
      <c r="AB5" s="467" t="s">
        <v>528</v>
      </c>
      <c r="AC5" s="568"/>
      <c r="AD5" s="571"/>
      <c r="AE5" s="465" t="s">
        <v>529</v>
      </c>
      <c r="AF5" s="465" t="s">
        <v>530</v>
      </c>
      <c r="AG5" s="465" t="s">
        <v>531</v>
      </c>
      <c r="AH5" s="561"/>
      <c r="AI5" s="561"/>
      <c r="AJ5" s="468" t="s">
        <v>532</v>
      </c>
      <c r="AK5" s="469" t="s">
        <v>26</v>
      </c>
      <c r="AL5" s="568"/>
      <c r="AM5" s="470" t="s">
        <v>148</v>
      </c>
      <c r="AN5" s="470" t="s">
        <v>533</v>
      </c>
      <c r="AO5" s="470" t="s">
        <v>534</v>
      </c>
      <c r="AP5" s="465" t="s">
        <v>503</v>
      </c>
      <c r="AQ5" s="465" t="s">
        <v>504</v>
      </c>
      <c r="AR5" s="465" t="s">
        <v>505</v>
      </c>
      <c r="AS5" s="465" t="s">
        <v>506</v>
      </c>
      <c r="AT5" s="465" t="s">
        <v>507</v>
      </c>
      <c r="AU5" s="465" t="s">
        <v>535</v>
      </c>
      <c r="AV5" s="465" t="s">
        <v>510</v>
      </c>
      <c r="AW5" s="465" t="s">
        <v>511</v>
      </c>
      <c r="AX5" s="470" t="s">
        <v>224</v>
      </c>
      <c r="AY5" s="470" t="s">
        <v>536</v>
      </c>
      <c r="AZ5" s="470" t="s">
        <v>224</v>
      </c>
      <c r="BA5" s="470" t="s">
        <v>536</v>
      </c>
      <c r="BB5" s="470" t="s">
        <v>224</v>
      </c>
      <c r="BC5" s="470" t="s">
        <v>536</v>
      </c>
      <c r="BD5" s="470" t="s">
        <v>224</v>
      </c>
      <c r="BE5" s="470" t="s">
        <v>536</v>
      </c>
      <c r="BF5" s="470" t="s">
        <v>224</v>
      </c>
      <c r="BG5" s="470" t="s">
        <v>536</v>
      </c>
      <c r="BH5" s="470" t="s">
        <v>224</v>
      </c>
      <c r="BI5" s="470" t="s">
        <v>536</v>
      </c>
      <c r="BJ5" s="470" t="s">
        <v>224</v>
      </c>
      <c r="BK5" s="470" t="s">
        <v>224</v>
      </c>
      <c r="BL5" s="470" t="s">
        <v>536</v>
      </c>
      <c r="BM5" s="470" t="s">
        <v>224</v>
      </c>
      <c r="BN5" s="470" t="s">
        <v>536</v>
      </c>
      <c r="BO5" s="568"/>
      <c r="BP5" s="465" t="s">
        <v>537</v>
      </c>
      <c r="BQ5" s="465" t="s">
        <v>538</v>
      </c>
      <c r="BR5" s="571"/>
      <c r="BS5" s="447" t="s">
        <v>539</v>
      </c>
      <c r="BT5" s="447" t="s">
        <v>540</v>
      </c>
      <c r="BU5" s="448" t="s">
        <v>541</v>
      </c>
      <c r="BV5" s="555"/>
    </row>
    <row r="6" spans="2:74" s="310" customFormat="1" ht="51.75" thickBot="1" x14ac:dyDescent="0.25">
      <c r="B6" s="356" t="s">
        <v>542</v>
      </c>
      <c r="C6" s="357" t="s">
        <v>543</v>
      </c>
      <c r="D6" s="449" t="s">
        <v>544</v>
      </c>
      <c r="E6" s="449" t="s">
        <v>545</v>
      </c>
      <c r="F6" s="450" t="s">
        <v>546</v>
      </c>
      <c r="G6" s="451" t="s">
        <v>343</v>
      </c>
      <c r="H6" s="356" t="s">
        <v>547</v>
      </c>
      <c r="I6" s="358">
        <v>14000</v>
      </c>
      <c r="J6" s="358">
        <v>31248980</v>
      </c>
      <c r="K6" s="358" t="s">
        <v>548</v>
      </c>
      <c r="L6" s="358">
        <v>17000</v>
      </c>
      <c r="M6" s="358">
        <v>37949219</v>
      </c>
      <c r="N6" s="452" t="s">
        <v>516</v>
      </c>
      <c r="O6" s="358">
        <v>8608</v>
      </c>
      <c r="P6" s="453">
        <v>0.61485714285714288</v>
      </c>
      <c r="Q6" s="454" t="s">
        <v>516</v>
      </c>
      <c r="R6" s="358">
        <v>0</v>
      </c>
      <c r="S6" s="453">
        <v>0</v>
      </c>
      <c r="T6" s="455" t="s">
        <v>516</v>
      </c>
      <c r="U6" s="358">
        <v>8608</v>
      </c>
      <c r="V6" s="453">
        <v>1</v>
      </c>
      <c r="W6" s="456"/>
      <c r="X6" s="456"/>
      <c r="Y6" s="456"/>
      <c r="Z6" s="358"/>
      <c r="AA6" s="359"/>
      <c r="AB6" s="457" t="s">
        <v>549</v>
      </c>
      <c r="AC6" s="356" t="s">
        <v>342</v>
      </c>
      <c r="AD6" s="356" t="s">
        <v>550</v>
      </c>
      <c r="AE6" s="360">
        <v>28</v>
      </c>
      <c r="AF6" s="360">
        <v>0</v>
      </c>
      <c r="AG6" s="357">
        <v>365</v>
      </c>
      <c r="AH6" s="356" t="s">
        <v>340</v>
      </c>
      <c r="AI6" s="356"/>
      <c r="AJ6" s="356" t="s">
        <v>543</v>
      </c>
      <c r="AK6" s="356"/>
      <c r="AL6" s="458" t="s">
        <v>551</v>
      </c>
      <c r="AM6" s="357" t="s">
        <v>341</v>
      </c>
      <c r="AN6" s="357"/>
      <c r="AO6" s="357" t="s">
        <v>552</v>
      </c>
      <c r="AP6" s="359">
        <v>41494</v>
      </c>
      <c r="AQ6" s="457" t="s">
        <v>543</v>
      </c>
      <c r="AR6" s="457">
        <v>41497</v>
      </c>
      <c r="AS6" s="457">
        <v>41512</v>
      </c>
      <c r="AT6" s="457">
        <v>41527</v>
      </c>
      <c r="AU6" s="457">
        <v>41530</v>
      </c>
      <c r="AV6" s="457">
        <v>41558</v>
      </c>
      <c r="AW6" s="457">
        <v>41923</v>
      </c>
      <c r="AX6" s="359">
        <v>41494</v>
      </c>
      <c r="AY6" s="459">
        <v>0</v>
      </c>
      <c r="AZ6" s="359" t="s">
        <v>543</v>
      </c>
      <c r="BA6" s="459" t="s">
        <v>543</v>
      </c>
      <c r="BB6" s="359">
        <v>41494</v>
      </c>
      <c r="BC6" s="459">
        <v>-3</v>
      </c>
      <c r="BD6" s="359">
        <v>41505</v>
      </c>
      <c r="BE6" s="459">
        <v>-4</v>
      </c>
      <c r="BF6" s="359">
        <v>41529</v>
      </c>
      <c r="BG6" s="459">
        <v>9</v>
      </c>
      <c r="BH6" s="359">
        <v>41530</v>
      </c>
      <c r="BI6" s="459">
        <v>-2</v>
      </c>
      <c r="BJ6" s="359">
        <f>IF(BH6="","",BH6)</f>
        <v>41530</v>
      </c>
      <c r="BK6" s="359">
        <v>41564</v>
      </c>
      <c r="BL6" s="459">
        <v>6</v>
      </c>
      <c r="BM6" s="359"/>
      <c r="BN6" s="459">
        <v>0</v>
      </c>
      <c r="BO6" s="449">
        <v>-186</v>
      </c>
      <c r="BP6" s="449" t="s">
        <v>511</v>
      </c>
      <c r="BQ6" s="449">
        <v>-192</v>
      </c>
      <c r="BR6" s="356"/>
      <c r="BS6" s="356"/>
      <c r="BT6" s="356"/>
      <c r="BU6" s="460"/>
      <c r="BV6" s="451"/>
    </row>
    <row r="7" spans="2:74" s="310" customFormat="1" ht="51.75" thickBot="1" x14ac:dyDescent="0.25">
      <c r="B7" s="356" t="s">
        <v>542</v>
      </c>
      <c r="C7" s="357" t="s">
        <v>543</v>
      </c>
      <c r="D7" s="449" t="s">
        <v>544</v>
      </c>
      <c r="E7" s="449" t="s">
        <v>545</v>
      </c>
      <c r="F7" s="450" t="s">
        <v>553</v>
      </c>
      <c r="G7" s="451" t="s">
        <v>343</v>
      </c>
      <c r="H7" s="356" t="s">
        <v>547</v>
      </c>
      <c r="I7" s="358">
        <v>3000</v>
      </c>
      <c r="J7" s="358">
        <v>6700239</v>
      </c>
      <c r="K7" s="358" t="s">
        <v>251</v>
      </c>
      <c r="L7" s="358">
        <v>17000</v>
      </c>
      <c r="M7" s="358">
        <v>37949219</v>
      </c>
      <c r="N7" s="452" t="s">
        <v>516</v>
      </c>
      <c r="O7" s="358">
        <v>3141</v>
      </c>
      <c r="P7" s="453">
        <v>1.0469999999999999</v>
      </c>
      <c r="Q7" s="454" t="s">
        <v>516</v>
      </c>
      <c r="R7" s="358">
        <v>0</v>
      </c>
      <c r="S7" s="453">
        <v>0</v>
      </c>
      <c r="T7" s="455" t="s">
        <v>516</v>
      </c>
      <c r="U7" s="358">
        <v>3086</v>
      </c>
      <c r="V7" s="453">
        <v>0.98248965297675894</v>
      </c>
      <c r="W7" s="456"/>
      <c r="X7" s="456"/>
      <c r="Y7" s="456"/>
      <c r="Z7" s="358"/>
      <c r="AA7" s="359"/>
      <c r="AB7" s="457" t="s">
        <v>549</v>
      </c>
      <c r="AC7" s="356" t="s">
        <v>342</v>
      </c>
      <c r="AD7" s="356" t="s">
        <v>550</v>
      </c>
      <c r="AE7" s="360">
        <v>60</v>
      </c>
      <c r="AF7" s="360">
        <v>0</v>
      </c>
      <c r="AG7" s="357">
        <v>365</v>
      </c>
      <c r="AH7" s="356" t="s">
        <v>340</v>
      </c>
      <c r="AI7" s="356"/>
      <c r="AJ7" s="356" t="s">
        <v>543</v>
      </c>
      <c r="AK7" s="356"/>
      <c r="AL7" s="458" t="s">
        <v>551</v>
      </c>
      <c r="AM7" s="357" t="s">
        <v>344</v>
      </c>
      <c r="AN7" s="357"/>
      <c r="AO7" s="357" t="s">
        <v>552</v>
      </c>
      <c r="AP7" s="359">
        <v>41494</v>
      </c>
      <c r="AQ7" s="457" t="s">
        <v>543</v>
      </c>
      <c r="AR7" s="457">
        <v>41497</v>
      </c>
      <c r="AS7" s="457">
        <v>41512</v>
      </c>
      <c r="AT7" s="457">
        <v>41527</v>
      </c>
      <c r="AU7" s="457">
        <v>41530</v>
      </c>
      <c r="AV7" s="457">
        <v>41590</v>
      </c>
      <c r="AW7" s="457">
        <v>41955</v>
      </c>
      <c r="AX7" s="359">
        <v>41494</v>
      </c>
      <c r="AY7" s="459">
        <v>0</v>
      </c>
      <c r="AZ7" s="359" t="s">
        <v>543</v>
      </c>
      <c r="BA7" s="459" t="s">
        <v>543</v>
      </c>
      <c r="BB7" s="359">
        <v>41494</v>
      </c>
      <c r="BC7" s="459">
        <v>-3</v>
      </c>
      <c r="BD7" s="359">
        <v>41505</v>
      </c>
      <c r="BE7" s="459">
        <v>-4</v>
      </c>
      <c r="BF7" s="359">
        <v>41529</v>
      </c>
      <c r="BG7" s="459">
        <v>9</v>
      </c>
      <c r="BH7" s="359">
        <v>41530</v>
      </c>
      <c r="BI7" s="459">
        <v>-2</v>
      </c>
      <c r="BJ7" s="359">
        <f t="shared" ref="BJ7:BJ16" si="0">IF(BH7="","",BH7)</f>
        <v>41530</v>
      </c>
      <c r="BK7" s="359">
        <v>41598</v>
      </c>
      <c r="BL7" s="459">
        <v>8</v>
      </c>
      <c r="BM7" s="359"/>
      <c r="BN7" s="459">
        <v>0</v>
      </c>
      <c r="BO7" s="449">
        <v>-218</v>
      </c>
      <c r="BP7" s="449" t="s">
        <v>511</v>
      </c>
      <c r="BQ7" s="449">
        <v>-226</v>
      </c>
      <c r="BR7" s="356"/>
      <c r="BS7" s="356"/>
      <c r="BT7" s="356"/>
      <c r="BU7" s="460"/>
      <c r="BV7" s="451"/>
    </row>
    <row r="8" spans="2:74" s="310" customFormat="1" ht="64.5" customHeight="1" thickBot="1" x14ac:dyDescent="0.25">
      <c r="B8" s="356" t="s">
        <v>542</v>
      </c>
      <c r="C8" s="357" t="s">
        <v>543</v>
      </c>
      <c r="D8" s="449" t="s">
        <v>544</v>
      </c>
      <c r="E8" s="449" t="s">
        <v>545</v>
      </c>
      <c r="F8" s="357" t="s">
        <v>554</v>
      </c>
      <c r="G8" s="451" t="s">
        <v>575</v>
      </c>
      <c r="H8" s="356" t="s">
        <v>547</v>
      </c>
      <c r="I8" s="358">
        <v>25000</v>
      </c>
      <c r="J8" s="358">
        <v>58044250</v>
      </c>
      <c r="K8" s="358" t="s">
        <v>417</v>
      </c>
      <c r="L8" s="358">
        <v>25000</v>
      </c>
      <c r="M8" s="358">
        <v>58044250</v>
      </c>
      <c r="N8" s="452" t="s">
        <v>516</v>
      </c>
      <c r="O8" s="358">
        <f>19470+17705</f>
        <v>37175</v>
      </c>
      <c r="P8" s="453">
        <v>1.4870000000000001</v>
      </c>
      <c r="Q8" s="454" t="s">
        <v>516</v>
      </c>
      <c r="R8" s="358"/>
      <c r="S8" s="453" t="s">
        <v>591</v>
      </c>
      <c r="T8" s="455" t="s">
        <v>516</v>
      </c>
      <c r="U8" s="358">
        <f>3894+3700</f>
        <v>7594</v>
      </c>
      <c r="V8" s="453">
        <v>0.20427706792199057</v>
      </c>
      <c r="W8" s="456"/>
      <c r="X8" s="456"/>
      <c r="Y8" s="456"/>
      <c r="Z8" s="358"/>
      <c r="AA8" s="359"/>
      <c r="AB8" s="457" t="s">
        <v>549</v>
      </c>
      <c r="AC8" s="356" t="s">
        <v>342</v>
      </c>
      <c r="AD8" s="356" t="s">
        <v>557</v>
      </c>
      <c r="AE8" s="360">
        <v>50</v>
      </c>
      <c r="AF8" s="360"/>
      <c r="AG8" s="357"/>
      <c r="AH8" s="356" t="s">
        <v>583</v>
      </c>
      <c r="AI8" s="356"/>
      <c r="AJ8" s="356" t="s">
        <v>543</v>
      </c>
      <c r="AK8" s="356"/>
      <c r="AL8" s="458" t="s">
        <v>584</v>
      </c>
      <c r="AM8" s="357" t="s">
        <v>622</v>
      </c>
      <c r="AN8" s="357"/>
      <c r="AO8" s="357"/>
      <c r="AP8" s="359">
        <v>41648</v>
      </c>
      <c r="AQ8" s="457" t="s">
        <v>543</v>
      </c>
      <c r="AR8" s="457">
        <v>41658</v>
      </c>
      <c r="AS8" s="457">
        <v>41673</v>
      </c>
      <c r="AT8" s="457">
        <v>41688</v>
      </c>
      <c r="AU8" s="457">
        <v>41701</v>
      </c>
      <c r="AV8" s="457" t="s">
        <v>543</v>
      </c>
      <c r="AW8" s="457">
        <v>41751</v>
      </c>
      <c r="AX8" s="359">
        <v>41648</v>
      </c>
      <c r="AY8" s="459">
        <v>0</v>
      </c>
      <c r="AZ8" s="359">
        <v>41652</v>
      </c>
      <c r="BA8" s="459" t="s">
        <v>543</v>
      </c>
      <c r="BB8" s="359">
        <v>41652</v>
      </c>
      <c r="BC8" s="459">
        <v>-6</v>
      </c>
      <c r="BD8" s="359">
        <v>41674</v>
      </c>
      <c r="BE8" s="459">
        <v>7</v>
      </c>
      <c r="BF8" s="359">
        <v>41689</v>
      </c>
      <c r="BG8" s="459">
        <v>0</v>
      </c>
      <c r="BH8" s="359">
        <v>41689</v>
      </c>
      <c r="BI8" s="459">
        <v>-13</v>
      </c>
      <c r="BJ8" s="359">
        <v>41694</v>
      </c>
      <c r="BK8" s="359"/>
      <c r="BL8" s="459">
        <v>0</v>
      </c>
      <c r="BM8" s="359"/>
      <c r="BN8" s="459">
        <v>0</v>
      </c>
      <c r="BO8" s="449">
        <v>-14</v>
      </c>
      <c r="BP8" s="449" t="s">
        <v>511</v>
      </c>
      <c r="BQ8" s="449">
        <v>-2</v>
      </c>
      <c r="BR8" s="356"/>
      <c r="BS8" s="356"/>
      <c r="BT8" s="356"/>
      <c r="BU8" s="460"/>
      <c r="BV8" s="451"/>
    </row>
    <row r="9" spans="2:74" s="310" customFormat="1" ht="39" thickBot="1" x14ac:dyDescent="0.25">
      <c r="B9" s="356" t="s">
        <v>542</v>
      </c>
      <c r="C9" s="357" t="s">
        <v>543</v>
      </c>
      <c r="D9" s="449" t="s">
        <v>544</v>
      </c>
      <c r="E9" s="449" t="s">
        <v>545</v>
      </c>
      <c r="F9" s="357" t="s">
        <v>561</v>
      </c>
      <c r="G9" s="451" t="s">
        <v>575</v>
      </c>
      <c r="H9" s="356" t="s">
        <v>547</v>
      </c>
      <c r="I9" s="358">
        <v>15750</v>
      </c>
      <c r="J9" s="358">
        <v>36567878</v>
      </c>
      <c r="K9" s="358" t="s">
        <v>562</v>
      </c>
      <c r="L9" s="358">
        <v>15750</v>
      </c>
      <c r="M9" s="358">
        <v>36567878</v>
      </c>
      <c r="N9" s="452" t="s">
        <v>516</v>
      </c>
      <c r="O9" s="358">
        <f>5250+13434</f>
        <v>18684</v>
      </c>
      <c r="P9" s="453">
        <v>1.1862857142857144</v>
      </c>
      <c r="Q9" s="454" t="s">
        <v>516</v>
      </c>
      <c r="R9" s="358"/>
      <c r="S9" s="453" t="s">
        <v>591</v>
      </c>
      <c r="T9" s="455" t="s">
        <v>516</v>
      </c>
      <c r="U9" s="358"/>
      <c r="V9" s="453">
        <v>0</v>
      </c>
      <c r="W9" s="456"/>
      <c r="X9" s="456"/>
      <c r="Y9" s="456"/>
      <c r="Z9" s="358"/>
      <c r="AA9" s="359"/>
      <c r="AB9" s="457" t="s">
        <v>549</v>
      </c>
      <c r="AC9" s="356" t="s">
        <v>342</v>
      </c>
      <c r="AD9" s="356" t="s">
        <v>557</v>
      </c>
      <c r="AE9" s="360">
        <v>21</v>
      </c>
      <c r="AF9" s="360"/>
      <c r="AG9" s="357"/>
      <c r="AH9" s="356" t="s">
        <v>585</v>
      </c>
      <c r="AI9" s="356"/>
      <c r="AJ9" s="356" t="s">
        <v>543</v>
      </c>
      <c r="AK9" s="356"/>
      <c r="AL9" s="458" t="s">
        <v>551</v>
      </c>
      <c r="AM9" s="357" t="s">
        <v>623</v>
      </c>
      <c r="AN9" s="71"/>
      <c r="AO9" s="357"/>
      <c r="AP9" s="359">
        <v>41684</v>
      </c>
      <c r="AQ9" s="457" t="s">
        <v>543</v>
      </c>
      <c r="AR9" s="457">
        <v>41687</v>
      </c>
      <c r="AS9" s="457">
        <v>41702</v>
      </c>
      <c r="AT9" s="457">
        <v>41717</v>
      </c>
      <c r="AU9" s="457">
        <v>41720</v>
      </c>
      <c r="AV9" s="457" t="s">
        <v>543</v>
      </c>
      <c r="AW9" s="457">
        <v>41741</v>
      </c>
      <c r="AX9" s="359">
        <v>41684</v>
      </c>
      <c r="AY9" s="459">
        <v>0</v>
      </c>
      <c r="AZ9" s="359">
        <v>41687</v>
      </c>
      <c r="BA9" s="459" t="s">
        <v>543</v>
      </c>
      <c r="BB9" s="359">
        <v>41687</v>
      </c>
      <c r="BC9" s="459">
        <v>0</v>
      </c>
      <c r="BD9" s="359">
        <v>41715</v>
      </c>
      <c r="BE9" s="459">
        <v>13</v>
      </c>
      <c r="BF9" s="359">
        <v>41730</v>
      </c>
      <c r="BG9" s="459">
        <v>0</v>
      </c>
      <c r="BH9" s="359">
        <v>41730</v>
      </c>
      <c r="BI9" s="459">
        <v>-3</v>
      </c>
      <c r="BJ9" s="359"/>
      <c r="BK9" s="359"/>
      <c r="BL9" s="459">
        <v>0</v>
      </c>
      <c r="BM9" s="359"/>
      <c r="BN9" s="459">
        <v>0</v>
      </c>
      <c r="BO9" s="449">
        <v>-4</v>
      </c>
      <c r="BP9" s="449" t="s">
        <v>511</v>
      </c>
      <c r="BQ9" s="449">
        <v>-14</v>
      </c>
      <c r="BR9" s="356"/>
      <c r="BS9" s="356"/>
      <c r="BT9" s="356"/>
      <c r="BU9" s="460"/>
      <c r="BV9" s="451"/>
    </row>
    <row r="10" spans="2:74" s="310" customFormat="1" ht="39" thickBot="1" x14ac:dyDescent="0.25">
      <c r="B10" s="356" t="s">
        <v>542</v>
      </c>
      <c r="C10" s="357" t="s">
        <v>543</v>
      </c>
      <c r="D10" s="449" t="s">
        <v>544</v>
      </c>
      <c r="E10" s="449" t="s">
        <v>545</v>
      </c>
      <c r="F10" s="357" t="s">
        <v>586</v>
      </c>
      <c r="G10" s="451" t="s">
        <v>575</v>
      </c>
      <c r="H10" s="356" t="s">
        <v>547</v>
      </c>
      <c r="I10" s="358">
        <v>20000</v>
      </c>
      <c r="J10" s="358">
        <v>46253460</v>
      </c>
      <c r="K10" s="358" t="s">
        <v>563</v>
      </c>
      <c r="L10" s="358">
        <v>20000</v>
      </c>
      <c r="M10" s="358">
        <v>46253460</v>
      </c>
      <c r="N10" s="452"/>
      <c r="O10" s="358"/>
      <c r="P10" s="453" t="s">
        <v>274</v>
      </c>
      <c r="Q10" s="454" t="s">
        <v>274</v>
      </c>
      <c r="R10" s="358"/>
      <c r="S10" s="453" t="s">
        <v>556</v>
      </c>
      <c r="T10" s="455" t="s">
        <v>274</v>
      </c>
      <c r="U10" s="358"/>
      <c r="V10" s="453" t="s">
        <v>556</v>
      </c>
      <c r="W10" s="456"/>
      <c r="X10" s="456"/>
      <c r="Y10" s="456"/>
      <c r="Z10" s="358"/>
      <c r="AA10" s="359"/>
      <c r="AB10" s="457" t="s">
        <v>549</v>
      </c>
      <c r="AC10" s="356" t="s">
        <v>342</v>
      </c>
      <c r="AD10" s="356" t="s">
        <v>557</v>
      </c>
      <c r="AE10" s="360">
        <v>20</v>
      </c>
      <c r="AF10" s="360"/>
      <c r="AG10" s="357"/>
      <c r="AH10" s="356" t="s">
        <v>587</v>
      </c>
      <c r="AI10" s="356"/>
      <c r="AJ10" s="356" t="s">
        <v>543</v>
      </c>
      <c r="AK10" s="356"/>
      <c r="AL10" s="458" t="s">
        <v>551</v>
      </c>
      <c r="AM10" s="357"/>
      <c r="AN10" s="357"/>
      <c r="AO10" s="357"/>
      <c r="AP10" s="359">
        <v>41710</v>
      </c>
      <c r="AQ10" s="457" t="s">
        <v>543</v>
      </c>
      <c r="AR10" s="457">
        <v>41713</v>
      </c>
      <c r="AS10" s="457">
        <v>41728</v>
      </c>
      <c r="AT10" s="457">
        <v>41743</v>
      </c>
      <c r="AU10" s="457">
        <v>41746</v>
      </c>
      <c r="AV10" s="457" t="s">
        <v>543</v>
      </c>
      <c r="AW10" s="457">
        <v>41766</v>
      </c>
      <c r="AX10" s="359">
        <v>41710</v>
      </c>
      <c r="AY10" s="459">
        <v>0</v>
      </c>
      <c r="AZ10" s="359">
        <v>41729</v>
      </c>
      <c r="BA10" s="459" t="s">
        <v>543</v>
      </c>
      <c r="BB10" s="359">
        <v>41729</v>
      </c>
      <c r="BC10" s="459">
        <v>16</v>
      </c>
      <c r="BD10" s="359"/>
      <c r="BE10" s="459">
        <v>0</v>
      </c>
      <c r="BF10" s="359"/>
      <c r="BG10" s="459">
        <v>0</v>
      </c>
      <c r="BH10" s="359"/>
      <c r="BI10" s="459">
        <v>0</v>
      </c>
      <c r="BJ10" s="359" t="str">
        <f t="shared" si="0"/>
        <v/>
      </c>
      <c r="BK10" s="359"/>
      <c r="BL10" s="459">
        <v>0</v>
      </c>
      <c r="BM10" s="359"/>
      <c r="BN10" s="459">
        <v>0</v>
      </c>
      <c r="BO10" s="449">
        <v>9</v>
      </c>
      <c r="BP10" s="449" t="s">
        <v>506</v>
      </c>
      <c r="BQ10" s="449">
        <v>-7</v>
      </c>
      <c r="BR10" s="356"/>
      <c r="BS10" s="356"/>
      <c r="BT10" s="356"/>
      <c r="BU10" s="460"/>
      <c r="BV10" s="451"/>
    </row>
    <row r="11" spans="2:74" ht="40.5" customHeight="1" thickBot="1" x14ac:dyDescent="0.25">
      <c r="B11" s="356" t="s">
        <v>542</v>
      </c>
      <c r="C11" s="357" t="s">
        <v>543</v>
      </c>
      <c r="D11" s="449" t="s">
        <v>544</v>
      </c>
      <c r="E11" s="449" t="s">
        <v>545</v>
      </c>
      <c r="F11" s="357" t="s">
        <v>564</v>
      </c>
      <c r="G11" s="451" t="s">
        <v>555</v>
      </c>
      <c r="H11" s="356" t="s">
        <v>565</v>
      </c>
      <c r="I11" s="358">
        <v>27000</v>
      </c>
      <c r="J11" s="358"/>
      <c r="K11" s="358" t="s">
        <v>566</v>
      </c>
      <c r="L11" s="358"/>
      <c r="M11" s="358"/>
      <c r="N11" s="452"/>
      <c r="O11" s="358"/>
      <c r="P11" s="453" t="s">
        <v>588</v>
      </c>
      <c r="Q11" s="454" t="s">
        <v>274</v>
      </c>
      <c r="R11" s="358"/>
      <c r="S11" s="453" t="s">
        <v>556</v>
      </c>
      <c r="T11" s="455" t="s">
        <v>274</v>
      </c>
      <c r="U11" s="358"/>
      <c r="V11" s="453" t="s">
        <v>556</v>
      </c>
      <c r="W11" s="456"/>
      <c r="X11" s="456"/>
      <c r="Y11" s="456"/>
      <c r="Z11" s="358"/>
      <c r="AA11" s="359"/>
      <c r="AB11" s="457" t="s">
        <v>549</v>
      </c>
      <c r="AC11" s="356"/>
      <c r="AD11" s="356" t="s">
        <v>550</v>
      </c>
      <c r="AE11" s="360"/>
      <c r="AF11" s="360"/>
      <c r="AG11" s="357"/>
      <c r="AH11" s="356"/>
      <c r="AI11" s="356"/>
      <c r="AJ11" s="356"/>
      <c r="AK11" s="356"/>
      <c r="AL11" s="458" t="s">
        <v>558</v>
      </c>
      <c r="AM11" s="357"/>
      <c r="AN11" s="357"/>
      <c r="AO11" s="357"/>
      <c r="AP11" s="359"/>
      <c r="AQ11" s="457" t="s">
        <v>559</v>
      </c>
      <c r="AR11" s="457" t="s">
        <v>559</v>
      </c>
      <c r="AS11" s="457" t="s">
        <v>559</v>
      </c>
      <c r="AT11" s="457" t="s">
        <v>559</v>
      </c>
      <c r="AU11" s="457" t="s">
        <v>559</v>
      </c>
      <c r="AV11" s="457" t="s">
        <v>560</v>
      </c>
      <c r="AW11" s="457" t="s">
        <v>560</v>
      </c>
      <c r="AX11" s="359"/>
      <c r="AY11" s="459">
        <v>0</v>
      </c>
      <c r="AZ11" s="359"/>
      <c r="BA11" s="459">
        <v>0</v>
      </c>
      <c r="BB11" s="359"/>
      <c r="BC11" s="459">
        <v>0</v>
      </c>
      <c r="BD11" s="359"/>
      <c r="BE11" s="459">
        <v>0</v>
      </c>
      <c r="BF11" s="359"/>
      <c r="BG11" s="459">
        <v>0</v>
      </c>
      <c r="BH11" s="359"/>
      <c r="BI11" s="459">
        <v>0</v>
      </c>
      <c r="BJ11" s="359" t="str">
        <f t="shared" si="0"/>
        <v/>
      </c>
      <c r="BK11" s="359"/>
      <c r="BL11" s="459">
        <v>0</v>
      </c>
      <c r="BM11" s="359"/>
      <c r="BN11" s="459">
        <v>0</v>
      </c>
      <c r="BO11" s="449">
        <v>0</v>
      </c>
      <c r="BP11" s="449" t="s">
        <v>503</v>
      </c>
      <c r="BQ11" s="449">
        <v>0</v>
      </c>
      <c r="BR11" s="356"/>
      <c r="BS11" s="356"/>
      <c r="BT11" s="356"/>
      <c r="BU11" s="460"/>
      <c r="BV11" s="451"/>
    </row>
    <row r="12" spans="2:74" ht="39" customHeight="1" thickBot="1" x14ac:dyDescent="0.25">
      <c r="B12" s="356" t="s">
        <v>542</v>
      </c>
      <c r="C12" s="357" t="s">
        <v>543</v>
      </c>
      <c r="D12" s="449" t="s">
        <v>544</v>
      </c>
      <c r="E12" s="449" t="s">
        <v>545</v>
      </c>
      <c r="F12" s="357" t="s">
        <v>567</v>
      </c>
      <c r="G12" s="451" t="s">
        <v>555</v>
      </c>
      <c r="H12" s="356" t="s">
        <v>565</v>
      </c>
      <c r="I12" s="358">
        <v>54000</v>
      </c>
      <c r="J12" s="358"/>
      <c r="K12" s="358" t="s">
        <v>576</v>
      </c>
      <c r="L12" s="358"/>
      <c r="M12" s="358"/>
      <c r="N12" s="452"/>
      <c r="O12" s="358"/>
      <c r="P12" s="453" t="s">
        <v>588</v>
      </c>
      <c r="Q12" s="454" t="s">
        <v>274</v>
      </c>
      <c r="R12" s="358"/>
      <c r="S12" s="453" t="s">
        <v>556</v>
      </c>
      <c r="T12" s="455" t="s">
        <v>274</v>
      </c>
      <c r="U12" s="358"/>
      <c r="V12" s="453" t="s">
        <v>556</v>
      </c>
      <c r="W12" s="456"/>
      <c r="X12" s="456"/>
      <c r="Y12" s="456"/>
      <c r="Z12" s="358"/>
      <c r="AA12" s="359"/>
      <c r="AB12" s="457" t="s">
        <v>549</v>
      </c>
      <c r="AC12" s="356"/>
      <c r="AD12" s="356" t="s">
        <v>550</v>
      </c>
      <c r="AE12" s="360"/>
      <c r="AF12" s="360"/>
      <c r="AG12" s="357"/>
      <c r="AH12" s="356"/>
      <c r="AI12" s="356"/>
      <c r="AJ12" s="356"/>
      <c r="AK12" s="356"/>
      <c r="AL12" s="458" t="s">
        <v>558</v>
      </c>
      <c r="AM12" s="357"/>
      <c r="AN12" s="357"/>
      <c r="AO12" s="357"/>
      <c r="AP12" s="359"/>
      <c r="AQ12" s="457" t="s">
        <v>559</v>
      </c>
      <c r="AR12" s="457" t="s">
        <v>559</v>
      </c>
      <c r="AS12" s="457" t="s">
        <v>559</v>
      </c>
      <c r="AT12" s="457" t="s">
        <v>559</v>
      </c>
      <c r="AU12" s="457" t="s">
        <v>559</v>
      </c>
      <c r="AV12" s="457" t="s">
        <v>560</v>
      </c>
      <c r="AW12" s="457" t="s">
        <v>560</v>
      </c>
      <c r="AX12" s="359"/>
      <c r="AY12" s="459">
        <v>0</v>
      </c>
      <c r="AZ12" s="359"/>
      <c r="BA12" s="459">
        <v>0</v>
      </c>
      <c r="BB12" s="359"/>
      <c r="BC12" s="459">
        <v>0</v>
      </c>
      <c r="BD12" s="359"/>
      <c r="BE12" s="459">
        <v>0</v>
      </c>
      <c r="BF12" s="359"/>
      <c r="BG12" s="459">
        <v>0</v>
      </c>
      <c r="BH12" s="359"/>
      <c r="BI12" s="459">
        <v>0</v>
      </c>
      <c r="BJ12" s="359" t="str">
        <f t="shared" si="0"/>
        <v/>
      </c>
      <c r="BK12" s="359"/>
      <c r="BL12" s="459">
        <v>0</v>
      </c>
      <c r="BM12" s="359"/>
      <c r="BN12" s="459">
        <v>0</v>
      </c>
      <c r="BO12" s="449">
        <v>0</v>
      </c>
      <c r="BP12" s="449" t="s">
        <v>503</v>
      </c>
      <c r="BQ12" s="449">
        <v>0</v>
      </c>
      <c r="BR12" s="356"/>
      <c r="BS12" s="356"/>
      <c r="BT12" s="356"/>
      <c r="BU12" s="460"/>
      <c r="BV12" s="451"/>
    </row>
    <row r="13" spans="2:74" ht="48.75" customHeight="1" thickBot="1" x14ac:dyDescent="0.25">
      <c r="B13" s="356" t="s">
        <v>542</v>
      </c>
      <c r="C13" s="357" t="s">
        <v>543</v>
      </c>
      <c r="D13" s="449" t="s">
        <v>544</v>
      </c>
      <c r="E13" s="449" t="s">
        <v>545</v>
      </c>
      <c r="F13" s="357" t="s">
        <v>568</v>
      </c>
      <c r="G13" s="451" t="s">
        <v>555</v>
      </c>
      <c r="H13" s="356" t="s">
        <v>565</v>
      </c>
      <c r="I13" s="358">
        <v>15000</v>
      </c>
      <c r="J13" s="358"/>
      <c r="K13" s="358" t="s">
        <v>576</v>
      </c>
      <c r="L13" s="358"/>
      <c r="M13" s="358"/>
      <c r="N13" s="452"/>
      <c r="O13" s="358"/>
      <c r="P13" s="453" t="s">
        <v>588</v>
      </c>
      <c r="Q13" s="454" t="s">
        <v>274</v>
      </c>
      <c r="R13" s="358"/>
      <c r="S13" s="453" t="s">
        <v>556</v>
      </c>
      <c r="T13" s="455" t="s">
        <v>274</v>
      </c>
      <c r="U13" s="358"/>
      <c r="V13" s="453" t="s">
        <v>556</v>
      </c>
      <c r="W13" s="456"/>
      <c r="X13" s="456"/>
      <c r="Y13" s="456"/>
      <c r="Z13" s="358"/>
      <c r="AA13" s="359"/>
      <c r="AB13" s="457" t="s">
        <v>549</v>
      </c>
      <c r="AC13" s="356" t="s">
        <v>589</v>
      </c>
      <c r="AD13" s="356" t="s">
        <v>569</v>
      </c>
      <c r="AE13" s="360"/>
      <c r="AF13" s="360"/>
      <c r="AG13" s="357"/>
      <c r="AH13" s="356"/>
      <c r="AI13" s="356"/>
      <c r="AJ13" s="356"/>
      <c r="AK13" s="356"/>
      <c r="AL13" s="458" t="s">
        <v>558</v>
      </c>
      <c r="AM13" s="357"/>
      <c r="AN13" s="357"/>
      <c r="AO13" s="357"/>
      <c r="AP13" s="359"/>
      <c r="AQ13" s="457" t="s">
        <v>559</v>
      </c>
      <c r="AR13" s="457" t="s">
        <v>559</v>
      </c>
      <c r="AS13" s="457" t="s">
        <v>559</v>
      </c>
      <c r="AT13" s="457" t="s">
        <v>559</v>
      </c>
      <c r="AU13" s="457" t="s">
        <v>559</v>
      </c>
      <c r="AV13" s="457" t="s">
        <v>560</v>
      </c>
      <c r="AW13" s="457" t="s">
        <v>560</v>
      </c>
      <c r="AX13" s="359"/>
      <c r="AY13" s="459">
        <v>0</v>
      </c>
      <c r="AZ13" s="359"/>
      <c r="BA13" s="459">
        <v>0</v>
      </c>
      <c r="BB13" s="359"/>
      <c r="BC13" s="459">
        <v>0</v>
      </c>
      <c r="BD13" s="359"/>
      <c r="BE13" s="459">
        <v>0</v>
      </c>
      <c r="BF13" s="359"/>
      <c r="BG13" s="459">
        <v>0</v>
      </c>
      <c r="BH13" s="359"/>
      <c r="BI13" s="459">
        <v>0</v>
      </c>
      <c r="BJ13" s="359" t="str">
        <f t="shared" si="0"/>
        <v/>
      </c>
      <c r="BK13" s="359"/>
      <c r="BL13" s="459">
        <v>0</v>
      </c>
      <c r="BM13" s="359"/>
      <c r="BN13" s="459">
        <v>0</v>
      </c>
      <c r="BO13" s="449">
        <v>0</v>
      </c>
      <c r="BP13" s="449" t="s">
        <v>503</v>
      </c>
      <c r="BQ13" s="449">
        <v>0</v>
      </c>
      <c r="BR13" s="356"/>
      <c r="BS13" s="356"/>
      <c r="BT13" s="356"/>
      <c r="BU13" s="460"/>
      <c r="BV13" s="451"/>
    </row>
    <row r="14" spans="2:74" ht="39" thickBot="1" x14ac:dyDescent="0.25">
      <c r="B14" s="356" t="s">
        <v>542</v>
      </c>
      <c r="C14" s="357" t="s">
        <v>543</v>
      </c>
      <c r="D14" s="449" t="s">
        <v>544</v>
      </c>
      <c r="E14" s="449" t="s">
        <v>545</v>
      </c>
      <c r="F14" s="357" t="s">
        <v>590</v>
      </c>
      <c r="G14" s="451" t="s">
        <v>343</v>
      </c>
      <c r="H14" s="356" t="s">
        <v>565</v>
      </c>
      <c r="I14" s="358">
        <v>5724</v>
      </c>
      <c r="J14" s="358">
        <v>13289812</v>
      </c>
      <c r="K14" s="358" t="s">
        <v>576</v>
      </c>
      <c r="L14" s="358">
        <v>5724</v>
      </c>
      <c r="M14" s="358">
        <v>13289812</v>
      </c>
      <c r="N14" s="452" t="s">
        <v>517</v>
      </c>
      <c r="O14" s="358">
        <v>13272000</v>
      </c>
      <c r="P14" s="453">
        <v>0.99865972520905488</v>
      </c>
      <c r="Q14" s="454" t="s">
        <v>517</v>
      </c>
      <c r="R14" s="358"/>
      <c r="S14" s="453" t="s">
        <v>591</v>
      </c>
      <c r="T14" s="455" t="s">
        <v>517</v>
      </c>
      <c r="U14" s="358">
        <v>10617600</v>
      </c>
      <c r="V14" s="453">
        <v>0.8</v>
      </c>
      <c r="W14" s="456"/>
      <c r="X14" s="456"/>
      <c r="Y14" s="456"/>
      <c r="Z14" s="358"/>
      <c r="AA14" s="359"/>
      <c r="AB14" s="457" t="s">
        <v>549</v>
      </c>
      <c r="AC14" s="356" t="s">
        <v>589</v>
      </c>
      <c r="AD14" s="356" t="s">
        <v>557</v>
      </c>
      <c r="AE14" s="360">
        <v>365</v>
      </c>
      <c r="AF14" s="360"/>
      <c r="AG14" s="357"/>
      <c r="AH14" s="356" t="s">
        <v>577</v>
      </c>
      <c r="AI14" s="356"/>
      <c r="AJ14" s="356" t="s">
        <v>543</v>
      </c>
      <c r="AK14" s="356"/>
      <c r="AL14" s="458" t="s">
        <v>551</v>
      </c>
      <c r="AM14" s="357"/>
      <c r="AN14" s="357"/>
      <c r="AO14" s="357"/>
      <c r="AP14" s="359">
        <v>41598</v>
      </c>
      <c r="AQ14" s="457" t="s">
        <v>543</v>
      </c>
      <c r="AR14" s="457">
        <v>41601</v>
      </c>
      <c r="AS14" s="457">
        <v>41616</v>
      </c>
      <c r="AT14" s="457">
        <v>41631</v>
      </c>
      <c r="AU14" s="457">
        <v>41634</v>
      </c>
      <c r="AV14" s="457" t="s">
        <v>543</v>
      </c>
      <c r="AW14" s="457">
        <v>41999</v>
      </c>
      <c r="AX14" s="359">
        <v>41598</v>
      </c>
      <c r="AY14" s="459">
        <v>0</v>
      </c>
      <c r="AZ14" s="359">
        <v>41607</v>
      </c>
      <c r="BA14" s="459" t="s">
        <v>543</v>
      </c>
      <c r="BB14" s="359">
        <v>41607</v>
      </c>
      <c r="BC14" s="459">
        <v>6</v>
      </c>
      <c r="BD14" s="359">
        <v>41638</v>
      </c>
      <c r="BE14" s="459">
        <v>16</v>
      </c>
      <c r="BF14" s="359">
        <v>41668</v>
      </c>
      <c r="BG14" s="459">
        <v>15</v>
      </c>
      <c r="BH14" s="359">
        <v>41640</v>
      </c>
      <c r="BI14" s="459">
        <v>-31</v>
      </c>
      <c r="BJ14" s="359">
        <v>41640</v>
      </c>
      <c r="BK14" s="359"/>
      <c r="BL14" s="459">
        <v>0</v>
      </c>
      <c r="BM14" s="359"/>
      <c r="BN14" s="459">
        <v>0</v>
      </c>
      <c r="BO14" s="449">
        <v>-262</v>
      </c>
      <c r="BP14" s="449" t="s">
        <v>511</v>
      </c>
      <c r="BQ14" s="449">
        <v>-268</v>
      </c>
      <c r="BR14" s="356"/>
      <c r="BS14" s="356"/>
      <c r="BT14" s="356"/>
      <c r="BU14" s="460"/>
      <c r="BV14" s="451"/>
    </row>
    <row r="15" spans="2:74" ht="39" thickBot="1" x14ac:dyDescent="0.25">
      <c r="B15" s="356" t="s">
        <v>542</v>
      </c>
      <c r="C15" s="357" t="s">
        <v>543</v>
      </c>
      <c r="D15" s="449" t="s">
        <v>544</v>
      </c>
      <c r="E15" s="449" t="s">
        <v>545</v>
      </c>
      <c r="F15" s="357" t="s">
        <v>592</v>
      </c>
      <c r="G15" s="451" t="s">
        <v>575</v>
      </c>
      <c r="H15" s="356" t="s">
        <v>565</v>
      </c>
      <c r="I15" s="358">
        <v>10438</v>
      </c>
      <c r="J15" s="358">
        <v>24139847</v>
      </c>
      <c r="K15" s="358" t="s">
        <v>593</v>
      </c>
      <c r="L15" s="358">
        <v>10438</v>
      </c>
      <c r="M15" s="358">
        <v>24139847</v>
      </c>
      <c r="N15" s="452"/>
      <c r="O15" s="358"/>
      <c r="P15" s="453" t="s">
        <v>274</v>
      </c>
      <c r="Q15" s="454" t="s">
        <v>274</v>
      </c>
      <c r="R15" s="358"/>
      <c r="S15" s="453" t="s">
        <v>556</v>
      </c>
      <c r="T15" s="455" t="s">
        <v>274</v>
      </c>
      <c r="U15" s="358"/>
      <c r="V15" s="453" t="s">
        <v>556</v>
      </c>
      <c r="W15" s="456"/>
      <c r="X15" s="456"/>
      <c r="Y15" s="456"/>
      <c r="Z15" s="358"/>
      <c r="AA15" s="359"/>
      <c r="AB15" s="457" t="s">
        <v>549</v>
      </c>
      <c r="AC15" s="356" t="s">
        <v>589</v>
      </c>
      <c r="AD15" s="356" t="s">
        <v>550</v>
      </c>
      <c r="AE15" s="360">
        <v>15</v>
      </c>
      <c r="AF15" s="360"/>
      <c r="AG15" s="357"/>
      <c r="AH15" s="356" t="s">
        <v>594</v>
      </c>
      <c r="AI15" s="356"/>
      <c r="AJ15" s="356" t="s">
        <v>543</v>
      </c>
      <c r="AK15" s="356"/>
      <c r="AL15" s="458" t="s">
        <v>551</v>
      </c>
      <c r="AM15" s="357"/>
      <c r="AN15" s="357"/>
      <c r="AO15" s="357"/>
      <c r="AP15" s="359">
        <v>41708</v>
      </c>
      <c r="AQ15" s="457" t="s">
        <v>543</v>
      </c>
      <c r="AR15" s="457">
        <v>41711</v>
      </c>
      <c r="AS15" s="457">
        <v>41726</v>
      </c>
      <c r="AT15" s="457">
        <v>41741</v>
      </c>
      <c r="AU15" s="457">
        <v>41744</v>
      </c>
      <c r="AV15" s="457" t="s">
        <v>543</v>
      </c>
      <c r="AW15" s="457">
        <v>41759</v>
      </c>
      <c r="AX15" s="359">
        <v>41708</v>
      </c>
      <c r="AY15" s="459">
        <v>0</v>
      </c>
      <c r="AZ15" s="359">
        <v>41717</v>
      </c>
      <c r="BA15" s="459" t="s">
        <v>543</v>
      </c>
      <c r="BB15" s="359">
        <v>41718</v>
      </c>
      <c r="BC15" s="459">
        <v>7</v>
      </c>
      <c r="BD15" s="359"/>
      <c r="BE15" s="459">
        <v>0</v>
      </c>
      <c r="BF15" s="359"/>
      <c r="BG15" s="459">
        <v>0</v>
      </c>
      <c r="BH15" s="359"/>
      <c r="BI15" s="459">
        <v>0</v>
      </c>
      <c r="BJ15" s="359" t="str">
        <f t="shared" si="0"/>
        <v/>
      </c>
      <c r="BK15" s="359"/>
      <c r="BL15" s="459">
        <v>0</v>
      </c>
      <c r="BM15" s="359"/>
      <c r="BN15" s="459">
        <v>0</v>
      </c>
      <c r="BO15" s="449">
        <v>11</v>
      </c>
      <c r="BP15" s="449" t="s">
        <v>506</v>
      </c>
      <c r="BQ15" s="449">
        <v>4</v>
      </c>
      <c r="BR15" s="356"/>
      <c r="BS15" s="356"/>
      <c r="BT15" s="356"/>
      <c r="BU15" s="460"/>
      <c r="BV15" s="451"/>
    </row>
    <row r="16" spans="2:74" ht="38.25" x14ac:dyDescent="0.2">
      <c r="B16" s="356" t="s">
        <v>542</v>
      </c>
      <c r="C16" s="357" t="s">
        <v>543</v>
      </c>
      <c r="D16" s="449" t="s">
        <v>544</v>
      </c>
      <c r="E16" s="449" t="s">
        <v>545</v>
      </c>
      <c r="F16" s="357" t="s">
        <v>595</v>
      </c>
      <c r="G16" s="451" t="s">
        <v>575</v>
      </c>
      <c r="H16" s="356" t="s">
        <v>565</v>
      </c>
      <c r="I16" s="358">
        <v>11737</v>
      </c>
      <c r="J16" s="358">
        <v>27144182</v>
      </c>
      <c r="K16" s="358" t="s">
        <v>593</v>
      </c>
      <c r="L16" s="358">
        <v>11737</v>
      </c>
      <c r="M16" s="358">
        <v>27144182</v>
      </c>
      <c r="N16" s="452"/>
      <c r="O16" s="358"/>
      <c r="P16" s="453" t="s">
        <v>274</v>
      </c>
      <c r="Q16" s="454" t="s">
        <v>274</v>
      </c>
      <c r="R16" s="358"/>
      <c r="S16" s="453" t="s">
        <v>556</v>
      </c>
      <c r="T16" s="455" t="s">
        <v>274</v>
      </c>
      <c r="U16" s="358"/>
      <c r="V16" s="453" t="s">
        <v>556</v>
      </c>
      <c r="W16" s="456"/>
      <c r="X16" s="456"/>
      <c r="Y16" s="456"/>
      <c r="Z16" s="358"/>
      <c r="AA16" s="359"/>
      <c r="AB16" s="457" t="s">
        <v>549</v>
      </c>
      <c r="AC16" s="356" t="s">
        <v>589</v>
      </c>
      <c r="AD16" s="356" t="s">
        <v>550</v>
      </c>
      <c r="AE16" s="360">
        <v>15</v>
      </c>
      <c r="AF16" s="360"/>
      <c r="AG16" s="357"/>
      <c r="AH16" s="356" t="s">
        <v>596</v>
      </c>
      <c r="AI16" s="356"/>
      <c r="AJ16" s="356" t="s">
        <v>543</v>
      </c>
      <c r="AK16" s="356"/>
      <c r="AL16" s="458" t="s">
        <v>551</v>
      </c>
      <c r="AM16" s="357"/>
      <c r="AN16" s="357"/>
      <c r="AO16" s="357"/>
      <c r="AP16" s="359">
        <v>41708</v>
      </c>
      <c r="AQ16" s="457" t="s">
        <v>543</v>
      </c>
      <c r="AR16" s="457">
        <v>41711</v>
      </c>
      <c r="AS16" s="457">
        <v>41726</v>
      </c>
      <c r="AT16" s="457">
        <v>41741</v>
      </c>
      <c r="AU16" s="457">
        <v>41744</v>
      </c>
      <c r="AV16" s="457" t="s">
        <v>543</v>
      </c>
      <c r="AW16" s="457">
        <v>41759</v>
      </c>
      <c r="AX16" s="359"/>
      <c r="AY16" s="459">
        <v>0</v>
      </c>
      <c r="AZ16" s="359"/>
      <c r="BA16" s="459" t="s">
        <v>543</v>
      </c>
      <c r="BB16" s="359"/>
      <c r="BC16" s="459">
        <v>0</v>
      </c>
      <c r="BD16" s="359"/>
      <c r="BE16" s="459">
        <v>0</v>
      </c>
      <c r="BF16" s="359"/>
      <c r="BG16" s="459">
        <v>0</v>
      </c>
      <c r="BH16" s="359"/>
      <c r="BI16" s="459">
        <v>0</v>
      </c>
      <c r="BJ16" s="359" t="str">
        <f t="shared" si="0"/>
        <v/>
      </c>
      <c r="BK16" s="359"/>
      <c r="BL16" s="459">
        <v>0</v>
      </c>
      <c r="BM16" s="359"/>
      <c r="BN16" s="459">
        <v>0</v>
      </c>
      <c r="BO16" s="449">
        <v>29</v>
      </c>
      <c r="BP16" s="449" t="s">
        <v>503</v>
      </c>
      <c r="BQ16" s="449">
        <v>29</v>
      </c>
      <c r="BR16" s="356"/>
      <c r="BS16" s="356"/>
      <c r="BT16" s="356"/>
      <c r="BU16" s="460"/>
      <c r="BV16" s="451"/>
    </row>
    <row r="17" spans="2:19" x14ac:dyDescent="0.2">
      <c r="B17" s="311"/>
      <c r="C17" s="311"/>
      <c r="D17" s="311"/>
      <c r="E17" s="312"/>
      <c r="F17" s="313"/>
      <c r="G17" s="314"/>
      <c r="H17" s="315"/>
      <c r="I17" s="316"/>
      <c r="J17" s="317"/>
      <c r="K17" s="316"/>
      <c r="L17" s="316"/>
      <c r="M17" s="316"/>
      <c r="N17" s="317"/>
      <c r="O17" s="318"/>
      <c r="Q17" s="320"/>
      <c r="R17" s="318"/>
      <c r="S17" s="312"/>
    </row>
    <row r="18" spans="2:19" x14ac:dyDescent="0.2">
      <c r="B18" s="311"/>
      <c r="C18" s="311"/>
      <c r="D18" s="311"/>
      <c r="E18" s="312"/>
      <c r="F18" s="313"/>
      <c r="G18" s="314"/>
      <c r="H18" s="315"/>
      <c r="I18" s="316"/>
      <c r="J18" s="317"/>
      <c r="K18" s="316"/>
      <c r="L18" s="316"/>
      <c r="M18" s="316"/>
      <c r="N18" s="317"/>
      <c r="O18" s="318"/>
      <c r="Q18" s="320"/>
      <c r="R18" s="318"/>
      <c r="S18" s="312"/>
    </row>
    <row r="19" spans="2:19" x14ac:dyDescent="0.2">
      <c r="B19" s="311"/>
      <c r="C19" s="311"/>
      <c r="D19" s="311"/>
      <c r="E19" s="312"/>
      <c r="F19" s="313"/>
      <c r="G19" s="314"/>
      <c r="H19" s="315"/>
      <c r="I19" s="316"/>
      <c r="J19" s="317"/>
      <c r="K19" s="316"/>
      <c r="L19" s="316"/>
      <c r="M19" s="316"/>
      <c r="N19" s="317"/>
      <c r="O19" s="318"/>
      <c r="Q19" s="320"/>
      <c r="R19" s="318"/>
      <c r="S19" s="312"/>
    </row>
    <row r="20" spans="2:19" x14ac:dyDescent="0.2">
      <c r="B20" s="311"/>
      <c r="C20" s="311"/>
      <c r="D20" s="311"/>
      <c r="E20" s="312"/>
      <c r="F20" s="313"/>
      <c r="G20" s="314"/>
      <c r="H20" s="315"/>
      <c r="I20" s="316"/>
      <c r="J20" s="317"/>
      <c r="K20" s="316"/>
      <c r="L20" s="316"/>
      <c r="M20" s="316"/>
      <c r="N20" s="317"/>
      <c r="O20" s="318"/>
      <c r="Q20" s="320"/>
      <c r="R20" s="318"/>
      <c r="S20" s="312"/>
    </row>
    <row r="21" spans="2:19" x14ac:dyDescent="0.2">
      <c r="B21" s="311"/>
      <c r="C21" s="311"/>
      <c r="D21" s="311"/>
      <c r="E21" s="312"/>
      <c r="F21" s="313"/>
      <c r="G21" s="314"/>
      <c r="H21" s="315"/>
      <c r="I21" s="316"/>
      <c r="J21" s="317"/>
      <c r="K21" s="316"/>
      <c r="L21" s="316"/>
      <c r="M21" s="316"/>
      <c r="N21" s="317"/>
      <c r="O21" s="318"/>
      <c r="Q21" s="320"/>
      <c r="R21" s="318"/>
      <c r="S21" s="312"/>
    </row>
    <row r="22" spans="2:19" x14ac:dyDescent="0.2">
      <c r="B22" s="311"/>
      <c r="C22" s="311"/>
      <c r="D22" s="311"/>
      <c r="E22" s="312"/>
      <c r="F22" s="313"/>
      <c r="G22" s="314"/>
      <c r="H22" s="315"/>
      <c r="I22" s="316"/>
      <c r="J22" s="317"/>
      <c r="K22" s="316"/>
      <c r="L22" s="316"/>
      <c r="M22" s="316"/>
      <c r="N22" s="317"/>
      <c r="O22" s="318"/>
      <c r="Q22" s="320"/>
      <c r="R22" s="318"/>
      <c r="S22" s="312"/>
    </row>
    <row r="23" spans="2:19" x14ac:dyDescent="0.2">
      <c r="B23" s="311"/>
      <c r="C23" s="311"/>
      <c r="D23" s="311"/>
      <c r="E23" s="312"/>
      <c r="F23" s="313"/>
      <c r="G23" s="314"/>
      <c r="H23" s="315"/>
      <c r="I23" s="316"/>
      <c r="J23" s="317"/>
      <c r="K23" s="316"/>
      <c r="L23" s="316"/>
      <c r="M23" s="316"/>
      <c r="N23" s="317"/>
      <c r="O23" s="318"/>
      <c r="Q23" s="320"/>
      <c r="R23" s="318"/>
      <c r="S23" s="312"/>
    </row>
    <row r="24" spans="2:19" x14ac:dyDescent="0.2">
      <c r="B24" s="311"/>
      <c r="C24" s="311"/>
      <c r="D24" s="311"/>
      <c r="E24" s="312"/>
      <c r="F24" s="313"/>
      <c r="G24" s="314"/>
      <c r="H24" s="315"/>
      <c r="I24" s="316"/>
      <c r="J24" s="317"/>
      <c r="K24" s="316"/>
      <c r="L24" s="316"/>
      <c r="M24" s="316"/>
      <c r="N24" s="317"/>
      <c r="O24" s="318"/>
      <c r="Q24" s="320"/>
      <c r="R24" s="318"/>
      <c r="S24" s="312"/>
    </row>
    <row r="25" spans="2:19" x14ac:dyDescent="0.2">
      <c r="B25" s="311"/>
      <c r="C25" s="311"/>
      <c r="D25" s="311"/>
      <c r="E25" s="312"/>
      <c r="F25" s="313"/>
      <c r="G25" s="314"/>
      <c r="H25" s="315"/>
      <c r="I25" s="316"/>
      <c r="J25" s="317"/>
      <c r="K25" s="316"/>
      <c r="L25" s="316"/>
      <c r="M25" s="316"/>
      <c r="N25" s="317"/>
      <c r="O25" s="318"/>
      <c r="Q25" s="320"/>
      <c r="R25" s="318"/>
      <c r="S25" s="312"/>
    </row>
    <row r="26" spans="2:19" x14ac:dyDescent="0.2">
      <c r="B26" s="311"/>
      <c r="C26" s="311"/>
      <c r="D26" s="311"/>
      <c r="E26" s="312"/>
      <c r="F26" s="313"/>
      <c r="G26" s="314"/>
      <c r="H26" s="315"/>
      <c r="I26" s="316"/>
      <c r="J26" s="317"/>
      <c r="K26" s="316"/>
      <c r="L26" s="316"/>
      <c r="M26" s="316"/>
      <c r="N26" s="317"/>
      <c r="O26" s="318"/>
      <c r="Q26" s="320"/>
      <c r="R26" s="318"/>
      <c r="S26" s="312"/>
    </row>
    <row r="27" spans="2:19" x14ac:dyDescent="0.2">
      <c r="B27" s="311"/>
      <c r="C27" s="311"/>
      <c r="D27" s="311"/>
      <c r="E27" s="312"/>
      <c r="F27" s="313"/>
      <c r="G27" s="314"/>
      <c r="H27" s="315"/>
      <c r="I27" s="316"/>
      <c r="J27" s="317"/>
      <c r="K27" s="316"/>
      <c r="L27" s="316"/>
      <c r="M27" s="316"/>
      <c r="N27" s="317"/>
      <c r="O27" s="318"/>
      <c r="Q27" s="320"/>
      <c r="R27" s="318"/>
      <c r="S27" s="312"/>
    </row>
    <row r="28" spans="2:19" x14ac:dyDescent="0.2">
      <c r="B28" s="311"/>
      <c r="C28" s="311"/>
      <c r="D28" s="311"/>
      <c r="E28" s="312"/>
      <c r="F28" s="313"/>
      <c r="G28" s="314"/>
      <c r="H28" s="315"/>
      <c r="I28" s="316"/>
      <c r="J28" s="317"/>
      <c r="K28" s="316"/>
      <c r="L28" s="316"/>
      <c r="M28" s="316"/>
      <c r="N28" s="317"/>
      <c r="O28" s="318"/>
      <c r="Q28" s="320"/>
      <c r="R28" s="318"/>
      <c r="S28" s="312"/>
    </row>
    <row r="29" spans="2:19" x14ac:dyDescent="0.2">
      <c r="B29" s="311"/>
      <c r="C29" s="311"/>
      <c r="D29" s="311"/>
      <c r="E29" s="312"/>
      <c r="F29" s="313"/>
      <c r="G29" s="314"/>
      <c r="H29" s="315"/>
      <c r="I29" s="316"/>
      <c r="J29" s="317"/>
      <c r="K29" s="316"/>
      <c r="L29" s="316"/>
      <c r="M29" s="316"/>
      <c r="N29" s="317"/>
      <c r="O29" s="318"/>
      <c r="Q29" s="320"/>
      <c r="R29" s="318"/>
      <c r="S29" s="312"/>
    </row>
    <row r="30" spans="2:19" x14ac:dyDescent="0.2">
      <c r="B30" s="311"/>
      <c r="C30" s="311"/>
      <c r="D30" s="311"/>
      <c r="E30" s="312"/>
      <c r="F30" s="313"/>
      <c r="G30" s="314"/>
      <c r="H30" s="315"/>
      <c r="I30" s="316"/>
      <c r="J30" s="317"/>
      <c r="K30" s="316"/>
      <c r="L30" s="316"/>
      <c r="M30" s="316"/>
      <c r="N30" s="317"/>
      <c r="O30" s="318"/>
      <c r="Q30" s="320"/>
      <c r="R30" s="318"/>
      <c r="S30" s="312"/>
    </row>
    <row r="31" spans="2:19" x14ac:dyDescent="0.2">
      <c r="B31" s="311"/>
      <c r="C31" s="311"/>
      <c r="D31" s="311"/>
      <c r="E31" s="312"/>
      <c r="F31" s="313"/>
      <c r="G31" s="314"/>
      <c r="H31" s="315"/>
      <c r="I31" s="316"/>
      <c r="J31" s="317"/>
      <c r="K31" s="316"/>
      <c r="L31" s="316"/>
      <c r="M31" s="316"/>
      <c r="N31" s="317"/>
      <c r="O31" s="318"/>
      <c r="Q31" s="320"/>
      <c r="R31" s="318"/>
      <c r="S31" s="312"/>
    </row>
    <row r="32" spans="2:19" x14ac:dyDescent="0.2">
      <c r="B32" s="311"/>
      <c r="C32" s="311"/>
      <c r="D32" s="311"/>
      <c r="E32" s="312"/>
      <c r="F32" s="313"/>
      <c r="G32" s="314"/>
      <c r="H32" s="315"/>
      <c r="I32" s="316"/>
      <c r="J32" s="317"/>
      <c r="K32" s="316"/>
      <c r="L32" s="316"/>
      <c r="M32" s="316"/>
      <c r="N32" s="317"/>
      <c r="O32" s="318"/>
      <c r="Q32" s="320"/>
      <c r="R32" s="318"/>
      <c r="S32" s="312"/>
    </row>
    <row r="33" spans="2:19" x14ac:dyDescent="0.2">
      <c r="B33" s="311"/>
      <c r="C33" s="311"/>
      <c r="D33" s="311"/>
      <c r="E33" s="312"/>
      <c r="F33" s="313"/>
      <c r="G33" s="314"/>
      <c r="H33" s="315"/>
      <c r="I33" s="316"/>
      <c r="J33" s="317"/>
      <c r="K33" s="316"/>
      <c r="L33" s="316"/>
      <c r="M33" s="316"/>
      <c r="N33" s="317"/>
      <c r="O33" s="318"/>
      <c r="Q33" s="320"/>
      <c r="R33" s="318"/>
      <c r="S33" s="312"/>
    </row>
    <row r="34" spans="2:19" x14ac:dyDescent="0.2">
      <c r="B34" s="311"/>
      <c r="C34" s="311"/>
      <c r="D34" s="311"/>
      <c r="E34" s="312"/>
      <c r="F34" s="313"/>
      <c r="G34" s="314"/>
      <c r="H34" s="315"/>
      <c r="I34" s="316"/>
      <c r="J34" s="317"/>
      <c r="K34" s="316"/>
      <c r="L34" s="316"/>
      <c r="M34" s="316"/>
      <c r="N34" s="317"/>
      <c r="O34" s="318"/>
      <c r="Q34" s="320"/>
      <c r="R34" s="318"/>
      <c r="S34" s="312"/>
    </row>
    <row r="35" spans="2:19" x14ac:dyDescent="0.2">
      <c r="B35" s="311"/>
      <c r="C35" s="311"/>
      <c r="D35" s="311"/>
      <c r="E35" s="312"/>
      <c r="F35" s="313"/>
      <c r="G35" s="314"/>
      <c r="H35" s="315"/>
      <c r="I35" s="316"/>
      <c r="J35" s="317"/>
      <c r="K35" s="316"/>
      <c r="L35" s="316"/>
      <c r="M35" s="316"/>
      <c r="N35" s="317"/>
      <c r="O35" s="318"/>
      <c r="Q35" s="320"/>
      <c r="R35" s="318"/>
      <c r="S35" s="312"/>
    </row>
    <row r="36" spans="2:19" x14ac:dyDescent="0.2">
      <c r="B36" s="311"/>
      <c r="C36" s="311"/>
      <c r="D36" s="311"/>
      <c r="E36" s="312"/>
      <c r="F36" s="313"/>
      <c r="G36" s="314"/>
      <c r="H36" s="315"/>
      <c r="I36" s="316"/>
      <c r="J36" s="317"/>
      <c r="K36" s="316"/>
      <c r="L36" s="316"/>
      <c r="M36" s="316"/>
      <c r="N36" s="317"/>
      <c r="O36" s="318"/>
      <c r="Q36" s="320"/>
      <c r="R36" s="318"/>
      <c r="S36" s="312"/>
    </row>
    <row r="37" spans="2:19" x14ac:dyDescent="0.2">
      <c r="B37" s="311"/>
      <c r="C37" s="311"/>
      <c r="D37" s="311"/>
      <c r="E37" s="312"/>
      <c r="F37" s="313"/>
      <c r="G37" s="314"/>
      <c r="H37" s="315"/>
      <c r="I37" s="316"/>
      <c r="J37" s="317"/>
      <c r="K37" s="316"/>
      <c r="L37" s="316"/>
      <c r="M37" s="316"/>
      <c r="N37" s="317"/>
      <c r="O37" s="318"/>
      <c r="Q37" s="320"/>
      <c r="R37" s="318"/>
      <c r="S37" s="312"/>
    </row>
    <row r="38" spans="2:19" x14ac:dyDescent="0.2">
      <c r="B38" s="311"/>
      <c r="C38" s="311"/>
      <c r="D38" s="311"/>
      <c r="E38" s="312"/>
      <c r="F38" s="313"/>
      <c r="G38" s="314"/>
      <c r="H38" s="315"/>
      <c r="I38" s="316"/>
      <c r="J38" s="317"/>
      <c r="K38" s="316"/>
      <c r="L38" s="316"/>
      <c r="M38" s="316"/>
      <c r="N38" s="317"/>
      <c r="O38" s="318"/>
      <c r="Q38" s="320"/>
      <c r="R38" s="318"/>
      <c r="S38" s="312"/>
    </row>
    <row r="39" spans="2:19" x14ac:dyDescent="0.2">
      <c r="B39" s="311"/>
      <c r="C39" s="311"/>
      <c r="D39" s="311"/>
      <c r="E39" s="312"/>
      <c r="F39" s="313"/>
      <c r="G39" s="314"/>
      <c r="H39" s="315"/>
      <c r="I39" s="316"/>
      <c r="J39" s="317"/>
      <c r="K39" s="316"/>
      <c r="L39" s="316"/>
      <c r="M39" s="316"/>
      <c r="N39" s="317"/>
      <c r="O39" s="318"/>
      <c r="Q39" s="320"/>
      <c r="R39" s="318"/>
      <c r="S39" s="312"/>
    </row>
    <row r="40" spans="2:19" x14ac:dyDescent="0.2">
      <c r="B40" s="311"/>
      <c r="C40" s="311"/>
      <c r="D40" s="311"/>
      <c r="E40" s="312"/>
      <c r="F40" s="313"/>
      <c r="G40" s="314"/>
      <c r="H40" s="315"/>
      <c r="I40" s="316"/>
      <c r="J40" s="317"/>
      <c r="K40" s="316"/>
      <c r="L40" s="316"/>
      <c r="M40" s="316"/>
      <c r="N40" s="317"/>
      <c r="O40" s="318"/>
      <c r="Q40" s="320"/>
      <c r="R40" s="318"/>
      <c r="S40" s="312"/>
    </row>
    <row r="41" spans="2:19" x14ac:dyDescent="0.2">
      <c r="B41" s="311"/>
      <c r="C41" s="311"/>
      <c r="D41" s="311"/>
      <c r="E41" s="312"/>
      <c r="F41" s="313"/>
      <c r="G41" s="314"/>
      <c r="H41" s="315"/>
      <c r="I41" s="316"/>
      <c r="J41" s="317"/>
      <c r="K41" s="316"/>
      <c r="L41" s="316"/>
      <c r="M41" s="316"/>
      <c r="N41" s="317"/>
      <c r="O41" s="318"/>
      <c r="Q41" s="320"/>
      <c r="R41" s="318"/>
      <c r="S41" s="312"/>
    </row>
    <row r="42" spans="2:19" x14ac:dyDescent="0.2">
      <c r="B42" s="311"/>
      <c r="C42" s="311"/>
      <c r="D42" s="311"/>
      <c r="E42" s="312"/>
      <c r="F42" s="313"/>
      <c r="G42" s="314"/>
      <c r="H42" s="315"/>
      <c r="I42" s="316"/>
      <c r="J42" s="317"/>
      <c r="K42" s="316"/>
      <c r="L42" s="316"/>
      <c r="M42" s="316"/>
      <c r="N42" s="317"/>
      <c r="O42" s="318"/>
      <c r="Q42" s="320"/>
      <c r="R42" s="318"/>
      <c r="S42" s="312"/>
    </row>
    <row r="43" spans="2:19" x14ac:dyDescent="0.2">
      <c r="B43" s="311"/>
      <c r="C43" s="311"/>
      <c r="D43" s="311"/>
      <c r="E43" s="312"/>
      <c r="F43" s="313"/>
      <c r="G43" s="314"/>
      <c r="H43" s="315"/>
      <c r="I43" s="316"/>
      <c r="J43" s="317"/>
      <c r="K43" s="316"/>
      <c r="L43" s="316"/>
      <c r="M43" s="316"/>
      <c r="N43" s="317"/>
      <c r="O43" s="318"/>
      <c r="Q43" s="320"/>
      <c r="R43" s="318"/>
      <c r="S43" s="312"/>
    </row>
    <row r="44" spans="2:19" x14ac:dyDescent="0.2">
      <c r="B44" s="311"/>
      <c r="C44" s="311"/>
      <c r="D44" s="311"/>
      <c r="E44" s="312"/>
      <c r="F44" s="313"/>
      <c r="G44" s="314"/>
      <c r="H44" s="315"/>
      <c r="I44" s="316"/>
      <c r="J44" s="317"/>
      <c r="K44" s="316"/>
      <c r="L44" s="316"/>
      <c r="M44" s="316"/>
      <c r="N44" s="317"/>
      <c r="O44" s="318"/>
      <c r="Q44" s="320"/>
      <c r="R44" s="318"/>
      <c r="S44" s="312"/>
    </row>
    <row r="45" spans="2:19" x14ac:dyDescent="0.2">
      <c r="B45" s="311"/>
      <c r="C45" s="311"/>
      <c r="D45" s="311"/>
      <c r="E45" s="312"/>
      <c r="F45" s="313"/>
      <c r="G45" s="314"/>
      <c r="H45" s="315"/>
      <c r="I45" s="316"/>
      <c r="J45" s="317"/>
      <c r="K45" s="316"/>
      <c r="L45" s="316"/>
      <c r="M45" s="316"/>
      <c r="N45" s="317"/>
      <c r="O45" s="318"/>
      <c r="Q45" s="320"/>
      <c r="R45" s="318"/>
      <c r="S45" s="312"/>
    </row>
    <row r="46" spans="2:19" x14ac:dyDescent="0.2">
      <c r="B46" s="311"/>
      <c r="C46" s="311"/>
      <c r="D46" s="311"/>
      <c r="E46" s="312"/>
      <c r="F46" s="313"/>
      <c r="G46" s="314"/>
      <c r="H46" s="315"/>
      <c r="I46" s="316"/>
      <c r="J46" s="317"/>
      <c r="K46" s="316"/>
      <c r="L46" s="316"/>
      <c r="M46" s="316"/>
      <c r="N46" s="317"/>
      <c r="O46" s="318"/>
      <c r="Q46" s="320"/>
      <c r="R46" s="318"/>
      <c r="S46" s="312"/>
    </row>
    <row r="47" spans="2:19" x14ac:dyDescent="0.2">
      <c r="B47" s="311"/>
      <c r="C47" s="311"/>
      <c r="D47" s="311"/>
      <c r="E47" s="312"/>
      <c r="F47" s="313"/>
      <c r="G47" s="314"/>
      <c r="H47" s="315"/>
      <c r="I47" s="316"/>
      <c r="J47" s="317"/>
      <c r="K47" s="316"/>
      <c r="L47" s="316"/>
      <c r="M47" s="316"/>
      <c r="N47" s="317"/>
      <c r="O47" s="318"/>
      <c r="Q47" s="320"/>
      <c r="R47" s="318"/>
      <c r="S47" s="312"/>
    </row>
    <row r="48" spans="2:19" x14ac:dyDescent="0.2">
      <c r="B48" s="311"/>
      <c r="C48" s="311"/>
      <c r="D48" s="311"/>
      <c r="E48" s="312"/>
      <c r="F48" s="313"/>
      <c r="G48" s="314"/>
      <c r="H48" s="315"/>
      <c r="I48" s="316"/>
      <c r="J48" s="317"/>
      <c r="K48" s="316"/>
      <c r="L48" s="316"/>
      <c r="M48" s="316"/>
      <c r="N48" s="317"/>
      <c r="O48" s="318"/>
      <c r="Q48" s="320"/>
      <c r="R48" s="318"/>
      <c r="S48" s="312"/>
    </row>
    <row r="49" spans="2:19" x14ac:dyDescent="0.2">
      <c r="B49" s="311"/>
      <c r="C49" s="311"/>
      <c r="D49" s="311"/>
      <c r="E49" s="312"/>
      <c r="F49" s="313"/>
      <c r="G49" s="314"/>
      <c r="H49" s="315"/>
      <c r="I49" s="316"/>
      <c r="J49" s="317"/>
      <c r="K49" s="316"/>
      <c r="L49" s="316"/>
      <c r="M49" s="316"/>
      <c r="N49" s="317"/>
      <c r="O49" s="318"/>
      <c r="Q49" s="320"/>
      <c r="R49" s="318"/>
      <c r="S49" s="312"/>
    </row>
    <row r="50" spans="2:19" x14ac:dyDescent="0.2">
      <c r="B50" s="311"/>
      <c r="C50" s="311"/>
      <c r="D50" s="311"/>
      <c r="E50" s="312"/>
      <c r="F50" s="313"/>
      <c r="G50" s="314"/>
      <c r="H50" s="315"/>
      <c r="I50" s="316"/>
      <c r="J50" s="317"/>
      <c r="K50" s="316"/>
      <c r="L50" s="316"/>
      <c r="M50" s="316"/>
      <c r="N50" s="317"/>
      <c r="O50" s="318"/>
      <c r="Q50" s="320"/>
      <c r="R50" s="318"/>
      <c r="S50" s="312"/>
    </row>
    <row r="51" spans="2:19" x14ac:dyDescent="0.2">
      <c r="B51" s="311"/>
      <c r="C51" s="311"/>
      <c r="D51" s="311"/>
      <c r="E51" s="312"/>
      <c r="F51" s="313"/>
      <c r="G51" s="314"/>
      <c r="H51" s="315"/>
      <c r="I51" s="316"/>
      <c r="J51" s="317"/>
      <c r="K51" s="316"/>
      <c r="L51" s="316"/>
      <c r="M51" s="316"/>
      <c r="N51" s="317"/>
      <c r="O51" s="318"/>
      <c r="Q51" s="320"/>
      <c r="R51" s="318"/>
      <c r="S51" s="312"/>
    </row>
    <row r="52" spans="2:19" x14ac:dyDescent="0.2">
      <c r="B52" s="311"/>
      <c r="C52" s="311"/>
      <c r="D52" s="311"/>
      <c r="E52" s="312"/>
      <c r="F52" s="313"/>
      <c r="G52" s="314"/>
      <c r="H52" s="315"/>
      <c r="I52" s="316"/>
      <c r="J52" s="317"/>
      <c r="K52" s="316"/>
      <c r="L52" s="316"/>
      <c r="M52" s="316"/>
      <c r="N52" s="317"/>
      <c r="O52" s="318"/>
      <c r="Q52" s="320"/>
      <c r="R52" s="318"/>
      <c r="S52" s="312"/>
    </row>
    <row r="53" spans="2:19" x14ac:dyDescent="0.2">
      <c r="B53" s="311"/>
      <c r="C53" s="311"/>
      <c r="D53" s="311"/>
      <c r="E53" s="312"/>
      <c r="F53" s="313"/>
      <c r="G53" s="314"/>
      <c r="H53" s="315"/>
      <c r="I53" s="316"/>
      <c r="J53" s="317"/>
      <c r="K53" s="316"/>
      <c r="L53" s="316"/>
      <c r="M53" s="316"/>
      <c r="N53" s="317"/>
      <c r="O53" s="318"/>
      <c r="Q53" s="320"/>
      <c r="R53" s="318"/>
      <c r="S53" s="312"/>
    </row>
    <row r="54" spans="2:19" x14ac:dyDescent="0.2">
      <c r="B54" s="311"/>
      <c r="C54" s="311"/>
      <c r="D54" s="311"/>
      <c r="E54" s="312"/>
      <c r="F54" s="313"/>
      <c r="G54" s="314"/>
      <c r="H54" s="315"/>
      <c r="I54" s="316"/>
      <c r="J54" s="317"/>
      <c r="K54" s="316"/>
      <c r="L54" s="316"/>
      <c r="M54" s="316"/>
      <c r="N54" s="317"/>
      <c r="O54" s="318"/>
      <c r="Q54" s="320"/>
      <c r="R54" s="318"/>
      <c r="S54" s="312"/>
    </row>
    <row r="55" spans="2:19" x14ac:dyDescent="0.2">
      <c r="B55" s="311"/>
      <c r="C55" s="311"/>
      <c r="D55" s="311"/>
      <c r="E55" s="312"/>
      <c r="F55" s="313"/>
      <c r="G55" s="314"/>
      <c r="H55" s="315"/>
      <c r="I55" s="316"/>
      <c r="J55" s="317"/>
      <c r="K55" s="316"/>
      <c r="L55" s="316"/>
      <c r="M55" s="316"/>
      <c r="N55" s="317"/>
      <c r="O55" s="318"/>
      <c r="Q55" s="320"/>
      <c r="R55" s="318"/>
      <c r="S55" s="312"/>
    </row>
    <row r="56" spans="2:19" x14ac:dyDescent="0.2">
      <c r="B56" s="311"/>
      <c r="C56" s="311"/>
      <c r="D56" s="311"/>
      <c r="E56" s="312"/>
      <c r="F56" s="313"/>
      <c r="G56" s="314"/>
      <c r="H56" s="315"/>
      <c r="I56" s="316"/>
      <c r="J56" s="317"/>
      <c r="K56" s="316"/>
      <c r="L56" s="316"/>
      <c r="M56" s="316"/>
      <c r="N56" s="317"/>
      <c r="O56" s="318"/>
      <c r="Q56" s="320"/>
      <c r="R56" s="318"/>
      <c r="S56" s="312"/>
    </row>
    <row r="57" spans="2:19" x14ac:dyDescent="0.2">
      <c r="B57" s="311"/>
      <c r="C57" s="311"/>
      <c r="D57" s="311"/>
      <c r="E57" s="312"/>
      <c r="F57" s="313"/>
      <c r="G57" s="314"/>
      <c r="H57" s="315"/>
      <c r="I57" s="316"/>
      <c r="J57" s="317"/>
      <c r="K57" s="316"/>
      <c r="L57" s="316"/>
      <c r="M57" s="316"/>
      <c r="N57" s="317"/>
      <c r="O57" s="318"/>
      <c r="Q57" s="320"/>
      <c r="R57" s="318"/>
      <c r="S57" s="312"/>
    </row>
    <row r="58" spans="2:19" x14ac:dyDescent="0.2">
      <c r="B58" s="311"/>
      <c r="C58" s="311"/>
      <c r="D58" s="311"/>
      <c r="E58" s="312"/>
      <c r="F58" s="313"/>
      <c r="G58" s="314"/>
      <c r="H58" s="315"/>
      <c r="I58" s="316"/>
      <c r="J58" s="317"/>
      <c r="K58" s="316"/>
      <c r="L58" s="316"/>
      <c r="M58" s="316"/>
      <c r="N58" s="317"/>
      <c r="O58" s="318"/>
      <c r="Q58" s="320"/>
      <c r="R58" s="318"/>
      <c r="S58" s="312"/>
    </row>
    <row r="59" spans="2:19" x14ac:dyDescent="0.2">
      <c r="B59" s="311"/>
      <c r="C59" s="311"/>
      <c r="D59" s="311"/>
      <c r="E59" s="312"/>
      <c r="F59" s="313"/>
      <c r="G59" s="314"/>
      <c r="H59" s="315"/>
      <c r="I59" s="316"/>
      <c r="J59" s="317"/>
      <c r="K59" s="316"/>
      <c r="L59" s="316"/>
      <c r="M59" s="316"/>
      <c r="N59" s="317"/>
      <c r="O59" s="318"/>
      <c r="Q59" s="320"/>
      <c r="R59" s="318"/>
      <c r="S59" s="312"/>
    </row>
    <row r="60" spans="2:19" x14ac:dyDescent="0.2">
      <c r="B60" s="311"/>
      <c r="C60" s="311"/>
      <c r="D60" s="311"/>
      <c r="E60" s="312"/>
      <c r="F60" s="313"/>
      <c r="G60" s="314"/>
      <c r="H60" s="315"/>
      <c r="I60" s="316"/>
      <c r="J60" s="317"/>
      <c r="K60" s="316"/>
      <c r="L60" s="316"/>
      <c r="M60" s="316"/>
      <c r="N60" s="317"/>
      <c r="O60" s="318"/>
      <c r="Q60" s="320"/>
      <c r="R60" s="318"/>
      <c r="S60" s="312"/>
    </row>
    <row r="61" spans="2:19" x14ac:dyDescent="0.2">
      <c r="B61" s="311"/>
      <c r="C61" s="311"/>
      <c r="D61" s="311"/>
      <c r="E61" s="312"/>
      <c r="F61" s="313"/>
      <c r="G61" s="314"/>
      <c r="H61" s="315"/>
      <c r="I61" s="316"/>
      <c r="J61" s="317"/>
      <c r="K61" s="316"/>
      <c r="L61" s="316"/>
      <c r="M61" s="316"/>
      <c r="N61" s="317"/>
      <c r="O61" s="318"/>
      <c r="Q61" s="320"/>
      <c r="R61" s="318"/>
      <c r="S61" s="312"/>
    </row>
    <row r="62" spans="2:19" x14ac:dyDescent="0.2">
      <c r="B62" s="311"/>
      <c r="C62" s="311"/>
      <c r="D62" s="311"/>
      <c r="E62" s="312"/>
      <c r="F62" s="313"/>
      <c r="G62" s="314"/>
      <c r="H62" s="315"/>
      <c r="I62" s="316"/>
      <c r="J62" s="317"/>
      <c r="K62" s="316"/>
      <c r="L62" s="316"/>
      <c r="M62" s="316"/>
      <c r="N62" s="317"/>
      <c r="O62" s="318"/>
      <c r="Q62" s="320"/>
      <c r="R62" s="318"/>
      <c r="S62" s="312"/>
    </row>
    <row r="63" spans="2:19" x14ac:dyDescent="0.2">
      <c r="B63" s="311"/>
      <c r="C63" s="311"/>
      <c r="D63" s="311"/>
      <c r="E63" s="312"/>
      <c r="F63" s="313"/>
      <c r="G63" s="314"/>
      <c r="H63" s="315"/>
      <c r="I63" s="316"/>
      <c r="J63" s="317"/>
      <c r="K63" s="316"/>
      <c r="L63" s="316"/>
      <c r="M63" s="316"/>
      <c r="N63" s="317"/>
      <c r="O63" s="318"/>
      <c r="Q63" s="320"/>
      <c r="R63" s="318"/>
      <c r="S63" s="312"/>
    </row>
    <row r="64" spans="2:19" x14ac:dyDescent="0.2">
      <c r="B64" s="311"/>
      <c r="C64" s="311"/>
      <c r="D64" s="311"/>
      <c r="E64" s="312"/>
      <c r="F64" s="313"/>
      <c r="G64" s="314"/>
      <c r="H64" s="315"/>
      <c r="I64" s="316"/>
      <c r="J64" s="317"/>
      <c r="K64" s="316"/>
      <c r="L64" s="316"/>
      <c r="M64" s="316"/>
      <c r="N64" s="317"/>
      <c r="O64" s="318"/>
      <c r="Q64" s="320"/>
      <c r="R64" s="318"/>
      <c r="S64" s="312"/>
    </row>
    <row r="65" spans="2:19" x14ac:dyDescent="0.2">
      <c r="B65" s="311"/>
      <c r="C65" s="311"/>
      <c r="D65" s="311"/>
      <c r="E65" s="312"/>
      <c r="F65" s="313"/>
      <c r="G65" s="314"/>
      <c r="H65" s="315"/>
      <c r="I65" s="316"/>
      <c r="J65" s="317"/>
      <c r="K65" s="316"/>
      <c r="L65" s="316"/>
      <c r="M65" s="316"/>
      <c r="N65" s="317"/>
      <c r="O65" s="318"/>
      <c r="Q65" s="320"/>
      <c r="R65" s="318"/>
      <c r="S65" s="312"/>
    </row>
    <row r="66" spans="2:19" x14ac:dyDescent="0.2">
      <c r="B66" s="311"/>
      <c r="C66" s="311"/>
      <c r="D66" s="311"/>
      <c r="E66" s="312"/>
      <c r="F66" s="313"/>
      <c r="G66" s="314"/>
      <c r="H66" s="315"/>
      <c r="I66" s="316"/>
      <c r="J66" s="317"/>
      <c r="K66" s="316"/>
      <c r="L66" s="316"/>
      <c r="M66" s="316"/>
      <c r="N66" s="317"/>
      <c r="O66" s="318"/>
      <c r="Q66" s="320"/>
      <c r="R66" s="318"/>
      <c r="S66" s="312"/>
    </row>
    <row r="67" spans="2:19" x14ac:dyDescent="0.2">
      <c r="B67" s="311"/>
      <c r="C67" s="311"/>
      <c r="D67" s="311"/>
      <c r="E67" s="312"/>
      <c r="F67" s="313"/>
      <c r="G67" s="314"/>
      <c r="H67" s="315"/>
      <c r="I67" s="316"/>
      <c r="J67" s="317"/>
      <c r="K67" s="316"/>
      <c r="L67" s="316"/>
      <c r="M67" s="316"/>
      <c r="N67" s="317"/>
      <c r="O67" s="318"/>
      <c r="Q67" s="320"/>
      <c r="R67" s="318"/>
      <c r="S67" s="312"/>
    </row>
    <row r="68" spans="2:19" x14ac:dyDescent="0.2">
      <c r="B68" s="311"/>
      <c r="C68" s="311"/>
      <c r="D68" s="311"/>
      <c r="E68" s="312"/>
      <c r="F68" s="313"/>
      <c r="G68" s="314"/>
      <c r="H68" s="315"/>
      <c r="I68" s="316"/>
      <c r="J68" s="317"/>
      <c r="K68" s="316"/>
      <c r="L68" s="316"/>
      <c r="M68" s="316"/>
      <c r="N68" s="317"/>
      <c r="O68" s="318"/>
      <c r="Q68" s="320"/>
      <c r="R68" s="318"/>
      <c r="S68" s="312"/>
    </row>
    <row r="69" spans="2:19" x14ac:dyDescent="0.2">
      <c r="B69" s="311"/>
      <c r="C69" s="311"/>
      <c r="D69" s="311"/>
      <c r="E69" s="312"/>
      <c r="F69" s="313"/>
      <c r="G69" s="314"/>
      <c r="H69" s="315"/>
      <c r="I69" s="316"/>
      <c r="J69" s="317"/>
      <c r="K69" s="316"/>
      <c r="L69" s="316"/>
      <c r="M69" s="316"/>
      <c r="N69" s="317"/>
      <c r="O69" s="318"/>
      <c r="Q69" s="320"/>
      <c r="R69" s="318"/>
      <c r="S69" s="312"/>
    </row>
    <row r="70" spans="2:19" x14ac:dyDescent="0.2">
      <c r="B70" s="311"/>
      <c r="C70" s="311"/>
      <c r="D70" s="311"/>
      <c r="E70" s="312"/>
      <c r="F70" s="313"/>
      <c r="G70" s="314"/>
      <c r="H70" s="315"/>
      <c r="I70" s="316"/>
      <c r="J70" s="317"/>
      <c r="K70" s="316"/>
      <c r="L70" s="316"/>
      <c r="M70" s="316"/>
      <c r="N70" s="317"/>
      <c r="O70" s="318"/>
      <c r="Q70" s="320"/>
      <c r="R70" s="318"/>
      <c r="S70" s="312"/>
    </row>
    <row r="71" spans="2:19" x14ac:dyDescent="0.2">
      <c r="B71" s="311"/>
      <c r="C71" s="311"/>
      <c r="D71" s="311"/>
      <c r="E71" s="312"/>
      <c r="F71" s="313"/>
      <c r="G71" s="314"/>
      <c r="H71" s="315"/>
      <c r="I71" s="316"/>
      <c r="J71" s="317"/>
      <c r="K71" s="316"/>
      <c r="L71" s="316"/>
      <c r="M71" s="316"/>
      <c r="N71" s="317"/>
      <c r="O71" s="318"/>
      <c r="Q71" s="320"/>
      <c r="R71" s="318"/>
      <c r="S71" s="312"/>
    </row>
    <row r="72" spans="2:19" x14ac:dyDescent="0.2">
      <c r="B72" s="311"/>
      <c r="C72" s="311"/>
      <c r="D72" s="311"/>
      <c r="E72" s="312"/>
      <c r="F72" s="313"/>
      <c r="G72" s="314"/>
      <c r="H72" s="315"/>
      <c r="I72" s="316"/>
      <c r="J72" s="317"/>
      <c r="K72" s="316"/>
      <c r="L72" s="316"/>
      <c r="M72" s="316"/>
      <c r="N72" s="317"/>
      <c r="O72" s="318"/>
      <c r="Q72" s="320"/>
      <c r="R72" s="318"/>
      <c r="S72" s="312"/>
    </row>
    <row r="73" spans="2:19" x14ac:dyDescent="0.2">
      <c r="B73" s="311"/>
      <c r="C73" s="311"/>
      <c r="D73" s="311"/>
      <c r="E73" s="312"/>
      <c r="F73" s="313"/>
      <c r="G73" s="314"/>
      <c r="H73" s="315"/>
      <c r="I73" s="316"/>
      <c r="J73" s="317"/>
      <c r="K73" s="316"/>
      <c r="L73" s="316"/>
      <c r="M73" s="316"/>
      <c r="N73" s="317"/>
      <c r="O73" s="318"/>
      <c r="Q73" s="320"/>
      <c r="R73" s="318"/>
      <c r="S73" s="312"/>
    </row>
    <row r="74" spans="2:19" x14ac:dyDescent="0.2">
      <c r="B74" s="311"/>
      <c r="C74" s="311"/>
      <c r="D74" s="311"/>
      <c r="E74" s="312"/>
      <c r="F74" s="313"/>
      <c r="G74" s="314"/>
      <c r="H74" s="315"/>
      <c r="I74" s="316"/>
      <c r="J74" s="317"/>
      <c r="K74" s="316"/>
      <c r="L74" s="316"/>
      <c r="M74" s="316"/>
      <c r="N74" s="317"/>
      <c r="O74" s="318"/>
      <c r="Q74" s="320"/>
      <c r="R74" s="318"/>
      <c r="S74" s="312"/>
    </row>
    <row r="75" spans="2:19" x14ac:dyDescent="0.2">
      <c r="B75" s="311"/>
      <c r="C75" s="311"/>
      <c r="D75" s="311"/>
      <c r="E75" s="312"/>
      <c r="F75" s="313"/>
      <c r="G75" s="314"/>
      <c r="H75" s="315"/>
      <c r="I75" s="316"/>
      <c r="J75" s="317"/>
      <c r="K75" s="316"/>
      <c r="L75" s="316"/>
      <c r="M75" s="316"/>
      <c r="N75" s="317"/>
      <c r="O75" s="318"/>
      <c r="Q75" s="320"/>
      <c r="R75" s="318"/>
      <c r="S75" s="312"/>
    </row>
    <row r="76" spans="2:19" x14ac:dyDescent="0.2">
      <c r="B76" s="311"/>
      <c r="C76" s="311"/>
      <c r="D76" s="311"/>
      <c r="E76" s="312"/>
      <c r="F76" s="313"/>
      <c r="G76" s="314"/>
      <c r="H76" s="315"/>
      <c r="I76" s="316"/>
      <c r="J76" s="317"/>
      <c r="K76" s="316"/>
      <c r="L76" s="316"/>
      <c r="M76" s="316"/>
      <c r="N76" s="317"/>
      <c r="O76" s="318"/>
      <c r="Q76" s="320"/>
      <c r="R76" s="318"/>
      <c r="S76" s="312"/>
    </row>
    <row r="77" spans="2:19" x14ac:dyDescent="0.2">
      <c r="B77" s="311"/>
      <c r="C77" s="311"/>
      <c r="D77" s="311"/>
      <c r="E77" s="312"/>
      <c r="F77" s="313"/>
      <c r="G77" s="314"/>
      <c r="H77" s="315"/>
      <c r="I77" s="316"/>
      <c r="J77" s="317"/>
      <c r="K77" s="316"/>
      <c r="L77" s="316"/>
      <c r="M77" s="316"/>
      <c r="N77" s="317"/>
      <c r="O77" s="318"/>
      <c r="Q77" s="320"/>
      <c r="R77" s="318"/>
      <c r="S77" s="312"/>
    </row>
    <row r="78" spans="2:19" x14ac:dyDescent="0.2">
      <c r="B78" s="311"/>
      <c r="C78" s="311"/>
      <c r="D78" s="311"/>
      <c r="E78" s="312"/>
      <c r="F78" s="313"/>
      <c r="G78" s="314"/>
      <c r="H78" s="315"/>
      <c r="I78" s="316"/>
      <c r="J78" s="317"/>
      <c r="K78" s="316"/>
      <c r="L78" s="316"/>
      <c r="M78" s="316"/>
      <c r="N78" s="317"/>
      <c r="O78" s="318"/>
      <c r="Q78" s="320"/>
      <c r="R78" s="318"/>
      <c r="S78" s="312"/>
    </row>
    <row r="79" spans="2:19" x14ac:dyDescent="0.2">
      <c r="B79" s="311"/>
      <c r="C79" s="311"/>
      <c r="D79" s="311"/>
      <c r="E79" s="312"/>
      <c r="F79" s="313"/>
      <c r="G79" s="314"/>
      <c r="H79" s="315"/>
      <c r="I79" s="316"/>
      <c r="J79" s="317"/>
      <c r="K79" s="316"/>
      <c r="L79" s="316"/>
      <c r="M79" s="316"/>
      <c r="N79" s="317"/>
      <c r="O79" s="318"/>
      <c r="Q79" s="320"/>
      <c r="R79" s="318"/>
      <c r="S79" s="312"/>
    </row>
    <row r="80" spans="2:19" x14ac:dyDescent="0.2">
      <c r="B80" s="311"/>
      <c r="C80" s="311"/>
      <c r="D80" s="311"/>
      <c r="E80" s="312"/>
      <c r="F80" s="313"/>
      <c r="G80" s="314"/>
      <c r="H80" s="315"/>
      <c r="I80" s="316"/>
      <c r="J80" s="317"/>
      <c r="K80" s="316"/>
      <c r="L80" s="316"/>
      <c r="M80" s="316"/>
      <c r="N80" s="317"/>
      <c r="O80" s="318"/>
      <c r="Q80" s="320"/>
      <c r="R80" s="318"/>
      <c r="S80" s="312"/>
    </row>
    <row r="81" spans="2:19" x14ac:dyDescent="0.2">
      <c r="B81" s="311"/>
      <c r="C81" s="311"/>
      <c r="D81" s="311"/>
      <c r="E81" s="312"/>
      <c r="F81" s="313"/>
      <c r="G81" s="314"/>
      <c r="H81" s="315"/>
      <c r="I81" s="316"/>
      <c r="J81" s="317"/>
      <c r="K81" s="316"/>
      <c r="L81" s="316"/>
      <c r="M81" s="316"/>
      <c r="N81" s="317"/>
      <c r="O81" s="318"/>
      <c r="Q81" s="320"/>
      <c r="R81" s="318"/>
      <c r="S81" s="312"/>
    </row>
    <row r="82" spans="2:19" x14ac:dyDescent="0.2">
      <c r="B82" s="311"/>
      <c r="C82" s="311"/>
      <c r="D82" s="311"/>
      <c r="E82" s="312"/>
      <c r="F82" s="313"/>
      <c r="G82" s="314"/>
      <c r="H82" s="315"/>
      <c r="I82" s="316"/>
      <c r="J82" s="317"/>
      <c r="K82" s="316"/>
      <c r="L82" s="316"/>
      <c r="M82" s="316"/>
      <c r="N82" s="317"/>
      <c r="O82" s="318"/>
      <c r="Q82" s="320"/>
      <c r="R82" s="318"/>
      <c r="S82" s="312"/>
    </row>
    <row r="83" spans="2:19" x14ac:dyDescent="0.2">
      <c r="B83" s="311"/>
      <c r="C83" s="311"/>
      <c r="D83" s="311"/>
      <c r="E83" s="312"/>
      <c r="F83" s="313"/>
      <c r="G83" s="314"/>
      <c r="H83" s="315"/>
      <c r="I83" s="316"/>
      <c r="J83" s="317"/>
      <c r="K83" s="316"/>
      <c r="L83" s="316"/>
      <c r="M83" s="316"/>
      <c r="N83" s="317"/>
      <c r="O83" s="318"/>
      <c r="Q83" s="320"/>
      <c r="R83" s="318"/>
      <c r="S83" s="312"/>
    </row>
    <row r="84" spans="2:19" x14ac:dyDescent="0.2">
      <c r="B84" s="311"/>
      <c r="C84" s="311"/>
      <c r="D84" s="311"/>
      <c r="E84" s="312"/>
      <c r="F84" s="313"/>
      <c r="G84" s="314"/>
      <c r="H84" s="315"/>
      <c r="I84" s="316"/>
      <c r="J84" s="317"/>
      <c r="K84" s="316"/>
      <c r="L84" s="316"/>
      <c r="M84" s="316"/>
      <c r="N84" s="317"/>
      <c r="O84" s="318"/>
      <c r="Q84" s="320"/>
      <c r="R84" s="318"/>
      <c r="S84" s="312"/>
    </row>
    <row r="85" spans="2:19" x14ac:dyDescent="0.2">
      <c r="B85" s="311"/>
      <c r="C85" s="311"/>
      <c r="D85" s="311"/>
      <c r="E85" s="312"/>
      <c r="F85" s="313"/>
      <c r="G85" s="314"/>
      <c r="H85" s="315"/>
      <c r="I85" s="316"/>
      <c r="J85" s="317"/>
      <c r="K85" s="316"/>
      <c r="L85" s="316"/>
      <c r="M85" s="316"/>
      <c r="N85" s="317"/>
      <c r="O85" s="318"/>
      <c r="Q85" s="320"/>
      <c r="R85" s="318"/>
      <c r="S85" s="312"/>
    </row>
    <row r="86" spans="2:19" x14ac:dyDescent="0.2">
      <c r="B86" s="311"/>
      <c r="C86" s="311"/>
      <c r="D86" s="311"/>
      <c r="E86" s="312"/>
      <c r="F86" s="313"/>
      <c r="G86" s="314"/>
      <c r="H86" s="315"/>
      <c r="I86" s="316"/>
      <c r="J86" s="317"/>
      <c r="K86" s="316"/>
      <c r="L86" s="316"/>
      <c r="M86" s="316"/>
      <c r="N86" s="317"/>
      <c r="O86" s="318"/>
      <c r="Q86" s="320"/>
      <c r="R86" s="318"/>
      <c r="S86" s="312"/>
    </row>
    <row r="87" spans="2:19" x14ac:dyDescent="0.2">
      <c r="B87" s="311"/>
      <c r="C87" s="311"/>
      <c r="D87" s="311"/>
      <c r="E87" s="312"/>
      <c r="F87" s="313"/>
      <c r="G87" s="314"/>
      <c r="H87" s="315"/>
      <c r="I87" s="316"/>
      <c r="J87" s="317"/>
      <c r="K87" s="316"/>
      <c r="L87" s="316"/>
      <c r="M87" s="316"/>
      <c r="N87" s="317"/>
      <c r="O87" s="318"/>
      <c r="Q87" s="320"/>
      <c r="R87" s="318"/>
      <c r="S87" s="312"/>
    </row>
    <row r="88" spans="2:19" x14ac:dyDescent="0.2">
      <c r="B88" s="311"/>
      <c r="C88" s="311"/>
      <c r="D88" s="311"/>
      <c r="E88" s="312"/>
      <c r="F88" s="313"/>
      <c r="G88" s="314"/>
      <c r="H88" s="315"/>
      <c r="I88" s="316"/>
      <c r="J88" s="317"/>
      <c r="K88" s="316"/>
      <c r="L88" s="316"/>
      <c r="M88" s="316"/>
      <c r="N88" s="317"/>
      <c r="O88" s="318"/>
      <c r="Q88" s="320"/>
      <c r="R88" s="318"/>
      <c r="S88" s="312"/>
    </row>
    <row r="89" spans="2:19" x14ac:dyDescent="0.2">
      <c r="B89" s="311"/>
      <c r="C89" s="311"/>
      <c r="D89" s="311"/>
      <c r="E89" s="312"/>
      <c r="F89" s="313"/>
      <c r="G89" s="314"/>
      <c r="H89" s="315"/>
      <c r="I89" s="316"/>
      <c r="J89" s="317"/>
      <c r="K89" s="316"/>
      <c r="L89" s="316"/>
      <c r="M89" s="316"/>
      <c r="N89" s="317"/>
      <c r="O89" s="318"/>
      <c r="Q89" s="320"/>
      <c r="R89" s="318"/>
      <c r="S89" s="312"/>
    </row>
    <row r="90" spans="2:19" x14ac:dyDescent="0.2">
      <c r="B90" s="311"/>
      <c r="C90" s="311"/>
      <c r="D90" s="311"/>
      <c r="E90" s="312"/>
      <c r="F90" s="313"/>
      <c r="G90" s="314"/>
      <c r="H90" s="315"/>
      <c r="I90" s="316"/>
      <c r="J90" s="317"/>
      <c r="K90" s="316"/>
      <c r="L90" s="316"/>
      <c r="M90" s="316"/>
      <c r="N90" s="317"/>
      <c r="O90" s="318"/>
      <c r="Q90" s="320"/>
      <c r="R90" s="318"/>
      <c r="S90" s="312"/>
    </row>
    <row r="91" spans="2:19" x14ac:dyDescent="0.2">
      <c r="B91" s="311"/>
      <c r="C91" s="311"/>
      <c r="D91" s="311"/>
      <c r="E91" s="312"/>
      <c r="F91" s="313"/>
      <c r="G91" s="314"/>
      <c r="H91" s="315"/>
      <c r="I91" s="316"/>
      <c r="J91" s="317"/>
      <c r="K91" s="316"/>
      <c r="L91" s="316"/>
      <c r="M91" s="316"/>
      <c r="N91" s="317"/>
      <c r="O91" s="318"/>
      <c r="Q91" s="320"/>
      <c r="R91" s="318"/>
      <c r="S91" s="312"/>
    </row>
    <row r="92" spans="2:19" x14ac:dyDescent="0.2">
      <c r="B92" s="311"/>
      <c r="C92" s="311"/>
      <c r="D92" s="311"/>
      <c r="E92" s="312"/>
      <c r="F92" s="313"/>
      <c r="G92" s="314"/>
      <c r="H92" s="315"/>
      <c r="I92" s="316"/>
      <c r="J92" s="317"/>
      <c r="K92" s="316"/>
      <c r="L92" s="316"/>
      <c r="M92" s="316"/>
      <c r="N92" s="317"/>
      <c r="O92" s="318"/>
      <c r="Q92" s="320"/>
      <c r="R92" s="318"/>
      <c r="S92" s="312"/>
    </row>
    <row r="93" spans="2:19" x14ac:dyDescent="0.2">
      <c r="B93" s="311"/>
      <c r="C93" s="311"/>
      <c r="D93" s="311"/>
      <c r="E93" s="312"/>
      <c r="F93" s="313"/>
      <c r="G93" s="314"/>
      <c r="H93" s="315"/>
      <c r="I93" s="316"/>
      <c r="J93" s="317"/>
      <c r="K93" s="316"/>
      <c r="L93" s="316"/>
      <c r="M93" s="316"/>
      <c r="N93" s="317"/>
      <c r="O93" s="318"/>
      <c r="Q93" s="320"/>
      <c r="R93" s="318"/>
      <c r="S93" s="312"/>
    </row>
    <row r="94" spans="2:19" x14ac:dyDescent="0.2">
      <c r="B94" s="311"/>
      <c r="C94" s="311"/>
      <c r="D94" s="311"/>
      <c r="E94" s="312"/>
      <c r="F94" s="313"/>
      <c r="G94" s="314"/>
      <c r="H94" s="315"/>
      <c r="I94" s="316"/>
      <c r="J94" s="317"/>
      <c r="K94" s="316"/>
      <c r="L94" s="316"/>
      <c r="M94" s="316"/>
      <c r="N94" s="317"/>
      <c r="O94" s="318"/>
      <c r="Q94" s="320"/>
      <c r="R94" s="318"/>
      <c r="S94" s="312"/>
    </row>
    <row r="95" spans="2:19" x14ac:dyDescent="0.2">
      <c r="B95" s="311"/>
      <c r="C95" s="311"/>
      <c r="D95" s="311"/>
      <c r="E95" s="312"/>
      <c r="F95" s="313"/>
      <c r="G95" s="314"/>
      <c r="H95" s="315"/>
      <c r="I95" s="316"/>
      <c r="J95" s="317"/>
      <c r="K95" s="316"/>
      <c r="L95" s="316"/>
      <c r="M95" s="316"/>
      <c r="N95" s="317"/>
      <c r="O95" s="318"/>
      <c r="Q95" s="320"/>
      <c r="R95" s="318"/>
      <c r="S95" s="312"/>
    </row>
    <row r="96" spans="2:19" x14ac:dyDescent="0.2">
      <c r="B96" s="311"/>
      <c r="C96" s="311"/>
      <c r="D96" s="311"/>
      <c r="E96" s="312"/>
      <c r="F96" s="313"/>
      <c r="G96" s="314"/>
      <c r="H96" s="315"/>
      <c r="I96" s="316"/>
      <c r="J96" s="317"/>
      <c r="K96" s="316"/>
      <c r="L96" s="316"/>
      <c r="M96" s="316"/>
      <c r="N96" s="317"/>
      <c r="O96" s="318"/>
      <c r="Q96" s="320"/>
      <c r="R96" s="318"/>
      <c r="S96" s="312"/>
    </row>
    <row r="97" spans="2:19" x14ac:dyDescent="0.2">
      <c r="B97" s="311"/>
      <c r="C97" s="311"/>
      <c r="D97" s="311"/>
      <c r="E97" s="312"/>
      <c r="F97" s="313"/>
      <c r="G97" s="314"/>
      <c r="H97" s="315"/>
      <c r="I97" s="316"/>
      <c r="J97" s="317"/>
      <c r="K97" s="316"/>
      <c r="L97" s="316"/>
      <c r="M97" s="316"/>
      <c r="N97" s="317"/>
      <c r="O97" s="318"/>
      <c r="Q97" s="320"/>
      <c r="R97" s="318"/>
      <c r="S97" s="312"/>
    </row>
    <row r="98" spans="2:19" x14ac:dyDescent="0.2">
      <c r="B98" s="311"/>
      <c r="C98" s="311"/>
      <c r="D98" s="311"/>
      <c r="E98" s="312"/>
      <c r="F98" s="313"/>
      <c r="G98" s="314"/>
      <c r="H98" s="315"/>
      <c r="I98" s="316"/>
      <c r="J98" s="317"/>
      <c r="K98" s="316"/>
      <c r="L98" s="316"/>
      <c r="M98" s="316"/>
      <c r="N98" s="317"/>
      <c r="O98" s="318"/>
      <c r="Q98" s="320"/>
      <c r="R98" s="318"/>
      <c r="S98" s="312"/>
    </row>
    <row r="99" spans="2:19" x14ac:dyDescent="0.2">
      <c r="B99" s="311"/>
      <c r="C99" s="311"/>
      <c r="D99" s="311"/>
      <c r="E99" s="312"/>
      <c r="F99" s="313"/>
      <c r="G99" s="314"/>
      <c r="H99" s="315"/>
      <c r="I99" s="316"/>
      <c r="J99" s="317"/>
      <c r="K99" s="316"/>
      <c r="L99" s="316"/>
      <c r="M99" s="316"/>
      <c r="N99" s="317"/>
      <c r="O99" s="318"/>
      <c r="Q99" s="320"/>
      <c r="R99" s="318"/>
      <c r="S99" s="312"/>
    </row>
    <row r="100" spans="2:19" x14ac:dyDescent="0.2">
      <c r="B100" s="311"/>
      <c r="C100" s="311"/>
      <c r="D100" s="311"/>
      <c r="E100" s="312"/>
      <c r="F100" s="313"/>
      <c r="G100" s="314"/>
      <c r="H100" s="315"/>
      <c r="I100" s="316"/>
      <c r="J100" s="317"/>
      <c r="K100" s="316"/>
      <c r="L100" s="316"/>
      <c r="M100" s="316"/>
      <c r="N100" s="317"/>
      <c r="O100" s="318"/>
      <c r="Q100" s="320"/>
      <c r="R100" s="318"/>
      <c r="S100" s="312"/>
    </row>
    <row r="101" spans="2:19" x14ac:dyDescent="0.2">
      <c r="B101" s="311"/>
      <c r="C101" s="311"/>
      <c r="D101" s="311"/>
      <c r="E101" s="312"/>
      <c r="F101" s="313"/>
      <c r="G101" s="314"/>
      <c r="H101" s="315"/>
      <c r="I101" s="316"/>
      <c r="J101" s="317"/>
      <c r="K101" s="316"/>
      <c r="L101" s="316"/>
      <c r="M101" s="316"/>
      <c r="N101" s="317"/>
      <c r="O101" s="318"/>
      <c r="Q101" s="320"/>
      <c r="R101" s="318"/>
      <c r="S101" s="312"/>
    </row>
    <row r="102" spans="2:19" x14ac:dyDescent="0.2">
      <c r="B102" s="311"/>
      <c r="C102" s="311"/>
      <c r="D102" s="311"/>
      <c r="E102" s="312"/>
      <c r="F102" s="313"/>
      <c r="G102" s="314"/>
      <c r="H102" s="315"/>
      <c r="I102" s="316"/>
      <c r="J102" s="317"/>
      <c r="K102" s="316"/>
      <c r="L102" s="316"/>
      <c r="M102" s="316"/>
      <c r="N102" s="317"/>
      <c r="O102" s="318"/>
      <c r="Q102" s="320"/>
      <c r="R102" s="318"/>
      <c r="S102" s="312"/>
    </row>
    <row r="103" spans="2:19" x14ac:dyDescent="0.2">
      <c r="B103" s="311"/>
      <c r="C103" s="311"/>
      <c r="D103" s="311"/>
      <c r="E103" s="312"/>
      <c r="F103" s="313"/>
      <c r="G103" s="314"/>
      <c r="H103" s="315"/>
      <c r="I103" s="316"/>
      <c r="J103" s="317"/>
      <c r="K103" s="316"/>
      <c r="L103" s="316"/>
      <c r="M103" s="316"/>
      <c r="N103" s="317"/>
      <c r="O103" s="318"/>
      <c r="Q103" s="320"/>
      <c r="R103" s="318"/>
      <c r="S103" s="312"/>
    </row>
    <row r="104" spans="2:19" x14ac:dyDescent="0.2">
      <c r="B104" s="311"/>
      <c r="C104" s="311"/>
      <c r="D104" s="311"/>
      <c r="E104" s="312"/>
      <c r="F104" s="313"/>
      <c r="G104" s="314"/>
      <c r="H104" s="315"/>
      <c r="I104" s="316"/>
      <c r="J104" s="317"/>
      <c r="K104" s="316"/>
      <c r="L104" s="316"/>
      <c r="M104" s="316"/>
      <c r="N104" s="317"/>
      <c r="O104" s="318"/>
      <c r="Q104" s="320"/>
      <c r="R104" s="318"/>
      <c r="S104" s="312"/>
    </row>
    <row r="105" spans="2:19" x14ac:dyDescent="0.2">
      <c r="B105" s="311"/>
      <c r="C105" s="311"/>
      <c r="D105" s="311"/>
      <c r="E105" s="312"/>
      <c r="F105" s="313"/>
      <c r="G105" s="314"/>
      <c r="H105" s="315"/>
      <c r="I105" s="316"/>
      <c r="J105" s="317"/>
      <c r="K105" s="316"/>
      <c r="L105" s="316"/>
      <c r="M105" s="316"/>
      <c r="N105" s="317"/>
      <c r="O105" s="318"/>
      <c r="Q105" s="320"/>
      <c r="R105" s="318"/>
      <c r="S105" s="312"/>
    </row>
    <row r="106" spans="2:19" x14ac:dyDescent="0.2">
      <c r="B106" s="311"/>
      <c r="C106" s="311"/>
      <c r="D106" s="311"/>
      <c r="E106" s="312"/>
      <c r="F106" s="313"/>
      <c r="G106" s="314"/>
      <c r="H106" s="315"/>
      <c r="I106" s="316"/>
      <c r="J106" s="317"/>
      <c r="K106" s="316"/>
      <c r="L106" s="316"/>
      <c r="M106" s="316"/>
      <c r="N106" s="317"/>
      <c r="O106" s="318"/>
      <c r="Q106" s="320"/>
      <c r="R106" s="318"/>
      <c r="S106" s="312"/>
    </row>
    <row r="107" spans="2:19" x14ac:dyDescent="0.2">
      <c r="B107" s="311"/>
      <c r="C107" s="311"/>
      <c r="D107" s="311"/>
      <c r="E107" s="312"/>
      <c r="F107" s="313"/>
      <c r="G107" s="314"/>
      <c r="H107" s="315"/>
      <c r="I107" s="316"/>
      <c r="J107" s="317"/>
      <c r="K107" s="316"/>
      <c r="L107" s="316"/>
      <c r="M107" s="316"/>
      <c r="N107" s="317"/>
      <c r="O107" s="318"/>
      <c r="Q107" s="320"/>
      <c r="R107" s="318"/>
      <c r="S107" s="312"/>
    </row>
    <row r="108" spans="2:19" x14ac:dyDescent="0.2">
      <c r="B108" s="311"/>
      <c r="C108" s="311"/>
      <c r="D108" s="311"/>
      <c r="E108" s="312"/>
      <c r="F108" s="313"/>
      <c r="G108" s="314"/>
      <c r="H108" s="315"/>
      <c r="I108" s="316"/>
      <c r="J108" s="317"/>
      <c r="K108" s="316"/>
      <c r="L108" s="316"/>
      <c r="M108" s="316"/>
      <c r="N108" s="317"/>
      <c r="O108" s="318"/>
      <c r="Q108" s="320"/>
      <c r="R108" s="318"/>
      <c r="S108" s="312"/>
    </row>
    <row r="109" spans="2:19" x14ac:dyDescent="0.2">
      <c r="B109" s="311"/>
      <c r="C109" s="311"/>
      <c r="D109" s="311"/>
      <c r="E109" s="312"/>
      <c r="F109" s="313"/>
      <c r="G109" s="314"/>
      <c r="H109" s="315"/>
      <c r="I109" s="316"/>
      <c r="J109" s="317"/>
      <c r="K109" s="316"/>
      <c r="L109" s="316"/>
      <c r="M109" s="316"/>
      <c r="N109" s="317"/>
      <c r="O109" s="318"/>
      <c r="Q109" s="320"/>
      <c r="R109" s="318"/>
      <c r="S109" s="312"/>
    </row>
    <row r="110" spans="2:19" x14ac:dyDescent="0.2">
      <c r="B110" s="311"/>
      <c r="C110" s="311"/>
      <c r="D110" s="311"/>
      <c r="E110" s="312"/>
      <c r="F110" s="313"/>
      <c r="G110" s="314"/>
      <c r="H110" s="315"/>
      <c r="I110" s="316"/>
      <c r="J110" s="317"/>
      <c r="K110" s="316"/>
      <c r="L110" s="316"/>
      <c r="M110" s="316"/>
      <c r="N110" s="317"/>
      <c r="O110" s="318"/>
      <c r="Q110" s="320"/>
      <c r="R110" s="318"/>
      <c r="S110" s="312"/>
    </row>
    <row r="111" spans="2:19" x14ac:dyDescent="0.2">
      <c r="B111" s="311"/>
      <c r="C111" s="311"/>
      <c r="D111" s="311"/>
      <c r="E111" s="312"/>
      <c r="F111" s="313"/>
      <c r="G111" s="314"/>
      <c r="H111" s="315"/>
      <c r="I111" s="316"/>
      <c r="J111" s="317"/>
      <c r="K111" s="316"/>
      <c r="L111" s="316"/>
      <c r="M111" s="316"/>
      <c r="N111" s="317"/>
      <c r="O111" s="318"/>
      <c r="Q111" s="320"/>
      <c r="R111" s="318"/>
      <c r="S111" s="312"/>
    </row>
    <row r="112" spans="2:19" x14ac:dyDescent="0.2">
      <c r="B112" s="311"/>
      <c r="C112" s="311"/>
      <c r="D112" s="311"/>
      <c r="E112" s="312"/>
      <c r="F112" s="313"/>
      <c r="G112" s="314"/>
      <c r="H112" s="315"/>
      <c r="I112" s="316"/>
      <c r="J112" s="317"/>
      <c r="K112" s="316"/>
      <c r="L112" s="316"/>
      <c r="M112" s="316"/>
      <c r="N112" s="317"/>
      <c r="O112" s="318"/>
      <c r="Q112" s="320"/>
      <c r="R112" s="318"/>
      <c r="S112" s="312"/>
    </row>
    <row r="113" spans="2:19" x14ac:dyDescent="0.2">
      <c r="B113" s="311"/>
      <c r="C113" s="311"/>
      <c r="D113" s="311"/>
      <c r="E113" s="312"/>
      <c r="F113" s="313"/>
      <c r="G113" s="314"/>
      <c r="H113" s="315"/>
      <c r="I113" s="316"/>
      <c r="J113" s="317"/>
      <c r="K113" s="316"/>
      <c r="L113" s="316"/>
      <c r="M113" s="316"/>
      <c r="N113" s="317"/>
      <c r="O113" s="318"/>
      <c r="Q113" s="320"/>
      <c r="R113" s="318"/>
      <c r="S113" s="312"/>
    </row>
    <row r="114" spans="2:19" x14ac:dyDescent="0.2">
      <c r="B114" s="311"/>
      <c r="C114" s="311"/>
      <c r="D114" s="311"/>
      <c r="E114" s="312"/>
      <c r="F114" s="313"/>
      <c r="G114" s="314"/>
      <c r="H114" s="315"/>
      <c r="I114" s="316"/>
      <c r="J114" s="317"/>
      <c r="K114" s="316"/>
      <c r="L114" s="316"/>
      <c r="M114" s="316"/>
      <c r="N114" s="317"/>
      <c r="O114" s="318"/>
      <c r="Q114" s="320"/>
      <c r="R114" s="318"/>
      <c r="S114" s="312"/>
    </row>
    <row r="115" spans="2:19" x14ac:dyDescent="0.2">
      <c r="B115" s="311"/>
      <c r="C115" s="311"/>
      <c r="D115" s="311"/>
      <c r="E115" s="312"/>
      <c r="F115" s="313"/>
      <c r="G115" s="314"/>
      <c r="H115" s="315"/>
      <c r="I115" s="316"/>
      <c r="J115" s="317"/>
      <c r="K115" s="316"/>
      <c r="L115" s="316"/>
      <c r="M115" s="316"/>
      <c r="N115" s="317"/>
      <c r="O115" s="318"/>
      <c r="Q115" s="320"/>
      <c r="R115" s="318"/>
      <c r="S115" s="312"/>
    </row>
    <row r="116" spans="2:19" x14ac:dyDescent="0.2">
      <c r="B116" s="311"/>
      <c r="C116" s="311"/>
      <c r="D116" s="311"/>
      <c r="E116" s="312"/>
      <c r="F116" s="313"/>
      <c r="G116" s="314"/>
      <c r="H116" s="315"/>
      <c r="I116" s="316"/>
      <c r="J116" s="317"/>
      <c r="K116" s="316"/>
      <c r="L116" s="316"/>
      <c r="M116" s="316"/>
      <c r="N116" s="317"/>
      <c r="O116" s="318"/>
      <c r="Q116" s="320"/>
      <c r="R116" s="318"/>
      <c r="S116" s="312"/>
    </row>
    <row r="117" spans="2:19" x14ac:dyDescent="0.2">
      <c r="B117" s="311"/>
      <c r="C117" s="311"/>
      <c r="D117" s="311"/>
      <c r="E117" s="312"/>
      <c r="F117" s="313"/>
      <c r="G117" s="314"/>
      <c r="H117" s="315"/>
      <c r="I117" s="316"/>
      <c r="J117" s="317"/>
      <c r="K117" s="316"/>
      <c r="L117" s="316"/>
      <c r="M117" s="316"/>
      <c r="N117" s="317"/>
      <c r="O117" s="318"/>
      <c r="Q117" s="320"/>
      <c r="R117" s="318"/>
      <c r="S117" s="312"/>
    </row>
    <row r="118" spans="2:19" x14ac:dyDescent="0.2">
      <c r="B118" s="311"/>
      <c r="C118" s="311"/>
      <c r="D118" s="311"/>
      <c r="E118" s="312"/>
      <c r="F118" s="313"/>
      <c r="G118" s="314"/>
      <c r="H118" s="315"/>
      <c r="I118" s="316"/>
      <c r="J118" s="317"/>
      <c r="K118" s="316"/>
      <c r="L118" s="316"/>
      <c r="M118" s="316"/>
      <c r="N118" s="317"/>
      <c r="O118" s="318"/>
      <c r="Q118" s="320"/>
      <c r="R118" s="318"/>
      <c r="S118" s="312"/>
    </row>
    <row r="119" spans="2:19" x14ac:dyDescent="0.2">
      <c r="B119" s="311"/>
      <c r="C119" s="311"/>
      <c r="D119" s="311"/>
      <c r="E119" s="312"/>
      <c r="F119" s="313"/>
      <c r="G119" s="314"/>
      <c r="H119" s="315"/>
      <c r="I119" s="316"/>
      <c r="J119" s="317"/>
      <c r="K119" s="316"/>
      <c r="L119" s="316"/>
      <c r="M119" s="316"/>
      <c r="N119" s="317"/>
      <c r="O119" s="318"/>
      <c r="Q119" s="320"/>
      <c r="R119" s="318"/>
      <c r="S119" s="312"/>
    </row>
    <row r="120" spans="2:19" x14ac:dyDescent="0.2">
      <c r="B120" s="311"/>
      <c r="C120" s="311"/>
      <c r="D120" s="311"/>
      <c r="E120" s="312"/>
      <c r="F120" s="313"/>
      <c r="G120" s="314"/>
      <c r="H120" s="315"/>
      <c r="I120" s="316"/>
      <c r="J120" s="317"/>
      <c r="K120" s="316"/>
      <c r="L120" s="316"/>
      <c r="M120" s="316"/>
      <c r="N120" s="317"/>
      <c r="O120" s="318"/>
      <c r="Q120" s="320"/>
      <c r="R120" s="318"/>
      <c r="S120" s="312"/>
    </row>
    <row r="121" spans="2:19" x14ac:dyDescent="0.2">
      <c r="B121" s="311"/>
      <c r="C121" s="311"/>
      <c r="D121" s="311"/>
      <c r="E121" s="312"/>
      <c r="F121" s="313"/>
      <c r="G121" s="314"/>
      <c r="H121" s="315"/>
      <c r="I121" s="316"/>
      <c r="J121" s="317"/>
      <c r="K121" s="316"/>
      <c r="L121" s="316"/>
      <c r="M121" s="316"/>
      <c r="N121" s="317"/>
      <c r="O121" s="318"/>
      <c r="Q121" s="320"/>
      <c r="R121" s="318"/>
      <c r="S121" s="312"/>
    </row>
    <row r="122" spans="2:19" x14ac:dyDescent="0.2">
      <c r="B122" s="311"/>
      <c r="C122" s="311"/>
      <c r="D122" s="311"/>
      <c r="E122" s="312"/>
      <c r="F122" s="313"/>
      <c r="G122" s="314"/>
      <c r="H122" s="315"/>
      <c r="I122" s="316"/>
      <c r="J122" s="317"/>
      <c r="K122" s="316"/>
      <c r="L122" s="316"/>
      <c r="M122" s="316"/>
      <c r="N122" s="317"/>
      <c r="O122" s="318"/>
      <c r="Q122" s="320"/>
      <c r="R122" s="318"/>
      <c r="S122" s="312"/>
    </row>
    <row r="123" spans="2:19" x14ac:dyDescent="0.2">
      <c r="B123" s="311"/>
      <c r="C123" s="311"/>
      <c r="D123" s="311"/>
      <c r="E123" s="312"/>
      <c r="F123" s="313"/>
      <c r="G123" s="314"/>
      <c r="H123" s="315"/>
      <c r="I123" s="316"/>
      <c r="J123" s="317"/>
      <c r="K123" s="316"/>
      <c r="L123" s="316"/>
      <c r="M123" s="316"/>
      <c r="N123" s="317"/>
      <c r="O123" s="318"/>
      <c r="Q123" s="320"/>
      <c r="R123" s="318"/>
      <c r="S123" s="312"/>
    </row>
    <row r="124" spans="2:19" x14ac:dyDescent="0.2">
      <c r="B124" s="311"/>
      <c r="C124" s="311"/>
      <c r="D124" s="311"/>
      <c r="E124" s="312"/>
      <c r="F124" s="313"/>
      <c r="G124" s="314"/>
      <c r="H124" s="315"/>
      <c r="I124" s="316"/>
      <c r="J124" s="317"/>
      <c r="K124" s="316"/>
      <c r="L124" s="316"/>
      <c r="M124" s="316"/>
      <c r="N124" s="317"/>
      <c r="O124" s="318"/>
      <c r="Q124" s="320"/>
      <c r="R124" s="318"/>
      <c r="S124" s="312"/>
    </row>
    <row r="125" spans="2:19" x14ac:dyDescent="0.2">
      <c r="B125" s="311"/>
      <c r="C125" s="311"/>
      <c r="D125" s="311"/>
      <c r="E125" s="312"/>
      <c r="F125" s="313"/>
      <c r="G125" s="314"/>
      <c r="H125" s="315"/>
      <c r="I125" s="316"/>
      <c r="J125" s="317"/>
      <c r="K125" s="316"/>
      <c r="L125" s="316"/>
      <c r="M125" s="316"/>
      <c r="N125" s="317"/>
      <c r="O125" s="318"/>
      <c r="Q125" s="320"/>
      <c r="R125" s="318"/>
      <c r="S125" s="312"/>
    </row>
    <row r="126" spans="2:19" x14ac:dyDescent="0.2">
      <c r="B126" s="311"/>
      <c r="C126" s="311"/>
      <c r="D126" s="311"/>
      <c r="E126" s="312"/>
      <c r="F126" s="313"/>
      <c r="G126" s="314"/>
      <c r="H126" s="315"/>
      <c r="I126" s="316"/>
      <c r="J126" s="317"/>
      <c r="K126" s="316"/>
      <c r="L126" s="316"/>
      <c r="M126" s="316"/>
      <c r="N126" s="317"/>
      <c r="O126" s="318"/>
      <c r="Q126" s="320"/>
      <c r="R126" s="318"/>
      <c r="S126" s="312"/>
    </row>
    <row r="127" spans="2:19" x14ac:dyDescent="0.2">
      <c r="B127" s="311"/>
      <c r="C127" s="311"/>
      <c r="D127" s="311"/>
      <c r="E127" s="312"/>
      <c r="F127" s="313"/>
      <c r="G127" s="314"/>
      <c r="H127" s="315"/>
      <c r="I127" s="316"/>
      <c r="J127" s="317"/>
      <c r="K127" s="316"/>
      <c r="L127" s="316"/>
      <c r="M127" s="316"/>
      <c r="N127" s="317"/>
      <c r="O127" s="318"/>
      <c r="Q127" s="320"/>
      <c r="R127" s="318"/>
      <c r="S127" s="312"/>
    </row>
    <row r="128" spans="2:19" x14ac:dyDescent="0.2">
      <c r="B128" s="311"/>
      <c r="C128" s="311"/>
      <c r="D128" s="311"/>
      <c r="E128" s="312"/>
      <c r="F128" s="313"/>
      <c r="G128" s="314"/>
      <c r="H128" s="315"/>
      <c r="I128" s="316"/>
      <c r="J128" s="317"/>
      <c r="K128" s="316"/>
      <c r="L128" s="316"/>
      <c r="M128" s="316"/>
      <c r="N128" s="317"/>
      <c r="O128" s="318"/>
      <c r="Q128" s="320"/>
      <c r="R128" s="318"/>
      <c r="S128" s="312"/>
    </row>
    <row r="129" spans="2:19" x14ac:dyDescent="0.2">
      <c r="B129" s="311"/>
      <c r="C129" s="311"/>
      <c r="D129" s="311"/>
      <c r="E129" s="312"/>
      <c r="F129" s="313"/>
      <c r="G129" s="314"/>
      <c r="H129" s="315"/>
      <c r="I129" s="316"/>
      <c r="J129" s="317"/>
      <c r="K129" s="316"/>
      <c r="L129" s="316"/>
      <c r="M129" s="316"/>
      <c r="N129" s="317"/>
      <c r="O129" s="318"/>
      <c r="Q129" s="320"/>
      <c r="R129" s="318"/>
      <c r="S129" s="312"/>
    </row>
    <row r="130" spans="2:19" x14ac:dyDescent="0.2">
      <c r="B130" s="311"/>
      <c r="C130" s="311"/>
      <c r="D130" s="311"/>
      <c r="E130" s="312"/>
      <c r="F130" s="313"/>
      <c r="G130" s="314"/>
      <c r="H130" s="315"/>
      <c r="I130" s="316"/>
      <c r="J130" s="317"/>
      <c r="K130" s="316"/>
      <c r="L130" s="316"/>
      <c r="M130" s="316"/>
      <c r="N130" s="317"/>
      <c r="O130" s="318"/>
      <c r="Q130" s="320"/>
      <c r="R130" s="318"/>
      <c r="S130" s="312"/>
    </row>
    <row r="131" spans="2:19" x14ac:dyDescent="0.2">
      <c r="B131" s="311"/>
      <c r="C131" s="311"/>
      <c r="D131" s="311"/>
      <c r="E131" s="312"/>
      <c r="F131" s="313"/>
      <c r="G131" s="314"/>
      <c r="H131" s="315"/>
      <c r="I131" s="316"/>
      <c r="J131" s="317"/>
      <c r="K131" s="316"/>
      <c r="L131" s="316"/>
      <c r="M131" s="316"/>
      <c r="N131" s="317"/>
      <c r="O131" s="318"/>
      <c r="Q131" s="320"/>
      <c r="R131" s="318"/>
      <c r="S131" s="312"/>
    </row>
    <row r="132" spans="2:19" x14ac:dyDescent="0.2">
      <c r="B132" s="311"/>
      <c r="C132" s="311"/>
      <c r="D132" s="311"/>
      <c r="E132" s="312"/>
      <c r="F132" s="313"/>
      <c r="G132" s="314"/>
      <c r="H132" s="315"/>
      <c r="I132" s="316"/>
      <c r="J132" s="317"/>
      <c r="K132" s="316"/>
      <c r="L132" s="316"/>
      <c r="M132" s="316"/>
      <c r="N132" s="317"/>
      <c r="O132" s="318"/>
      <c r="Q132" s="320"/>
      <c r="R132" s="318"/>
      <c r="S132" s="312"/>
    </row>
    <row r="133" spans="2:19" x14ac:dyDescent="0.2">
      <c r="B133" s="311"/>
      <c r="C133" s="311"/>
      <c r="D133" s="311"/>
      <c r="E133" s="312"/>
      <c r="F133" s="313"/>
      <c r="G133" s="314"/>
      <c r="H133" s="315"/>
      <c r="I133" s="316"/>
      <c r="J133" s="317"/>
      <c r="K133" s="316"/>
      <c r="L133" s="316"/>
      <c r="M133" s="316"/>
      <c r="N133" s="317"/>
      <c r="O133" s="318"/>
      <c r="Q133" s="320"/>
      <c r="R133" s="318"/>
      <c r="S133" s="312"/>
    </row>
    <row r="134" spans="2:19" x14ac:dyDescent="0.2">
      <c r="B134" s="311"/>
      <c r="C134" s="311"/>
      <c r="D134" s="311"/>
      <c r="E134" s="312"/>
      <c r="F134" s="313"/>
      <c r="G134" s="314"/>
      <c r="H134" s="315"/>
      <c r="I134" s="316"/>
      <c r="J134" s="317"/>
      <c r="K134" s="316"/>
      <c r="L134" s="316"/>
      <c r="M134" s="316"/>
      <c r="N134" s="317"/>
      <c r="O134" s="318"/>
      <c r="Q134" s="320"/>
      <c r="R134" s="318"/>
      <c r="S134" s="312"/>
    </row>
    <row r="135" spans="2:19" x14ac:dyDescent="0.2">
      <c r="B135" s="311"/>
      <c r="C135" s="311"/>
      <c r="D135" s="311"/>
      <c r="E135" s="312"/>
      <c r="F135" s="313"/>
      <c r="G135" s="314"/>
      <c r="H135" s="315"/>
      <c r="I135" s="316"/>
      <c r="J135" s="317"/>
      <c r="K135" s="316"/>
      <c r="L135" s="316"/>
      <c r="M135" s="316"/>
      <c r="N135" s="317"/>
      <c r="O135" s="318"/>
      <c r="Q135" s="320"/>
      <c r="R135" s="318"/>
      <c r="S135" s="312"/>
    </row>
    <row r="136" spans="2:19" x14ac:dyDescent="0.2">
      <c r="B136" s="311"/>
      <c r="C136" s="311"/>
      <c r="D136" s="311"/>
      <c r="E136" s="312"/>
      <c r="F136" s="313"/>
      <c r="G136" s="314"/>
      <c r="H136" s="315"/>
      <c r="I136" s="316"/>
      <c r="J136" s="317"/>
      <c r="K136" s="316"/>
      <c r="L136" s="316"/>
      <c r="M136" s="316"/>
      <c r="N136" s="317"/>
      <c r="O136" s="318"/>
      <c r="Q136" s="320"/>
      <c r="R136" s="318"/>
      <c r="S136" s="312"/>
    </row>
    <row r="137" spans="2:19" x14ac:dyDescent="0.2">
      <c r="B137" s="311"/>
      <c r="C137" s="311"/>
      <c r="D137" s="311"/>
      <c r="E137" s="312"/>
      <c r="F137" s="313"/>
      <c r="G137" s="314"/>
      <c r="H137" s="315"/>
      <c r="I137" s="316"/>
      <c r="J137" s="317"/>
      <c r="K137" s="316"/>
      <c r="L137" s="316"/>
      <c r="M137" s="316"/>
      <c r="N137" s="317"/>
      <c r="O137" s="318"/>
      <c r="Q137" s="320"/>
      <c r="R137" s="318"/>
      <c r="S137" s="312"/>
    </row>
    <row r="138" spans="2:19" x14ac:dyDescent="0.2">
      <c r="B138" s="311"/>
      <c r="C138" s="311"/>
      <c r="D138" s="311"/>
      <c r="E138" s="312"/>
      <c r="F138" s="313"/>
      <c r="G138" s="314"/>
      <c r="H138" s="315"/>
      <c r="I138" s="316"/>
      <c r="J138" s="317"/>
      <c r="K138" s="316"/>
      <c r="L138" s="316"/>
      <c r="M138" s="316"/>
      <c r="N138" s="317"/>
      <c r="O138" s="318"/>
      <c r="Q138" s="320"/>
      <c r="R138" s="318"/>
      <c r="S138" s="312"/>
    </row>
    <row r="139" spans="2:19" x14ac:dyDescent="0.2">
      <c r="B139" s="311"/>
      <c r="C139" s="311"/>
      <c r="D139" s="311"/>
      <c r="E139" s="312"/>
      <c r="F139" s="313"/>
      <c r="G139" s="314"/>
      <c r="H139" s="315"/>
      <c r="I139" s="316"/>
      <c r="J139" s="317"/>
      <c r="K139" s="316"/>
      <c r="L139" s="316"/>
      <c r="M139" s="316"/>
      <c r="N139" s="317"/>
      <c r="O139" s="318"/>
      <c r="Q139" s="320"/>
      <c r="R139" s="318"/>
      <c r="S139" s="312"/>
    </row>
    <row r="140" spans="2:19" x14ac:dyDescent="0.2">
      <c r="B140" s="311"/>
      <c r="C140" s="311"/>
      <c r="D140" s="311"/>
      <c r="E140" s="312"/>
      <c r="F140" s="313"/>
      <c r="G140" s="314"/>
      <c r="H140" s="315"/>
      <c r="I140" s="316"/>
      <c r="J140" s="317"/>
      <c r="K140" s="316"/>
      <c r="L140" s="316"/>
      <c r="M140" s="316"/>
      <c r="N140" s="317"/>
      <c r="O140" s="318"/>
      <c r="Q140" s="320"/>
      <c r="R140" s="318"/>
      <c r="S140" s="312"/>
    </row>
    <row r="141" spans="2:19" x14ac:dyDescent="0.2">
      <c r="B141" s="311"/>
      <c r="C141" s="311"/>
      <c r="D141" s="311"/>
      <c r="E141" s="312"/>
      <c r="F141" s="313"/>
      <c r="G141" s="314"/>
      <c r="H141" s="315"/>
      <c r="I141" s="316"/>
      <c r="J141" s="317"/>
      <c r="K141" s="316"/>
      <c r="L141" s="316"/>
      <c r="M141" s="316"/>
      <c r="N141" s="317"/>
      <c r="O141" s="318"/>
      <c r="Q141" s="320"/>
      <c r="R141" s="318"/>
      <c r="S141" s="312"/>
    </row>
    <row r="142" spans="2:19" x14ac:dyDescent="0.2">
      <c r="B142" s="311"/>
      <c r="C142" s="311"/>
      <c r="D142" s="311"/>
      <c r="E142" s="312"/>
      <c r="F142" s="313"/>
      <c r="G142" s="314"/>
      <c r="H142" s="315"/>
      <c r="I142" s="316"/>
      <c r="J142" s="317"/>
      <c r="K142" s="316"/>
      <c r="L142" s="316"/>
      <c r="M142" s="316"/>
      <c r="N142" s="317"/>
      <c r="O142" s="318"/>
      <c r="Q142" s="320"/>
      <c r="R142" s="318"/>
      <c r="S142" s="312"/>
    </row>
    <row r="143" spans="2:19" x14ac:dyDescent="0.2">
      <c r="B143" s="311"/>
      <c r="C143" s="311"/>
      <c r="D143" s="311"/>
      <c r="E143" s="312"/>
      <c r="F143" s="313"/>
      <c r="G143" s="314"/>
      <c r="H143" s="315"/>
      <c r="I143" s="316"/>
      <c r="J143" s="317"/>
      <c r="K143" s="316"/>
      <c r="L143" s="316"/>
      <c r="M143" s="316"/>
      <c r="N143" s="317"/>
      <c r="O143" s="318"/>
      <c r="Q143" s="320"/>
      <c r="R143" s="318"/>
      <c r="S143" s="312"/>
    </row>
    <row r="144" spans="2:19" x14ac:dyDescent="0.2">
      <c r="B144" s="311"/>
      <c r="C144" s="311"/>
      <c r="D144" s="311"/>
      <c r="E144" s="312"/>
      <c r="F144" s="313"/>
      <c r="G144" s="314"/>
      <c r="H144" s="315"/>
      <c r="I144" s="316"/>
      <c r="J144" s="317"/>
      <c r="K144" s="316"/>
      <c r="L144" s="316"/>
      <c r="M144" s="316"/>
      <c r="N144" s="317"/>
      <c r="O144" s="318"/>
      <c r="Q144" s="320"/>
      <c r="R144" s="318"/>
      <c r="S144" s="312"/>
    </row>
    <row r="145" spans="2:19" x14ac:dyDescent="0.2">
      <c r="B145" s="311"/>
      <c r="C145" s="311"/>
      <c r="D145" s="311"/>
      <c r="E145" s="312"/>
      <c r="F145" s="313"/>
      <c r="G145" s="314"/>
      <c r="H145" s="315"/>
      <c r="I145" s="316"/>
      <c r="J145" s="317"/>
      <c r="K145" s="316"/>
      <c r="L145" s="316"/>
      <c r="M145" s="316"/>
      <c r="N145" s="317"/>
      <c r="O145" s="318"/>
      <c r="Q145" s="320"/>
      <c r="R145" s="318"/>
      <c r="S145" s="312"/>
    </row>
    <row r="146" spans="2:19" x14ac:dyDescent="0.2">
      <c r="B146" s="311"/>
      <c r="C146" s="311"/>
      <c r="D146" s="311"/>
      <c r="E146" s="312"/>
      <c r="F146" s="313"/>
      <c r="G146" s="314"/>
      <c r="H146" s="315"/>
      <c r="I146" s="316"/>
      <c r="J146" s="317"/>
      <c r="K146" s="316"/>
      <c r="L146" s="316"/>
      <c r="M146" s="316"/>
      <c r="N146" s="317"/>
      <c r="O146" s="318"/>
      <c r="Q146" s="320"/>
      <c r="R146" s="318"/>
      <c r="S146" s="312"/>
    </row>
    <row r="147" spans="2:19" x14ac:dyDescent="0.2">
      <c r="B147" s="311"/>
      <c r="C147" s="311"/>
      <c r="D147" s="311"/>
      <c r="E147" s="312"/>
      <c r="F147" s="313"/>
      <c r="G147" s="314"/>
      <c r="H147" s="315"/>
      <c r="I147" s="316"/>
      <c r="J147" s="317"/>
      <c r="K147" s="316"/>
      <c r="L147" s="316"/>
      <c r="M147" s="316"/>
      <c r="N147" s="317"/>
      <c r="O147" s="318"/>
      <c r="Q147" s="320"/>
      <c r="R147" s="318"/>
      <c r="S147" s="312"/>
    </row>
    <row r="148" spans="2:19" x14ac:dyDescent="0.2">
      <c r="B148" s="311"/>
      <c r="C148" s="311"/>
      <c r="D148" s="311"/>
      <c r="E148" s="312"/>
      <c r="F148" s="313"/>
      <c r="G148" s="314"/>
      <c r="H148" s="315"/>
      <c r="I148" s="316"/>
      <c r="J148" s="317"/>
      <c r="K148" s="316"/>
      <c r="L148" s="316"/>
      <c r="M148" s="316"/>
      <c r="N148" s="317"/>
      <c r="O148" s="318"/>
      <c r="Q148" s="320"/>
      <c r="R148" s="318"/>
      <c r="S148" s="312"/>
    </row>
    <row r="149" spans="2:19" x14ac:dyDescent="0.2">
      <c r="B149" s="311"/>
      <c r="C149" s="311"/>
      <c r="D149" s="311"/>
      <c r="E149" s="312"/>
      <c r="F149" s="313"/>
      <c r="G149" s="314"/>
      <c r="H149" s="315"/>
      <c r="I149" s="316"/>
      <c r="J149" s="317"/>
      <c r="K149" s="316"/>
      <c r="L149" s="316"/>
      <c r="M149" s="316"/>
      <c r="N149" s="317"/>
      <c r="O149" s="318"/>
      <c r="Q149" s="320"/>
      <c r="R149" s="318"/>
      <c r="S149" s="312"/>
    </row>
    <row r="150" spans="2:19" x14ac:dyDescent="0.2">
      <c r="B150" s="311"/>
      <c r="C150" s="311"/>
      <c r="D150" s="311"/>
      <c r="E150" s="312"/>
      <c r="F150" s="313"/>
      <c r="G150" s="314"/>
      <c r="H150" s="315"/>
      <c r="I150" s="316"/>
      <c r="J150" s="317"/>
      <c r="K150" s="316"/>
      <c r="L150" s="316"/>
      <c r="M150" s="316"/>
      <c r="N150" s="317"/>
      <c r="O150" s="318"/>
      <c r="Q150" s="320"/>
      <c r="R150" s="318"/>
      <c r="S150" s="312"/>
    </row>
    <row r="151" spans="2:19" x14ac:dyDescent="0.2">
      <c r="B151" s="311"/>
      <c r="C151" s="311"/>
      <c r="D151" s="311"/>
      <c r="E151" s="312"/>
      <c r="F151" s="313"/>
      <c r="G151" s="314"/>
      <c r="H151" s="315"/>
      <c r="I151" s="316"/>
      <c r="J151" s="317"/>
      <c r="K151" s="316"/>
      <c r="L151" s="316"/>
      <c r="M151" s="316"/>
      <c r="N151" s="317"/>
      <c r="O151" s="318"/>
      <c r="Q151" s="320"/>
      <c r="R151" s="318"/>
      <c r="S151" s="312"/>
    </row>
    <row r="152" spans="2:19" x14ac:dyDescent="0.2">
      <c r="B152" s="311"/>
      <c r="C152" s="311"/>
      <c r="D152" s="311"/>
      <c r="E152" s="312"/>
      <c r="F152" s="313"/>
      <c r="G152" s="314"/>
      <c r="H152" s="315"/>
      <c r="I152" s="316"/>
      <c r="J152" s="317"/>
      <c r="K152" s="316"/>
      <c r="L152" s="316"/>
      <c r="M152" s="316"/>
      <c r="N152" s="317"/>
      <c r="O152" s="318"/>
      <c r="Q152" s="320"/>
      <c r="R152" s="318"/>
      <c r="S152" s="312"/>
    </row>
    <row r="153" spans="2:19" x14ac:dyDescent="0.2">
      <c r="B153" s="311"/>
      <c r="C153" s="311"/>
      <c r="D153" s="311"/>
      <c r="E153" s="312"/>
      <c r="F153" s="313"/>
      <c r="G153" s="314"/>
      <c r="H153" s="315"/>
      <c r="I153" s="316"/>
      <c r="J153" s="317"/>
      <c r="K153" s="316"/>
      <c r="L153" s="316"/>
      <c r="M153" s="316"/>
      <c r="N153" s="317"/>
      <c r="O153" s="318"/>
      <c r="Q153" s="320"/>
      <c r="R153" s="318"/>
      <c r="S153" s="312"/>
    </row>
    <row r="154" spans="2:19" x14ac:dyDescent="0.2">
      <c r="B154" s="311"/>
      <c r="C154" s="311"/>
      <c r="D154" s="311"/>
      <c r="E154" s="312"/>
      <c r="F154" s="313"/>
      <c r="G154" s="314"/>
      <c r="H154" s="315"/>
      <c r="I154" s="316"/>
      <c r="J154" s="317"/>
      <c r="K154" s="316"/>
      <c r="L154" s="316"/>
      <c r="M154" s="316"/>
      <c r="N154" s="317"/>
      <c r="O154" s="318"/>
      <c r="Q154" s="320"/>
      <c r="R154" s="318"/>
      <c r="S154" s="312"/>
    </row>
    <row r="155" spans="2:19" x14ac:dyDescent="0.2">
      <c r="B155" s="311"/>
      <c r="C155" s="311"/>
      <c r="D155" s="311"/>
      <c r="E155" s="312"/>
      <c r="F155" s="313"/>
      <c r="G155" s="314"/>
      <c r="H155" s="315"/>
      <c r="I155" s="316"/>
      <c r="J155" s="317"/>
      <c r="K155" s="316"/>
      <c r="L155" s="316"/>
      <c r="M155" s="316"/>
      <c r="N155" s="317"/>
      <c r="O155" s="318"/>
      <c r="Q155" s="320"/>
      <c r="R155" s="318"/>
      <c r="S155" s="312"/>
    </row>
    <row r="156" spans="2:19" x14ac:dyDescent="0.2">
      <c r="B156" s="311"/>
      <c r="C156" s="311"/>
      <c r="D156" s="311"/>
      <c r="E156" s="312"/>
      <c r="F156" s="313"/>
      <c r="G156" s="314"/>
      <c r="H156" s="315"/>
      <c r="I156" s="316"/>
      <c r="J156" s="317"/>
      <c r="K156" s="316"/>
      <c r="L156" s="316"/>
      <c r="M156" s="316"/>
      <c r="N156" s="317"/>
      <c r="O156" s="318"/>
      <c r="Q156" s="320"/>
      <c r="R156" s="318"/>
      <c r="S156" s="312"/>
    </row>
    <row r="157" spans="2:19" x14ac:dyDescent="0.2">
      <c r="B157" s="311"/>
      <c r="C157" s="311"/>
      <c r="D157" s="311"/>
      <c r="E157" s="312"/>
      <c r="F157" s="313"/>
      <c r="G157" s="314"/>
      <c r="H157" s="315"/>
      <c r="I157" s="316"/>
      <c r="J157" s="317"/>
      <c r="K157" s="316"/>
      <c r="L157" s="316"/>
      <c r="M157" s="316"/>
      <c r="N157" s="317"/>
      <c r="O157" s="318"/>
      <c r="Q157" s="320"/>
      <c r="R157" s="318"/>
      <c r="S157" s="312"/>
    </row>
    <row r="158" spans="2:19" x14ac:dyDescent="0.2">
      <c r="B158" s="311"/>
      <c r="C158" s="311"/>
      <c r="D158" s="311"/>
      <c r="E158" s="312"/>
      <c r="F158" s="313"/>
      <c r="G158" s="314"/>
      <c r="H158" s="315"/>
      <c r="I158" s="316"/>
      <c r="J158" s="317"/>
      <c r="K158" s="316"/>
      <c r="L158" s="316"/>
      <c r="M158" s="316"/>
      <c r="N158" s="317"/>
      <c r="O158" s="318"/>
      <c r="Q158" s="320"/>
      <c r="R158" s="318"/>
      <c r="S158" s="312"/>
    </row>
    <row r="159" spans="2:19" x14ac:dyDescent="0.2">
      <c r="B159" s="311"/>
      <c r="C159" s="311"/>
      <c r="D159" s="311"/>
      <c r="E159" s="312"/>
      <c r="F159" s="313"/>
      <c r="G159" s="314"/>
      <c r="H159" s="315"/>
      <c r="I159" s="316"/>
      <c r="J159" s="317"/>
      <c r="K159" s="316"/>
      <c r="L159" s="316"/>
      <c r="M159" s="316"/>
      <c r="N159" s="317"/>
      <c r="O159" s="318"/>
      <c r="Q159" s="320"/>
      <c r="R159" s="318"/>
      <c r="S159" s="312"/>
    </row>
    <row r="160" spans="2:19" x14ac:dyDescent="0.2">
      <c r="B160" s="311"/>
      <c r="C160" s="311"/>
      <c r="D160" s="311"/>
      <c r="E160" s="312"/>
      <c r="F160" s="313"/>
      <c r="G160" s="314"/>
      <c r="H160" s="315"/>
      <c r="I160" s="316"/>
      <c r="J160" s="317"/>
      <c r="K160" s="316"/>
      <c r="L160" s="316"/>
      <c r="M160" s="316"/>
      <c r="N160" s="317"/>
      <c r="O160" s="318"/>
      <c r="Q160" s="320"/>
      <c r="R160" s="318"/>
      <c r="S160" s="312"/>
    </row>
    <row r="161" spans="2:19" x14ac:dyDescent="0.2">
      <c r="B161" s="311"/>
      <c r="C161" s="311"/>
      <c r="D161" s="311"/>
      <c r="E161" s="312"/>
      <c r="F161" s="313"/>
      <c r="G161" s="314"/>
      <c r="H161" s="315"/>
      <c r="I161" s="316"/>
      <c r="J161" s="317"/>
      <c r="K161" s="316"/>
      <c r="L161" s="316"/>
      <c r="M161" s="316"/>
      <c r="N161" s="317"/>
      <c r="O161" s="318"/>
      <c r="Q161" s="320"/>
      <c r="R161" s="318"/>
      <c r="S161" s="312"/>
    </row>
    <row r="162" spans="2:19" x14ac:dyDescent="0.2">
      <c r="B162" s="311"/>
      <c r="C162" s="311"/>
      <c r="D162" s="311"/>
      <c r="E162" s="312"/>
      <c r="F162" s="313"/>
      <c r="G162" s="314"/>
      <c r="H162" s="315"/>
      <c r="I162" s="316"/>
      <c r="J162" s="317"/>
      <c r="K162" s="316"/>
      <c r="L162" s="316"/>
      <c r="M162" s="316"/>
      <c r="N162" s="317"/>
      <c r="O162" s="318"/>
      <c r="Q162" s="320"/>
      <c r="R162" s="318"/>
      <c r="S162" s="312"/>
    </row>
    <row r="163" spans="2:19" x14ac:dyDescent="0.2">
      <c r="B163" s="311"/>
      <c r="C163" s="311"/>
      <c r="D163" s="311"/>
      <c r="E163" s="312"/>
      <c r="F163" s="313"/>
      <c r="G163" s="314"/>
      <c r="H163" s="315"/>
      <c r="I163" s="316"/>
      <c r="J163" s="317"/>
      <c r="K163" s="316"/>
      <c r="L163" s="316"/>
      <c r="M163" s="316"/>
      <c r="N163" s="317"/>
      <c r="O163" s="318"/>
      <c r="Q163" s="320"/>
      <c r="R163" s="318"/>
      <c r="S163" s="312"/>
    </row>
    <row r="164" spans="2:19" x14ac:dyDescent="0.2">
      <c r="B164" s="311"/>
      <c r="C164" s="311"/>
      <c r="D164" s="311"/>
      <c r="E164" s="312"/>
      <c r="F164" s="313"/>
      <c r="G164" s="314"/>
      <c r="H164" s="315"/>
      <c r="I164" s="316"/>
      <c r="J164" s="317"/>
      <c r="K164" s="316"/>
      <c r="L164" s="316"/>
      <c r="M164" s="316"/>
      <c r="N164" s="317"/>
      <c r="O164" s="318"/>
      <c r="Q164" s="320"/>
      <c r="R164" s="318"/>
      <c r="S164" s="312"/>
    </row>
    <row r="165" spans="2:19" x14ac:dyDescent="0.2">
      <c r="B165" s="311"/>
      <c r="C165" s="311"/>
      <c r="D165" s="311"/>
      <c r="E165" s="312"/>
      <c r="F165" s="313"/>
      <c r="G165" s="314"/>
      <c r="H165" s="315"/>
      <c r="I165" s="316"/>
      <c r="J165" s="317"/>
      <c r="K165" s="316"/>
      <c r="L165" s="316"/>
      <c r="M165" s="316"/>
      <c r="N165" s="317"/>
      <c r="O165" s="318"/>
      <c r="Q165" s="320"/>
      <c r="R165" s="318"/>
      <c r="S165" s="312"/>
    </row>
    <row r="166" spans="2:19" x14ac:dyDescent="0.2">
      <c r="B166" s="311"/>
      <c r="C166" s="311"/>
      <c r="D166" s="311"/>
      <c r="E166" s="312"/>
      <c r="F166" s="313"/>
      <c r="G166" s="314"/>
      <c r="H166" s="315"/>
      <c r="I166" s="316"/>
      <c r="J166" s="317"/>
      <c r="K166" s="316"/>
      <c r="L166" s="316"/>
      <c r="M166" s="316"/>
      <c r="N166" s="317"/>
      <c r="O166" s="318"/>
      <c r="Q166" s="320"/>
      <c r="R166" s="318"/>
      <c r="S166" s="312"/>
    </row>
    <row r="167" spans="2:19" x14ac:dyDescent="0.2">
      <c r="B167" s="311"/>
      <c r="C167" s="311"/>
      <c r="D167" s="311"/>
      <c r="E167" s="312"/>
      <c r="F167" s="313"/>
      <c r="G167" s="314"/>
      <c r="H167" s="315"/>
      <c r="I167" s="316"/>
      <c r="J167" s="317"/>
      <c r="K167" s="316"/>
      <c r="L167" s="316"/>
      <c r="M167" s="316"/>
      <c r="N167" s="317"/>
      <c r="O167" s="318"/>
      <c r="Q167" s="320"/>
      <c r="R167" s="318"/>
      <c r="S167" s="312"/>
    </row>
    <row r="168" spans="2:19" x14ac:dyDescent="0.2">
      <c r="B168" s="311"/>
      <c r="C168" s="311"/>
      <c r="D168" s="311"/>
      <c r="E168" s="312"/>
      <c r="F168" s="313"/>
      <c r="G168" s="314"/>
      <c r="H168" s="315"/>
      <c r="I168" s="316"/>
      <c r="J168" s="317"/>
      <c r="K168" s="316"/>
      <c r="L168" s="316"/>
      <c r="M168" s="316"/>
      <c r="N168" s="317"/>
      <c r="O168" s="318"/>
      <c r="Q168" s="320"/>
      <c r="R168" s="318"/>
      <c r="S168" s="312"/>
    </row>
    <row r="169" spans="2:19" x14ac:dyDescent="0.2">
      <c r="B169" s="311"/>
      <c r="C169" s="311"/>
      <c r="D169" s="311"/>
      <c r="E169" s="312"/>
      <c r="F169" s="313"/>
      <c r="G169" s="314"/>
      <c r="H169" s="315"/>
      <c r="I169" s="316"/>
      <c r="J169" s="317"/>
      <c r="K169" s="316"/>
      <c r="L169" s="316"/>
      <c r="M169" s="316"/>
      <c r="N169" s="317"/>
      <c r="O169" s="318"/>
      <c r="Q169" s="320"/>
      <c r="R169" s="318"/>
      <c r="S169" s="312"/>
    </row>
    <row r="170" spans="2:19" x14ac:dyDescent="0.2">
      <c r="B170" s="311"/>
      <c r="C170" s="311"/>
      <c r="D170" s="311"/>
      <c r="E170" s="312"/>
      <c r="F170" s="313"/>
      <c r="G170" s="314"/>
      <c r="H170" s="315"/>
      <c r="I170" s="316"/>
      <c r="J170" s="317"/>
      <c r="K170" s="316"/>
      <c r="L170" s="316"/>
      <c r="M170" s="316"/>
      <c r="N170" s="317"/>
      <c r="O170" s="318"/>
      <c r="Q170" s="320"/>
      <c r="R170" s="318"/>
      <c r="S170" s="312"/>
    </row>
    <row r="171" spans="2:19" x14ac:dyDescent="0.2">
      <c r="B171" s="311"/>
      <c r="C171" s="311"/>
      <c r="D171" s="311"/>
      <c r="E171" s="312"/>
      <c r="F171" s="313"/>
      <c r="G171" s="314"/>
      <c r="H171" s="315"/>
      <c r="I171" s="316"/>
      <c r="J171" s="317"/>
      <c r="K171" s="316"/>
      <c r="L171" s="316"/>
      <c r="M171" s="316"/>
      <c r="N171" s="317"/>
      <c r="O171" s="318"/>
      <c r="Q171" s="320"/>
      <c r="R171" s="318"/>
      <c r="S171" s="312"/>
    </row>
    <row r="172" spans="2:19" x14ac:dyDescent="0.2">
      <c r="B172" s="311"/>
      <c r="C172" s="311"/>
      <c r="D172" s="311"/>
      <c r="E172" s="312"/>
      <c r="F172" s="313"/>
      <c r="G172" s="314"/>
      <c r="H172" s="315"/>
      <c r="I172" s="316"/>
      <c r="J172" s="317"/>
      <c r="K172" s="316"/>
      <c r="L172" s="316"/>
      <c r="M172" s="316"/>
      <c r="N172" s="317"/>
      <c r="O172" s="318"/>
      <c r="Q172" s="320"/>
      <c r="R172" s="318"/>
      <c r="S172" s="312"/>
    </row>
    <row r="173" spans="2:19" x14ac:dyDescent="0.2">
      <c r="B173" s="311"/>
      <c r="C173" s="311"/>
      <c r="D173" s="311"/>
      <c r="E173" s="312"/>
      <c r="F173" s="313"/>
      <c r="G173" s="314"/>
      <c r="H173" s="315"/>
      <c r="I173" s="316"/>
      <c r="J173" s="317"/>
      <c r="K173" s="316"/>
      <c r="L173" s="316"/>
      <c r="M173" s="316"/>
      <c r="N173" s="317"/>
      <c r="O173" s="318"/>
      <c r="Q173" s="320"/>
      <c r="R173" s="318"/>
      <c r="S173" s="312"/>
    </row>
    <row r="174" spans="2:19" x14ac:dyDescent="0.2">
      <c r="B174" s="311"/>
      <c r="C174" s="311"/>
      <c r="D174" s="311"/>
      <c r="E174" s="312"/>
      <c r="F174" s="313"/>
      <c r="G174" s="314"/>
      <c r="H174" s="315"/>
      <c r="I174" s="316"/>
      <c r="J174" s="317"/>
      <c r="K174" s="316"/>
      <c r="L174" s="316"/>
      <c r="M174" s="316"/>
      <c r="N174" s="317"/>
      <c r="O174" s="318"/>
      <c r="Q174" s="320"/>
      <c r="R174" s="318"/>
      <c r="S174" s="312"/>
    </row>
    <row r="175" spans="2:19" x14ac:dyDescent="0.2">
      <c r="B175" s="311"/>
      <c r="C175" s="311"/>
      <c r="D175" s="311"/>
      <c r="E175" s="312"/>
      <c r="F175" s="313"/>
      <c r="G175" s="314"/>
      <c r="H175" s="315"/>
      <c r="I175" s="316"/>
      <c r="J175" s="317"/>
      <c r="K175" s="316"/>
      <c r="L175" s="316"/>
      <c r="M175" s="316"/>
      <c r="N175" s="317"/>
      <c r="O175" s="318"/>
      <c r="Q175" s="320"/>
      <c r="R175" s="318"/>
      <c r="S175" s="312"/>
    </row>
    <row r="176" spans="2:19" x14ac:dyDescent="0.2">
      <c r="B176" s="311"/>
      <c r="C176" s="311"/>
      <c r="D176" s="311"/>
      <c r="E176" s="312"/>
      <c r="F176" s="313"/>
      <c r="G176" s="314"/>
      <c r="H176" s="315"/>
      <c r="I176" s="316"/>
      <c r="J176" s="317"/>
      <c r="K176" s="316"/>
      <c r="L176" s="316"/>
      <c r="M176" s="316"/>
      <c r="N176" s="317"/>
      <c r="O176" s="318"/>
      <c r="Q176" s="320"/>
      <c r="R176" s="318"/>
      <c r="S176" s="312"/>
    </row>
    <row r="177" spans="2:19" x14ac:dyDescent="0.2">
      <c r="B177" s="311"/>
      <c r="C177" s="311"/>
      <c r="D177" s="311"/>
      <c r="E177" s="312"/>
      <c r="F177" s="313"/>
      <c r="G177" s="314"/>
      <c r="H177" s="315"/>
      <c r="I177" s="316"/>
      <c r="J177" s="317"/>
      <c r="K177" s="316"/>
      <c r="L177" s="316"/>
      <c r="M177" s="316"/>
      <c r="N177" s="317"/>
      <c r="O177" s="318"/>
      <c r="Q177" s="320"/>
      <c r="R177" s="318"/>
      <c r="S177" s="312"/>
    </row>
    <row r="178" spans="2:19" x14ac:dyDescent="0.2">
      <c r="B178" s="311"/>
      <c r="C178" s="311"/>
      <c r="D178" s="311"/>
      <c r="E178" s="312"/>
      <c r="F178" s="313"/>
      <c r="G178" s="314"/>
      <c r="H178" s="315"/>
      <c r="I178" s="316"/>
      <c r="J178" s="317"/>
      <c r="K178" s="316"/>
      <c r="L178" s="316"/>
      <c r="M178" s="316"/>
      <c r="N178" s="317"/>
      <c r="O178" s="318"/>
      <c r="Q178" s="320"/>
      <c r="R178" s="318"/>
      <c r="S178" s="312"/>
    </row>
    <row r="179" spans="2:19" x14ac:dyDescent="0.2">
      <c r="B179" s="311"/>
      <c r="C179" s="311"/>
      <c r="D179" s="311"/>
      <c r="E179" s="312"/>
      <c r="F179" s="313"/>
      <c r="G179" s="314"/>
      <c r="H179" s="315"/>
      <c r="I179" s="316"/>
      <c r="J179" s="317"/>
      <c r="K179" s="316"/>
      <c r="L179" s="316"/>
      <c r="M179" s="316"/>
      <c r="N179" s="317"/>
      <c r="O179" s="318"/>
      <c r="Q179" s="320"/>
      <c r="R179" s="318"/>
      <c r="S179" s="312"/>
    </row>
    <row r="180" spans="2:19" x14ac:dyDescent="0.2">
      <c r="B180" s="311"/>
      <c r="C180" s="311"/>
      <c r="D180" s="311"/>
      <c r="E180" s="312"/>
      <c r="F180" s="313"/>
      <c r="G180" s="314"/>
      <c r="H180" s="315"/>
      <c r="I180" s="316"/>
      <c r="J180" s="317"/>
      <c r="K180" s="316"/>
      <c r="L180" s="316"/>
      <c r="M180" s="316"/>
      <c r="N180" s="317"/>
      <c r="O180" s="318"/>
      <c r="Q180" s="320"/>
      <c r="R180" s="318"/>
      <c r="S180" s="312"/>
    </row>
    <row r="181" spans="2:19" x14ac:dyDescent="0.2">
      <c r="B181" s="311"/>
      <c r="C181" s="311"/>
      <c r="D181" s="311"/>
      <c r="E181" s="312"/>
      <c r="F181" s="313"/>
      <c r="G181" s="314"/>
      <c r="H181" s="315"/>
      <c r="I181" s="316"/>
      <c r="J181" s="317"/>
      <c r="K181" s="316"/>
      <c r="L181" s="316"/>
      <c r="M181" s="316"/>
      <c r="N181" s="317"/>
      <c r="O181" s="318"/>
      <c r="Q181" s="320"/>
      <c r="R181" s="318"/>
      <c r="S181" s="312"/>
    </row>
    <row r="182" spans="2:19" x14ac:dyDescent="0.2">
      <c r="B182" s="311"/>
      <c r="C182" s="311"/>
      <c r="D182" s="311"/>
      <c r="E182" s="312"/>
      <c r="F182" s="313"/>
      <c r="G182" s="314"/>
      <c r="H182" s="315"/>
      <c r="I182" s="316"/>
      <c r="J182" s="317"/>
      <c r="K182" s="316"/>
      <c r="L182" s="316"/>
      <c r="M182" s="316"/>
      <c r="N182" s="317"/>
      <c r="O182" s="318"/>
      <c r="Q182" s="320"/>
      <c r="R182" s="318"/>
      <c r="S182" s="312"/>
    </row>
    <row r="183" spans="2:19" x14ac:dyDescent="0.2">
      <c r="B183" s="311"/>
      <c r="C183" s="311"/>
      <c r="D183" s="311"/>
      <c r="E183" s="312"/>
      <c r="F183" s="313"/>
      <c r="G183" s="314"/>
      <c r="H183" s="315"/>
      <c r="I183" s="316"/>
      <c r="J183" s="317"/>
      <c r="K183" s="316"/>
      <c r="L183" s="316"/>
      <c r="M183" s="316"/>
      <c r="N183" s="317"/>
      <c r="O183" s="318"/>
      <c r="Q183" s="320"/>
      <c r="R183" s="318"/>
      <c r="S183" s="312"/>
    </row>
    <row r="184" spans="2:19" x14ac:dyDescent="0.2">
      <c r="B184" s="311"/>
      <c r="C184" s="311"/>
      <c r="D184" s="311"/>
      <c r="E184" s="312"/>
      <c r="F184" s="313"/>
      <c r="G184" s="314"/>
      <c r="H184" s="315"/>
      <c r="I184" s="316"/>
      <c r="J184" s="317"/>
      <c r="K184" s="316"/>
      <c r="L184" s="316"/>
      <c r="M184" s="316"/>
      <c r="N184" s="317"/>
      <c r="O184" s="318"/>
      <c r="Q184" s="320"/>
      <c r="R184" s="318"/>
      <c r="S184" s="312"/>
    </row>
    <row r="185" spans="2:19" x14ac:dyDescent="0.2">
      <c r="B185" s="311"/>
      <c r="C185" s="311"/>
      <c r="D185" s="311"/>
      <c r="E185" s="312"/>
      <c r="F185" s="313"/>
      <c r="G185" s="314"/>
      <c r="H185" s="315"/>
      <c r="I185" s="316"/>
      <c r="J185" s="317"/>
      <c r="K185" s="316"/>
      <c r="L185" s="316"/>
      <c r="M185" s="316"/>
      <c r="N185" s="317"/>
      <c r="O185" s="318"/>
      <c r="Q185" s="320"/>
      <c r="R185" s="318"/>
      <c r="S185" s="312"/>
    </row>
    <row r="186" spans="2:19" x14ac:dyDescent="0.2">
      <c r="B186" s="311"/>
      <c r="C186" s="311"/>
      <c r="D186" s="311"/>
      <c r="E186" s="312"/>
      <c r="F186" s="313"/>
      <c r="G186" s="314"/>
      <c r="H186" s="315"/>
      <c r="I186" s="316"/>
      <c r="J186" s="317"/>
      <c r="K186" s="316"/>
      <c r="L186" s="316"/>
      <c r="M186" s="316"/>
      <c r="N186" s="317"/>
      <c r="O186" s="318"/>
      <c r="Q186" s="320"/>
      <c r="R186" s="318"/>
      <c r="S186" s="312"/>
    </row>
    <row r="187" spans="2:19" x14ac:dyDescent="0.2">
      <c r="B187" s="311"/>
      <c r="C187" s="311"/>
      <c r="D187" s="311"/>
      <c r="E187" s="312"/>
      <c r="F187" s="313"/>
      <c r="G187" s="314"/>
      <c r="H187" s="315"/>
      <c r="I187" s="316"/>
      <c r="J187" s="317"/>
      <c r="K187" s="316"/>
      <c r="L187" s="316"/>
      <c r="M187" s="316"/>
      <c r="N187" s="317"/>
      <c r="O187" s="318"/>
      <c r="Q187" s="320"/>
      <c r="R187" s="318"/>
      <c r="S187" s="312"/>
    </row>
    <row r="188" spans="2:19" x14ac:dyDescent="0.2">
      <c r="B188" s="311"/>
      <c r="C188" s="311"/>
      <c r="D188" s="311"/>
      <c r="E188" s="312"/>
      <c r="F188" s="313"/>
      <c r="G188" s="314"/>
      <c r="H188" s="315"/>
      <c r="I188" s="316"/>
      <c r="J188" s="317"/>
      <c r="K188" s="316"/>
      <c r="L188" s="316"/>
      <c r="M188" s="316"/>
      <c r="N188" s="317"/>
      <c r="O188" s="318"/>
      <c r="Q188" s="320"/>
      <c r="R188" s="318"/>
      <c r="S188" s="312"/>
    </row>
    <row r="189" spans="2:19" x14ac:dyDescent="0.2">
      <c r="J189" s="317"/>
      <c r="N189" s="317"/>
      <c r="O189" s="318"/>
      <c r="Q189" s="320"/>
      <c r="R189" s="318"/>
    </row>
    <row r="190" spans="2:19" x14ac:dyDescent="0.2">
      <c r="J190" s="317"/>
      <c r="N190" s="317"/>
      <c r="O190" s="318"/>
      <c r="Q190" s="320"/>
      <c r="R190" s="318"/>
    </row>
    <row r="191" spans="2:19" x14ac:dyDescent="0.2">
      <c r="J191" s="317"/>
      <c r="N191" s="317"/>
      <c r="O191" s="318"/>
      <c r="Q191" s="320"/>
      <c r="R191" s="318"/>
    </row>
    <row r="192" spans="2:19" x14ac:dyDescent="0.2">
      <c r="J192" s="317"/>
      <c r="N192" s="317"/>
      <c r="O192" s="318"/>
      <c r="Q192" s="320"/>
      <c r="R192" s="318"/>
    </row>
    <row r="193" spans="10:18" x14ac:dyDescent="0.2">
      <c r="J193" s="317"/>
      <c r="N193" s="317"/>
      <c r="O193" s="318"/>
      <c r="Q193" s="320"/>
      <c r="R193" s="318"/>
    </row>
    <row r="194" spans="10:18" x14ac:dyDescent="0.2">
      <c r="J194" s="317"/>
      <c r="N194" s="317"/>
      <c r="O194" s="318"/>
      <c r="Q194" s="320"/>
      <c r="R194" s="318"/>
    </row>
    <row r="195" spans="10:18" x14ac:dyDescent="0.2">
      <c r="J195" s="317"/>
      <c r="N195" s="317"/>
      <c r="O195" s="318"/>
      <c r="Q195" s="320"/>
      <c r="R195" s="318"/>
    </row>
    <row r="196" spans="10:18" x14ac:dyDescent="0.2">
      <c r="J196" s="317"/>
      <c r="N196" s="317"/>
      <c r="O196" s="318"/>
      <c r="Q196" s="320"/>
      <c r="R196" s="318"/>
    </row>
    <row r="197" spans="10:18" x14ac:dyDescent="0.2">
      <c r="J197" s="317"/>
      <c r="N197" s="317"/>
      <c r="O197" s="318"/>
      <c r="Q197" s="320"/>
      <c r="R197" s="318"/>
    </row>
    <row r="198" spans="10:18" x14ac:dyDescent="0.2">
      <c r="J198" s="317"/>
      <c r="N198" s="317"/>
      <c r="O198" s="318"/>
      <c r="Q198" s="320"/>
      <c r="R198" s="318"/>
    </row>
    <row r="199" spans="10:18" x14ac:dyDescent="0.2">
      <c r="J199" s="317"/>
      <c r="N199" s="317"/>
      <c r="O199" s="318"/>
      <c r="Q199" s="320"/>
      <c r="R199" s="318"/>
    </row>
    <row r="200" spans="10:18" x14ac:dyDescent="0.2">
      <c r="J200" s="317"/>
      <c r="N200" s="317"/>
      <c r="O200" s="318"/>
      <c r="Q200" s="320"/>
      <c r="R200" s="318"/>
    </row>
    <row r="201" spans="10:18" x14ac:dyDescent="0.2">
      <c r="J201" s="317"/>
      <c r="N201" s="317"/>
      <c r="O201" s="318"/>
      <c r="Q201" s="320"/>
      <c r="R201" s="318"/>
    </row>
    <row r="202" spans="10:18" x14ac:dyDescent="0.2">
      <c r="J202" s="317"/>
      <c r="N202" s="317"/>
      <c r="O202" s="318"/>
      <c r="Q202" s="320"/>
      <c r="R202" s="318"/>
    </row>
    <row r="203" spans="10:18" x14ac:dyDescent="0.2">
      <c r="J203" s="317"/>
      <c r="N203" s="317"/>
      <c r="O203" s="318"/>
      <c r="Q203" s="320"/>
      <c r="R203" s="318"/>
    </row>
    <row r="204" spans="10:18" x14ac:dyDescent="0.2">
      <c r="J204" s="317"/>
      <c r="N204" s="317"/>
      <c r="O204" s="318"/>
      <c r="Q204" s="320"/>
      <c r="R204" s="318"/>
    </row>
    <row r="205" spans="10:18" x14ac:dyDescent="0.2">
      <c r="J205" s="317"/>
      <c r="N205" s="317"/>
      <c r="O205" s="318"/>
      <c r="Q205" s="320"/>
      <c r="R205" s="318"/>
    </row>
    <row r="206" spans="10:18" x14ac:dyDescent="0.2">
      <c r="J206" s="317"/>
      <c r="N206" s="317"/>
      <c r="O206" s="318"/>
      <c r="Q206" s="320"/>
      <c r="R206" s="318"/>
    </row>
    <row r="207" spans="10:18" x14ac:dyDescent="0.2">
      <c r="J207" s="317"/>
      <c r="N207" s="317"/>
      <c r="O207" s="318"/>
      <c r="Q207" s="320"/>
      <c r="R207" s="318"/>
    </row>
    <row r="208" spans="10:18" x14ac:dyDescent="0.2">
      <c r="J208" s="317"/>
      <c r="N208" s="317"/>
      <c r="O208" s="318"/>
      <c r="Q208" s="320"/>
      <c r="R208" s="318"/>
    </row>
    <row r="209" spans="10:18" x14ac:dyDescent="0.2">
      <c r="J209" s="317"/>
      <c r="N209" s="317"/>
      <c r="O209" s="318"/>
      <c r="Q209" s="320"/>
      <c r="R209" s="318"/>
    </row>
    <row r="210" spans="10:18" x14ac:dyDescent="0.2">
      <c r="J210" s="317"/>
      <c r="N210" s="317"/>
      <c r="O210" s="318"/>
      <c r="Q210" s="320"/>
      <c r="R210" s="318"/>
    </row>
    <row r="211" spans="10:18" x14ac:dyDescent="0.2">
      <c r="J211" s="317"/>
      <c r="N211" s="317"/>
      <c r="O211" s="318"/>
      <c r="Q211" s="320"/>
      <c r="R211" s="318"/>
    </row>
    <row r="212" spans="10:18" x14ac:dyDescent="0.2">
      <c r="J212" s="317"/>
      <c r="N212" s="317"/>
      <c r="O212" s="318"/>
      <c r="Q212" s="320"/>
      <c r="R212" s="318"/>
    </row>
    <row r="213" spans="10:18" x14ac:dyDescent="0.2">
      <c r="J213" s="317"/>
      <c r="N213" s="317"/>
      <c r="O213" s="318"/>
      <c r="Q213" s="320"/>
      <c r="R213" s="318"/>
    </row>
    <row r="214" spans="10:18" x14ac:dyDescent="0.2">
      <c r="J214" s="317"/>
      <c r="N214" s="317"/>
      <c r="O214" s="318"/>
      <c r="Q214" s="320"/>
      <c r="R214" s="318"/>
    </row>
    <row r="215" spans="10:18" x14ac:dyDescent="0.2">
      <c r="J215" s="317"/>
      <c r="N215" s="317"/>
      <c r="O215" s="318"/>
      <c r="Q215" s="320"/>
      <c r="R215" s="318"/>
    </row>
    <row r="216" spans="10:18" x14ac:dyDescent="0.2">
      <c r="J216" s="317"/>
      <c r="N216" s="317"/>
      <c r="O216" s="318"/>
      <c r="Q216" s="320"/>
      <c r="R216" s="318"/>
    </row>
    <row r="217" spans="10:18" x14ac:dyDescent="0.2">
      <c r="J217" s="317"/>
      <c r="N217" s="317"/>
      <c r="O217" s="318"/>
      <c r="Q217" s="320"/>
      <c r="R217" s="318"/>
    </row>
    <row r="218" spans="10:18" x14ac:dyDescent="0.2">
      <c r="J218" s="317"/>
      <c r="N218" s="317"/>
      <c r="O218" s="318"/>
      <c r="Q218" s="320"/>
      <c r="R218" s="318"/>
    </row>
    <row r="219" spans="10:18" x14ac:dyDescent="0.2">
      <c r="J219" s="317"/>
      <c r="N219" s="317"/>
      <c r="O219" s="318"/>
      <c r="Q219" s="320"/>
      <c r="R219" s="318"/>
    </row>
    <row r="220" spans="10:18" x14ac:dyDescent="0.2">
      <c r="J220" s="317"/>
      <c r="N220" s="317"/>
      <c r="O220" s="318"/>
      <c r="Q220" s="320"/>
      <c r="R220" s="318"/>
    </row>
    <row r="221" spans="10:18" x14ac:dyDescent="0.2">
      <c r="J221" s="317"/>
      <c r="N221" s="317"/>
      <c r="O221" s="318"/>
      <c r="Q221" s="320"/>
      <c r="R221" s="318"/>
    </row>
    <row r="222" spans="10:18" x14ac:dyDescent="0.2">
      <c r="J222" s="317"/>
      <c r="N222" s="317"/>
      <c r="O222" s="318"/>
      <c r="Q222" s="320"/>
      <c r="R222" s="318"/>
    </row>
    <row r="223" spans="10:18" x14ac:dyDescent="0.2">
      <c r="J223" s="317"/>
      <c r="N223" s="317"/>
      <c r="O223" s="318"/>
      <c r="Q223" s="320"/>
      <c r="R223" s="318"/>
    </row>
    <row r="224" spans="10:18" x14ac:dyDescent="0.2">
      <c r="J224" s="317"/>
      <c r="N224" s="317"/>
      <c r="O224" s="318"/>
      <c r="Q224" s="320"/>
      <c r="R224" s="318"/>
    </row>
    <row r="225" spans="10:18" x14ac:dyDescent="0.2">
      <c r="J225" s="317"/>
      <c r="N225" s="317"/>
      <c r="O225" s="318"/>
      <c r="Q225" s="320"/>
      <c r="R225" s="318"/>
    </row>
    <row r="226" spans="10:18" x14ac:dyDescent="0.2">
      <c r="J226" s="317"/>
      <c r="N226" s="317"/>
      <c r="O226" s="318"/>
      <c r="Q226" s="320"/>
      <c r="R226" s="318"/>
    </row>
    <row r="227" spans="10:18" x14ac:dyDescent="0.2">
      <c r="J227" s="317"/>
      <c r="N227" s="317"/>
      <c r="O227" s="318"/>
      <c r="Q227" s="320"/>
      <c r="R227" s="318"/>
    </row>
    <row r="228" spans="10:18" x14ac:dyDescent="0.2">
      <c r="J228" s="317"/>
      <c r="N228" s="317"/>
      <c r="O228" s="318"/>
      <c r="Q228" s="320"/>
      <c r="R228" s="318"/>
    </row>
    <row r="229" spans="10:18" x14ac:dyDescent="0.2">
      <c r="J229" s="317"/>
      <c r="N229" s="317"/>
      <c r="O229" s="318"/>
      <c r="Q229" s="320"/>
      <c r="R229" s="318"/>
    </row>
    <row r="230" spans="10:18" x14ac:dyDescent="0.2">
      <c r="J230" s="317"/>
      <c r="N230" s="317"/>
      <c r="O230" s="318"/>
      <c r="Q230" s="320"/>
      <c r="R230" s="318"/>
    </row>
    <row r="231" spans="10:18" x14ac:dyDescent="0.2">
      <c r="J231" s="317"/>
      <c r="N231" s="317"/>
      <c r="O231" s="318"/>
      <c r="Q231" s="320"/>
      <c r="R231" s="318"/>
    </row>
    <row r="232" spans="10:18" x14ac:dyDescent="0.2">
      <c r="J232" s="317"/>
      <c r="N232" s="317"/>
      <c r="O232" s="318"/>
      <c r="Q232" s="320"/>
      <c r="R232" s="318"/>
    </row>
    <row r="233" spans="10:18" x14ac:dyDescent="0.2">
      <c r="J233" s="317"/>
      <c r="N233" s="317"/>
      <c r="O233" s="318"/>
      <c r="Q233" s="320"/>
      <c r="R233" s="318"/>
    </row>
    <row r="234" spans="10:18" x14ac:dyDescent="0.2">
      <c r="J234" s="317"/>
      <c r="N234" s="317"/>
      <c r="O234" s="318"/>
      <c r="Q234" s="320"/>
      <c r="R234" s="318"/>
    </row>
    <row r="235" spans="10:18" x14ac:dyDescent="0.2">
      <c r="J235" s="317"/>
      <c r="N235" s="317"/>
      <c r="O235" s="318"/>
      <c r="Q235" s="320"/>
      <c r="R235" s="318"/>
    </row>
    <row r="236" spans="10:18" x14ac:dyDescent="0.2">
      <c r="J236" s="317"/>
      <c r="N236" s="317"/>
      <c r="O236" s="318"/>
      <c r="Q236" s="320"/>
      <c r="R236" s="318"/>
    </row>
    <row r="237" spans="10:18" x14ac:dyDescent="0.2">
      <c r="J237" s="317"/>
      <c r="N237" s="317"/>
      <c r="O237" s="318"/>
      <c r="Q237" s="320"/>
      <c r="R237" s="318"/>
    </row>
    <row r="238" spans="10:18" x14ac:dyDescent="0.2">
      <c r="J238" s="317"/>
      <c r="N238" s="317"/>
      <c r="O238" s="318"/>
      <c r="Q238" s="320"/>
      <c r="R238" s="318"/>
    </row>
    <row r="239" spans="10:18" x14ac:dyDescent="0.2">
      <c r="J239" s="317"/>
      <c r="N239" s="317"/>
      <c r="O239" s="318"/>
      <c r="Q239" s="320"/>
      <c r="R239" s="318"/>
    </row>
    <row r="240" spans="10:18" x14ac:dyDescent="0.2">
      <c r="J240" s="317"/>
      <c r="N240" s="317"/>
      <c r="O240" s="318"/>
      <c r="Q240" s="320"/>
      <c r="R240" s="318"/>
    </row>
    <row r="241" spans="10:18" x14ac:dyDescent="0.2">
      <c r="J241" s="317"/>
      <c r="N241" s="317"/>
      <c r="O241" s="318"/>
      <c r="Q241" s="320"/>
      <c r="R241" s="318"/>
    </row>
    <row r="242" spans="10:18" x14ac:dyDescent="0.2">
      <c r="J242" s="317"/>
      <c r="N242" s="317"/>
      <c r="O242" s="318"/>
      <c r="Q242" s="320"/>
      <c r="R242" s="318"/>
    </row>
    <row r="243" spans="10:18" x14ac:dyDescent="0.2">
      <c r="J243" s="317"/>
      <c r="N243" s="317"/>
      <c r="O243" s="318"/>
      <c r="Q243" s="320"/>
      <c r="R243" s="318"/>
    </row>
    <row r="244" spans="10:18" x14ac:dyDescent="0.2">
      <c r="J244" s="317"/>
      <c r="N244" s="317"/>
      <c r="O244" s="318"/>
      <c r="Q244" s="320"/>
      <c r="R244" s="318"/>
    </row>
    <row r="245" spans="10:18" x14ac:dyDescent="0.2">
      <c r="J245" s="317"/>
      <c r="N245" s="317"/>
      <c r="O245" s="318"/>
      <c r="Q245" s="320"/>
      <c r="R245" s="318"/>
    </row>
    <row r="246" spans="10:18" x14ac:dyDescent="0.2">
      <c r="J246" s="317"/>
      <c r="N246" s="317"/>
      <c r="O246" s="318"/>
      <c r="Q246" s="320"/>
      <c r="R246" s="318"/>
    </row>
    <row r="247" spans="10:18" x14ac:dyDescent="0.2">
      <c r="J247" s="317"/>
      <c r="N247" s="317"/>
      <c r="O247" s="318"/>
      <c r="Q247" s="320"/>
      <c r="R247" s="318"/>
    </row>
    <row r="248" spans="10:18" x14ac:dyDescent="0.2">
      <c r="J248" s="317"/>
      <c r="N248" s="317"/>
      <c r="O248" s="318"/>
      <c r="Q248" s="320"/>
      <c r="R248" s="318"/>
    </row>
    <row r="249" spans="10:18" x14ac:dyDescent="0.2">
      <c r="J249" s="317"/>
      <c r="N249" s="317"/>
      <c r="O249" s="318"/>
      <c r="Q249" s="320"/>
      <c r="R249" s="318"/>
    </row>
    <row r="250" spans="10:18" x14ac:dyDescent="0.2">
      <c r="J250" s="317"/>
      <c r="N250" s="317"/>
      <c r="O250" s="318"/>
      <c r="Q250" s="320"/>
      <c r="R250" s="318"/>
    </row>
    <row r="251" spans="10:18" x14ac:dyDescent="0.2">
      <c r="J251" s="317"/>
      <c r="N251" s="317"/>
      <c r="O251" s="318"/>
      <c r="Q251" s="320"/>
      <c r="R251" s="318"/>
    </row>
    <row r="252" spans="10:18" x14ac:dyDescent="0.2">
      <c r="J252" s="317"/>
      <c r="N252" s="317"/>
      <c r="O252" s="318"/>
      <c r="Q252" s="320"/>
      <c r="R252" s="318"/>
    </row>
    <row r="253" spans="10:18" x14ac:dyDescent="0.2">
      <c r="J253" s="317"/>
      <c r="N253" s="317"/>
      <c r="O253" s="318"/>
      <c r="Q253" s="320"/>
      <c r="R253" s="318"/>
    </row>
    <row r="254" spans="10:18" x14ac:dyDescent="0.2">
      <c r="J254" s="317"/>
      <c r="N254" s="317"/>
      <c r="O254" s="318"/>
      <c r="Q254" s="320"/>
      <c r="R254" s="318"/>
    </row>
    <row r="255" spans="10:18" x14ac:dyDescent="0.2">
      <c r="J255" s="317"/>
      <c r="N255" s="317"/>
      <c r="O255" s="318"/>
      <c r="Q255" s="320"/>
      <c r="R255" s="318"/>
    </row>
    <row r="256" spans="10:18" x14ac:dyDescent="0.2">
      <c r="J256" s="317"/>
      <c r="N256" s="317"/>
      <c r="O256" s="318"/>
      <c r="Q256" s="320"/>
      <c r="R256" s="318"/>
    </row>
    <row r="257" spans="10:18" x14ac:dyDescent="0.2">
      <c r="J257" s="317"/>
      <c r="N257" s="317"/>
      <c r="O257" s="318"/>
      <c r="Q257" s="320"/>
      <c r="R257" s="318"/>
    </row>
    <row r="258" spans="10:18" x14ac:dyDescent="0.2">
      <c r="J258" s="317"/>
      <c r="N258" s="317"/>
      <c r="O258" s="318"/>
      <c r="Q258" s="320"/>
      <c r="R258" s="318"/>
    </row>
    <row r="259" spans="10:18" x14ac:dyDescent="0.2">
      <c r="J259" s="317"/>
      <c r="N259" s="317"/>
      <c r="O259" s="318"/>
      <c r="Q259" s="320"/>
      <c r="R259" s="318"/>
    </row>
    <row r="260" spans="10:18" x14ac:dyDescent="0.2">
      <c r="J260" s="317"/>
      <c r="N260" s="317"/>
      <c r="O260" s="318"/>
      <c r="Q260" s="320"/>
      <c r="R260" s="318"/>
    </row>
    <row r="261" spans="10:18" x14ac:dyDescent="0.2">
      <c r="J261" s="317"/>
      <c r="N261" s="317"/>
      <c r="O261" s="318"/>
      <c r="Q261" s="320"/>
      <c r="R261" s="318"/>
    </row>
    <row r="262" spans="10:18" x14ac:dyDescent="0.2">
      <c r="J262" s="317"/>
      <c r="N262" s="317"/>
      <c r="O262" s="318"/>
      <c r="Q262" s="320"/>
      <c r="R262" s="318"/>
    </row>
    <row r="263" spans="10:18" x14ac:dyDescent="0.2">
      <c r="J263" s="317"/>
      <c r="N263" s="317"/>
      <c r="O263" s="318"/>
      <c r="Q263" s="320"/>
      <c r="R263" s="318"/>
    </row>
    <row r="264" spans="10:18" x14ac:dyDescent="0.2">
      <c r="J264" s="317"/>
      <c r="N264" s="317"/>
      <c r="O264" s="318"/>
      <c r="Q264" s="320"/>
      <c r="R264" s="318"/>
    </row>
    <row r="265" spans="10:18" x14ac:dyDescent="0.2">
      <c r="J265" s="317"/>
      <c r="N265" s="317"/>
      <c r="O265" s="318"/>
      <c r="Q265" s="320"/>
      <c r="R265" s="318"/>
    </row>
    <row r="266" spans="10:18" x14ac:dyDescent="0.2">
      <c r="J266" s="317"/>
      <c r="N266" s="317"/>
      <c r="O266" s="318"/>
      <c r="Q266" s="320"/>
      <c r="R266" s="318"/>
    </row>
    <row r="267" spans="10:18" x14ac:dyDescent="0.2">
      <c r="J267" s="317"/>
      <c r="N267" s="317"/>
      <c r="O267" s="318"/>
      <c r="Q267" s="320"/>
      <c r="R267" s="318"/>
    </row>
    <row r="268" spans="10:18" x14ac:dyDescent="0.2">
      <c r="J268" s="317"/>
      <c r="N268" s="317"/>
      <c r="O268" s="318"/>
      <c r="Q268" s="320"/>
      <c r="R268" s="318"/>
    </row>
    <row r="269" spans="10:18" x14ac:dyDescent="0.2">
      <c r="J269" s="317"/>
      <c r="N269" s="317"/>
      <c r="O269" s="318"/>
      <c r="Q269" s="320"/>
      <c r="R269" s="318"/>
    </row>
    <row r="270" spans="10:18" x14ac:dyDescent="0.2">
      <c r="J270" s="317"/>
      <c r="N270" s="317"/>
      <c r="O270" s="318"/>
      <c r="Q270" s="320"/>
      <c r="R270" s="318"/>
    </row>
    <row r="271" spans="10:18" x14ac:dyDescent="0.2">
      <c r="J271" s="317"/>
      <c r="N271" s="317"/>
      <c r="O271" s="318"/>
      <c r="Q271" s="320"/>
      <c r="R271" s="318"/>
    </row>
    <row r="272" spans="10:18" x14ac:dyDescent="0.2">
      <c r="J272" s="317"/>
      <c r="N272" s="317"/>
      <c r="O272" s="318"/>
      <c r="Q272" s="320"/>
      <c r="R272" s="318"/>
    </row>
    <row r="273" spans="10:18" x14ac:dyDescent="0.2">
      <c r="J273" s="317"/>
      <c r="N273" s="317"/>
      <c r="O273" s="318"/>
      <c r="Q273" s="320"/>
      <c r="R273" s="318"/>
    </row>
    <row r="274" spans="10:18" x14ac:dyDescent="0.2">
      <c r="J274" s="317"/>
      <c r="N274" s="317"/>
      <c r="O274" s="318"/>
      <c r="Q274" s="320"/>
      <c r="R274" s="318"/>
    </row>
    <row r="275" spans="10:18" x14ac:dyDescent="0.2">
      <c r="J275" s="317"/>
      <c r="N275" s="317"/>
      <c r="O275" s="318"/>
      <c r="Q275" s="320"/>
      <c r="R275" s="318"/>
    </row>
    <row r="276" spans="10:18" x14ac:dyDescent="0.2">
      <c r="J276" s="317"/>
      <c r="N276" s="317"/>
      <c r="O276" s="318"/>
      <c r="Q276" s="320"/>
      <c r="R276" s="318"/>
    </row>
    <row r="277" spans="10:18" x14ac:dyDescent="0.2">
      <c r="J277" s="317"/>
      <c r="N277" s="317"/>
      <c r="O277" s="318"/>
      <c r="Q277" s="320"/>
      <c r="R277" s="318"/>
    </row>
    <row r="278" spans="10:18" x14ac:dyDescent="0.2">
      <c r="J278" s="317"/>
      <c r="N278" s="317"/>
      <c r="O278" s="318"/>
      <c r="Q278" s="320"/>
      <c r="R278" s="318"/>
    </row>
    <row r="279" spans="10:18" x14ac:dyDescent="0.2">
      <c r="J279" s="317"/>
      <c r="N279" s="317"/>
      <c r="O279" s="318"/>
      <c r="Q279" s="320"/>
      <c r="R279" s="318"/>
    </row>
    <row r="280" spans="10:18" x14ac:dyDescent="0.2">
      <c r="J280" s="317"/>
      <c r="N280" s="317"/>
      <c r="O280" s="318"/>
      <c r="Q280" s="320"/>
      <c r="R280" s="318"/>
    </row>
    <row r="281" spans="10:18" x14ac:dyDescent="0.2">
      <c r="J281" s="317"/>
      <c r="N281" s="317"/>
      <c r="O281" s="318"/>
      <c r="Q281" s="320"/>
      <c r="R281" s="318"/>
    </row>
    <row r="282" spans="10:18" x14ac:dyDescent="0.2">
      <c r="J282" s="317"/>
      <c r="N282" s="317"/>
      <c r="O282" s="318"/>
      <c r="Q282" s="320"/>
      <c r="R282" s="318"/>
    </row>
    <row r="283" spans="10:18" x14ac:dyDescent="0.2">
      <c r="J283" s="317"/>
      <c r="N283" s="317"/>
      <c r="O283" s="318"/>
      <c r="Q283" s="320"/>
      <c r="R283" s="318"/>
    </row>
    <row r="284" spans="10:18" x14ac:dyDescent="0.2">
      <c r="J284" s="317"/>
      <c r="N284" s="317"/>
      <c r="O284" s="318"/>
      <c r="Q284" s="320"/>
      <c r="R284" s="318"/>
    </row>
    <row r="285" spans="10:18" x14ac:dyDescent="0.2">
      <c r="J285" s="317"/>
      <c r="N285" s="317"/>
      <c r="O285" s="318"/>
      <c r="Q285" s="320"/>
      <c r="R285" s="318"/>
    </row>
    <row r="286" spans="10:18" x14ac:dyDescent="0.2">
      <c r="J286" s="317"/>
      <c r="N286" s="317"/>
      <c r="O286" s="318"/>
      <c r="Q286" s="320"/>
      <c r="R286" s="318"/>
    </row>
    <row r="287" spans="10:18" x14ac:dyDescent="0.2">
      <c r="J287" s="317"/>
      <c r="N287" s="317"/>
      <c r="O287" s="318"/>
      <c r="Q287" s="320"/>
      <c r="R287" s="318"/>
    </row>
    <row r="288" spans="10:18" x14ac:dyDescent="0.2">
      <c r="J288" s="317"/>
      <c r="N288" s="317"/>
      <c r="O288" s="318"/>
      <c r="Q288" s="320"/>
      <c r="R288" s="318"/>
    </row>
    <row r="289" spans="10:18" x14ac:dyDescent="0.2">
      <c r="J289" s="317"/>
      <c r="N289" s="317"/>
      <c r="O289" s="318"/>
      <c r="Q289" s="320"/>
      <c r="R289" s="318"/>
    </row>
    <row r="290" spans="10:18" x14ac:dyDescent="0.2">
      <c r="J290" s="317"/>
      <c r="N290" s="317"/>
      <c r="O290" s="318"/>
      <c r="Q290" s="320"/>
      <c r="R290" s="318"/>
    </row>
    <row r="291" spans="10:18" x14ac:dyDescent="0.2">
      <c r="J291" s="317"/>
      <c r="N291" s="317"/>
      <c r="O291" s="318"/>
      <c r="Q291" s="320"/>
      <c r="R291" s="318"/>
    </row>
    <row r="292" spans="10:18" x14ac:dyDescent="0.2">
      <c r="J292" s="317"/>
      <c r="N292" s="317"/>
      <c r="O292" s="318"/>
      <c r="Q292" s="320"/>
      <c r="R292" s="318"/>
    </row>
    <row r="293" spans="10:18" x14ac:dyDescent="0.2">
      <c r="J293" s="317"/>
      <c r="N293" s="317"/>
      <c r="O293" s="318"/>
      <c r="Q293" s="320"/>
      <c r="R293" s="318"/>
    </row>
    <row r="294" spans="10:18" x14ac:dyDescent="0.2">
      <c r="J294" s="317"/>
      <c r="N294" s="317"/>
      <c r="O294" s="318"/>
      <c r="Q294" s="320"/>
      <c r="R294" s="318"/>
    </row>
    <row r="295" spans="10:18" x14ac:dyDescent="0.2">
      <c r="J295" s="317"/>
      <c r="N295" s="317"/>
      <c r="O295" s="318"/>
      <c r="Q295" s="320"/>
      <c r="R295" s="318"/>
    </row>
    <row r="296" spans="10:18" x14ac:dyDescent="0.2">
      <c r="J296" s="317"/>
      <c r="N296" s="317"/>
      <c r="O296" s="318"/>
      <c r="Q296" s="320"/>
      <c r="R296" s="318"/>
    </row>
    <row r="297" spans="10:18" x14ac:dyDescent="0.2">
      <c r="J297" s="317"/>
      <c r="N297" s="317"/>
      <c r="O297" s="318"/>
      <c r="Q297" s="320"/>
      <c r="R297" s="318"/>
    </row>
    <row r="298" spans="10:18" x14ac:dyDescent="0.2">
      <c r="J298" s="317"/>
      <c r="N298" s="317"/>
      <c r="O298" s="318"/>
      <c r="Q298" s="320"/>
      <c r="R298" s="318"/>
    </row>
    <row r="299" spans="10:18" x14ac:dyDescent="0.2">
      <c r="J299" s="317"/>
      <c r="N299" s="317"/>
      <c r="O299" s="318"/>
      <c r="Q299" s="320"/>
      <c r="R299" s="318"/>
    </row>
    <row r="300" spans="10:18" x14ac:dyDescent="0.2">
      <c r="J300" s="317"/>
      <c r="N300" s="317"/>
      <c r="O300" s="318"/>
      <c r="Q300" s="320"/>
      <c r="R300" s="318"/>
    </row>
    <row r="301" spans="10:18" x14ac:dyDescent="0.2">
      <c r="J301" s="317"/>
      <c r="N301" s="317"/>
      <c r="O301" s="318"/>
      <c r="Q301" s="320"/>
      <c r="R301" s="318"/>
    </row>
    <row r="302" spans="10:18" x14ac:dyDescent="0.2">
      <c r="J302" s="317"/>
      <c r="N302" s="317"/>
      <c r="O302" s="318"/>
      <c r="Q302" s="320"/>
      <c r="R302" s="318"/>
    </row>
    <row r="303" spans="10:18" x14ac:dyDescent="0.2">
      <c r="J303" s="317"/>
      <c r="N303" s="317"/>
      <c r="O303" s="318"/>
      <c r="Q303" s="320"/>
      <c r="R303" s="318"/>
    </row>
    <row r="304" spans="10:18" x14ac:dyDescent="0.2">
      <c r="J304" s="317"/>
      <c r="N304" s="317"/>
      <c r="O304" s="318"/>
      <c r="Q304" s="320"/>
      <c r="R304" s="318"/>
    </row>
    <row r="305" spans="10:18" x14ac:dyDescent="0.2">
      <c r="J305" s="317"/>
      <c r="N305" s="317"/>
      <c r="O305" s="318"/>
      <c r="Q305" s="320"/>
      <c r="R305" s="318"/>
    </row>
    <row r="306" spans="10:18" x14ac:dyDescent="0.2">
      <c r="J306" s="317"/>
      <c r="N306" s="317"/>
      <c r="O306" s="318"/>
      <c r="Q306" s="320"/>
      <c r="R306" s="318"/>
    </row>
    <row r="307" spans="10:18" x14ac:dyDescent="0.2">
      <c r="J307" s="317"/>
      <c r="N307" s="317"/>
      <c r="O307" s="318"/>
      <c r="Q307" s="320"/>
      <c r="R307" s="318"/>
    </row>
    <row r="308" spans="10:18" x14ac:dyDescent="0.2">
      <c r="J308" s="317"/>
      <c r="N308" s="317"/>
      <c r="O308" s="318"/>
      <c r="Q308" s="320"/>
      <c r="R308" s="318"/>
    </row>
    <row r="309" spans="10:18" x14ac:dyDescent="0.2">
      <c r="J309" s="317"/>
      <c r="N309" s="317"/>
      <c r="O309" s="318"/>
      <c r="Q309" s="320"/>
      <c r="R309" s="318"/>
    </row>
    <row r="310" spans="10:18" x14ac:dyDescent="0.2">
      <c r="J310" s="317"/>
      <c r="N310" s="317"/>
      <c r="O310" s="318"/>
      <c r="Q310" s="320"/>
      <c r="R310" s="318"/>
    </row>
    <row r="311" spans="10:18" x14ac:dyDescent="0.2">
      <c r="J311" s="317"/>
      <c r="N311" s="317"/>
      <c r="O311" s="318"/>
      <c r="Q311" s="320"/>
      <c r="R311" s="318"/>
    </row>
    <row r="312" spans="10:18" x14ac:dyDescent="0.2">
      <c r="J312" s="317"/>
      <c r="N312" s="317"/>
      <c r="O312" s="318"/>
      <c r="Q312" s="320"/>
      <c r="R312" s="318"/>
    </row>
    <row r="313" spans="10:18" x14ac:dyDescent="0.2">
      <c r="J313" s="317"/>
      <c r="N313" s="317"/>
      <c r="O313" s="318"/>
      <c r="Q313" s="320"/>
      <c r="R313" s="318"/>
    </row>
    <row r="314" spans="10:18" x14ac:dyDescent="0.2">
      <c r="J314" s="317"/>
      <c r="N314" s="317"/>
      <c r="O314" s="318"/>
      <c r="Q314" s="320"/>
      <c r="R314" s="318"/>
    </row>
    <row r="315" spans="10:18" x14ac:dyDescent="0.2">
      <c r="J315" s="317"/>
      <c r="N315" s="317"/>
      <c r="O315" s="318"/>
      <c r="Q315" s="320"/>
      <c r="R315" s="318"/>
    </row>
    <row r="316" spans="10:18" x14ac:dyDescent="0.2">
      <c r="J316" s="317"/>
      <c r="N316" s="317"/>
      <c r="O316" s="318"/>
      <c r="Q316" s="320"/>
      <c r="R316" s="318"/>
    </row>
    <row r="317" spans="10:18" x14ac:dyDescent="0.2">
      <c r="J317" s="317"/>
      <c r="N317" s="317"/>
      <c r="O317" s="318"/>
      <c r="Q317" s="320"/>
      <c r="R317" s="318"/>
    </row>
    <row r="318" spans="10:18" x14ac:dyDescent="0.2">
      <c r="J318" s="317"/>
      <c r="N318" s="317"/>
      <c r="O318" s="318"/>
      <c r="Q318" s="320"/>
      <c r="R318" s="318"/>
    </row>
    <row r="319" spans="10:18" x14ac:dyDescent="0.2">
      <c r="J319" s="317"/>
      <c r="N319" s="317"/>
      <c r="O319" s="318"/>
      <c r="Q319" s="320"/>
      <c r="R319" s="318"/>
    </row>
    <row r="320" spans="10:18" x14ac:dyDescent="0.2">
      <c r="J320" s="317"/>
      <c r="N320" s="317"/>
      <c r="O320" s="318"/>
      <c r="Q320" s="320"/>
      <c r="R320" s="318"/>
    </row>
    <row r="321" spans="10:18" x14ac:dyDescent="0.2">
      <c r="J321" s="317"/>
      <c r="N321" s="317"/>
      <c r="O321" s="318"/>
      <c r="Q321" s="320"/>
      <c r="R321" s="318"/>
    </row>
    <row r="322" spans="10:18" x14ac:dyDescent="0.2">
      <c r="J322" s="317"/>
      <c r="N322" s="317"/>
      <c r="O322" s="318"/>
      <c r="Q322" s="320"/>
      <c r="R322" s="318"/>
    </row>
    <row r="323" spans="10:18" x14ac:dyDescent="0.2">
      <c r="J323" s="317"/>
      <c r="N323" s="317"/>
      <c r="O323" s="318"/>
      <c r="Q323" s="320"/>
      <c r="R323" s="318"/>
    </row>
    <row r="324" spans="10:18" x14ac:dyDescent="0.2">
      <c r="J324" s="317"/>
      <c r="N324" s="317"/>
      <c r="O324" s="318"/>
      <c r="Q324" s="320"/>
      <c r="R324" s="318"/>
    </row>
    <row r="325" spans="10:18" x14ac:dyDescent="0.2">
      <c r="J325" s="317"/>
      <c r="N325" s="317"/>
      <c r="O325" s="318"/>
      <c r="Q325" s="320"/>
      <c r="R325" s="318"/>
    </row>
    <row r="326" spans="10:18" x14ac:dyDescent="0.2">
      <c r="J326" s="317"/>
      <c r="N326" s="317"/>
      <c r="O326" s="318"/>
      <c r="Q326" s="320"/>
      <c r="R326" s="318"/>
    </row>
    <row r="327" spans="10:18" x14ac:dyDescent="0.2">
      <c r="J327" s="317"/>
      <c r="N327" s="317"/>
      <c r="O327" s="318"/>
      <c r="Q327" s="320"/>
      <c r="R327" s="318"/>
    </row>
    <row r="328" spans="10:18" x14ac:dyDescent="0.2">
      <c r="J328" s="317"/>
      <c r="N328" s="317"/>
      <c r="O328" s="318"/>
      <c r="Q328" s="320"/>
      <c r="R328" s="318"/>
    </row>
    <row r="329" spans="10:18" x14ac:dyDescent="0.2">
      <c r="J329" s="317"/>
      <c r="N329" s="317"/>
      <c r="O329" s="318"/>
      <c r="Q329" s="320"/>
      <c r="R329" s="318"/>
    </row>
    <row r="330" spans="10:18" x14ac:dyDescent="0.2">
      <c r="J330" s="317"/>
      <c r="N330" s="317"/>
      <c r="O330" s="318"/>
      <c r="Q330" s="320"/>
      <c r="R330" s="318"/>
    </row>
    <row r="331" spans="10:18" x14ac:dyDescent="0.2">
      <c r="J331" s="317"/>
      <c r="N331" s="317"/>
      <c r="O331" s="318"/>
      <c r="Q331" s="320"/>
      <c r="R331" s="318"/>
    </row>
    <row r="332" spans="10:18" x14ac:dyDescent="0.2">
      <c r="J332" s="317"/>
      <c r="N332" s="317"/>
      <c r="O332" s="318"/>
      <c r="Q332" s="320"/>
      <c r="R332" s="318"/>
    </row>
    <row r="333" spans="10:18" x14ac:dyDescent="0.2">
      <c r="J333" s="317"/>
      <c r="N333" s="317"/>
      <c r="O333" s="318"/>
      <c r="Q333" s="320"/>
      <c r="R333" s="318"/>
    </row>
    <row r="334" spans="10:18" x14ac:dyDescent="0.2">
      <c r="J334" s="317"/>
      <c r="N334" s="317"/>
      <c r="O334" s="318"/>
      <c r="Q334" s="320"/>
      <c r="R334" s="318"/>
    </row>
    <row r="335" spans="10:18" x14ac:dyDescent="0.2">
      <c r="J335" s="317"/>
      <c r="N335" s="317"/>
      <c r="O335" s="318"/>
      <c r="Q335" s="320"/>
      <c r="R335" s="318"/>
    </row>
    <row r="336" spans="10:18" x14ac:dyDescent="0.2">
      <c r="J336" s="317"/>
      <c r="N336" s="317"/>
      <c r="O336" s="318"/>
      <c r="Q336" s="320"/>
      <c r="R336" s="318"/>
    </row>
    <row r="337" spans="10:18" x14ac:dyDescent="0.2">
      <c r="J337" s="317"/>
      <c r="N337" s="317"/>
      <c r="O337" s="318"/>
      <c r="Q337" s="320"/>
      <c r="R337" s="318"/>
    </row>
    <row r="338" spans="10:18" x14ac:dyDescent="0.2">
      <c r="J338" s="317"/>
      <c r="N338" s="317"/>
      <c r="O338" s="318"/>
      <c r="Q338" s="320"/>
      <c r="R338" s="318"/>
    </row>
    <row r="339" spans="10:18" x14ac:dyDescent="0.2">
      <c r="J339" s="317"/>
      <c r="N339" s="317"/>
      <c r="O339" s="318"/>
      <c r="Q339" s="320"/>
      <c r="R339" s="318"/>
    </row>
    <row r="340" spans="10:18" x14ac:dyDescent="0.2">
      <c r="J340" s="317"/>
      <c r="N340" s="317"/>
      <c r="O340" s="318"/>
      <c r="Q340" s="320"/>
      <c r="R340" s="318"/>
    </row>
    <row r="341" spans="10:18" x14ac:dyDescent="0.2">
      <c r="J341" s="317"/>
      <c r="N341" s="317"/>
      <c r="O341" s="318"/>
      <c r="Q341" s="320"/>
      <c r="R341" s="318"/>
    </row>
    <row r="342" spans="10:18" x14ac:dyDescent="0.2">
      <c r="J342" s="317"/>
      <c r="N342" s="317"/>
      <c r="O342" s="318"/>
      <c r="Q342" s="320"/>
      <c r="R342" s="318"/>
    </row>
    <row r="343" spans="10:18" x14ac:dyDescent="0.2">
      <c r="J343" s="317"/>
      <c r="N343" s="317"/>
      <c r="O343" s="318"/>
      <c r="Q343" s="320"/>
      <c r="R343" s="318"/>
    </row>
    <row r="344" spans="10:18" x14ac:dyDescent="0.2">
      <c r="J344" s="317"/>
      <c r="N344" s="317"/>
      <c r="O344" s="318"/>
      <c r="Q344" s="320"/>
      <c r="R344" s="318"/>
    </row>
    <row r="345" spans="10:18" x14ac:dyDescent="0.2">
      <c r="J345" s="317"/>
      <c r="N345" s="317"/>
      <c r="O345" s="318"/>
      <c r="Q345" s="320"/>
      <c r="R345" s="318"/>
    </row>
    <row r="346" spans="10:18" x14ac:dyDescent="0.2">
      <c r="J346" s="317"/>
      <c r="N346" s="317"/>
      <c r="O346" s="318"/>
      <c r="Q346" s="320"/>
      <c r="R346" s="318"/>
    </row>
    <row r="347" spans="10:18" x14ac:dyDescent="0.2">
      <c r="J347" s="317"/>
      <c r="N347" s="317"/>
      <c r="O347" s="318"/>
      <c r="Q347" s="320"/>
      <c r="R347" s="318"/>
    </row>
    <row r="348" spans="10:18" x14ac:dyDescent="0.2">
      <c r="J348" s="317"/>
      <c r="N348" s="317"/>
      <c r="O348" s="318"/>
      <c r="Q348" s="320"/>
      <c r="R348" s="318"/>
    </row>
    <row r="349" spans="10:18" x14ac:dyDescent="0.2">
      <c r="J349" s="317"/>
      <c r="N349" s="317"/>
      <c r="O349" s="318"/>
      <c r="Q349" s="320"/>
      <c r="R349" s="318"/>
    </row>
    <row r="350" spans="10:18" x14ac:dyDescent="0.2">
      <c r="J350" s="317"/>
      <c r="N350" s="317"/>
      <c r="O350" s="318"/>
      <c r="Q350" s="320"/>
      <c r="R350" s="318"/>
    </row>
    <row r="351" spans="10:18" x14ac:dyDescent="0.2">
      <c r="J351" s="317"/>
      <c r="N351" s="317"/>
      <c r="O351" s="318"/>
      <c r="Q351" s="320"/>
      <c r="R351" s="318"/>
    </row>
    <row r="352" spans="10:18" x14ac:dyDescent="0.2">
      <c r="J352" s="317"/>
      <c r="N352" s="317"/>
      <c r="O352" s="318"/>
      <c r="Q352" s="320"/>
      <c r="R352" s="318"/>
    </row>
    <row r="353" spans="10:18" x14ac:dyDescent="0.2">
      <c r="J353" s="317"/>
      <c r="N353" s="317"/>
      <c r="O353" s="318"/>
      <c r="Q353" s="320"/>
      <c r="R353" s="318"/>
    </row>
    <row r="354" spans="10:18" x14ac:dyDescent="0.2">
      <c r="J354" s="317"/>
      <c r="N354" s="317"/>
      <c r="O354" s="318"/>
      <c r="Q354" s="320"/>
      <c r="R354" s="318"/>
    </row>
    <row r="355" spans="10:18" x14ac:dyDescent="0.2">
      <c r="J355" s="317"/>
      <c r="N355" s="317"/>
      <c r="O355" s="318"/>
      <c r="Q355" s="320"/>
      <c r="R355" s="318"/>
    </row>
    <row r="356" spans="10:18" x14ac:dyDescent="0.2">
      <c r="J356" s="317"/>
      <c r="N356" s="317"/>
      <c r="O356" s="318"/>
      <c r="Q356" s="320"/>
      <c r="R356" s="318"/>
    </row>
    <row r="357" spans="10:18" x14ac:dyDescent="0.2">
      <c r="J357" s="317"/>
      <c r="N357" s="317"/>
      <c r="O357" s="318"/>
      <c r="Q357" s="320"/>
      <c r="R357" s="318"/>
    </row>
    <row r="358" spans="10:18" x14ac:dyDescent="0.2">
      <c r="J358" s="317"/>
      <c r="N358" s="317"/>
      <c r="O358" s="318"/>
      <c r="Q358" s="320"/>
      <c r="R358" s="318"/>
    </row>
    <row r="359" spans="10:18" x14ac:dyDescent="0.2">
      <c r="J359" s="317"/>
      <c r="N359" s="317"/>
      <c r="O359" s="318"/>
      <c r="Q359" s="320"/>
      <c r="R359" s="318"/>
    </row>
    <row r="360" spans="10:18" x14ac:dyDescent="0.2">
      <c r="J360" s="317"/>
      <c r="N360" s="317"/>
      <c r="O360" s="318"/>
      <c r="Q360" s="320"/>
      <c r="R360" s="318"/>
    </row>
    <row r="361" spans="10:18" x14ac:dyDescent="0.2">
      <c r="J361" s="317"/>
      <c r="N361" s="317"/>
      <c r="O361" s="318"/>
      <c r="Q361" s="320"/>
      <c r="R361" s="318"/>
    </row>
    <row r="362" spans="10:18" x14ac:dyDescent="0.2">
      <c r="J362" s="317"/>
      <c r="N362" s="317"/>
      <c r="O362" s="318"/>
      <c r="Q362" s="320"/>
      <c r="R362" s="318"/>
    </row>
    <row r="363" spans="10:18" x14ac:dyDescent="0.2">
      <c r="J363" s="317"/>
      <c r="N363" s="317"/>
      <c r="O363" s="318"/>
      <c r="Q363" s="320"/>
      <c r="R363" s="318"/>
    </row>
    <row r="364" spans="10:18" x14ac:dyDescent="0.2">
      <c r="J364" s="317"/>
      <c r="N364" s="317"/>
      <c r="O364" s="318"/>
      <c r="Q364" s="320"/>
      <c r="R364" s="318"/>
    </row>
    <row r="365" spans="10:18" x14ac:dyDescent="0.2">
      <c r="J365" s="317"/>
      <c r="N365" s="317"/>
      <c r="O365" s="318"/>
      <c r="Q365" s="320"/>
      <c r="R365" s="318"/>
    </row>
    <row r="366" spans="10:18" x14ac:dyDescent="0.2">
      <c r="J366" s="317"/>
      <c r="N366" s="317"/>
      <c r="O366" s="318"/>
      <c r="Q366" s="320"/>
      <c r="R366" s="318"/>
    </row>
    <row r="367" spans="10:18" x14ac:dyDescent="0.2">
      <c r="J367" s="317"/>
      <c r="N367" s="317"/>
      <c r="O367" s="318"/>
      <c r="Q367" s="320"/>
      <c r="R367" s="318"/>
    </row>
    <row r="368" spans="10:18" x14ac:dyDescent="0.2">
      <c r="J368" s="317"/>
      <c r="N368" s="317"/>
      <c r="O368" s="318"/>
      <c r="Q368" s="320"/>
      <c r="R368" s="318"/>
    </row>
    <row r="369" spans="10:18" x14ac:dyDescent="0.2">
      <c r="J369" s="317"/>
      <c r="N369" s="317"/>
      <c r="O369" s="318"/>
      <c r="Q369" s="320"/>
      <c r="R369" s="318"/>
    </row>
    <row r="370" spans="10:18" x14ac:dyDescent="0.2">
      <c r="J370" s="317"/>
      <c r="N370" s="317"/>
      <c r="O370" s="318"/>
      <c r="Q370" s="320"/>
      <c r="R370" s="318"/>
    </row>
    <row r="371" spans="10:18" x14ac:dyDescent="0.2">
      <c r="J371" s="317"/>
      <c r="N371" s="317"/>
      <c r="O371" s="318"/>
      <c r="Q371" s="320"/>
      <c r="R371" s="318"/>
    </row>
    <row r="372" spans="10:18" x14ac:dyDescent="0.2">
      <c r="J372" s="317"/>
      <c r="N372" s="317"/>
      <c r="O372" s="318"/>
      <c r="Q372" s="320"/>
      <c r="R372" s="318"/>
    </row>
    <row r="373" spans="10:18" x14ac:dyDescent="0.2">
      <c r="J373" s="317"/>
      <c r="N373" s="317"/>
      <c r="O373" s="318"/>
      <c r="Q373" s="320"/>
      <c r="R373" s="318"/>
    </row>
    <row r="374" spans="10:18" x14ac:dyDescent="0.2">
      <c r="J374" s="317"/>
      <c r="N374" s="317"/>
      <c r="O374" s="318"/>
      <c r="Q374" s="320"/>
      <c r="R374" s="318"/>
    </row>
    <row r="375" spans="10:18" x14ac:dyDescent="0.2">
      <c r="J375" s="317"/>
      <c r="N375" s="317"/>
      <c r="O375" s="318"/>
      <c r="Q375" s="320"/>
      <c r="R375" s="318"/>
    </row>
    <row r="376" spans="10:18" x14ac:dyDescent="0.2">
      <c r="J376" s="317"/>
      <c r="N376" s="317"/>
      <c r="O376" s="318"/>
      <c r="Q376" s="320"/>
      <c r="R376" s="318"/>
    </row>
    <row r="377" spans="10:18" x14ac:dyDescent="0.2">
      <c r="J377" s="317"/>
      <c r="N377" s="317"/>
      <c r="O377" s="318"/>
      <c r="Q377" s="320"/>
      <c r="R377" s="318"/>
    </row>
    <row r="378" spans="10:18" x14ac:dyDescent="0.2">
      <c r="J378" s="317"/>
      <c r="N378" s="317"/>
      <c r="O378" s="318"/>
      <c r="Q378" s="320"/>
      <c r="R378" s="318"/>
    </row>
    <row r="379" spans="10:18" x14ac:dyDescent="0.2">
      <c r="J379" s="317"/>
      <c r="N379" s="317"/>
      <c r="O379" s="318"/>
      <c r="Q379" s="320"/>
      <c r="R379" s="318"/>
    </row>
    <row r="380" spans="10:18" x14ac:dyDescent="0.2">
      <c r="J380" s="317"/>
      <c r="N380" s="317"/>
      <c r="O380" s="318"/>
      <c r="Q380" s="320"/>
      <c r="R380" s="318"/>
    </row>
    <row r="381" spans="10:18" x14ac:dyDescent="0.2">
      <c r="J381" s="317"/>
      <c r="N381" s="317"/>
      <c r="O381" s="318"/>
      <c r="Q381" s="320"/>
      <c r="R381" s="318"/>
    </row>
    <row r="382" spans="10:18" x14ac:dyDescent="0.2">
      <c r="J382" s="317"/>
      <c r="N382" s="317"/>
      <c r="O382" s="318"/>
      <c r="Q382" s="320"/>
      <c r="R382" s="318"/>
    </row>
    <row r="383" spans="10:18" x14ac:dyDescent="0.2">
      <c r="J383" s="317"/>
      <c r="N383" s="317"/>
      <c r="O383" s="318"/>
      <c r="Q383" s="320"/>
      <c r="R383" s="318"/>
    </row>
    <row r="384" spans="10:18" x14ac:dyDescent="0.2">
      <c r="J384" s="317"/>
      <c r="N384" s="317"/>
      <c r="O384" s="318"/>
      <c r="Q384" s="320"/>
      <c r="R384" s="318"/>
    </row>
    <row r="385" spans="10:18" x14ac:dyDescent="0.2">
      <c r="J385" s="317"/>
      <c r="N385" s="317"/>
      <c r="O385" s="318"/>
      <c r="Q385" s="320"/>
      <c r="R385" s="318"/>
    </row>
    <row r="386" spans="10:18" x14ac:dyDescent="0.2">
      <c r="J386" s="317"/>
      <c r="N386" s="317"/>
      <c r="O386" s="318"/>
      <c r="Q386" s="320"/>
      <c r="R386" s="318"/>
    </row>
    <row r="387" spans="10:18" x14ac:dyDescent="0.2">
      <c r="J387" s="317"/>
      <c r="N387" s="317"/>
      <c r="O387" s="318"/>
      <c r="Q387" s="320"/>
      <c r="R387" s="318"/>
    </row>
    <row r="388" spans="10:18" x14ac:dyDescent="0.2">
      <c r="J388" s="317"/>
      <c r="N388" s="317"/>
      <c r="O388" s="318"/>
      <c r="Q388" s="320"/>
      <c r="R388" s="318"/>
    </row>
    <row r="389" spans="10:18" x14ac:dyDescent="0.2">
      <c r="J389" s="317"/>
      <c r="N389" s="317"/>
      <c r="O389" s="318"/>
      <c r="Q389" s="320"/>
      <c r="R389" s="318"/>
    </row>
    <row r="390" spans="10:18" x14ac:dyDescent="0.2">
      <c r="J390" s="317"/>
      <c r="N390" s="317"/>
      <c r="O390" s="318"/>
      <c r="Q390" s="320"/>
      <c r="R390" s="318"/>
    </row>
    <row r="391" spans="10:18" x14ac:dyDescent="0.2">
      <c r="J391" s="317"/>
      <c r="N391" s="317"/>
      <c r="O391" s="318"/>
      <c r="Q391" s="320"/>
      <c r="R391" s="318"/>
    </row>
    <row r="392" spans="10:18" x14ac:dyDescent="0.2">
      <c r="J392" s="317"/>
      <c r="N392" s="317"/>
      <c r="O392" s="318"/>
      <c r="Q392" s="320"/>
      <c r="R392" s="318"/>
    </row>
    <row r="393" spans="10:18" x14ac:dyDescent="0.2">
      <c r="J393" s="317"/>
      <c r="N393" s="317"/>
      <c r="O393" s="318"/>
      <c r="Q393" s="320"/>
      <c r="R393" s="318"/>
    </row>
    <row r="394" spans="10:18" x14ac:dyDescent="0.2">
      <c r="J394" s="317"/>
      <c r="N394" s="317"/>
      <c r="O394" s="318"/>
      <c r="Q394" s="320"/>
      <c r="R394" s="318"/>
    </row>
    <row r="395" spans="10:18" x14ac:dyDescent="0.2">
      <c r="J395" s="317"/>
      <c r="N395" s="317"/>
      <c r="O395" s="318"/>
      <c r="Q395" s="320"/>
      <c r="R395" s="318"/>
    </row>
    <row r="396" spans="10:18" x14ac:dyDescent="0.2">
      <c r="J396" s="317"/>
      <c r="N396" s="317"/>
      <c r="O396" s="318"/>
      <c r="Q396" s="320"/>
      <c r="R396" s="318"/>
    </row>
    <row r="397" spans="10:18" x14ac:dyDescent="0.2">
      <c r="J397" s="317"/>
      <c r="N397" s="317"/>
      <c r="O397" s="318"/>
      <c r="Q397" s="320"/>
      <c r="R397" s="318"/>
    </row>
    <row r="398" spans="10:18" x14ac:dyDescent="0.2">
      <c r="J398" s="317"/>
      <c r="N398" s="317"/>
      <c r="O398" s="318"/>
      <c r="Q398" s="320"/>
      <c r="R398" s="318"/>
    </row>
    <row r="399" spans="10:18" x14ac:dyDescent="0.2">
      <c r="J399" s="317"/>
      <c r="N399" s="317"/>
      <c r="O399" s="318"/>
      <c r="Q399" s="320"/>
      <c r="R399" s="318"/>
    </row>
    <row r="400" spans="10:18" x14ac:dyDescent="0.2">
      <c r="J400" s="317"/>
      <c r="N400" s="317"/>
      <c r="O400" s="318"/>
      <c r="Q400" s="320"/>
      <c r="R400" s="318"/>
    </row>
    <row r="401" spans="10:18" x14ac:dyDescent="0.2">
      <c r="J401" s="317"/>
      <c r="N401" s="317"/>
      <c r="O401" s="318"/>
      <c r="Q401" s="320"/>
      <c r="R401" s="318"/>
    </row>
    <row r="402" spans="10:18" x14ac:dyDescent="0.2">
      <c r="J402" s="317"/>
      <c r="N402" s="317"/>
      <c r="O402" s="318"/>
      <c r="Q402" s="320"/>
      <c r="R402" s="318"/>
    </row>
    <row r="403" spans="10:18" x14ac:dyDescent="0.2">
      <c r="J403" s="317"/>
      <c r="N403" s="317"/>
      <c r="O403" s="318"/>
      <c r="Q403" s="320"/>
      <c r="R403" s="318"/>
    </row>
    <row r="404" spans="10:18" x14ac:dyDescent="0.2">
      <c r="J404" s="317"/>
      <c r="N404" s="317"/>
      <c r="O404" s="318"/>
      <c r="Q404" s="320"/>
      <c r="R404" s="318"/>
    </row>
    <row r="405" spans="10:18" x14ac:dyDescent="0.2">
      <c r="J405" s="317"/>
      <c r="N405" s="317"/>
      <c r="O405" s="318"/>
      <c r="Q405" s="320"/>
      <c r="R405" s="318"/>
    </row>
    <row r="406" spans="10:18" x14ac:dyDescent="0.2">
      <c r="J406" s="317"/>
      <c r="N406" s="317"/>
      <c r="O406" s="318"/>
      <c r="Q406" s="320"/>
      <c r="R406" s="318"/>
    </row>
    <row r="407" spans="10:18" x14ac:dyDescent="0.2">
      <c r="J407" s="317"/>
      <c r="N407" s="317"/>
      <c r="O407" s="318"/>
      <c r="Q407" s="320"/>
      <c r="R407" s="318"/>
    </row>
    <row r="408" spans="10:18" x14ac:dyDescent="0.2">
      <c r="J408" s="317"/>
      <c r="N408" s="317"/>
      <c r="O408" s="318"/>
      <c r="Q408" s="320"/>
      <c r="R408" s="318"/>
    </row>
    <row r="409" spans="10:18" x14ac:dyDescent="0.2">
      <c r="J409" s="317"/>
      <c r="N409" s="317"/>
      <c r="O409" s="318"/>
      <c r="Q409" s="320"/>
      <c r="R409" s="318"/>
    </row>
    <row r="410" spans="10:18" x14ac:dyDescent="0.2">
      <c r="J410" s="317"/>
      <c r="N410" s="317"/>
      <c r="O410" s="318"/>
      <c r="Q410" s="320"/>
      <c r="R410" s="318"/>
    </row>
    <row r="411" spans="10:18" x14ac:dyDescent="0.2">
      <c r="J411" s="317"/>
      <c r="N411" s="317"/>
      <c r="O411" s="318"/>
      <c r="Q411" s="320"/>
      <c r="R411" s="318"/>
    </row>
    <row r="412" spans="10:18" x14ac:dyDescent="0.2">
      <c r="J412" s="317"/>
      <c r="N412" s="317"/>
      <c r="O412" s="318"/>
      <c r="Q412" s="320"/>
      <c r="R412" s="318"/>
    </row>
    <row r="413" spans="10:18" x14ac:dyDescent="0.2">
      <c r="J413" s="317"/>
      <c r="N413" s="317"/>
      <c r="O413" s="318"/>
      <c r="Q413" s="320"/>
      <c r="R413" s="318"/>
    </row>
    <row r="414" spans="10:18" x14ac:dyDescent="0.2">
      <c r="J414" s="317"/>
      <c r="N414" s="317"/>
      <c r="O414" s="318"/>
      <c r="Q414" s="320"/>
      <c r="R414" s="318"/>
    </row>
    <row r="415" spans="10:18" x14ac:dyDescent="0.2">
      <c r="J415" s="317"/>
      <c r="N415" s="317"/>
      <c r="O415" s="318"/>
      <c r="Q415" s="320"/>
      <c r="R415" s="318"/>
    </row>
    <row r="416" spans="10:18" x14ac:dyDescent="0.2">
      <c r="J416" s="317"/>
      <c r="N416" s="317"/>
      <c r="O416" s="318"/>
      <c r="Q416" s="320"/>
      <c r="R416" s="318"/>
    </row>
    <row r="417" spans="10:18" x14ac:dyDescent="0.2">
      <c r="J417" s="317"/>
      <c r="N417" s="317"/>
      <c r="O417" s="318"/>
      <c r="Q417" s="320"/>
      <c r="R417" s="318"/>
    </row>
    <row r="418" spans="10:18" x14ac:dyDescent="0.2">
      <c r="J418" s="317"/>
      <c r="N418" s="317"/>
      <c r="O418" s="318"/>
      <c r="Q418" s="320"/>
      <c r="R418" s="318"/>
    </row>
    <row r="419" spans="10:18" x14ac:dyDescent="0.2">
      <c r="J419" s="317"/>
      <c r="N419" s="317"/>
      <c r="O419" s="318"/>
      <c r="Q419" s="320"/>
      <c r="R419" s="318"/>
    </row>
    <row r="420" spans="10:18" x14ac:dyDescent="0.2">
      <c r="J420" s="317"/>
      <c r="N420" s="317"/>
      <c r="O420" s="318"/>
      <c r="Q420" s="320"/>
      <c r="R420" s="318"/>
    </row>
    <row r="421" spans="10:18" x14ac:dyDescent="0.2">
      <c r="J421" s="317"/>
      <c r="N421" s="317"/>
      <c r="O421" s="318"/>
      <c r="Q421" s="320"/>
      <c r="R421" s="318"/>
    </row>
    <row r="422" spans="10:18" x14ac:dyDescent="0.2">
      <c r="J422" s="317"/>
      <c r="N422" s="317"/>
      <c r="O422" s="318"/>
      <c r="Q422" s="320"/>
      <c r="R422" s="318"/>
    </row>
    <row r="423" spans="10:18" x14ac:dyDescent="0.2">
      <c r="J423" s="317"/>
      <c r="N423" s="317"/>
      <c r="O423" s="318"/>
      <c r="Q423" s="320"/>
      <c r="R423" s="318"/>
    </row>
    <row r="424" spans="10:18" x14ac:dyDescent="0.2">
      <c r="J424" s="317"/>
      <c r="N424" s="317"/>
      <c r="O424" s="318"/>
      <c r="Q424" s="320"/>
      <c r="R424" s="318"/>
    </row>
    <row r="425" spans="10:18" x14ac:dyDescent="0.2">
      <c r="J425" s="317"/>
      <c r="N425" s="317"/>
      <c r="O425" s="318"/>
      <c r="Q425" s="320"/>
      <c r="R425" s="318"/>
    </row>
    <row r="426" spans="10:18" x14ac:dyDescent="0.2">
      <c r="J426" s="317"/>
      <c r="N426" s="317"/>
      <c r="O426" s="318"/>
      <c r="Q426" s="320"/>
      <c r="R426" s="318"/>
    </row>
    <row r="427" spans="10:18" x14ac:dyDescent="0.2">
      <c r="J427" s="317"/>
      <c r="N427" s="317"/>
      <c r="O427" s="318"/>
      <c r="Q427" s="320"/>
      <c r="R427" s="318"/>
    </row>
    <row r="428" spans="10:18" x14ac:dyDescent="0.2">
      <c r="J428" s="317"/>
      <c r="N428" s="317"/>
      <c r="O428" s="318"/>
      <c r="Q428" s="320"/>
      <c r="R428" s="318"/>
    </row>
    <row r="429" spans="10:18" x14ac:dyDescent="0.2">
      <c r="J429" s="317"/>
      <c r="N429" s="317"/>
      <c r="O429" s="318"/>
      <c r="Q429" s="320"/>
      <c r="R429" s="318"/>
    </row>
    <row r="430" spans="10:18" x14ac:dyDescent="0.2">
      <c r="J430" s="317"/>
      <c r="N430" s="317"/>
      <c r="O430" s="318"/>
      <c r="Q430" s="320"/>
      <c r="R430" s="318"/>
    </row>
    <row r="431" spans="10:18" x14ac:dyDescent="0.2">
      <c r="J431" s="317"/>
      <c r="N431" s="317"/>
      <c r="O431" s="318"/>
      <c r="Q431" s="320"/>
      <c r="R431" s="318"/>
    </row>
    <row r="432" spans="10:18" x14ac:dyDescent="0.2">
      <c r="J432" s="317"/>
      <c r="N432" s="317"/>
      <c r="O432" s="318"/>
      <c r="Q432" s="320"/>
      <c r="R432" s="318"/>
    </row>
    <row r="433" spans="10:18" x14ac:dyDescent="0.2">
      <c r="J433" s="317"/>
      <c r="N433" s="317"/>
      <c r="O433" s="318"/>
      <c r="Q433" s="320"/>
      <c r="R433" s="318"/>
    </row>
    <row r="434" spans="10:18" x14ac:dyDescent="0.2">
      <c r="J434" s="317"/>
      <c r="N434" s="317"/>
      <c r="O434" s="318"/>
      <c r="Q434" s="320"/>
      <c r="R434" s="318"/>
    </row>
    <row r="435" spans="10:18" x14ac:dyDescent="0.2">
      <c r="J435" s="317"/>
      <c r="N435" s="317"/>
      <c r="O435" s="318"/>
      <c r="Q435" s="320"/>
      <c r="R435" s="318"/>
    </row>
    <row r="436" spans="10:18" x14ac:dyDescent="0.2">
      <c r="J436" s="317"/>
      <c r="N436" s="317"/>
      <c r="O436" s="318"/>
      <c r="Q436" s="320"/>
      <c r="R436" s="318"/>
    </row>
    <row r="437" spans="10:18" x14ac:dyDescent="0.2">
      <c r="J437" s="317"/>
      <c r="N437" s="317"/>
      <c r="O437" s="318"/>
      <c r="Q437" s="320"/>
      <c r="R437" s="318"/>
    </row>
    <row r="438" spans="10:18" x14ac:dyDescent="0.2">
      <c r="J438" s="317"/>
      <c r="N438" s="317"/>
      <c r="O438" s="318"/>
      <c r="Q438" s="320"/>
      <c r="R438" s="318"/>
    </row>
    <row r="439" spans="10:18" x14ac:dyDescent="0.2">
      <c r="J439" s="317"/>
      <c r="N439" s="317"/>
      <c r="O439" s="318"/>
      <c r="Q439" s="320"/>
      <c r="R439" s="318"/>
    </row>
    <row r="440" spans="10:18" x14ac:dyDescent="0.2">
      <c r="J440" s="317"/>
      <c r="N440" s="317"/>
      <c r="O440" s="318"/>
      <c r="Q440" s="320"/>
      <c r="R440" s="318"/>
    </row>
    <row r="441" spans="10:18" x14ac:dyDescent="0.2">
      <c r="J441" s="317"/>
      <c r="N441" s="317"/>
      <c r="O441" s="318"/>
      <c r="Q441" s="320"/>
      <c r="R441" s="318"/>
    </row>
    <row r="442" spans="10:18" x14ac:dyDescent="0.2">
      <c r="J442" s="317"/>
      <c r="N442" s="317"/>
      <c r="O442" s="318"/>
      <c r="Q442" s="320"/>
      <c r="R442" s="318"/>
    </row>
    <row r="443" spans="10:18" x14ac:dyDescent="0.2">
      <c r="J443" s="317"/>
      <c r="N443" s="317"/>
      <c r="O443" s="318"/>
      <c r="Q443" s="320"/>
      <c r="R443" s="318"/>
    </row>
    <row r="444" spans="10:18" x14ac:dyDescent="0.2">
      <c r="J444" s="317"/>
      <c r="N444" s="317"/>
      <c r="O444" s="318"/>
      <c r="Q444" s="320"/>
      <c r="R444" s="318"/>
    </row>
    <row r="445" spans="10:18" x14ac:dyDescent="0.2">
      <c r="J445" s="317"/>
      <c r="N445" s="317"/>
      <c r="O445" s="318"/>
      <c r="Q445" s="320"/>
      <c r="R445" s="318"/>
    </row>
    <row r="446" spans="10:18" x14ac:dyDescent="0.2">
      <c r="J446" s="317"/>
      <c r="N446" s="317"/>
      <c r="O446" s="318"/>
      <c r="Q446" s="320"/>
      <c r="R446" s="318"/>
    </row>
    <row r="447" spans="10:18" x14ac:dyDescent="0.2">
      <c r="J447" s="317"/>
      <c r="N447" s="317"/>
      <c r="O447" s="318"/>
      <c r="Q447" s="320"/>
      <c r="R447" s="318"/>
    </row>
    <row r="448" spans="10:18" x14ac:dyDescent="0.2">
      <c r="J448" s="317"/>
      <c r="N448" s="317"/>
      <c r="O448" s="318"/>
      <c r="Q448" s="320"/>
      <c r="R448" s="318"/>
    </row>
    <row r="449" spans="10:18" x14ac:dyDescent="0.2">
      <c r="J449" s="317"/>
      <c r="N449" s="317"/>
      <c r="O449" s="318"/>
      <c r="Q449" s="320"/>
      <c r="R449" s="318"/>
    </row>
    <row r="450" spans="10:18" x14ac:dyDescent="0.2">
      <c r="J450" s="317"/>
      <c r="N450" s="317"/>
      <c r="O450" s="318"/>
      <c r="Q450" s="320"/>
      <c r="R450" s="318"/>
    </row>
    <row r="451" spans="10:18" x14ac:dyDescent="0.2">
      <c r="J451" s="317"/>
      <c r="N451" s="317"/>
      <c r="O451" s="318"/>
      <c r="Q451" s="320"/>
      <c r="R451" s="318"/>
    </row>
    <row r="452" spans="10:18" x14ac:dyDescent="0.2">
      <c r="J452" s="317"/>
      <c r="N452" s="317"/>
      <c r="O452" s="318"/>
      <c r="Q452" s="320"/>
      <c r="R452" s="318"/>
    </row>
    <row r="453" spans="10:18" x14ac:dyDescent="0.2">
      <c r="J453" s="317"/>
      <c r="N453" s="317"/>
      <c r="O453" s="318"/>
      <c r="Q453" s="320"/>
      <c r="R453" s="318"/>
    </row>
    <row r="454" spans="10:18" x14ac:dyDescent="0.2">
      <c r="J454" s="317"/>
      <c r="N454" s="317"/>
      <c r="O454" s="318"/>
      <c r="Q454" s="320"/>
      <c r="R454" s="318"/>
    </row>
    <row r="455" spans="10:18" x14ac:dyDescent="0.2">
      <c r="J455" s="317"/>
      <c r="N455" s="317"/>
      <c r="O455" s="318"/>
      <c r="Q455" s="320"/>
      <c r="R455" s="318"/>
    </row>
    <row r="456" spans="10:18" x14ac:dyDescent="0.2">
      <c r="J456" s="317"/>
      <c r="N456" s="317"/>
      <c r="O456" s="318"/>
      <c r="Q456" s="320"/>
      <c r="R456" s="318"/>
    </row>
    <row r="457" spans="10:18" x14ac:dyDescent="0.2">
      <c r="J457" s="317"/>
      <c r="N457" s="317"/>
      <c r="O457" s="318"/>
      <c r="Q457" s="320"/>
      <c r="R457" s="318"/>
    </row>
    <row r="458" spans="10:18" x14ac:dyDescent="0.2">
      <c r="J458" s="317"/>
      <c r="N458" s="317"/>
      <c r="O458" s="318"/>
      <c r="Q458" s="320"/>
      <c r="R458" s="318"/>
    </row>
    <row r="459" spans="10:18" x14ac:dyDescent="0.2">
      <c r="J459" s="317"/>
      <c r="N459" s="317"/>
      <c r="O459" s="318"/>
      <c r="Q459" s="320"/>
      <c r="R459" s="318"/>
    </row>
    <row r="460" spans="10:18" x14ac:dyDescent="0.2">
      <c r="J460" s="317"/>
      <c r="N460" s="317"/>
      <c r="O460" s="318"/>
      <c r="Q460" s="320"/>
      <c r="R460" s="318"/>
    </row>
    <row r="461" spans="10:18" x14ac:dyDescent="0.2">
      <c r="J461" s="317"/>
      <c r="N461" s="317"/>
      <c r="O461" s="318"/>
      <c r="Q461" s="320"/>
      <c r="R461" s="318"/>
    </row>
    <row r="462" spans="10:18" x14ac:dyDescent="0.2">
      <c r="J462" s="317"/>
      <c r="N462" s="317"/>
      <c r="O462" s="318"/>
      <c r="Q462" s="320"/>
      <c r="R462" s="318"/>
    </row>
    <row r="463" spans="10:18" x14ac:dyDescent="0.2">
      <c r="J463" s="317"/>
      <c r="N463" s="317"/>
      <c r="O463" s="318"/>
      <c r="Q463" s="320"/>
      <c r="R463" s="318"/>
    </row>
    <row r="464" spans="10:18" x14ac:dyDescent="0.2">
      <c r="J464" s="317"/>
      <c r="N464" s="317"/>
      <c r="O464" s="318"/>
      <c r="Q464" s="320"/>
      <c r="R464" s="318"/>
    </row>
    <row r="465" spans="10:18" x14ac:dyDescent="0.2">
      <c r="J465" s="317"/>
      <c r="N465" s="317"/>
      <c r="O465" s="318"/>
      <c r="Q465" s="320"/>
      <c r="R465" s="318"/>
    </row>
    <row r="466" spans="10:18" x14ac:dyDescent="0.2">
      <c r="J466" s="317"/>
      <c r="N466" s="317"/>
      <c r="O466" s="318"/>
      <c r="Q466" s="320"/>
      <c r="R466" s="318"/>
    </row>
    <row r="467" spans="10:18" x14ac:dyDescent="0.2">
      <c r="J467" s="317"/>
      <c r="N467" s="317"/>
      <c r="O467" s="318"/>
      <c r="Q467" s="320"/>
      <c r="R467" s="318"/>
    </row>
    <row r="468" spans="10:18" x14ac:dyDescent="0.2">
      <c r="J468" s="317"/>
      <c r="N468" s="317"/>
      <c r="O468" s="318"/>
      <c r="Q468" s="320"/>
      <c r="R468" s="318"/>
    </row>
    <row r="469" spans="10:18" x14ac:dyDescent="0.2">
      <c r="J469" s="317"/>
      <c r="N469" s="317"/>
      <c r="O469" s="318"/>
      <c r="Q469" s="320"/>
      <c r="R469" s="318"/>
    </row>
    <row r="470" spans="10:18" x14ac:dyDescent="0.2">
      <c r="J470" s="317"/>
      <c r="N470" s="317"/>
      <c r="O470" s="318"/>
      <c r="Q470" s="320"/>
      <c r="R470" s="318"/>
    </row>
    <row r="471" spans="10:18" x14ac:dyDescent="0.2">
      <c r="J471" s="317"/>
      <c r="N471" s="317"/>
      <c r="O471" s="318"/>
      <c r="Q471" s="320"/>
      <c r="R471" s="318"/>
    </row>
    <row r="472" spans="10:18" x14ac:dyDescent="0.2">
      <c r="J472" s="317"/>
      <c r="N472" s="317"/>
      <c r="O472" s="318"/>
      <c r="Q472" s="320"/>
      <c r="R472" s="318"/>
    </row>
    <row r="473" spans="10:18" x14ac:dyDescent="0.2">
      <c r="J473" s="317"/>
      <c r="N473" s="317"/>
      <c r="O473" s="318"/>
      <c r="Q473" s="320"/>
      <c r="R473" s="318"/>
    </row>
    <row r="474" spans="10:18" x14ac:dyDescent="0.2">
      <c r="J474" s="317"/>
      <c r="N474" s="317"/>
      <c r="O474" s="318"/>
      <c r="Q474" s="320"/>
      <c r="R474" s="318"/>
    </row>
    <row r="475" spans="10:18" x14ac:dyDescent="0.2">
      <c r="J475" s="317"/>
      <c r="N475" s="317"/>
      <c r="O475" s="318"/>
      <c r="Q475" s="320"/>
      <c r="R475" s="318"/>
    </row>
    <row r="476" spans="10:18" x14ac:dyDescent="0.2">
      <c r="J476" s="317"/>
      <c r="N476" s="317"/>
      <c r="O476" s="318"/>
      <c r="Q476" s="320"/>
      <c r="R476" s="318"/>
    </row>
    <row r="477" spans="10:18" x14ac:dyDescent="0.2">
      <c r="J477" s="317"/>
      <c r="N477" s="317"/>
      <c r="O477" s="318"/>
      <c r="Q477" s="320"/>
      <c r="R477" s="318"/>
    </row>
    <row r="478" spans="10:18" x14ac:dyDescent="0.2">
      <c r="J478" s="317"/>
      <c r="N478" s="317"/>
      <c r="O478" s="318"/>
      <c r="Q478" s="320"/>
      <c r="R478" s="318"/>
    </row>
    <row r="479" spans="10:18" x14ac:dyDescent="0.2">
      <c r="J479" s="317"/>
      <c r="N479" s="317"/>
      <c r="O479" s="318"/>
      <c r="Q479" s="320"/>
      <c r="R479" s="318"/>
    </row>
    <row r="480" spans="10:18" x14ac:dyDescent="0.2">
      <c r="J480" s="317"/>
      <c r="N480" s="317"/>
      <c r="O480" s="318"/>
      <c r="Q480" s="320"/>
      <c r="R480" s="318"/>
    </row>
    <row r="481" spans="10:18" x14ac:dyDescent="0.2">
      <c r="J481" s="317"/>
      <c r="N481" s="317"/>
      <c r="O481" s="318"/>
      <c r="Q481" s="320"/>
      <c r="R481" s="318"/>
    </row>
    <row r="482" spans="10:18" x14ac:dyDescent="0.2">
      <c r="J482" s="317"/>
      <c r="N482" s="317"/>
      <c r="O482" s="318"/>
      <c r="Q482" s="320"/>
      <c r="R482" s="318"/>
    </row>
    <row r="483" spans="10:18" x14ac:dyDescent="0.2">
      <c r="J483" s="317"/>
      <c r="N483" s="317"/>
      <c r="O483" s="318"/>
      <c r="Q483" s="320"/>
      <c r="R483" s="318"/>
    </row>
    <row r="484" spans="10:18" x14ac:dyDescent="0.2">
      <c r="J484" s="317"/>
      <c r="N484" s="317"/>
      <c r="O484" s="318"/>
      <c r="Q484" s="320"/>
      <c r="R484" s="318"/>
    </row>
    <row r="485" spans="10:18" x14ac:dyDescent="0.2">
      <c r="J485" s="317"/>
      <c r="N485" s="317"/>
      <c r="O485" s="318"/>
      <c r="Q485" s="320"/>
      <c r="R485" s="318"/>
    </row>
    <row r="486" spans="10:18" x14ac:dyDescent="0.2">
      <c r="J486" s="317"/>
      <c r="N486" s="317"/>
      <c r="O486" s="318"/>
      <c r="Q486" s="320"/>
      <c r="R486" s="318"/>
    </row>
    <row r="487" spans="10:18" x14ac:dyDescent="0.2">
      <c r="J487" s="317"/>
      <c r="N487" s="317"/>
      <c r="O487" s="318"/>
      <c r="Q487" s="320"/>
      <c r="R487" s="318"/>
    </row>
    <row r="488" spans="10:18" x14ac:dyDescent="0.2">
      <c r="J488" s="317"/>
      <c r="N488" s="317"/>
      <c r="O488" s="318"/>
      <c r="Q488" s="320"/>
      <c r="R488" s="318"/>
    </row>
    <row r="489" spans="10:18" x14ac:dyDescent="0.2">
      <c r="J489" s="317"/>
      <c r="N489" s="317"/>
      <c r="O489" s="318"/>
      <c r="Q489" s="320"/>
      <c r="R489" s="318"/>
    </row>
    <row r="490" spans="10:18" x14ac:dyDescent="0.2">
      <c r="J490" s="317"/>
      <c r="N490" s="317"/>
      <c r="O490" s="318"/>
      <c r="Q490" s="320"/>
      <c r="R490" s="318"/>
    </row>
    <row r="491" spans="10:18" x14ac:dyDescent="0.2">
      <c r="J491" s="317"/>
      <c r="N491" s="317"/>
      <c r="O491" s="318"/>
      <c r="Q491" s="320"/>
      <c r="R491" s="318"/>
    </row>
    <row r="492" spans="10:18" x14ac:dyDescent="0.2">
      <c r="J492" s="317"/>
      <c r="N492" s="317"/>
      <c r="O492" s="318"/>
      <c r="Q492" s="320"/>
      <c r="R492" s="318"/>
    </row>
    <row r="493" spans="10:18" x14ac:dyDescent="0.2">
      <c r="J493" s="317"/>
      <c r="N493" s="317"/>
      <c r="O493" s="318"/>
      <c r="Q493" s="320"/>
      <c r="R493" s="318"/>
    </row>
    <row r="494" spans="10:18" x14ac:dyDescent="0.2">
      <c r="J494" s="317"/>
      <c r="N494" s="317"/>
      <c r="O494" s="318"/>
      <c r="Q494" s="320"/>
      <c r="R494" s="318"/>
    </row>
    <row r="495" spans="10:18" x14ac:dyDescent="0.2">
      <c r="J495" s="317"/>
      <c r="N495" s="317"/>
      <c r="O495" s="318"/>
      <c r="Q495" s="320"/>
      <c r="R495" s="318"/>
    </row>
    <row r="496" spans="10:18" x14ac:dyDescent="0.2">
      <c r="J496" s="317"/>
      <c r="N496" s="317"/>
      <c r="O496" s="318"/>
      <c r="Q496" s="320"/>
      <c r="R496" s="318"/>
    </row>
    <row r="497" spans="10:18" x14ac:dyDescent="0.2">
      <c r="J497" s="317"/>
      <c r="N497" s="317"/>
      <c r="O497" s="318"/>
      <c r="Q497" s="320"/>
      <c r="R497" s="318"/>
    </row>
    <row r="498" spans="10:18" x14ac:dyDescent="0.2">
      <c r="J498" s="317"/>
      <c r="N498" s="317"/>
      <c r="O498" s="318"/>
      <c r="Q498" s="320"/>
      <c r="R498" s="318"/>
    </row>
    <row r="499" spans="10:18" x14ac:dyDescent="0.2">
      <c r="J499" s="317"/>
      <c r="N499" s="317"/>
      <c r="O499" s="318"/>
      <c r="Q499" s="320"/>
      <c r="R499" s="318"/>
    </row>
    <row r="500" spans="10:18" x14ac:dyDescent="0.2">
      <c r="J500" s="317"/>
      <c r="N500" s="317"/>
      <c r="O500" s="318"/>
      <c r="Q500" s="320"/>
      <c r="R500" s="318"/>
    </row>
    <row r="501" spans="10:18" x14ac:dyDescent="0.2">
      <c r="J501" s="317"/>
      <c r="N501" s="317"/>
      <c r="O501" s="318"/>
      <c r="Q501" s="320"/>
      <c r="R501" s="318"/>
    </row>
    <row r="502" spans="10:18" x14ac:dyDescent="0.2">
      <c r="J502" s="317"/>
      <c r="N502" s="317"/>
      <c r="O502" s="318"/>
      <c r="Q502" s="320"/>
      <c r="R502" s="318"/>
    </row>
    <row r="503" spans="10:18" x14ac:dyDescent="0.2">
      <c r="J503" s="317"/>
      <c r="N503" s="317"/>
      <c r="O503" s="318"/>
      <c r="Q503" s="320"/>
      <c r="R503" s="318"/>
    </row>
    <row r="504" spans="10:18" x14ac:dyDescent="0.2">
      <c r="J504" s="317"/>
      <c r="N504" s="317"/>
      <c r="O504" s="318"/>
      <c r="Q504" s="320"/>
      <c r="R504" s="318"/>
    </row>
    <row r="505" spans="10:18" x14ac:dyDescent="0.2">
      <c r="J505" s="317"/>
      <c r="N505" s="317"/>
      <c r="O505" s="318"/>
      <c r="Q505" s="320"/>
      <c r="R505" s="318"/>
    </row>
    <row r="506" spans="10:18" x14ac:dyDescent="0.2">
      <c r="J506" s="317"/>
      <c r="N506" s="317"/>
      <c r="O506" s="318"/>
      <c r="Q506" s="320"/>
      <c r="R506" s="318"/>
    </row>
    <row r="507" spans="10:18" x14ac:dyDescent="0.2">
      <c r="J507" s="317"/>
      <c r="N507" s="317"/>
      <c r="O507" s="318"/>
      <c r="Q507" s="320"/>
      <c r="R507" s="318"/>
    </row>
    <row r="508" spans="10:18" x14ac:dyDescent="0.2">
      <c r="J508" s="317"/>
      <c r="N508" s="317"/>
      <c r="O508" s="318"/>
      <c r="Q508" s="320"/>
      <c r="R508" s="318"/>
    </row>
    <row r="509" spans="10:18" x14ac:dyDescent="0.2">
      <c r="J509" s="317"/>
      <c r="N509" s="317"/>
      <c r="O509" s="318"/>
      <c r="Q509" s="320"/>
      <c r="R509" s="318"/>
    </row>
    <row r="510" spans="10:18" x14ac:dyDescent="0.2">
      <c r="J510" s="317"/>
      <c r="N510" s="317"/>
      <c r="O510" s="318"/>
      <c r="Q510" s="320"/>
      <c r="R510" s="318"/>
    </row>
    <row r="511" spans="10:18" x14ac:dyDescent="0.2">
      <c r="J511" s="317"/>
      <c r="N511" s="317"/>
      <c r="O511" s="318"/>
      <c r="Q511" s="320"/>
      <c r="R511" s="318"/>
    </row>
    <row r="512" spans="10:18" x14ac:dyDescent="0.2">
      <c r="J512" s="317"/>
      <c r="N512" s="317"/>
      <c r="O512" s="318"/>
      <c r="Q512" s="320"/>
      <c r="R512" s="318"/>
    </row>
    <row r="513" spans="10:18" x14ac:dyDescent="0.2">
      <c r="J513" s="317"/>
      <c r="N513" s="317"/>
      <c r="O513" s="318"/>
      <c r="Q513" s="320"/>
      <c r="R513" s="318"/>
    </row>
    <row r="514" spans="10:18" x14ac:dyDescent="0.2">
      <c r="J514" s="317"/>
      <c r="N514" s="317"/>
      <c r="O514" s="318"/>
      <c r="Q514" s="320"/>
      <c r="R514" s="318"/>
    </row>
    <row r="515" spans="10:18" x14ac:dyDescent="0.2">
      <c r="J515" s="317"/>
      <c r="N515" s="317"/>
      <c r="O515" s="318"/>
      <c r="Q515" s="320"/>
      <c r="R515" s="318"/>
    </row>
    <row r="516" spans="10:18" x14ac:dyDescent="0.2">
      <c r="J516" s="317"/>
      <c r="N516" s="317"/>
      <c r="O516" s="318"/>
      <c r="Q516" s="320"/>
      <c r="R516" s="318"/>
    </row>
    <row r="517" spans="10:18" x14ac:dyDescent="0.2">
      <c r="J517" s="317"/>
      <c r="N517" s="317"/>
      <c r="O517" s="318"/>
      <c r="Q517" s="320"/>
      <c r="R517" s="318"/>
    </row>
    <row r="518" spans="10:18" x14ac:dyDescent="0.2">
      <c r="J518" s="317"/>
      <c r="N518" s="317"/>
      <c r="O518" s="318"/>
      <c r="Q518" s="320"/>
      <c r="R518" s="318"/>
    </row>
    <row r="519" spans="10:18" x14ac:dyDescent="0.2">
      <c r="J519" s="317"/>
      <c r="N519" s="317"/>
      <c r="O519" s="318"/>
      <c r="Q519" s="320"/>
      <c r="R519" s="318"/>
    </row>
    <row r="520" spans="10:18" x14ac:dyDescent="0.2">
      <c r="J520" s="317"/>
      <c r="N520" s="317"/>
      <c r="O520" s="318"/>
      <c r="Q520" s="320"/>
      <c r="R520" s="318"/>
    </row>
    <row r="521" spans="10:18" x14ac:dyDescent="0.2">
      <c r="J521" s="317"/>
      <c r="N521" s="317"/>
      <c r="O521" s="318"/>
      <c r="Q521" s="320"/>
      <c r="R521" s="318"/>
    </row>
    <row r="522" spans="10:18" x14ac:dyDescent="0.2">
      <c r="J522" s="317"/>
      <c r="N522" s="317"/>
      <c r="O522" s="318"/>
      <c r="Q522" s="320"/>
      <c r="R522" s="318"/>
    </row>
    <row r="523" spans="10:18" x14ac:dyDescent="0.2">
      <c r="J523" s="317"/>
      <c r="N523" s="317"/>
      <c r="O523" s="318"/>
      <c r="Q523" s="320"/>
      <c r="R523" s="318"/>
    </row>
    <row r="524" spans="10:18" x14ac:dyDescent="0.2">
      <c r="J524" s="317"/>
      <c r="N524" s="317"/>
      <c r="O524" s="318"/>
      <c r="Q524" s="320"/>
      <c r="R524" s="318"/>
    </row>
    <row r="525" spans="10:18" x14ac:dyDescent="0.2">
      <c r="J525" s="317"/>
      <c r="N525" s="317"/>
      <c r="O525" s="318"/>
      <c r="Q525" s="320"/>
      <c r="R525" s="318"/>
    </row>
    <row r="526" spans="10:18" x14ac:dyDescent="0.2">
      <c r="J526" s="317"/>
      <c r="N526" s="317"/>
      <c r="O526" s="318"/>
      <c r="Q526" s="320"/>
      <c r="R526" s="318"/>
    </row>
    <row r="527" spans="10:18" x14ac:dyDescent="0.2">
      <c r="J527" s="317"/>
      <c r="N527" s="317"/>
      <c r="O527" s="318"/>
      <c r="Q527" s="320"/>
      <c r="R527" s="318"/>
    </row>
    <row r="528" spans="10:18" x14ac:dyDescent="0.2">
      <c r="J528" s="317"/>
      <c r="N528" s="317"/>
      <c r="O528" s="318"/>
      <c r="Q528" s="320"/>
      <c r="R528" s="318"/>
    </row>
    <row r="529" spans="10:18" x14ac:dyDescent="0.2">
      <c r="J529" s="317"/>
      <c r="N529" s="317"/>
      <c r="O529" s="318"/>
      <c r="Q529" s="320"/>
      <c r="R529" s="318"/>
    </row>
    <row r="530" spans="10:18" x14ac:dyDescent="0.2">
      <c r="J530" s="317"/>
      <c r="N530" s="317"/>
      <c r="O530" s="318"/>
      <c r="Q530" s="320"/>
      <c r="R530" s="318"/>
    </row>
    <row r="531" spans="10:18" x14ac:dyDescent="0.2">
      <c r="J531" s="317"/>
      <c r="N531" s="317"/>
      <c r="O531" s="318"/>
      <c r="Q531" s="320"/>
      <c r="R531" s="318"/>
    </row>
    <row r="532" spans="10:18" x14ac:dyDescent="0.2">
      <c r="J532" s="317"/>
      <c r="N532" s="317"/>
      <c r="O532" s="318"/>
      <c r="Q532" s="320"/>
      <c r="R532" s="318"/>
    </row>
    <row r="533" spans="10:18" x14ac:dyDescent="0.2">
      <c r="J533" s="317"/>
      <c r="N533" s="317"/>
      <c r="O533" s="318"/>
      <c r="Q533" s="320"/>
      <c r="R533" s="318"/>
    </row>
    <row r="534" spans="10:18" x14ac:dyDescent="0.2">
      <c r="J534" s="317"/>
      <c r="N534" s="317"/>
      <c r="O534" s="318"/>
      <c r="Q534" s="320"/>
      <c r="R534" s="318"/>
    </row>
    <row r="535" spans="10:18" x14ac:dyDescent="0.2">
      <c r="J535" s="317"/>
      <c r="N535" s="317"/>
      <c r="O535" s="318"/>
      <c r="Q535" s="320"/>
      <c r="R535" s="318"/>
    </row>
    <row r="536" spans="10:18" x14ac:dyDescent="0.2">
      <c r="J536" s="317"/>
      <c r="N536" s="317"/>
      <c r="O536" s="318"/>
      <c r="Q536" s="320"/>
      <c r="R536" s="318"/>
    </row>
    <row r="537" spans="10:18" x14ac:dyDescent="0.2">
      <c r="J537" s="317"/>
      <c r="N537" s="317"/>
      <c r="O537" s="318"/>
      <c r="Q537" s="320"/>
      <c r="R537" s="318"/>
    </row>
    <row r="538" spans="10:18" x14ac:dyDescent="0.2">
      <c r="J538" s="317"/>
      <c r="N538" s="317"/>
      <c r="O538" s="318"/>
      <c r="Q538" s="320"/>
      <c r="R538" s="318"/>
    </row>
    <row r="539" spans="10:18" x14ac:dyDescent="0.2">
      <c r="J539" s="317"/>
      <c r="N539" s="317"/>
      <c r="O539" s="318"/>
      <c r="Q539" s="320"/>
      <c r="R539" s="318"/>
    </row>
    <row r="540" spans="10:18" x14ac:dyDescent="0.2">
      <c r="J540" s="317"/>
      <c r="N540" s="317"/>
      <c r="O540" s="318"/>
      <c r="Q540" s="320"/>
      <c r="R540" s="318"/>
    </row>
    <row r="541" spans="10:18" x14ac:dyDescent="0.2">
      <c r="J541" s="317"/>
      <c r="N541" s="317"/>
      <c r="O541" s="318"/>
      <c r="Q541" s="320"/>
      <c r="R541" s="318"/>
    </row>
    <row r="542" spans="10:18" x14ac:dyDescent="0.2">
      <c r="J542" s="317"/>
      <c r="N542" s="317"/>
      <c r="O542" s="318"/>
      <c r="Q542" s="320"/>
      <c r="R542" s="318"/>
    </row>
    <row r="543" spans="10:18" x14ac:dyDescent="0.2">
      <c r="J543" s="317"/>
      <c r="N543" s="317"/>
      <c r="O543" s="318"/>
      <c r="Q543" s="320"/>
      <c r="R543" s="318"/>
    </row>
    <row r="544" spans="10:18" x14ac:dyDescent="0.2">
      <c r="J544" s="317"/>
      <c r="N544" s="317"/>
      <c r="O544" s="318"/>
      <c r="Q544" s="320"/>
      <c r="R544" s="318"/>
    </row>
    <row r="545" spans="10:18" x14ac:dyDescent="0.2">
      <c r="J545" s="317"/>
      <c r="N545" s="317"/>
      <c r="O545" s="318"/>
      <c r="Q545" s="320"/>
      <c r="R545" s="318"/>
    </row>
    <row r="546" spans="10:18" x14ac:dyDescent="0.2">
      <c r="J546" s="317"/>
      <c r="N546" s="317"/>
      <c r="O546" s="318"/>
      <c r="Q546" s="320"/>
      <c r="R546" s="318"/>
    </row>
    <row r="547" spans="10:18" x14ac:dyDescent="0.2">
      <c r="J547" s="317"/>
      <c r="N547" s="317"/>
      <c r="O547" s="318"/>
      <c r="Q547" s="320"/>
      <c r="R547" s="318"/>
    </row>
    <row r="548" spans="10:18" x14ac:dyDescent="0.2">
      <c r="J548" s="317"/>
      <c r="N548" s="317"/>
      <c r="O548" s="318"/>
      <c r="Q548" s="320"/>
      <c r="R548" s="318"/>
    </row>
    <row r="549" spans="10:18" x14ac:dyDescent="0.2">
      <c r="J549" s="317"/>
      <c r="N549" s="317"/>
      <c r="O549" s="318"/>
      <c r="Q549" s="320"/>
      <c r="R549" s="318"/>
    </row>
    <row r="550" spans="10:18" x14ac:dyDescent="0.2">
      <c r="J550" s="317"/>
      <c r="N550" s="317"/>
      <c r="O550" s="318"/>
      <c r="Q550" s="320"/>
      <c r="R550" s="318"/>
    </row>
    <row r="551" spans="10:18" x14ac:dyDescent="0.2">
      <c r="J551" s="317"/>
      <c r="N551" s="317"/>
      <c r="O551" s="318"/>
      <c r="Q551" s="320"/>
      <c r="R551" s="318"/>
    </row>
    <row r="552" spans="10:18" x14ac:dyDescent="0.2">
      <c r="J552" s="317"/>
      <c r="N552" s="317"/>
      <c r="O552" s="318"/>
      <c r="Q552" s="320"/>
      <c r="R552" s="318"/>
    </row>
    <row r="553" spans="10:18" x14ac:dyDescent="0.2">
      <c r="J553" s="317"/>
      <c r="N553" s="317"/>
      <c r="O553" s="318"/>
      <c r="Q553" s="320"/>
      <c r="R553" s="318"/>
    </row>
    <row r="554" spans="10:18" x14ac:dyDescent="0.2">
      <c r="J554" s="317"/>
      <c r="N554" s="317"/>
      <c r="O554" s="318"/>
      <c r="Q554" s="320"/>
      <c r="R554" s="318"/>
    </row>
    <row r="555" spans="10:18" x14ac:dyDescent="0.2">
      <c r="J555" s="317"/>
      <c r="N555" s="317"/>
      <c r="O555" s="318"/>
      <c r="Q555" s="320"/>
      <c r="R555" s="318"/>
    </row>
    <row r="556" spans="10:18" x14ac:dyDescent="0.2">
      <c r="J556" s="317"/>
      <c r="N556" s="317"/>
      <c r="O556" s="318"/>
      <c r="Q556" s="320"/>
      <c r="R556" s="318"/>
    </row>
    <row r="557" spans="10:18" x14ac:dyDescent="0.2">
      <c r="J557" s="317"/>
      <c r="N557" s="317"/>
      <c r="O557" s="318"/>
      <c r="Q557" s="320"/>
      <c r="R557" s="318"/>
    </row>
    <row r="558" spans="10:18" x14ac:dyDescent="0.2">
      <c r="J558" s="317"/>
      <c r="N558" s="317"/>
      <c r="O558" s="318"/>
      <c r="Q558" s="320"/>
      <c r="R558" s="318"/>
    </row>
    <row r="559" spans="10:18" x14ac:dyDescent="0.2">
      <c r="J559" s="317"/>
      <c r="N559" s="317"/>
      <c r="O559" s="318"/>
      <c r="Q559" s="320"/>
      <c r="R559" s="318"/>
    </row>
    <row r="560" spans="10:18" x14ac:dyDescent="0.2">
      <c r="J560" s="317"/>
      <c r="N560" s="317"/>
      <c r="O560" s="318"/>
      <c r="Q560" s="320"/>
      <c r="R560" s="318"/>
    </row>
    <row r="561" spans="10:18" x14ac:dyDescent="0.2">
      <c r="J561" s="317"/>
      <c r="N561" s="317"/>
      <c r="O561" s="318"/>
      <c r="Q561" s="320"/>
      <c r="R561" s="318"/>
    </row>
    <row r="562" spans="10:18" x14ac:dyDescent="0.2">
      <c r="J562" s="317"/>
      <c r="N562" s="317"/>
      <c r="O562" s="318"/>
      <c r="Q562" s="320"/>
      <c r="R562" s="318"/>
    </row>
    <row r="563" spans="10:18" x14ac:dyDescent="0.2">
      <c r="J563" s="317"/>
      <c r="N563" s="317"/>
      <c r="O563" s="318"/>
      <c r="Q563" s="320"/>
      <c r="R563" s="318"/>
    </row>
    <row r="564" spans="10:18" x14ac:dyDescent="0.2">
      <c r="J564" s="317"/>
      <c r="N564" s="317"/>
      <c r="O564" s="318"/>
      <c r="Q564" s="320"/>
      <c r="R564" s="318"/>
    </row>
    <row r="565" spans="10:18" x14ac:dyDescent="0.2">
      <c r="J565" s="317"/>
      <c r="N565" s="317"/>
      <c r="O565" s="318"/>
      <c r="Q565" s="320"/>
      <c r="R565" s="318"/>
    </row>
    <row r="566" spans="10:18" x14ac:dyDescent="0.2">
      <c r="J566" s="317"/>
      <c r="N566" s="317"/>
      <c r="O566" s="318"/>
      <c r="Q566" s="320"/>
      <c r="R566" s="318"/>
    </row>
    <row r="567" spans="10:18" x14ac:dyDescent="0.2">
      <c r="J567" s="317"/>
      <c r="N567" s="317"/>
      <c r="O567" s="318"/>
      <c r="Q567" s="320"/>
      <c r="R567" s="318"/>
    </row>
    <row r="568" spans="10:18" x14ac:dyDescent="0.2">
      <c r="J568" s="317"/>
      <c r="N568" s="317"/>
      <c r="O568" s="318"/>
      <c r="Q568" s="320"/>
      <c r="R568" s="318"/>
    </row>
    <row r="569" spans="10:18" x14ac:dyDescent="0.2">
      <c r="J569" s="317"/>
      <c r="N569" s="317"/>
      <c r="O569" s="318"/>
      <c r="Q569" s="320"/>
      <c r="R569" s="318"/>
    </row>
    <row r="570" spans="10:18" x14ac:dyDescent="0.2">
      <c r="J570" s="317"/>
      <c r="N570" s="317"/>
      <c r="O570" s="318"/>
      <c r="Q570" s="320"/>
      <c r="R570" s="318"/>
    </row>
    <row r="571" spans="10:18" x14ac:dyDescent="0.2">
      <c r="J571" s="317"/>
      <c r="N571" s="317"/>
      <c r="O571" s="318"/>
      <c r="Q571" s="320"/>
      <c r="R571" s="318"/>
    </row>
    <row r="572" spans="10:18" x14ac:dyDescent="0.2">
      <c r="J572" s="317"/>
      <c r="N572" s="317"/>
      <c r="O572" s="318"/>
      <c r="Q572" s="320"/>
      <c r="R572" s="318"/>
    </row>
    <row r="573" spans="10:18" x14ac:dyDescent="0.2">
      <c r="J573" s="317"/>
      <c r="N573" s="317"/>
      <c r="O573" s="318"/>
      <c r="Q573" s="320"/>
      <c r="R573" s="318"/>
    </row>
    <row r="574" spans="10:18" x14ac:dyDescent="0.2">
      <c r="J574" s="317"/>
      <c r="N574" s="317"/>
      <c r="O574" s="318"/>
      <c r="Q574" s="320"/>
      <c r="R574" s="318"/>
    </row>
    <row r="575" spans="10:18" x14ac:dyDescent="0.2">
      <c r="J575" s="317"/>
      <c r="N575" s="317"/>
      <c r="O575" s="318"/>
      <c r="Q575" s="320"/>
      <c r="R575" s="318"/>
    </row>
    <row r="576" spans="10:18" x14ac:dyDescent="0.2">
      <c r="J576" s="317"/>
      <c r="N576" s="317"/>
      <c r="O576" s="318"/>
      <c r="Q576" s="320"/>
      <c r="R576" s="318"/>
    </row>
    <row r="577" spans="10:18" x14ac:dyDescent="0.2">
      <c r="J577" s="317"/>
      <c r="N577" s="317"/>
      <c r="O577" s="318"/>
      <c r="Q577" s="320"/>
      <c r="R577" s="318"/>
    </row>
    <row r="578" spans="10:18" x14ac:dyDescent="0.2">
      <c r="J578" s="317"/>
      <c r="N578" s="317"/>
      <c r="O578" s="318"/>
      <c r="Q578" s="320"/>
      <c r="R578" s="318"/>
    </row>
    <row r="579" spans="10:18" x14ac:dyDescent="0.2">
      <c r="J579" s="317"/>
      <c r="N579" s="317"/>
      <c r="O579" s="318"/>
      <c r="Q579" s="320"/>
      <c r="R579" s="318"/>
    </row>
    <row r="580" spans="10:18" x14ac:dyDescent="0.2">
      <c r="J580" s="317"/>
      <c r="N580" s="317"/>
      <c r="O580" s="318"/>
      <c r="Q580" s="320"/>
      <c r="R580" s="318"/>
    </row>
    <row r="581" spans="10:18" x14ac:dyDescent="0.2">
      <c r="J581" s="317"/>
      <c r="N581" s="317"/>
      <c r="O581" s="318"/>
      <c r="Q581" s="320"/>
      <c r="R581" s="318"/>
    </row>
    <row r="582" spans="10:18" x14ac:dyDescent="0.2">
      <c r="J582" s="317"/>
      <c r="N582" s="317"/>
      <c r="O582" s="318"/>
      <c r="Q582" s="320"/>
      <c r="R582" s="318"/>
    </row>
    <row r="583" spans="10:18" x14ac:dyDescent="0.2">
      <c r="J583" s="317"/>
      <c r="N583" s="317"/>
      <c r="O583" s="318"/>
      <c r="Q583" s="320"/>
      <c r="R583" s="318"/>
    </row>
    <row r="584" spans="10:18" x14ac:dyDescent="0.2">
      <c r="J584" s="317"/>
      <c r="N584" s="317"/>
      <c r="O584" s="318"/>
      <c r="Q584" s="320"/>
      <c r="R584" s="318"/>
    </row>
    <row r="585" spans="10:18" x14ac:dyDescent="0.2">
      <c r="J585" s="317"/>
      <c r="N585" s="317"/>
      <c r="O585" s="318"/>
      <c r="Q585" s="320"/>
      <c r="R585" s="318"/>
    </row>
    <row r="586" spans="10:18" x14ac:dyDescent="0.2">
      <c r="J586" s="317"/>
      <c r="N586" s="317"/>
      <c r="O586" s="318"/>
      <c r="Q586" s="320"/>
      <c r="R586" s="318"/>
    </row>
    <row r="587" spans="10:18" x14ac:dyDescent="0.2">
      <c r="J587" s="317"/>
      <c r="N587" s="317"/>
      <c r="O587" s="318"/>
      <c r="Q587" s="320"/>
      <c r="R587" s="318"/>
    </row>
    <row r="588" spans="10:18" x14ac:dyDescent="0.2">
      <c r="J588" s="317"/>
      <c r="N588" s="317"/>
      <c r="O588" s="318"/>
      <c r="Q588" s="320"/>
      <c r="R588" s="318"/>
    </row>
    <row r="589" spans="10:18" x14ac:dyDescent="0.2">
      <c r="J589" s="317"/>
      <c r="N589" s="317"/>
      <c r="O589" s="318"/>
      <c r="Q589" s="320"/>
      <c r="R589" s="318"/>
    </row>
    <row r="590" spans="10:18" x14ac:dyDescent="0.2">
      <c r="J590" s="317"/>
      <c r="N590" s="317"/>
      <c r="O590" s="318"/>
      <c r="Q590" s="320"/>
      <c r="R590" s="318"/>
    </row>
    <row r="591" spans="10:18" x14ac:dyDescent="0.2">
      <c r="J591" s="317"/>
      <c r="N591" s="317"/>
      <c r="O591" s="318"/>
      <c r="Q591" s="320"/>
      <c r="R591" s="318"/>
    </row>
    <row r="592" spans="10:18" x14ac:dyDescent="0.2">
      <c r="J592" s="317"/>
      <c r="N592" s="317"/>
      <c r="O592" s="318"/>
      <c r="Q592" s="320"/>
      <c r="R592" s="318"/>
    </row>
    <row r="593" spans="10:18" x14ac:dyDescent="0.2">
      <c r="J593" s="317"/>
      <c r="N593" s="317"/>
      <c r="O593" s="318"/>
      <c r="Q593" s="320"/>
      <c r="R593" s="318"/>
    </row>
    <row r="594" spans="10:18" x14ac:dyDescent="0.2">
      <c r="J594" s="317"/>
      <c r="N594" s="317"/>
      <c r="O594" s="318"/>
      <c r="Q594" s="320"/>
      <c r="R594" s="318"/>
    </row>
    <row r="595" spans="10:18" x14ac:dyDescent="0.2">
      <c r="J595" s="317"/>
      <c r="N595" s="317"/>
      <c r="O595" s="318"/>
      <c r="Q595" s="320"/>
      <c r="R595" s="318"/>
    </row>
    <row r="596" spans="10:18" x14ac:dyDescent="0.2">
      <c r="J596" s="317"/>
      <c r="N596" s="317"/>
      <c r="O596" s="318"/>
      <c r="Q596" s="320"/>
      <c r="R596" s="318"/>
    </row>
    <row r="597" spans="10:18" x14ac:dyDescent="0.2">
      <c r="J597" s="317"/>
      <c r="N597" s="317"/>
      <c r="O597" s="318"/>
      <c r="Q597" s="320"/>
      <c r="R597" s="318"/>
    </row>
    <row r="598" spans="10:18" x14ac:dyDescent="0.2">
      <c r="J598" s="317"/>
      <c r="N598" s="317"/>
      <c r="O598" s="318"/>
      <c r="Q598" s="320"/>
      <c r="R598" s="318"/>
    </row>
    <row r="599" spans="10:18" x14ac:dyDescent="0.2">
      <c r="J599" s="317"/>
      <c r="N599" s="317"/>
      <c r="O599" s="318"/>
      <c r="Q599" s="320"/>
      <c r="R599" s="318"/>
    </row>
    <row r="600" spans="10:18" x14ac:dyDescent="0.2">
      <c r="J600" s="317"/>
      <c r="N600" s="317"/>
      <c r="O600" s="318"/>
      <c r="Q600" s="320"/>
      <c r="R600" s="318"/>
    </row>
    <row r="601" spans="10:18" x14ac:dyDescent="0.2">
      <c r="J601" s="317"/>
      <c r="N601" s="317"/>
      <c r="O601" s="318"/>
      <c r="Q601" s="320"/>
      <c r="R601" s="318"/>
    </row>
    <row r="602" spans="10:18" x14ac:dyDescent="0.2">
      <c r="J602" s="317"/>
      <c r="N602" s="317"/>
      <c r="O602" s="318"/>
      <c r="Q602" s="320"/>
      <c r="R602" s="318"/>
    </row>
    <row r="603" spans="10:18" x14ac:dyDescent="0.2">
      <c r="J603" s="317"/>
      <c r="N603" s="317"/>
      <c r="O603" s="318"/>
      <c r="Q603" s="320"/>
      <c r="R603" s="318"/>
    </row>
    <row r="604" spans="10:18" x14ac:dyDescent="0.2">
      <c r="J604" s="317"/>
      <c r="N604" s="317"/>
      <c r="O604" s="318"/>
      <c r="Q604" s="320"/>
      <c r="R604" s="318"/>
    </row>
    <row r="605" spans="10:18" x14ac:dyDescent="0.2">
      <c r="J605" s="317"/>
      <c r="N605" s="317"/>
      <c r="O605" s="318"/>
      <c r="Q605" s="320"/>
      <c r="R605" s="318"/>
    </row>
    <row r="606" spans="10:18" x14ac:dyDescent="0.2">
      <c r="J606" s="317"/>
      <c r="N606" s="317"/>
      <c r="O606" s="318"/>
      <c r="Q606" s="320"/>
      <c r="R606" s="318"/>
    </row>
    <row r="607" spans="10:18" x14ac:dyDescent="0.2">
      <c r="J607" s="317"/>
      <c r="N607" s="317"/>
      <c r="O607" s="318"/>
      <c r="Q607" s="320"/>
      <c r="R607" s="318"/>
    </row>
    <row r="608" spans="10:18" x14ac:dyDescent="0.2">
      <c r="J608" s="317"/>
      <c r="N608" s="317"/>
      <c r="O608" s="318"/>
      <c r="Q608" s="320"/>
      <c r="R608" s="318"/>
    </row>
    <row r="609" spans="10:18" x14ac:dyDescent="0.2">
      <c r="J609" s="317"/>
      <c r="N609" s="317"/>
      <c r="O609" s="318"/>
      <c r="Q609" s="320"/>
      <c r="R609" s="318"/>
    </row>
    <row r="610" spans="10:18" x14ac:dyDescent="0.2">
      <c r="J610" s="317"/>
      <c r="N610" s="317"/>
      <c r="O610" s="318"/>
      <c r="Q610" s="320"/>
      <c r="R610" s="318"/>
    </row>
    <row r="611" spans="10:18" x14ac:dyDescent="0.2">
      <c r="J611" s="317"/>
      <c r="N611" s="317"/>
      <c r="O611" s="318"/>
      <c r="Q611" s="320"/>
      <c r="R611" s="318"/>
    </row>
    <row r="612" spans="10:18" x14ac:dyDescent="0.2">
      <c r="J612" s="317"/>
      <c r="N612" s="317"/>
      <c r="O612" s="318"/>
      <c r="Q612" s="320"/>
      <c r="R612" s="318"/>
    </row>
    <row r="613" spans="10:18" x14ac:dyDescent="0.2">
      <c r="J613" s="317"/>
      <c r="N613" s="317"/>
      <c r="O613" s="318"/>
      <c r="Q613" s="320"/>
      <c r="R613" s="318"/>
    </row>
    <row r="614" spans="10:18" x14ac:dyDescent="0.2">
      <c r="J614" s="317"/>
      <c r="N614" s="317"/>
      <c r="O614" s="318"/>
      <c r="Q614" s="320"/>
      <c r="R614" s="318"/>
    </row>
    <row r="615" spans="10:18" x14ac:dyDescent="0.2">
      <c r="J615" s="317"/>
      <c r="N615" s="317"/>
      <c r="O615" s="318"/>
      <c r="Q615" s="320"/>
      <c r="R615" s="318"/>
    </row>
    <row r="616" spans="10:18" x14ac:dyDescent="0.2">
      <c r="J616" s="317"/>
      <c r="N616" s="317"/>
      <c r="O616" s="318"/>
      <c r="Q616" s="320"/>
      <c r="R616" s="318"/>
    </row>
    <row r="617" spans="10:18" x14ac:dyDescent="0.2">
      <c r="J617" s="317"/>
      <c r="N617" s="317"/>
      <c r="O617" s="318"/>
      <c r="Q617" s="320"/>
      <c r="R617" s="318"/>
    </row>
    <row r="618" spans="10:18" x14ac:dyDescent="0.2">
      <c r="J618" s="317"/>
      <c r="N618" s="317"/>
      <c r="O618" s="318"/>
      <c r="Q618" s="320"/>
      <c r="R618" s="318"/>
    </row>
    <row r="619" spans="10:18" x14ac:dyDescent="0.2">
      <c r="J619" s="317"/>
      <c r="N619" s="317"/>
      <c r="O619" s="318"/>
      <c r="Q619" s="320"/>
      <c r="R619" s="318"/>
    </row>
    <row r="620" spans="10:18" x14ac:dyDescent="0.2">
      <c r="J620" s="317"/>
      <c r="N620" s="317"/>
      <c r="O620" s="318"/>
      <c r="Q620" s="320"/>
      <c r="R620" s="318"/>
    </row>
    <row r="621" spans="10:18" x14ac:dyDescent="0.2">
      <c r="J621" s="317"/>
      <c r="N621" s="317"/>
      <c r="O621" s="318"/>
      <c r="Q621" s="320"/>
      <c r="R621" s="318"/>
    </row>
    <row r="622" spans="10:18" x14ac:dyDescent="0.2">
      <c r="J622" s="317"/>
      <c r="N622" s="317"/>
      <c r="O622" s="318"/>
      <c r="Q622" s="320"/>
      <c r="R622" s="318"/>
    </row>
    <row r="623" spans="10:18" x14ac:dyDescent="0.2">
      <c r="J623" s="317"/>
      <c r="N623" s="317"/>
      <c r="O623" s="318"/>
      <c r="Q623" s="320"/>
      <c r="R623" s="318"/>
    </row>
    <row r="624" spans="10:18" x14ac:dyDescent="0.2">
      <c r="J624" s="317"/>
      <c r="N624" s="317"/>
      <c r="O624" s="318"/>
      <c r="Q624" s="320"/>
      <c r="R624" s="318"/>
    </row>
    <row r="625" spans="10:18" x14ac:dyDescent="0.2">
      <c r="J625" s="317"/>
      <c r="N625" s="317"/>
      <c r="O625" s="318"/>
      <c r="Q625" s="320"/>
      <c r="R625" s="318"/>
    </row>
    <row r="626" spans="10:18" x14ac:dyDescent="0.2">
      <c r="J626" s="317"/>
      <c r="N626" s="317"/>
      <c r="O626" s="318"/>
      <c r="Q626" s="320"/>
      <c r="R626" s="318"/>
    </row>
    <row r="627" spans="10:18" x14ac:dyDescent="0.2">
      <c r="J627" s="317"/>
      <c r="N627" s="317"/>
      <c r="O627" s="318"/>
      <c r="Q627" s="320"/>
      <c r="R627" s="318"/>
    </row>
    <row r="628" spans="10:18" x14ac:dyDescent="0.2">
      <c r="J628" s="317"/>
      <c r="N628" s="317"/>
      <c r="O628" s="318"/>
      <c r="Q628" s="320"/>
      <c r="R628" s="318"/>
    </row>
    <row r="629" spans="10:18" x14ac:dyDescent="0.2">
      <c r="J629" s="317"/>
      <c r="N629" s="317"/>
      <c r="O629" s="318"/>
      <c r="Q629" s="320"/>
      <c r="R629" s="318"/>
    </row>
    <row r="630" spans="10:18" x14ac:dyDescent="0.2">
      <c r="J630" s="317"/>
      <c r="N630" s="317"/>
      <c r="O630" s="318"/>
      <c r="Q630" s="320"/>
      <c r="R630" s="318"/>
    </row>
    <row r="631" spans="10:18" x14ac:dyDescent="0.2">
      <c r="J631" s="317"/>
      <c r="N631" s="317"/>
      <c r="O631" s="318"/>
      <c r="Q631" s="320"/>
      <c r="R631" s="318"/>
    </row>
    <row r="632" spans="10:18" x14ac:dyDescent="0.2">
      <c r="J632" s="317"/>
      <c r="N632" s="317"/>
      <c r="O632" s="318"/>
      <c r="Q632" s="320"/>
      <c r="R632" s="318"/>
    </row>
    <row r="633" spans="10:18" x14ac:dyDescent="0.2">
      <c r="J633" s="317"/>
      <c r="N633" s="317"/>
      <c r="O633" s="318"/>
      <c r="Q633" s="320"/>
      <c r="R633" s="318"/>
    </row>
    <row r="634" spans="10:18" x14ac:dyDescent="0.2">
      <c r="J634" s="317"/>
      <c r="N634" s="317"/>
      <c r="O634" s="318"/>
      <c r="Q634" s="320"/>
      <c r="R634" s="318"/>
    </row>
    <row r="635" spans="10:18" x14ac:dyDescent="0.2">
      <c r="J635" s="317"/>
      <c r="N635" s="317"/>
      <c r="O635" s="318"/>
      <c r="Q635" s="320"/>
      <c r="R635" s="318"/>
    </row>
    <row r="636" spans="10:18" x14ac:dyDescent="0.2">
      <c r="J636" s="317"/>
      <c r="N636" s="317"/>
      <c r="O636" s="318"/>
      <c r="Q636" s="320"/>
      <c r="R636" s="318"/>
    </row>
    <row r="637" spans="10:18" x14ac:dyDescent="0.2">
      <c r="J637" s="317"/>
      <c r="N637" s="317"/>
      <c r="O637" s="318"/>
      <c r="Q637" s="320"/>
      <c r="R637" s="318"/>
    </row>
    <row r="638" spans="10:18" x14ac:dyDescent="0.2">
      <c r="J638" s="317"/>
      <c r="N638" s="317"/>
      <c r="O638" s="318"/>
      <c r="Q638" s="320"/>
      <c r="R638" s="318"/>
    </row>
    <row r="639" spans="10:18" x14ac:dyDescent="0.2">
      <c r="J639" s="317"/>
      <c r="N639" s="317"/>
      <c r="O639" s="318"/>
      <c r="Q639" s="320"/>
      <c r="R639" s="318"/>
    </row>
    <row r="640" spans="10:18" x14ac:dyDescent="0.2">
      <c r="J640" s="317"/>
      <c r="N640" s="317"/>
      <c r="O640" s="318"/>
      <c r="Q640" s="320"/>
      <c r="R640" s="318"/>
    </row>
    <row r="641" spans="10:18" x14ac:dyDescent="0.2">
      <c r="J641" s="317"/>
      <c r="N641" s="317"/>
      <c r="O641" s="318"/>
      <c r="Q641" s="320"/>
      <c r="R641" s="318"/>
    </row>
    <row r="642" spans="10:18" x14ac:dyDescent="0.2">
      <c r="J642" s="317"/>
      <c r="N642" s="317"/>
      <c r="O642" s="318"/>
      <c r="Q642" s="320"/>
      <c r="R642" s="318"/>
    </row>
    <row r="643" spans="10:18" x14ac:dyDescent="0.2">
      <c r="J643" s="317"/>
      <c r="N643" s="317"/>
      <c r="O643" s="318"/>
      <c r="Q643" s="320"/>
      <c r="R643" s="318"/>
    </row>
    <row r="644" spans="10:18" x14ac:dyDescent="0.2">
      <c r="J644" s="317"/>
      <c r="N644" s="317"/>
      <c r="O644" s="318"/>
      <c r="Q644" s="320"/>
      <c r="R644" s="318"/>
    </row>
    <row r="645" spans="10:18" x14ac:dyDescent="0.2">
      <c r="J645" s="317"/>
      <c r="N645" s="317"/>
      <c r="O645" s="318"/>
      <c r="Q645" s="320"/>
      <c r="R645" s="318"/>
    </row>
    <row r="646" spans="10:18" x14ac:dyDescent="0.2">
      <c r="J646" s="317"/>
      <c r="N646" s="317"/>
      <c r="O646" s="318"/>
      <c r="Q646" s="320"/>
      <c r="R646" s="318"/>
    </row>
    <row r="647" spans="10:18" x14ac:dyDescent="0.2">
      <c r="J647" s="317"/>
      <c r="N647" s="317"/>
      <c r="O647" s="318"/>
      <c r="Q647" s="320"/>
      <c r="R647" s="318"/>
    </row>
    <row r="648" spans="10:18" x14ac:dyDescent="0.2">
      <c r="J648" s="317"/>
      <c r="N648" s="317"/>
      <c r="O648" s="318"/>
      <c r="Q648" s="320"/>
      <c r="R648" s="318"/>
    </row>
    <row r="649" spans="10:18" x14ac:dyDescent="0.2">
      <c r="J649" s="317"/>
      <c r="N649" s="317"/>
      <c r="O649" s="318"/>
      <c r="Q649" s="320"/>
      <c r="R649" s="318"/>
    </row>
    <row r="650" spans="10:18" x14ac:dyDescent="0.2">
      <c r="J650" s="317"/>
      <c r="N650" s="317"/>
      <c r="O650" s="318"/>
      <c r="Q650" s="320"/>
      <c r="R650" s="318"/>
    </row>
    <row r="651" spans="10:18" x14ac:dyDescent="0.2">
      <c r="J651" s="317"/>
      <c r="N651" s="317"/>
      <c r="O651" s="318"/>
      <c r="Q651" s="320"/>
      <c r="R651" s="318"/>
    </row>
    <row r="652" spans="10:18" x14ac:dyDescent="0.2">
      <c r="J652" s="317"/>
      <c r="N652" s="317"/>
      <c r="O652" s="318"/>
      <c r="Q652" s="320"/>
      <c r="R652" s="318"/>
    </row>
    <row r="653" spans="10:18" x14ac:dyDescent="0.2">
      <c r="J653" s="317"/>
      <c r="N653" s="317"/>
      <c r="O653" s="318"/>
      <c r="Q653" s="320"/>
      <c r="R653" s="318"/>
    </row>
    <row r="654" spans="10:18" x14ac:dyDescent="0.2">
      <c r="J654" s="317"/>
      <c r="N654" s="317"/>
      <c r="O654" s="318"/>
      <c r="Q654" s="320"/>
      <c r="R654" s="318"/>
    </row>
    <row r="655" spans="10:18" x14ac:dyDescent="0.2">
      <c r="J655" s="317"/>
      <c r="N655" s="317"/>
      <c r="O655" s="318"/>
      <c r="Q655" s="320"/>
      <c r="R655" s="318"/>
    </row>
    <row r="656" spans="10:18" x14ac:dyDescent="0.2">
      <c r="J656" s="317"/>
      <c r="N656" s="317"/>
      <c r="O656" s="318"/>
      <c r="Q656" s="320"/>
      <c r="R656" s="318"/>
    </row>
    <row r="657" spans="10:18" x14ac:dyDescent="0.2">
      <c r="J657" s="317"/>
      <c r="N657" s="317"/>
      <c r="O657" s="318"/>
      <c r="Q657" s="320"/>
      <c r="R657" s="318"/>
    </row>
    <row r="658" spans="10:18" x14ac:dyDescent="0.2">
      <c r="J658" s="317"/>
      <c r="N658" s="317"/>
      <c r="O658" s="318"/>
      <c r="Q658" s="320"/>
      <c r="R658" s="318"/>
    </row>
    <row r="659" spans="10:18" x14ac:dyDescent="0.2">
      <c r="J659" s="317"/>
      <c r="N659" s="317"/>
      <c r="O659" s="318"/>
      <c r="Q659" s="320"/>
      <c r="R659" s="318"/>
    </row>
    <row r="660" spans="10:18" x14ac:dyDescent="0.2">
      <c r="J660" s="317"/>
      <c r="N660" s="317"/>
      <c r="O660" s="318"/>
      <c r="Q660" s="320"/>
      <c r="R660" s="318"/>
    </row>
    <row r="661" spans="10:18" x14ac:dyDescent="0.2">
      <c r="J661" s="317"/>
      <c r="N661" s="317"/>
      <c r="O661" s="318"/>
      <c r="Q661" s="320"/>
      <c r="R661" s="318"/>
    </row>
    <row r="662" spans="10:18" x14ac:dyDescent="0.2">
      <c r="J662" s="317"/>
      <c r="N662" s="317"/>
      <c r="O662" s="318"/>
      <c r="Q662" s="320"/>
      <c r="R662" s="318"/>
    </row>
    <row r="663" spans="10:18" x14ac:dyDescent="0.2">
      <c r="J663" s="317"/>
      <c r="N663" s="317"/>
      <c r="O663" s="318"/>
      <c r="Q663" s="320"/>
      <c r="R663" s="318"/>
    </row>
    <row r="664" spans="10:18" x14ac:dyDescent="0.2">
      <c r="J664" s="317"/>
      <c r="N664" s="317"/>
      <c r="O664" s="318"/>
      <c r="Q664" s="320"/>
      <c r="R664" s="318"/>
    </row>
    <row r="665" spans="10:18" x14ac:dyDescent="0.2">
      <c r="J665" s="317"/>
      <c r="N665" s="317"/>
      <c r="O665" s="318"/>
      <c r="Q665" s="320"/>
      <c r="R665" s="318"/>
    </row>
    <row r="666" spans="10:18" x14ac:dyDescent="0.2">
      <c r="J666" s="317"/>
      <c r="N666" s="317"/>
      <c r="O666" s="318"/>
      <c r="Q666" s="320"/>
      <c r="R666" s="318"/>
    </row>
    <row r="667" spans="10:18" x14ac:dyDescent="0.2">
      <c r="J667" s="317"/>
      <c r="N667" s="317"/>
      <c r="O667" s="318"/>
      <c r="Q667" s="320"/>
      <c r="R667" s="318"/>
    </row>
    <row r="668" spans="10:18" x14ac:dyDescent="0.2">
      <c r="J668" s="317"/>
      <c r="N668" s="317"/>
      <c r="O668" s="318"/>
      <c r="Q668" s="320"/>
      <c r="R668" s="318"/>
    </row>
    <row r="669" spans="10:18" x14ac:dyDescent="0.2">
      <c r="J669" s="317"/>
      <c r="N669" s="317"/>
      <c r="O669" s="318"/>
      <c r="Q669" s="320"/>
      <c r="R669" s="318"/>
    </row>
    <row r="670" spans="10:18" x14ac:dyDescent="0.2">
      <c r="J670" s="317"/>
      <c r="N670" s="317"/>
      <c r="O670" s="318"/>
      <c r="Q670" s="320"/>
      <c r="R670" s="318"/>
    </row>
    <row r="671" spans="10:18" x14ac:dyDescent="0.2">
      <c r="J671" s="317"/>
      <c r="N671" s="317"/>
      <c r="O671" s="318"/>
      <c r="Q671" s="320"/>
      <c r="R671" s="318"/>
    </row>
    <row r="672" spans="10:18" x14ac:dyDescent="0.2">
      <c r="J672" s="317"/>
      <c r="N672" s="317"/>
      <c r="O672" s="318"/>
      <c r="Q672" s="320"/>
      <c r="R672" s="318"/>
    </row>
    <row r="673" spans="10:18" x14ac:dyDescent="0.2">
      <c r="J673" s="317"/>
      <c r="N673" s="317"/>
      <c r="O673" s="318"/>
      <c r="Q673" s="320"/>
      <c r="R673" s="318"/>
    </row>
    <row r="674" spans="10:18" x14ac:dyDescent="0.2">
      <c r="J674" s="317"/>
      <c r="N674" s="317"/>
      <c r="O674" s="318"/>
      <c r="Q674" s="320"/>
      <c r="R674" s="318"/>
    </row>
    <row r="675" spans="10:18" x14ac:dyDescent="0.2">
      <c r="J675" s="317"/>
      <c r="N675" s="317"/>
      <c r="O675" s="318"/>
      <c r="Q675" s="320"/>
      <c r="R675" s="318"/>
    </row>
    <row r="676" spans="10:18" x14ac:dyDescent="0.2">
      <c r="J676" s="317"/>
      <c r="N676" s="317"/>
      <c r="O676" s="318"/>
      <c r="Q676" s="320"/>
      <c r="R676" s="318"/>
    </row>
    <row r="677" spans="10:18" x14ac:dyDescent="0.2">
      <c r="J677" s="317"/>
      <c r="N677" s="317"/>
      <c r="O677" s="318"/>
      <c r="Q677" s="320"/>
      <c r="R677" s="318"/>
    </row>
    <row r="678" spans="10:18" x14ac:dyDescent="0.2">
      <c r="J678" s="317"/>
      <c r="N678" s="317"/>
      <c r="O678" s="318"/>
      <c r="Q678" s="320"/>
      <c r="R678" s="318"/>
    </row>
    <row r="679" spans="10:18" x14ac:dyDescent="0.2">
      <c r="J679" s="317"/>
      <c r="N679" s="317"/>
      <c r="O679" s="318"/>
      <c r="Q679" s="320"/>
      <c r="R679" s="318"/>
    </row>
    <row r="680" spans="10:18" x14ac:dyDescent="0.2">
      <c r="J680" s="317"/>
      <c r="N680" s="317"/>
      <c r="O680" s="318"/>
      <c r="Q680" s="320"/>
      <c r="R680" s="318"/>
    </row>
    <row r="681" spans="10:18" x14ac:dyDescent="0.2">
      <c r="J681" s="317"/>
      <c r="N681" s="317"/>
      <c r="O681" s="318"/>
      <c r="Q681" s="320"/>
      <c r="R681" s="318"/>
    </row>
    <row r="682" spans="10:18" x14ac:dyDescent="0.2">
      <c r="J682" s="317"/>
      <c r="N682" s="317"/>
      <c r="O682" s="318"/>
      <c r="Q682" s="320"/>
      <c r="R682" s="318"/>
    </row>
    <row r="683" spans="10:18" x14ac:dyDescent="0.2">
      <c r="J683" s="317"/>
      <c r="N683" s="317"/>
      <c r="O683" s="318"/>
      <c r="Q683" s="320"/>
      <c r="R683" s="318"/>
    </row>
    <row r="684" spans="10:18" x14ac:dyDescent="0.2">
      <c r="J684" s="317"/>
      <c r="N684" s="317"/>
      <c r="O684" s="318"/>
      <c r="Q684" s="320"/>
      <c r="R684" s="318"/>
    </row>
    <row r="685" spans="10:18" x14ac:dyDescent="0.2">
      <c r="J685" s="317"/>
      <c r="N685" s="317"/>
      <c r="O685" s="318"/>
      <c r="Q685" s="320"/>
      <c r="R685" s="318"/>
    </row>
    <row r="686" spans="10:18" x14ac:dyDescent="0.2">
      <c r="J686" s="317"/>
      <c r="N686" s="317"/>
      <c r="O686" s="318"/>
      <c r="Q686" s="320"/>
      <c r="R686" s="318"/>
    </row>
    <row r="687" spans="10:18" x14ac:dyDescent="0.2">
      <c r="J687" s="317"/>
      <c r="N687" s="317"/>
      <c r="O687" s="318"/>
      <c r="Q687" s="320"/>
      <c r="R687" s="318"/>
    </row>
    <row r="688" spans="10:18" x14ac:dyDescent="0.2">
      <c r="J688" s="317"/>
      <c r="N688" s="317"/>
      <c r="O688" s="318"/>
      <c r="Q688" s="320"/>
      <c r="R688" s="318"/>
    </row>
    <row r="689" spans="10:18" x14ac:dyDescent="0.2">
      <c r="J689" s="317"/>
      <c r="N689" s="317"/>
      <c r="O689" s="318"/>
      <c r="Q689" s="320"/>
      <c r="R689" s="318"/>
    </row>
    <row r="690" spans="10:18" x14ac:dyDescent="0.2">
      <c r="J690" s="317"/>
      <c r="N690" s="317"/>
      <c r="O690" s="318"/>
      <c r="Q690" s="320"/>
      <c r="R690" s="318"/>
    </row>
    <row r="691" spans="10:18" x14ac:dyDescent="0.2">
      <c r="J691" s="317"/>
      <c r="N691" s="317"/>
      <c r="O691" s="318"/>
      <c r="Q691" s="320"/>
      <c r="R691" s="318"/>
    </row>
    <row r="692" spans="10:18" x14ac:dyDescent="0.2">
      <c r="J692" s="317"/>
      <c r="N692" s="317"/>
      <c r="O692" s="318"/>
      <c r="Q692" s="320"/>
      <c r="R692" s="318"/>
    </row>
    <row r="693" spans="10:18" x14ac:dyDescent="0.2">
      <c r="J693" s="317"/>
      <c r="N693" s="317"/>
      <c r="O693" s="318"/>
      <c r="Q693" s="320"/>
      <c r="R693" s="318"/>
    </row>
    <row r="694" spans="10:18" x14ac:dyDescent="0.2">
      <c r="J694" s="317"/>
      <c r="N694" s="317"/>
      <c r="O694" s="318"/>
      <c r="Q694" s="320"/>
      <c r="R694" s="318"/>
    </row>
    <row r="695" spans="10:18" x14ac:dyDescent="0.2">
      <c r="J695" s="317"/>
      <c r="N695" s="317"/>
      <c r="O695" s="318"/>
      <c r="Q695" s="320"/>
      <c r="R695" s="318"/>
    </row>
    <row r="696" spans="10:18" x14ac:dyDescent="0.2">
      <c r="J696" s="317"/>
      <c r="N696" s="317"/>
      <c r="O696" s="318"/>
      <c r="Q696" s="320"/>
      <c r="R696" s="318"/>
    </row>
    <row r="697" spans="10:18" x14ac:dyDescent="0.2">
      <c r="J697" s="317"/>
      <c r="N697" s="317"/>
      <c r="O697" s="318"/>
      <c r="Q697" s="320"/>
      <c r="R697" s="318"/>
    </row>
    <row r="698" spans="10:18" x14ac:dyDescent="0.2">
      <c r="J698" s="317"/>
      <c r="N698" s="317"/>
      <c r="O698" s="318"/>
      <c r="Q698" s="320"/>
      <c r="R698" s="318"/>
    </row>
    <row r="699" spans="10:18" x14ac:dyDescent="0.2">
      <c r="J699" s="317"/>
      <c r="N699" s="317"/>
      <c r="O699" s="318"/>
      <c r="Q699" s="320"/>
      <c r="R699" s="318"/>
    </row>
    <row r="700" spans="10:18" x14ac:dyDescent="0.2">
      <c r="J700" s="317"/>
      <c r="N700" s="317"/>
      <c r="O700" s="318"/>
      <c r="Q700" s="320"/>
      <c r="R700" s="318"/>
    </row>
    <row r="701" spans="10:18" x14ac:dyDescent="0.2">
      <c r="J701" s="317"/>
      <c r="N701" s="317"/>
      <c r="O701" s="318"/>
      <c r="Q701" s="320"/>
      <c r="R701" s="318"/>
    </row>
    <row r="702" spans="10:18" x14ac:dyDescent="0.2">
      <c r="J702" s="317"/>
      <c r="N702" s="317"/>
      <c r="O702" s="318"/>
      <c r="Q702" s="320"/>
      <c r="R702" s="318"/>
    </row>
    <row r="703" spans="10:18" x14ac:dyDescent="0.2">
      <c r="J703" s="317"/>
      <c r="N703" s="317"/>
      <c r="O703" s="318"/>
      <c r="Q703" s="320"/>
      <c r="R703" s="318"/>
    </row>
    <row r="704" spans="10:18" x14ac:dyDescent="0.2">
      <c r="J704" s="317"/>
      <c r="N704" s="317"/>
      <c r="O704" s="318"/>
      <c r="Q704" s="320"/>
      <c r="R704" s="318"/>
    </row>
    <row r="705" spans="10:18" x14ac:dyDescent="0.2">
      <c r="J705" s="317"/>
      <c r="N705" s="317"/>
      <c r="O705" s="318"/>
      <c r="Q705" s="320"/>
      <c r="R705" s="318"/>
    </row>
    <row r="706" spans="10:18" x14ac:dyDescent="0.2">
      <c r="J706" s="317"/>
      <c r="N706" s="317"/>
      <c r="O706" s="318"/>
      <c r="Q706" s="320"/>
      <c r="R706" s="318"/>
    </row>
    <row r="707" spans="10:18" x14ac:dyDescent="0.2">
      <c r="J707" s="317"/>
      <c r="N707" s="317"/>
      <c r="O707" s="318"/>
      <c r="Q707" s="320"/>
      <c r="R707" s="318"/>
    </row>
    <row r="708" spans="10:18" x14ac:dyDescent="0.2">
      <c r="J708" s="317"/>
      <c r="N708" s="317"/>
      <c r="O708" s="318"/>
      <c r="Q708" s="320"/>
      <c r="R708" s="318"/>
    </row>
    <row r="709" spans="10:18" x14ac:dyDescent="0.2">
      <c r="J709" s="317"/>
      <c r="N709" s="317"/>
      <c r="O709" s="318"/>
      <c r="Q709" s="320"/>
      <c r="R709" s="318"/>
    </row>
    <row r="710" spans="10:18" x14ac:dyDescent="0.2">
      <c r="J710" s="317"/>
      <c r="N710" s="317"/>
      <c r="O710" s="318"/>
      <c r="Q710" s="320"/>
      <c r="R710" s="318"/>
    </row>
    <row r="711" spans="10:18" x14ac:dyDescent="0.2">
      <c r="J711" s="317"/>
      <c r="N711" s="317"/>
      <c r="O711" s="318"/>
      <c r="Q711" s="320"/>
      <c r="R711" s="318"/>
    </row>
    <row r="712" spans="10:18" x14ac:dyDescent="0.2">
      <c r="J712" s="317"/>
      <c r="N712" s="317"/>
      <c r="O712" s="318"/>
      <c r="Q712" s="320"/>
      <c r="R712" s="318"/>
    </row>
    <row r="713" spans="10:18" x14ac:dyDescent="0.2">
      <c r="J713" s="317"/>
      <c r="N713" s="317"/>
      <c r="O713" s="318"/>
      <c r="Q713" s="320"/>
      <c r="R713" s="318"/>
    </row>
    <row r="714" spans="10:18" x14ac:dyDescent="0.2">
      <c r="J714" s="317"/>
      <c r="N714" s="317"/>
      <c r="O714" s="318"/>
      <c r="Q714" s="320"/>
      <c r="R714" s="318"/>
    </row>
    <row r="715" spans="10:18" x14ac:dyDescent="0.2">
      <c r="J715" s="317"/>
      <c r="N715" s="317"/>
      <c r="O715" s="318"/>
      <c r="Q715" s="320"/>
      <c r="R715" s="318"/>
    </row>
    <row r="716" spans="10:18" x14ac:dyDescent="0.2">
      <c r="J716" s="317"/>
      <c r="N716" s="317"/>
      <c r="O716" s="318"/>
      <c r="Q716" s="320"/>
      <c r="R716" s="318"/>
    </row>
    <row r="717" spans="10:18" x14ac:dyDescent="0.2">
      <c r="J717" s="317"/>
      <c r="N717" s="317"/>
      <c r="O717" s="318"/>
      <c r="Q717" s="320"/>
      <c r="R717" s="318"/>
    </row>
    <row r="718" spans="10:18" x14ac:dyDescent="0.2">
      <c r="J718" s="317"/>
      <c r="N718" s="317"/>
      <c r="O718" s="318"/>
      <c r="Q718" s="320"/>
      <c r="R718" s="318"/>
    </row>
    <row r="719" spans="10:18" x14ac:dyDescent="0.2">
      <c r="J719" s="317"/>
      <c r="N719" s="317"/>
      <c r="O719" s="318"/>
      <c r="Q719" s="320"/>
      <c r="R719" s="318"/>
    </row>
    <row r="720" spans="10:18" x14ac:dyDescent="0.2">
      <c r="J720" s="317"/>
      <c r="N720" s="317"/>
      <c r="O720" s="318"/>
      <c r="Q720" s="320"/>
      <c r="R720" s="318"/>
    </row>
    <row r="721" spans="10:18" x14ac:dyDescent="0.2">
      <c r="J721" s="317"/>
      <c r="N721" s="317"/>
      <c r="O721" s="318"/>
      <c r="Q721" s="320"/>
      <c r="R721" s="318"/>
    </row>
    <row r="722" spans="10:18" x14ac:dyDescent="0.2">
      <c r="J722" s="317"/>
      <c r="N722" s="317"/>
      <c r="O722" s="318"/>
      <c r="Q722" s="320"/>
      <c r="R722" s="318"/>
    </row>
    <row r="723" spans="10:18" x14ac:dyDescent="0.2">
      <c r="J723" s="317"/>
      <c r="N723" s="317"/>
      <c r="O723" s="318"/>
      <c r="Q723" s="320"/>
      <c r="R723" s="318"/>
    </row>
    <row r="724" spans="10:18" x14ac:dyDescent="0.2">
      <c r="J724" s="317"/>
      <c r="N724" s="317"/>
      <c r="O724" s="318"/>
      <c r="Q724" s="320"/>
      <c r="R724" s="318"/>
    </row>
    <row r="725" spans="10:18" x14ac:dyDescent="0.2">
      <c r="J725" s="317"/>
      <c r="N725" s="317"/>
      <c r="O725" s="318"/>
      <c r="Q725" s="320"/>
      <c r="R725" s="318"/>
    </row>
    <row r="726" spans="10:18" x14ac:dyDescent="0.2">
      <c r="J726" s="317"/>
      <c r="N726" s="317"/>
      <c r="O726" s="318"/>
      <c r="Q726" s="320"/>
      <c r="R726" s="318"/>
    </row>
    <row r="727" spans="10:18" x14ac:dyDescent="0.2">
      <c r="J727" s="317"/>
      <c r="N727" s="317"/>
      <c r="O727" s="318"/>
      <c r="Q727" s="320"/>
      <c r="R727" s="318"/>
    </row>
    <row r="728" spans="10:18" x14ac:dyDescent="0.2">
      <c r="J728" s="317"/>
      <c r="N728" s="317"/>
      <c r="O728" s="318"/>
      <c r="Q728" s="320"/>
      <c r="R728" s="318"/>
    </row>
    <row r="729" spans="10:18" x14ac:dyDescent="0.2">
      <c r="J729" s="317"/>
      <c r="N729" s="317"/>
      <c r="O729" s="318"/>
      <c r="Q729" s="320"/>
      <c r="R729" s="318"/>
    </row>
    <row r="730" spans="10:18" x14ac:dyDescent="0.2">
      <c r="J730" s="317"/>
      <c r="N730" s="317"/>
      <c r="O730" s="318"/>
      <c r="Q730" s="320"/>
      <c r="R730" s="318"/>
    </row>
    <row r="731" spans="10:18" x14ac:dyDescent="0.2">
      <c r="J731" s="317"/>
      <c r="N731" s="317"/>
      <c r="O731" s="318"/>
      <c r="Q731" s="320"/>
      <c r="R731" s="318"/>
    </row>
    <row r="732" spans="10:18" x14ac:dyDescent="0.2">
      <c r="J732" s="317"/>
      <c r="N732" s="317"/>
      <c r="O732" s="318"/>
      <c r="Q732" s="320"/>
      <c r="R732" s="318"/>
    </row>
    <row r="733" spans="10:18" x14ac:dyDescent="0.2">
      <c r="J733" s="317"/>
      <c r="N733" s="317"/>
      <c r="O733" s="318"/>
      <c r="Q733" s="320"/>
      <c r="R733" s="318"/>
    </row>
    <row r="734" spans="10:18" x14ac:dyDescent="0.2">
      <c r="J734" s="317"/>
      <c r="N734" s="317"/>
      <c r="O734" s="318"/>
      <c r="Q734" s="320"/>
      <c r="R734" s="318"/>
    </row>
    <row r="735" spans="10:18" x14ac:dyDescent="0.2">
      <c r="J735" s="317"/>
      <c r="N735" s="317"/>
      <c r="O735" s="318"/>
      <c r="Q735" s="320"/>
      <c r="R735" s="318"/>
    </row>
    <row r="736" spans="10:18" x14ac:dyDescent="0.2">
      <c r="J736" s="317"/>
      <c r="N736" s="317"/>
      <c r="O736" s="318"/>
      <c r="Q736" s="320"/>
      <c r="R736" s="318"/>
    </row>
    <row r="737" spans="10:18" x14ac:dyDescent="0.2">
      <c r="J737" s="317"/>
      <c r="N737" s="317"/>
      <c r="O737" s="318"/>
      <c r="Q737" s="320"/>
      <c r="R737" s="318"/>
    </row>
    <row r="738" spans="10:18" x14ac:dyDescent="0.2">
      <c r="J738" s="317"/>
      <c r="N738" s="317"/>
      <c r="O738" s="318"/>
      <c r="Q738" s="320"/>
      <c r="R738" s="318"/>
    </row>
    <row r="739" spans="10:18" x14ac:dyDescent="0.2">
      <c r="J739" s="317"/>
      <c r="N739" s="317"/>
      <c r="O739" s="318"/>
      <c r="Q739" s="320"/>
      <c r="R739" s="318"/>
    </row>
    <row r="740" spans="10:18" x14ac:dyDescent="0.2">
      <c r="J740" s="317"/>
      <c r="N740" s="317"/>
      <c r="O740" s="318"/>
      <c r="Q740" s="320"/>
      <c r="R740" s="318"/>
    </row>
    <row r="741" spans="10:18" x14ac:dyDescent="0.2">
      <c r="J741" s="317"/>
      <c r="N741" s="317"/>
      <c r="O741" s="318"/>
      <c r="Q741" s="320"/>
      <c r="R741" s="318"/>
    </row>
    <row r="742" spans="10:18" x14ac:dyDescent="0.2">
      <c r="J742" s="317"/>
      <c r="N742" s="317"/>
      <c r="O742" s="318"/>
      <c r="Q742" s="320"/>
      <c r="R742" s="318"/>
    </row>
    <row r="743" spans="10:18" x14ac:dyDescent="0.2">
      <c r="J743" s="317"/>
      <c r="N743" s="317"/>
      <c r="O743" s="318"/>
      <c r="Q743" s="320"/>
      <c r="R743" s="318"/>
    </row>
    <row r="744" spans="10:18" x14ac:dyDescent="0.2">
      <c r="J744" s="317"/>
      <c r="N744" s="317"/>
      <c r="O744" s="318"/>
      <c r="Q744" s="320"/>
      <c r="R744" s="318"/>
    </row>
    <row r="745" spans="10:18" x14ac:dyDescent="0.2">
      <c r="J745" s="317"/>
      <c r="N745" s="317"/>
      <c r="O745" s="318"/>
      <c r="Q745" s="320"/>
      <c r="R745" s="318"/>
    </row>
    <row r="746" spans="10:18" x14ac:dyDescent="0.2">
      <c r="J746" s="317"/>
      <c r="N746" s="317"/>
      <c r="O746" s="318"/>
      <c r="Q746" s="320"/>
      <c r="R746" s="318"/>
    </row>
    <row r="747" spans="10:18" x14ac:dyDescent="0.2">
      <c r="J747" s="317"/>
      <c r="N747" s="317"/>
      <c r="O747" s="318"/>
      <c r="Q747" s="320"/>
      <c r="R747" s="318"/>
    </row>
    <row r="748" spans="10:18" x14ac:dyDescent="0.2">
      <c r="J748" s="317"/>
      <c r="N748" s="317"/>
      <c r="O748" s="318"/>
      <c r="Q748" s="320"/>
      <c r="R748" s="318"/>
    </row>
    <row r="749" spans="10:18" x14ac:dyDescent="0.2">
      <c r="J749" s="317"/>
      <c r="N749" s="317"/>
      <c r="O749" s="318"/>
      <c r="Q749" s="320"/>
      <c r="R749" s="318"/>
    </row>
    <row r="750" spans="10:18" x14ac:dyDescent="0.2">
      <c r="J750" s="317"/>
      <c r="N750" s="317"/>
      <c r="O750" s="318"/>
      <c r="Q750" s="320"/>
      <c r="R750" s="318"/>
    </row>
    <row r="751" spans="10:18" x14ac:dyDescent="0.2">
      <c r="J751" s="317"/>
      <c r="N751" s="317"/>
      <c r="O751" s="318"/>
      <c r="Q751" s="320"/>
      <c r="R751" s="318"/>
    </row>
    <row r="752" spans="10:18" x14ac:dyDescent="0.2">
      <c r="J752" s="317"/>
      <c r="N752" s="317"/>
      <c r="O752" s="318"/>
      <c r="Q752" s="320"/>
      <c r="R752" s="318"/>
    </row>
    <row r="753" spans="10:18" x14ac:dyDescent="0.2">
      <c r="J753" s="317"/>
      <c r="N753" s="317"/>
      <c r="O753" s="318"/>
      <c r="Q753" s="320"/>
      <c r="R753" s="318"/>
    </row>
    <row r="754" spans="10:18" x14ac:dyDescent="0.2">
      <c r="J754" s="317"/>
      <c r="N754" s="317"/>
      <c r="O754" s="318"/>
      <c r="Q754" s="320"/>
      <c r="R754" s="318"/>
    </row>
    <row r="755" spans="10:18" x14ac:dyDescent="0.2">
      <c r="J755" s="317"/>
      <c r="N755" s="317"/>
      <c r="O755" s="318"/>
      <c r="Q755" s="320"/>
      <c r="R755" s="318"/>
    </row>
    <row r="756" spans="10:18" x14ac:dyDescent="0.2">
      <c r="J756" s="317"/>
      <c r="N756" s="317"/>
      <c r="O756" s="318"/>
      <c r="Q756" s="320"/>
      <c r="R756" s="318"/>
    </row>
    <row r="757" spans="10:18" x14ac:dyDescent="0.2">
      <c r="J757" s="317"/>
      <c r="N757" s="317"/>
      <c r="O757" s="318"/>
      <c r="Q757" s="320"/>
      <c r="R757" s="318"/>
    </row>
    <row r="758" spans="10:18" x14ac:dyDescent="0.2">
      <c r="J758" s="317"/>
      <c r="N758" s="317"/>
      <c r="O758" s="318"/>
      <c r="Q758" s="320"/>
      <c r="R758" s="318"/>
    </row>
    <row r="759" spans="10:18" x14ac:dyDescent="0.2">
      <c r="J759" s="317"/>
      <c r="N759" s="317"/>
      <c r="O759" s="318"/>
      <c r="Q759" s="320"/>
      <c r="R759" s="318"/>
    </row>
    <row r="760" spans="10:18" x14ac:dyDescent="0.2">
      <c r="J760" s="317"/>
      <c r="N760" s="317"/>
      <c r="O760" s="318"/>
      <c r="Q760" s="320"/>
      <c r="R760" s="318"/>
    </row>
    <row r="761" spans="10:18" x14ac:dyDescent="0.2">
      <c r="J761" s="317"/>
      <c r="N761" s="317"/>
      <c r="O761" s="318"/>
      <c r="Q761" s="320"/>
      <c r="R761" s="318"/>
    </row>
    <row r="762" spans="10:18" x14ac:dyDescent="0.2">
      <c r="J762" s="317"/>
      <c r="N762" s="317"/>
      <c r="O762" s="318"/>
      <c r="Q762" s="320"/>
      <c r="R762" s="318"/>
    </row>
    <row r="763" spans="10:18" x14ac:dyDescent="0.2">
      <c r="J763" s="317"/>
      <c r="N763" s="317"/>
      <c r="O763" s="318"/>
      <c r="Q763" s="320"/>
      <c r="R763" s="318"/>
    </row>
    <row r="764" spans="10:18" x14ac:dyDescent="0.2">
      <c r="J764" s="317"/>
      <c r="N764" s="317"/>
      <c r="O764" s="318"/>
      <c r="Q764" s="320"/>
      <c r="R764" s="318"/>
    </row>
    <row r="765" spans="10:18" x14ac:dyDescent="0.2">
      <c r="J765" s="317"/>
      <c r="N765" s="317"/>
      <c r="O765" s="318"/>
      <c r="Q765" s="320"/>
      <c r="R765" s="318"/>
    </row>
    <row r="766" spans="10:18" x14ac:dyDescent="0.2">
      <c r="J766" s="317"/>
      <c r="N766" s="317"/>
      <c r="O766" s="318"/>
      <c r="Q766" s="320"/>
      <c r="R766" s="318"/>
    </row>
    <row r="767" spans="10:18" x14ac:dyDescent="0.2">
      <c r="J767" s="317"/>
      <c r="N767" s="317"/>
      <c r="O767" s="318"/>
      <c r="Q767" s="320"/>
      <c r="R767" s="318"/>
    </row>
    <row r="768" spans="10:18" x14ac:dyDescent="0.2">
      <c r="J768" s="317"/>
      <c r="N768" s="317"/>
      <c r="O768" s="318"/>
      <c r="Q768" s="320"/>
      <c r="R768" s="318"/>
    </row>
    <row r="769" spans="10:18" x14ac:dyDescent="0.2">
      <c r="J769" s="317"/>
      <c r="N769" s="317"/>
      <c r="O769" s="318"/>
      <c r="Q769" s="320"/>
      <c r="R769" s="318"/>
    </row>
    <row r="770" spans="10:18" x14ac:dyDescent="0.2">
      <c r="J770" s="317"/>
      <c r="N770" s="317"/>
      <c r="O770" s="318"/>
      <c r="Q770" s="320"/>
      <c r="R770" s="318"/>
    </row>
    <row r="771" spans="10:18" x14ac:dyDescent="0.2">
      <c r="J771" s="317"/>
      <c r="N771" s="317"/>
      <c r="O771" s="318"/>
      <c r="Q771" s="320"/>
      <c r="R771" s="318"/>
    </row>
    <row r="772" spans="10:18" x14ac:dyDescent="0.2">
      <c r="J772" s="317"/>
      <c r="N772" s="317"/>
      <c r="O772" s="318"/>
      <c r="Q772" s="320"/>
      <c r="R772" s="318"/>
    </row>
    <row r="773" spans="10:18" x14ac:dyDescent="0.2">
      <c r="J773" s="317"/>
      <c r="N773" s="317"/>
      <c r="O773" s="318"/>
      <c r="Q773" s="320"/>
      <c r="R773" s="318"/>
    </row>
    <row r="774" spans="10:18" x14ac:dyDescent="0.2">
      <c r="J774" s="317"/>
      <c r="N774" s="317"/>
      <c r="O774" s="318"/>
      <c r="Q774" s="320"/>
      <c r="R774" s="318"/>
    </row>
    <row r="775" spans="10:18" x14ac:dyDescent="0.2">
      <c r="J775" s="317"/>
      <c r="N775" s="317"/>
      <c r="O775" s="318"/>
      <c r="Q775" s="320"/>
      <c r="R775" s="318"/>
    </row>
    <row r="776" spans="10:18" x14ac:dyDescent="0.2">
      <c r="J776" s="317"/>
      <c r="N776" s="317"/>
      <c r="O776" s="318"/>
      <c r="Q776" s="320"/>
      <c r="R776" s="318"/>
    </row>
    <row r="777" spans="10:18" x14ac:dyDescent="0.2">
      <c r="J777" s="317"/>
      <c r="N777" s="317"/>
      <c r="O777" s="318"/>
      <c r="Q777" s="320"/>
      <c r="R777" s="318"/>
    </row>
    <row r="778" spans="10:18" x14ac:dyDescent="0.2">
      <c r="J778" s="317"/>
      <c r="N778" s="317"/>
      <c r="O778" s="318"/>
      <c r="Q778" s="320"/>
      <c r="R778" s="318"/>
    </row>
    <row r="779" spans="10:18" x14ac:dyDescent="0.2">
      <c r="J779" s="317"/>
      <c r="N779" s="317"/>
      <c r="O779" s="318"/>
      <c r="Q779" s="320"/>
      <c r="R779" s="318"/>
    </row>
    <row r="780" spans="10:18" x14ac:dyDescent="0.2">
      <c r="J780" s="317"/>
      <c r="N780" s="317"/>
      <c r="O780" s="318"/>
      <c r="Q780" s="320"/>
      <c r="R780" s="318"/>
    </row>
    <row r="781" spans="10:18" x14ac:dyDescent="0.2">
      <c r="J781" s="317"/>
      <c r="N781" s="317"/>
      <c r="O781" s="318"/>
      <c r="Q781" s="320"/>
      <c r="R781" s="318"/>
    </row>
    <row r="782" spans="10:18" x14ac:dyDescent="0.2">
      <c r="J782" s="317"/>
      <c r="N782" s="317"/>
      <c r="O782" s="318"/>
      <c r="Q782" s="320"/>
      <c r="R782" s="318"/>
    </row>
    <row r="783" spans="10:18" x14ac:dyDescent="0.2">
      <c r="J783" s="317"/>
      <c r="N783" s="317"/>
      <c r="O783" s="318"/>
      <c r="Q783" s="320"/>
      <c r="R783" s="318"/>
    </row>
    <row r="784" spans="10:18" x14ac:dyDescent="0.2">
      <c r="J784" s="317"/>
      <c r="N784" s="317"/>
      <c r="O784" s="318"/>
      <c r="Q784" s="320"/>
      <c r="R784" s="318"/>
    </row>
    <row r="785" spans="10:18" x14ac:dyDescent="0.2">
      <c r="J785" s="317"/>
      <c r="N785" s="317"/>
      <c r="O785" s="318"/>
      <c r="Q785" s="320"/>
      <c r="R785" s="318"/>
    </row>
    <row r="786" spans="10:18" x14ac:dyDescent="0.2">
      <c r="J786" s="317"/>
      <c r="N786" s="317"/>
      <c r="O786" s="318"/>
      <c r="Q786" s="320"/>
      <c r="R786" s="318"/>
    </row>
    <row r="787" spans="10:18" x14ac:dyDescent="0.2">
      <c r="J787" s="317"/>
      <c r="N787" s="317"/>
      <c r="O787" s="318"/>
      <c r="Q787" s="320"/>
      <c r="R787" s="318"/>
    </row>
    <row r="788" spans="10:18" x14ac:dyDescent="0.2">
      <c r="J788" s="317"/>
      <c r="N788" s="317"/>
      <c r="O788" s="318"/>
      <c r="Q788" s="320"/>
      <c r="R788" s="318"/>
    </row>
    <row r="789" spans="10:18" x14ac:dyDescent="0.2">
      <c r="J789" s="317"/>
      <c r="N789" s="317"/>
      <c r="O789" s="318"/>
      <c r="Q789" s="320"/>
      <c r="R789" s="318"/>
    </row>
    <row r="790" spans="10:18" x14ac:dyDescent="0.2">
      <c r="J790" s="317"/>
      <c r="N790" s="317"/>
      <c r="O790" s="318"/>
      <c r="Q790" s="320"/>
      <c r="R790" s="318"/>
    </row>
    <row r="791" spans="10:18" x14ac:dyDescent="0.2">
      <c r="J791" s="317"/>
      <c r="N791" s="317"/>
      <c r="O791" s="318"/>
      <c r="Q791" s="320"/>
      <c r="R791" s="318"/>
    </row>
    <row r="792" spans="10:18" x14ac:dyDescent="0.2">
      <c r="J792" s="317"/>
      <c r="N792" s="317"/>
      <c r="O792" s="318"/>
      <c r="Q792" s="320"/>
      <c r="R792" s="318"/>
    </row>
    <row r="793" spans="10:18" x14ac:dyDescent="0.2">
      <c r="J793" s="317"/>
      <c r="N793" s="317"/>
      <c r="O793" s="318"/>
      <c r="Q793" s="320"/>
      <c r="R793" s="318"/>
    </row>
    <row r="794" spans="10:18" x14ac:dyDescent="0.2">
      <c r="J794" s="317"/>
      <c r="N794" s="317"/>
      <c r="O794" s="318"/>
      <c r="Q794" s="320"/>
      <c r="R794" s="318"/>
    </row>
    <row r="795" spans="10:18" x14ac:dyDescent="0.2">
      <c r="J795" s="317"/>
      <c r="N795" s="317"/>
      <c r="O795" s="318"/>
      <c r="Q795" s="320"/>
      <c r="R795" s="318"/>
    </row>
    <row r="796" spans="10:18" x14ac:dyDescent="0.2">
      <c r="J796" s="317"/>
      <c r="N796" s="317"/>
      <c r="O796" s="318"/>
      <c r="Q796" s="320"/>
      <c r="R796" s="318"/>
    </row>
    <row r="797" spans="10:18" x14ac:dyDescent="0.2">
      <c r="J797" s="317"/>
      <c r="N797" s="317"/>
      <c r="O797" s="318"/>
      <c r="Q797" s="320"/>
      <c r="R797" s="318"/>
    </row>
    <row r="798" spans="10:18" x14ac:dyDescent="0.2">
      <c r="J798" s="317"/>
      <c r="N798" s="317"/>
      <c r="O798" s="318"/>
      <c r="Q798" s="320"/>
      <c r="R798" s="318"/>
    </row>
    <row r="799" spans="10:18" x14ac:dyDescent="0.2">
      <c r="J799" s="317"/>
      <c r="N799" s="317"/>
      <c r="O799" s="318"/>
      <c r="Q799" s="320"/>
      <c r="R799" s="318"/>
    </row>
    <row r="800" spans="10:18" x14ac:dyDescent="0.2">
      <c r="J800" s="317"/>
      <c r="N800" s="317"/>
      <c r="O800" s="318"/>
      <c r="Q800" s="320"/>
      <c r="R800" s="318"/>
    </row>
    <row r="801" spans="10:18" x14ac:dyDescent="0.2">
      <c r="J801" s="317"/>
      <c r="N801" s="317"/>
      <c r="O801" s="318"/>
      <c r="Q801" s="320"/>
      <c r="R801" s="318"/>
    </row>
    <row r="802" spans="10:18" x14ac:dyDescent="0.2">
      <c r="J802" s="317"/>
      <c r="N802" s="317"/>
      <c r="O802" s="318"/>
      <c r="Q802" s="320"/>
      <c r="R802" s="318"/>
    </row>
    <row r="803" spans="10:18" x14ac:dyDescent="0.2">
      <c r="J803" s="317"/>
      <c r="N803" s="317"/>
      <c r="O803" s="318"/>
      <c r="Q803" s="320"/>
      <c r="R803" s="318"/>
    </row>
    <row r="804" spans="10:18" x14ac:dyDescent="0.2">
      <c r="J804" s="317"/>
      <c r="N804" s="317"/>
      <c r="O804" s="318"/>
      <c r="Q804" s="320"/>
      <c r="R804" s="318"/>
    </row>
    <row r="805" spans="10:18" x14ac:dyDescent="0.2">
      <c r="J805" s="317"/>
      <c r="N805" s="317"/>
      <c r="O805" s="318"/>
      <c r="Q805" s="320"/>
      <c r="R805" s="318"/>
    </row>
    <row r="806" spans="10:18" x14ac:dyDescent="0.2">
      <c r="J806" s="317"/>
      <c r="N806" s="317"/>
      <c r="O806" s="318"/>
      <c r="Q806" s="320"/>
      <c r="R806" s="318"/>
    </row>
    <row r="807" spans="10:18" x14ac:dyDescent="0.2">
      <c r="J807" s="317"/>
      <c r="N807" s="317"/>
      <c r="O807" s="318"/>
      <c r="Q807" s="320"/>
      <c r="R807" s="318"/>
    </row>
    <row r="808" spans="10:18" x14ac:dyDescent="0.2">
      <c r="J808" s="317"/>
      <c r="N808" s="317"/>
      <c r="O808" s="318"/>
      <c r="Q808" s="320"/>
      <c r="R808" s="318"/>
    </row>
    <row r="809" spans="10:18" x14ac:dyDescent="0.2">
      <c r="J809" s="317"/>
      <c r="N809" s="317"/>
      <c r="O809" s="318"/>
      <c r="Q809" s="320"/>
      <c r="R809" s="318"/>
    </row>
    <row r="810" spans="10:18" x14ac:dyDescent="0.2">
      <c r="J810" s="317"/>
      <c r="N810" s="317"/>
      <c r="O810" s="318"/>
      <c r="Q810" s="320"/>
      <c r="R810" s="318"/>
    </row>
    <row r="811" spans="10:18" x14ac:dyDescent="0.2">
      <c r="J811" s="317"/>
      <c r="N811" s="317"/>
      <c r="O811" s="318"/>
      <c r="Q811" s="320"/>
      <c r="R811" s="318"/>
    </row>
    <row r="812" spans="10:18" x14ac:dyDescent="0.2">
      <c r="J812" s="317"/>
      <c r="N812" s="317"/>
      <c r="O812" s="318"/>
      <c r="Q812" s="320"/>
      <c r="R812" s="318"/>
    </row>
    <row r="813" spans="10:18" x14ac:dyDescent="0.2">
      <c r="J813" s="317"/>
      <c r="N813" s="317"/>
      <c r="O813" s="318"/>
      <c r="Q813" s="320"/>
      <c r="R813" s="318"/>
    </row>
    <row r="814" spans="10:18" x14ac:dyDescent="0.2">
      <c r="J814" s="317"/>
      <c r="N814" s="317"/>
      <c r="O814" s="318"/>
      <c r="Q814" s="320"/>
      <c r="R814" s="318"/>
    </row>
    <row r="815" spans="10:18" x14ac:dyDescent="0.2">
      <c r="J815" s="317"/>
      <c r="N815" s="317"/>
      <c r="O815" s="318"/>
      <c r="Q815" s="320"/>
      <c r="R815" s="318"/>
    </row>
    <row r="816" spans="10:18" x14ac:dyDescent="0.2">
      <c r="J816" s="317"/>
      <c r="N816" s="317"/>
      <c r="O816" s="318"/>
      <c r="Q816" s="320"/>
      <c r="R816" s="318"/>
    </row>
    <row r="817" spans="10:18" x14ac:dyDescent="0.2">
      <c r="J817" s="317"/>
      <c r="N817" s="317"/>
      <c r="O817" s="318"/>
      <c r="Q817" s="320"/>
      <c r="R817" s="318"/>
    </row>
    <row r="818" spans="10:18" x14ac:dyDescent="0.2">
      <c r="J818" s="317"/>
      <c r="N818" s="317"/>
      <c r="O818" s="318"/>
      <c r="Q818" s="320"/>
      <c r="R818" s="318"/>
    </row>
    <row r="819" spans="10:18" x14ac:dyDescent="0.2">
      <c r="J819" s="317"/>
      <c r="N819" s="317"/>
      <c r="O819" s="318"/>
      <c r="Q819" s="320"/>
      <c r="R819" s="318"/>
    </row>
    <row r="820" spans="10:18" x14ac:dyDescent="0.2">
      <c r="J820" s="317"/>
      <c r="N820" s="317"/>
      <c r="O820" s="318"/>
      <c r="Q820" s="320"/>
      <c r="R820" s="318"/>
    </row>
    <row r="821" spans="10:18" x14ac:dyDescent="0.2">
      <c r="J821" s="317"/>
      <c r="N821" s="317"/>
      <c r="O821" s="318"/>
      <c r="Q821" s="320"/>
      <c r="R821" s="318"/>
    </row>
    <row r="822" spans="10:18" x14ac:dyDescent="0.2">
      <c r="J822" s="317"/>
      <c r="N822" s="317"/>
      <c r="O822" s="318"/>
      <c r="Q822" s="320"/>
      <c r="R822" s="318"/>
    </row>
    <row r="823" spans="10:18" x14ac:dyDescent="0.2">
      <c r="J823" s="317"/>
      <c r="N823" s="317"/>
      <c r="O823" s="318"/>
      <c r="Q823" s="320"/>
      <c r="R823" s="318"/>
    </row>
    <row r="824" spans="10:18" x14ac:dyDescent="0.2">
      <c r="J824" s="317"/>
      <c r="N824" s="317"/>
      <c r="O824" s="318"/>
      <c r="Q824" s="320"/>
      <c r="R824" s="318"/>
    </row>
    <row r="825" spans="10:18" x14ac:dyDescent="0.2">
      <c r="J825" s="317"/>
      <c r="N825" s="317"/>
      <c r="O825" s="318"/>
      <c r="Q825" s="320"/>
      <c r="R825" s="318"/>
    </row>
    <row r="826" spans="10:18" x14ac:dyDescent="0.2">
      <c r="J826" s="317"/>
      <c r="N826" s="317"/>
      <c r="O826" s="318"/>
      <c r="Q826" s="320"/>
      <c r="R826" s="318"/>
    </row>
    <row r="827" spans="10:18" x14ac:dyDescent="0.2">
      <c r="J827" s="317"/>
      <c r="N827" s="317"/>
      <c r="O827" s="318"/>
      <c r="Q827" s="320"/>
      <c r="R827" s="318"/>
    </row>
    <row r="828" spans="10:18" x14ac:dyDescent="0.2">
      <c r="J828" s="317"/>
      <c r="N828" s="317"/>
      <c r="O828" s="318"/>
      <c r="Q828" s="320"/>
      <c r="R828" s="318"/>
    </row>
    <row r="829" spans="10:18" x14ac:dyDescent="0.2">
      <c r="J829" s="317"/>
      <c r="N829" s="317"/>
      <c r="O829" s="318"/>
      <c r="Q829" s="320"/>
      <c r="R829" s="318"/>
    </row>
    <row r="830" spans="10:18" x14ac:dyDescent="0.2">
      <c r="J830" s="317"/>
      <c r="N830" s="317"/>
      <c r="O830" s="318"/>
      <c r="Q830" s="320"/>
      <c r="R830" s="318"/>
    </row>
    <row r="831" spans="10:18" x14ac:dyDescent="0.2">
      <c r="J831" s="317"/>
      <c r="N831" s="317"/>
      <c r="O831" s="318"/>
      <c r="Q831" s="320"/>
      <c r="R831" s="318"/>
    </row>
    <row r="832" spans="10:18" x14ac:dyDescent="0.2">
      <c r="J832" s="317"/>
      <c r="N832" s="317"/>
      <c r="O832" s="318"/>
      <c r="Q832" s="320"/>
      <c r="R832" s="318"/>
    </row>
    <row r="833" spans="10:18" x14ac:dyDescent="0.2">
      <c r="J833" s="317"/>
      <c r="N833" s="317"/>
      <c r="O833" s="318"/>
      <c r="Q833" s="320"/>
      <c r="R833" s="318"/>
    </row>
    <row r="834" spans="10:18" x14ac:dyDescent="0.2">
      <c r="J834" s="317"/>
      <c r="N834" s="317"/>
      <c r="O834" s="318"/>
      <c r="Q834" s="320"/>
      <c r="R834" s="318"/>
    </row>
    <row r="835" spans="10:18" x14ac:dyDescent="0.2">
      <c r="J835" s="317"/>
      <c r="N835" s="317"/>
      <c r="O835" s="318"/>
      <c r="Q835" s="320"/>
      <c r="R835" s="318"/>
    </row>
    <row r="836" spans="10:18" x14ac:dyDescent="0.2">
      <c r="J836" s="317"/>
      <c r="N836" s="317"/>
      <c r="O836" s="318"/>
      <c r="Q836" s="320"/>
      <c r="R836" s="318"/>
    </row>
    <row r="837" spans="10:18" x14ac:dyDescent="0.2">
      <c r="J837" s="317"/>
      <c r="N837" s="317"/>
      <c r="O837" s="318"/>
      <c r="Q837" s="320"/>
      <c r="R837" s="318"/>
    </row>
    <row r="838" spans="10:18" x14ac:dyDescent="0.2">
      <c r="J838" s="317"/>
      <c r="N838" s="317"/>
      <c r="O838" s="318"/>
      <c r="Q838" s="320"/>
      <c r="R838" s="318"/>
    </row>
    <row r="839" spans="10:18" x14ac:dyDescent="0.2">
      <c r="J839" s="317"/>
      <c r="N839" s="317"/>
      <c r="O839" s="318"/>
      <c r="Q839" s="320"/>
      <c r="R839" s="318"/>
    </row>
    <row r="840" spans="10:18" x14ac:dyDescent="0.2">
      <c r="J840" s="317"/>
      <c r="N840" s="317"/>
      <c r="O840" s="318"/>
      <c r="Q840" s="320"/>
      <c r="R840" s="318"/>
    </row>
    <row r="841" spans="10:18" x14ac:dyDescent="0.2">
      <c r="J841" s="317"/>
      <c r="N841" s="317"/>
      <c r="O841" s="318"/>
      <c r="Q841" s="320"/>
      <c r="R841" s="318"/>
    </row>
    <row r="842" spans="10:18" x14ac:dyDescent="0.2">
      <c r="J842" s="317"/>
      <c r="N842" s="317"/>
      <c r="O842" s="318"/>
      <c r="Q842" s="320"/>
      <c r="R842" s="318"/>
    </row>
    <row r="843" spans="10:18" x14ac:dyDescent="0.2">
      <c r="J843" s="317"/>
      <c r="N843" s="317"/>
      <c r="O843" s="318"/>
      <c r="Q843" s="320"/>
      <c r="R843" s="318"/>
    </row>
    <row r="844" spans="10:18" x14ac:dyDescent="0.2">
      <c r="J844" s="317"/>
      <c r="N844" s="317"/>
      <c r="O844" s="318"/>
      <c r="Q844" s="320"/>
      <c r="R844" s="318"/>
    </row>
    <row r="845" spans="10:18" x14ac:dyDescent="0.2">
      <c r="J845" s="317"/>
      <c r="N845" s="317"/>
      <c r="O845" s="318"/>
      <c r="Q845" s="320"/>
      <c r="R845" s="318"/>
    </row>
    <row r="846" spans="10:18" x14ac:dyDescent="0.2">
      <c r="J846" s="317"/>
      <c r="N846" s="317"/>
      <c r="O846" s="318"/>
      <c r="Q846" s="320"/>
      <c r="R846" s="318"/>
    </row>
    <row r="847" spans="10:18" x14ac:dyDescent="0.2">
      <c r="J847" s="317"/>
      <c r="N847" s="317"/>
      <c r="O847" s="318"/>
      <c r="Q847" s="320"/>
      <c r="R847" s="318"/>
    </row>
    <row r="848" spans="10:18" x14ac:dyDescent="0.2">
      <c r="J848" s="317"/>
      <c r="N848" s="317"/>
      <c r="O848" s="318"/>
      <c r="Q848" s="320"/>
      <c r="R848" s="318"/>
    </row>
    <row r="849" spans="10:18" x14ac:dyDescent="0.2">
      <c r="J849" s="317"/>
      <c r="N849" s="317"/>
      <c r="O849" s="318"/>
      <c r="Q849" s="320"/>
      <c r="R849" s="318"/>
    </row>
    <row r="850" spans="10:18" x14ac:dyDescent="0.2">
      <c r="J850" s="317"/>
      <c r="N850" s="317"/>
      <c r="O850" s="318"/>
      <c r="Q850" s="320"/>
      <c r="R850" s="318"/>
    </row>
    <row r="851" spans="10:18" x14ac:dyDescent="0.2">
      <c r="J851" s="317"/>
      <c r="N851" s="317"/>
      <c r="O851" s="318"/>
      <c r="Q851" s="320"/>
      <c r="R851" s="318"/>
    </row>
    <row r="852" spans="10:18" x14ac:dyDescent="0.2">
      <c r="J852" s="317"/>
      <c r="N852" s="317"/>
      <c r="O852" s="318"/>
      <c r="Q852" s="320"/>
      <c r="R852" s="318"/>
    </row>
    <row r="853" spans="10:18" x14ac:dyDescent="0.2">
      <c r="J853" s="317"/>
      <c r="N853" s="317"/>
      <c r="O853" s="318"/>
      <c r="Q853" s="320"/>
      <c r="R853" s="318"/>
    </row>
    <row r="854" spans="10:18" x14ac:dyDescent="0.2">
      <c r="J854" s="317"/>
      <c r="N854" s="317"/>
      <c r="O854" s="318"/>
      <c r="Q854" s="320"/>
      <c r="R854" s="318"/>
    </row>
    <row r="855" spans="10:18" x14ac:dyDescent="0.2">
      <c r="J855" s="317"/>
      <c r="N855" s="317"/>
      <c r="O855" s="318"/>
      <c r="Q855" s="320"/>
      <c r="R855" s="318"/>
    </row>
    <row r="856" spans="10:18" x14ac:dyDescent="0.2">
      <c r="J856" s="317"/>
      <c r="N856" s="317"/>
      <c r="O856" s="318"/>
      <c r="Q856" s="320"/>
      <c r="R856" s="318"/>
    </row>
    <row r="857" spans="10:18" x14ac:dyDescent="0.2">
      <c r="J857" s="317"/>
      <c r="N857" s="317"/>
      <c r="O857" s="318"/>
      <c r="Q857" s="320"/>
      <c r="R857" s="318"/>
    </row>
    <row r="858" spans="10:18" x14ac:dyDescent="0.2">
      <c r="J858" s="317"/>
      <c r="N858" s="317"/>
      <c r="O858" s="318"/>
      <c r="Q858" s="320"/>
      <c r="R858" s="318"/>
    </row>
    <row r="859" spans="10:18" x14ac:dyDescent="0.2">
      <c r="J859" s="317"/>
      <c r="N859" s="317"/>
      <c r="O859" s="318"/>
      <c r="Q859" s="320"/>
      <c r="R859" s="318"/>
    </row>
    <row r="860" spans="10:18" x14ac:dyDescent="0.2">
      <c r="J860" s="317"/>
      <c r="N860" s="317"/>
      <c r="O860" s="318"/>
      <c r="Q860" s="320"/>
      <c r="R860" s="318"/>
    </row>
    <row r="861" spans="10:18" x14ac:dyDescent="0.2">
      <c r="J861" s="317"/>
      <c r="N861" s="317"/>
      <c r="O861" s="318"/>
      <c r="Q861" s="320"/>
      <c r="R861" s="318"/>
    </row>
    <row r="862" spans="10:18" x14ac:dyDescent="0.2">
      <c r="J862" s="317"/>
      <c r="N862" s="317"/>
      <c r="O862" s="318"/>
      <c r="Q862" s="320"/>
      <c r="R862" s="318"/>
    </row>
    <row r="863" spans="10:18" x14ac:dyDescent="0.2">
      <c r="J863" s="317"/>
      <c r="N863" s="317"/>
      <c r="O863" s="318"/>
      <c r="Q863" s="320"/>
      <c r="R863" s="318"/>
    </row>
    <row r="864" spans="10:18" x14ac:dyDescent="0.2">
      <c r="J864" s="317"/>
      <c r="N864" s="317"/>
      <c r="O864" s="318"/>
      <c r="Q864" s="320"/>
      <c r="R864" s="318"/>
    </row>
    <row r="865" spans="10:18" x14ac:dyDescent="0.2">
      <c r="J865" s="317"/>
      <c r="N865" s="317"/>
      <c r="O865" s="318"/>
      <c r="Q865" s="320"/>
      <c r="R865" s="318"/>
    </row>
    <row r="866" spans="10:18" x14ac:dyDescent="0.2">
      <c r="J866" s="317"/>
      <c r="N866" s="317"/>
      <c r="O866" s="318"/>
      <c r="Q866" s="320"/>
      <c r="R866" s="318"/>
    </row>
    <row r="867" spans="10:18" x14ac:dyDescent="0.2">
      <c r="J867" s="317"/>
      <c r="N867" s="317"/>
      <c r="O867" s="318"/>
      <c r="Q867" s="320"/>
      <c r="R867" s="318"/>
    </row>
    <row r="868" spans="10:18" x14ac:dyDescent="0.2">
      <c r="J868" s="317"/>
      <c r="N868" s="317"/>
      <c r="O868" s="318"/>
      <c r="Q868" s="320"/>
      <c r="R868" s="318"/>
    </row>
    <row r="869" spans="10:18" x14ac:dyDescent="0.2">
      <c r="J869" s="317"/>
      <c r="N869" s="317"/>
      <c r="O869" s="318"/>
      <c r="Q869" s="320"/>
      <c r="R869" s="318"/>
    </row>
    <row r="870" spans="10:18" x14ac:dyDescent="0.2">
      <c r="J870" s="317"/>
      <c r="N870" s="317"/>
      <c r="O870" s="318"/>
      <c r="Q870" s="320"/>
      <c r="R870" s="318"/>
    </row>
    <row r="871" spans="10:18" x14ac:dyDescent="0.2">
      <c r="J871" s="317"/>
      <c r="N871" s="317"/>
      <c r="O871" s="318"/>
      <c r="Q871" s="320"/>
      <c r="R871" s="318"/>
    </row>
    <row r="872" spans="10:18" x14ac:dyDescent="0.2">
      <c r="J872" s="317"/>
      <c r="N872" s="317"/>
      <c r="O872" s="318"/>
      <c r="Q872" s="320"/>
      <c r="R872" s="318"/>
    </row>
    <row r="873" spans="10:18" x14ac:dyDescent="0.2">
      <c r="J873" s="317"/>
      <c r="N873" s="317"/>
      <c r="O873" s="318"/>
      <c r="Q873" s="320"/>
      <c r="R873" s="318"/>
    </row>
    <row r="874" spans="10:18" x14ac:dyDescent="0.2">
      <c r="J874" s="317"/>
      <c r="N874" s="317"/>
      <c r="O874" s="318"/>
      <c r="Q874" s="320"/>
      <c r="R874" s="318"/>
    </row>
    <row r="875" spans="10:18" x14ac:dyDescent="0.2">
      <c r="J875" s="317"/>
      <c r="N875" s="317"/>
      <c r="O875" s="318"/>
      <c r="Q875" s="320"/>
      <c r="R875" s="318"/>
    </row>
    <row r="876" spans="10:18" x14ac:dyDescent="0.2">
      <c r="J876" s="317"/>
      <c r="N876" s="317"/>
      <c r="O876" s="318"/>
      <c r="Q876" s="320"/>
      <c r="R876" s="318"/>
    </row>
    <row r="877" spans="10:18" x14ac:dyDescent="0.2">
      <c r="J877" s="317"/>
      <c r="N877" s="317"/>
      <c r="O877" s="318"/>
      <c r="Q877" s="320"/>
      <c r="R877" s="318"/>
    </row>
    <row r="878" spans="10:18" x14ac:dyDescent="0.2">
      <c r="J878" s="317"/>
      <c r="N878" s="317"/>
      <c r="O878" s="318"/>
      <c r="Q878" s="320"/>
      <c r="R878" s="318"/>
    </row>
    <row r="879" spans="10:18" x14ac:dyDescent="0.2">
      <c r="J879" s="317"/>
      <c r="N879" s="317"/>
      <c r="O879" s="318"/>
      <c r="Q879" s="320"/>
      <c r="R879" s="318"/>
    </row>
    <row r="880" spans="10:18" x14ac:dyDescent="0.2">
      <c r="J880" s="317"/>
      <c r="N880" s="317"/>
      <c r="O880" s="318"/>
      <c r="Q880" s="320"/>
      <c r="R880" s="318"/>
    </row>
    <row r="881" spans="10:18" x14ac:dyDescent="0.2">
      <c r="J881" s="317"/>
      <c r="N881" s="317"/>
      <c r="O881" s="318"/>
      <c r="Q881" s="320"/>
      <c r="R881" s="318"/>
    </row>
    <row r="882" spans="10:18" x14ac:dyDescent="0.2">
      <c r="J882" s="317"/>
      <c r="N882" s="317"/>
      <c r="O882" s="318"/>
      <c r="Q882" s="320"/>
      <c r="R882" s="318"/>
    </row>
    <row r="883" spans="10:18" x14ac:dyDescent="0.2">
      <c r="J883" s="317"/>
      <c r="N883" s="317"/>
      <c r="O883" s="318"/>
      <c r="Q883" s="320"/>
      <c r="R883" s="318"/>
    </row>
    <row r="884" spans="10:18" x14ac:dyDescent="0.2">
      <c r="J884" s="317"/>
      <c r="N884" s="317"/>
      <c r="O884" s="318"/>
      <c r="Q884" s="320"/>
      <c r="R884" s="318"/>
    </row>
    <row r="885" spans="10:18" x14ac:dyDescent="0.2">
      <c r="J885" s="317"/>
      <c r="N885" s="317"/>
      <c r="O885" s="318"/>
      <c r="Q885" s="320"/>
      <c r="R885" s="318"/>
    </row>
    <row r="886" spans="10:18" x14ac:dyDescent="0.2">
      <c r="J886" s="317"/>
      <c r="N886" s="317"/>
      <c r="O886" s="318"/>
      <c r="Q886" s="320"/>
      <c r="R886" s="318"/>
    </row>
    <row r="887" spans="10:18" x14ac:dyDescent="0.2">
      <c r="J887" s="317"/>
      <c r="N887" s="317"/>
      <c r="O887" s="318"/>
      <c r="Q887" s="320"/>
      <c r="R887" s="318"/>
    </row>
    <row r="888" spans="10:18" x14ac:dyDescent="0.2">
      <c r="J888" s="317"/>
      <c r="N888" s="317"/>
      <c r="O888" s="318"/>
      <c r="Q888" s="320"/>
      <c r="R888" s="318"/>
    </row>
    <row r="889" spans="10:18" x14ac:dyDescent="0.2">
      <c r="J889" s="317"/>
      <c r="N889" s="317"/>
      <c r="O889" s="318"/>
      <c r="Q889" s="320"/>
      <c r="R889" s="318"/>
    </row>
    <row r="890" spans="10:18" x14ac:dyDescent="0.2">
      <c r="J890" s="317"/>
      <c r="N890" s="317"/>
      <c r="O890" s="318"/>
      <c r="Q890" s="320"/>
      <c r="R890" s="318"/>
    </row>
    <row r="891" spans="10:18" x14ac:dyDescent="0.2">
      <c r="J891" s="317"/>
      <c r="N891" s="317"/>
      <c r="O891" s="318"/>
      <c r="Q891" s="320"/>
      <c r="R891" s="318"/>
    </row>
    <row r="892" spans="10:18" x14ac:dyDescent="0.2">
      <c r="J892" s="317"/>
      <c r="N892" s="317"/>
      <c r="O892" s="318"/>
      <c r="Q892" s="320"/>
      <c r="R892" s="318"/>
    </row>
    <row r="893" spans="10:18" x14ac:dyDescent="0.2">
      <c r="J893" s="317"/>
      <c r="N893" s="317"/>
      <c r="O893" s="318"/>
      <c r="Q893" s="320"/>
      <c r="R893" s="318"/>
    </row>
    <row r="894" spans="10:18" x14ac:dyDescent="0.2">
      <c r="J894" s="317"/>
      <c r="N894" s="317"/>
      <c r="O894" s="318"/>
      <c r="Q894" s="320"/>
      <c r="R894" s="318"/>
    </row>
    <row r="895" spans="10:18" x14ac:dyDescent="0.2">
      <c r="J895" s="317"/>
      <c r="N895" s="317"/>
      <c r="O895" s="318"/>
      <c r="Q895" s="320"/>
      <c r="R895" s="318"/>
    </row>
    <row r="896" spans="10:18" x14ac:dyDescent="0.2">
      <c r="J896" s="317"/>
      <c r="N896" s="317"/>
      <c r="O896" s="318"/>
      <c r="Q896" s="320"/>
      <c r="R896" s="318"/>
    </row>
    <row r="897" spans="10:18" x14ac:dyDescent="0.2">
      <c r="J897" s="317"/>
      <c r="N897" s="317"/>
      <c r="O897" s="318"/>
      <c r="Q897" s="320"/>
      <c r="R897" s="318"/>
    </row>
    <row r="898" spans="10:18" x14ac:dyDescent="0.2">
      <c r="J898" s="317"/>
      <c r="N898" s="317"/>
      <c r="O898" s="318"/>
      <c r="Q898" s="320"/>
      <c r="R898" s="318"/>
    </row>
    <row r="899" spans="10:18" x14ac:dyDescent="0.2">
      <c r="J899" s="317"/>
      <c r="N899" s="317"/>
      <c r="O899" s="318"/>
      <c r="Q899" s="320"/>
      <c r="R899" s="318"/>
    </row>
    <row r="900" spans="10:18" x14ac:dyDescent="0.2">
      <c r="J900" s="317"/>
      <c r="N900" s="317"/>
      <c r="O900" s="318"/>
      <c r="Q900" s="320"/>
      <c r="R900" s="318"/>
    </row>
    <row r="901" spans="10:18" x14ac:dyDescent="0.2">
      <c r="J901" s="317"/>
      <c r="N901" s="317"/>
      <c r="O901" s="318"/>
      <c r="Q901" s="320"/>
      <c r="R901" s="318"/>
    </row>
    <row r="902" spans="10:18" x14ac:dyDescent="0.2">
      <c r="J902" s="317"/>
      <c r="N902" s="317"/>
      <c r="O902" s="318"/>
      <c r="Q902" s="320"/>
      <c r="R902" s="318"/>
    </row>
    <row r="903" spans="10:18" x14ac:dyDescent="0.2">
      <c r="J903" s="317"/>
      <c r="N903" s="317"/>
      <c r="O903" s="318"/>
      <c r="Q903" s="320"/>
      <c r="R903" s="318"/>
    </row>
    <row r="904" spans="10:18" x14ac:dyDescent="0.2">
      <c r="J904" s="317"/>
      <c r="N904" s="317"/>
      <c r="O904" s="318"/>
      <c r="Q904" s="320"/>
      <c r="R904" s="318"/>
    </row>
    <row r="905" spans="10:18" x14ac:dyDescent="0.2">
      <c r="J905" s="317"/>
      <c r="N905" s="317"/>
      <c r="O905" s="318"/>
      <c r="Q905" s="320"/>
      <c r="R905" s="318"/>
    </row>
    <row r="906" spans="10:18" x14ac:dyDescent="0.2">
      <c r="J906" s="317"/>
      <c r="N906" s="317"/>
      <c r="O906" s="318"/>
      <c r="Q906" s="320"/>
      <c r="R906" s="318"/>
    </row>
    <row r="907" spans="10:18" x14ac:dyDescent="0.2">
      <c r="J907" s="317"/>
      <c r="N907" s="317"/>
      <c r="O907" s="318"/>
      <c r="Q907" s="320"/>
      <c r="R907" s="318"/>
    </row>
    <row r="908" spans="10:18" x14ac:dyDescent="0.2">
      <c r="J908" s="317"/>
      <c r="N908" s="317"/>
      <c r="O908" s="318"/>
      <c r="Q908" s="320"/>
      <c r="R908" s="318"/>
    </row>
    <row r="909" spans="10:18" x14ac:dyDescent="0.2">
      <c r="J909" s="317"/>
      <c r="N909" s="317"/>
      <c r="O909" s="318"/>
      <c r="Q909" s="320"/>
      <c r="R909" s="318"/>
    </row>
    <row r="910" spans="10:18" x14ac:dyDescent="0.2">
      <c r="J910" s="317"/>
      <c r="N910" s="317"/>
      <c r="O910" s="318"/>
      <c r="Q910" s="320"/>
      <c r="R910" s="318"/>
    </row>
    <row r="911" spans="10:18" x14ac:dyDescent="0.2">
      <c r="J911" s="317"/>
      <c r="N911" s="317"/>
      <c r="O911" s="318"/>
      <c r="Q911" s="320"/>
      <c r="R911" s="318"/>
    </row>
    <row r="912" spans="10:18" x14ac:dyDescent="0.2">
      <c r="J912" s="317"/>
      <c r="N912" s="317"/>
      <c r="O912" s="318"/>
      <c r="Q912" s="320"/>
      <c r="R912" s="318"/>
    </row>
    <row r="913" spans="10:18" x14ac:dyDescent="0.2">
      <c r="J913" s="317"/>
      <c r="N913" s="317"/>
      <c r="O913" s="318"/>
      <c r="Q913" s="320"/>
      <c r="R913" s="318"/>
    </row>
    <row r="914" spans="10:18" x14ac:dyDescent="0.2">
      <c r="J914" s="317"/>
      <c r="N914" s="317"/>
      <c r="O914" s="318"/>
      <c r="Q914" s="320"/>
      <c r="R914" s="318"/>
    </row>
    <row r="915" spans="10:18" x14ac:dyDescent="0.2">
      <c r="J915" s="317"/>
      <c r="N915" s="317"/>
      <c r="O915" s="318"/>
      <c r="Q915" s="320"/>
      <c r="R915" s="318"/>
    </row>
    <row r="916" spans="10:18" x14ac:dyDescent="0.2">
      <c r="J916" s="317"/>
      <c r="N916" s="317"/>
      <c r="O916" s="318"/>
      <c r="Q916" s="320"/>
      <c r="R916" s="318"/>
    </row>
    <row r="917" spans="10:18" x14ac:dyDescent="0.2">
      <c r="J917" s="317"/>
      <c r="N917" s="317"/>
      <c r="O917" s="318"/>
      <c r="Q917" s="320"/>
      <c r="R917" s="318"/>
    </row>
    <row r="918" spans="10:18" x14ac:dyDescent="0.2">
      <c r="J918" s="317"/>
      <c r="N918" s="317"/>
      <c r="O918" s="318"/>
      <c r="Q918" s="320"/>
      <c r="R918" s="318"/>
    </row>
    <row r="919" spans="10:18" x14ac:dyDescent="0.2">
      <c r="J919" s="317"/>
      <c r="N919" s="317"/>
      <c r="O919" s="318"/>
      <c r="Q919" s="320"/>
      <c r="R919" s="318"/>
    </row>
    <row r="920" spans="10:18" x14ac:dyDescent="0.2">
      <c r="J920" s="317"/>
      <c r="N920" s="317"/>
      <c r="O920" s="318"/>
      <c r="Q920" s="320"/>
      <c r="R920" s="318"/>
    </row>
    <row r="921" spans="10:18" x14ac:dyDescent="0.2">
      <c r="J921" s="317"/>
      <c r="N921" s="317"/>
      <c r="O921" s="318"/>
      <c r="Q921" s="320"/>
      <c r="R921" s="318"/>
    </row>
    <row r="922" spans="10:18" x14ac:dyDescent="0.2">
      <c r="J922" s="317"/>
      <c r="N922" s="317"/>
      <c r="O922" s="318"/>
      <c r="Q922" s="320"/>
      <c r="R922" s="318"/>
    </row>
    <row r="923" spans="10:18" x14ac:dyDescent="0.2">
      <c r="J923" s="317"/>
      <c r="N923" s="317"/>
      <c r="O923" s="318"/>
      <c r="Q923" s="320"/>
      <c r="R923" s="318"/>
    </row>
    <row r="924" spans="10:18" x14ac:dyDescent="0.2">
      <c r="J924" s="317"/>
      <c r="N924" s="317"/>
      <c r="O924" s="318"/>
      <c r="Q924" s="320"/>
      <c r="R924" s="318"/>
    </row>
    <row r="925" spans="10:18" x14ac:dyDescent="0.2">
      <c r="J925" s="317"/>
      <c r="N925" s="317"/>
      <c r="O925" s="318"/>
      <c r="Q925" s="320"/>
      <c r="R925" s="318"/>
    </row>
    <row r="926" spans="10:18" x14ac:dyDescent="0.2">
      <c r="J926" s="317"/>
      <c r="N926" s="317"/>
      <c r="O926" s="318"/>
      <c r="Q926" s="320"/>
      <c r="R926" s="318"/>
    </row>
    <row r="927" spans="10:18" x14ac:dyDescent="0.2">
      <c r="J927" s="317"/>
      <c r="N927" s="317"/>
      <c r="O927" s="318"/>
      <c r="Q927" s="320"/>
      <c r="R927" s="318"/>
    </row>
    <row r="928" spans="10:18" x14ac:dyDescent="0.2">
      <c r="J928" s="317"/>
      <c r="N928" s="317"/>
      <c r="O928" s="318"/>
      <c r="Q928" s="320"/>
      <c r="R928" s="318"/>
    </row>
    <row r="929" spans="10:18" x14ac:dyDescent="0.2">
      <c r="J929" s="317"/>
      <c r="N929" s="317"/>
      <c r="O929" s="318"/>
      <c r="Q929" s="320"/>
      <c r="R929" s="318"/>
    </row>
    <row r="930" spans="10:18" x14ac:dyDescent="0.2">
      <c r="J930" s="317"/>
      <c r="N930" s="317"/>
      <c r="O930" s="318"/>
      <c r="Q930" s="320"/>
      <c r="R930" s="318"/>
    </row>
    <row r="931" spans="10:18" x14ac:dyDescent="0.2">
      <c r="J931" s="317"/>
      <c r="N931" s="317"/>
      <c r="O931" s="318"/>
      <c r="Q931" s="320"/>
      <c r="R931" s="318"/>
    </row>
    <row r="932" spans="10:18" x14ac:dyDescent="0.2">
      <c r="J932" s="317"/>
      <c r="N932" s="317"/>
      <c r="O932" s="318"/>
      <c r="Q932" s="320"/>
      <c r="R932" s="318"/>
    </row>
    <row r="933" spans="10:18" x14ac:dyDescent="0.2">
      <c r="J933" s="317"/>
      <c r="N933" s="317"/>
      <c r="O933" s="318"/>
      <c r="Q933" s="320"/>
      <c r="R933" s="318"/>
    </row>
    <row r="934" spans="10:18" x14ac:dyDescent="0.2">
      <c r="J934" s="317"/>
      <c r="N934" s="317"/>
      <c r="O934" s="318"/>
      <c r="Q934" s="320"/>
      <c r="R934" s="318"/>
    </row>
    <row r="935" spans="10:18" x14ac:dyDescent="0.2">
      <c r="J935" s="317"/>
      <c r="N935" s="317"/>
      <c r="O935" s="318"/>
      <c r="Q935" s="320"/>
      <c r="R935" s="318"/>
    </row>
    <row r="936" spans="10:18" x14ac:dyDescent="0.2">
      <c r="J936" s="317"/>
      <c r="N936" s="317"/>
      <c r="O936" s="318"/>
      <c r="Q936" s="320"/>
      <c r="R936" s="318"/>
    </row>
    <row r="937" spans="10:18" x14ac:dyDescent="0.2">
      <c r="J937" s="317"/>
      <c r="N937" s="317"/>
      <c r="O937" s="318"/>
      <c r="Q937" s="320"/>
      <c r="R937" s="318"/>
    </row>
    <row r="938" spans="10:18" x14ac:dyDescent="0.2">
      <c r="J938" s="317"/>
      <c r="N938" s="317"/>
      <c r="O938" s="318"/>
      <c r="Q938" s="320"/>
      <c r="R938" s="318"/>
    </row>
    <row r="939" spans="10:18" x14ac:dyDescent="0.2">
      <c r="J939" s="317"/>
      <c r="N939" s="317"/>
      <c r="O939" s="318"/>
      <c r="Q939" s="320"/>
      <c r="R939" s="318"/>
    </row>
    <row r="940" spans="10:18" x14ac:dyDescent="0.2">
      <c r="J940" s="317"/>
      <c r="N940" s="317"/>
      <c r="O940" s="318"/>
      <c r="Q940" s="320"/>
      <c r="R940" s="318"/>
    </row>
    <row r="941" spans="10:18" x14ac:dyDescent="0.2">
      <c r="J941" s="317"/>
      <c r="N941" s="317"/>
      <c r="O941" s="318"/>
      <c r="Q941" s="320"/>
      <c r="R941" s="318"/>
    </row>
    <row r="942" spans="10:18" x14ac:dyDescent="0.2">
      <c r="J942" s="317"/>
      <c r="N942" s="317"/>
      <c r="O942" s="318"/>
      <c r="Q942" s="320"/>
      <c r="R942" s="318"/>
    </row>
    <row r="943" spans="10:18" x14ac:dyDescent="0.2">
      <c r="J943" s="317"/>
      <c r="N943" s="317"/>
      <c r="O943" s="318"/>
      <c r="Q943" s="320"/>
      <c r="R943" s="318"/>
    </row>
    <row r="944" spans="10:18" x14ac:dyDescent="0.2">
      <c r="J944" s="317"/>
      <c r="N944" s="317"/>
      <c r="O944" s="318"/>
      <c r="Q944" s="320"/>
      <c r="R944" s="318"/>
    </row>
    <row r="945" spans="10:18" x14ac:dyDescent="0.2">
      <c r="J945" s="317"/>
      <c r="N945" s="317"/>
      <c r="O945" s="318"/>
      <c r="Q945" s="320"/>
      <c r="R945" s="318"/>
    </row>
    <row r="946" spans="10:18" x14ac:dyDescent="0.2">
      <c r="J946" s="317"/>
      <c r="N946" s="317"/>
      <c r="O946" s="318"/>
      <c r="Q946" s="320"/>
      <c r="R946" s="318"/>
    </row>
    <row r="947" spans="10:18" x14ac:dyDescent="0.2">
      <c r="J947" s="317"/>
      <c r="N947" s="317"/>
      <c r="O947" s="318"/>
      <c r="Q947" s="320"/>
      <c r="R947" s="318"/>
    </row>
    <row r="948" spans="10:18" x14ac:dyDescent="0.2">
      <c r="J948" s="317"/>
      <c r="N948" s="317"/>
      <c r="O948" s="318"/>
      <c r="Q948" s="320"/>
      <c r="R948" s="318"/>
    </row>
    <row r="949" spans="10:18" x14ac:dyDescent="0.2">
      <c r="J949" s="317"/>
      <c r="N949" s="317"/>
      <c r="O949" s="318"/>
      <c r="Q949" s="320"/>
      <c r="R949" s="318"/>
    </row>
    <row r="950" spans="10:18" x14ac:dyDescent="0.2">
      <c r="J950" s="317"/>
      <c r="N950" s="317"/>
      <c r="O950" s="318"/>
      <c r="Q950" s="320"/>
      <c r="R950" s="318"/>
    </row>
    <row r="951" spans="10:18" x14ac:dyDescent="0.2">
      <c r="J951" s="317"/>
      <c r="N951" s="317"/>
      <c r="O951" s="318"/>
      <c r="Q951" s="320"/>
      <c r="R951" s="318"/>
    </row>
    <row r="952" spans="10:18" x14ac:dyDescent="0.2">
      <c r="J952" s="317"/>
      <c r="N952" s="317"/>
      <c r="O952" s="318"/>
      <c r="Q952" s="320"/>
      <c r="R952" s="318"/>
    </row>
    <row r="953" spans="10:18" x14ac:dyDescent="0.2">
      <c r="J953" s="317"/>
      <c r="N953" s="317"/>
      <c r="O953" s="318"/>
      <c r="Q953" s="320"/>
      <c r="R953" s="318"/>
    </row>
    <row r="954" spans="10:18" x14ac:dyDescent="0.2">
      <c r="J954" s="317"/>
      <c r="N954" s="317"/>
      <c r="O954" s="318"/>
      <c r="Q954" s="320"/>
      <c r="R954" s="318"/>
    </row>
    <row r="955" spans="10:18" x14ac:dyDescent="0.2">
      <c r="J955" s="317"/>
      <c r="N955" s="317"/>
      <c r="O955" s="318"/>
      <c r="Q955" s="320"/>
      <c r="R955" s="318"/>
    </row>
    <row r="956" spans="10:18" x14ac:dyDescent="0.2">
      <c r="J956" s="317"/>
      <c r="N956" s="317"/>
      <c r="O956" s="318"/>
      <c r="Q956" s="320"/>
      <c r="R956" s="318"/>
    </row>
    <row r="957" spans="10:18" x14ac:dyDescent="0.2">
      <c r="J957" s="317"/>
      <c r="N957" s="317"/>
      <c r="O957" s="318"/>
      <c r="Q957" s="320"/>
      <c r="R957" s="318"/>
    </row>
    <row r="958" spans="10:18" x14ac:dyDescent="0.2">
      <c r="J958" s="317"/>
      <c r="N958" s="317"/>
      <c r="O958" s="318"/>
      <c r="Q958" s="320"/>
      <c r="R958" s="318"/>
    </row>
    <row r="959" spans="10:18" x14ac:dyDescent="0.2">
      <c r="J959" s="317"/>
      <c r="N959" s="317"/>
      <c r="O959" s="318"/>
      <c r="Q959" s="320"/>
      <c r="R959" s="318"/>
    </row>
    <row r="960" spans="10:18" x14ac:dyDescent="0.2">
      <c r="J960" s="317"/>
      <c r="N960" s="317"/>
      <c r="O960" s="318"/>
      <c r="Q960" s="320"/>
      <c r="R960" s="318"/>
    </row>
    <row r="961" spans="10:18" x14ac:dyDescent="0.2">
      <c r="J961" s="317"/>
      <c r="N961" s="317"/>
      <c r="O961" s="318"/>
      <c r="Q961" s="320"/>
      <c r="R961" s="318"/>
    </row>
    <row r="962" spans="10:18" x14ac:dyDescent="0.2">
      <c r="J962" s="317"/>
      <c r="N962" s="317"/>
      <c r="O962" s="318"/>
      <c r="Q962" s="320"/>
      <c r="R962" s="318"/>
    </row>
    <row r="963" spans="10:18" x14ac:dyDescent="0.2">
      <c r="J963" s="317"/>
      <c r="N963" s="317"/>
      <c r="O963" s="318"/>
      <c r="Q963" s="320"/>
      <c r="R963" s="318"/>
    </row>
    <row r="964" spans="10:18" x14ac:dyDescent="0.2">
      <c r="J964" s="317"/>
      <c r="N964" s="317"/>
      <c r="O964" s="318"/>
      <c r="Q964" s="320"/>
      <c r="R964" s="318"/>
    </row>
    <row r="965" spans="10:18" x14ac:dyDescent="0.2">
      <c r="J965" s="317"/>
      <c r="N965" s="317"/>
      <c r="O965" s="318"/>
      <c r="Q965" s="320"/>
      <c r="R965" s="318"/>
    </row>
    <row r="966" spans="10:18" x14ac:dyDescent="0.2">
      <c r="J966" s="317"/>
      <c r="N966" s="317"/>
      <c r="O966" s="318"/>
      <c r="Q966" s="320"/>
      <c r="R966" s="318"/>
    </row>
    <row r="967" spans="10:18" x14ac:dyDescent="0.2">
      <c r="J967" s="317"/>
      <c r="N967" s="317"/>
      <c r="O967" s="318"/>
      <c r="Q967" s="320"/>
      <c r="R967" s="318"/>
    </row>
    <row r="968" spans="10:18" x14ac:dyDescent="0.2">
      <c r="J968" s="317"/>
      <c r="N968" s="317"/>
      <c r="O968" s="318"/>
      <c r="Q968" s="320"/>
      <c r="R968" s="318"/>
    </row>
    <row r="969" spans="10:18" x14ac:dyDescent="0.2">
      <c r="J969" s="317"/>
      <c r="N969" s="317"/>
      <c r="O969" s="318"/>
      <c r="Q969" s="320"/>
      <c r="R969" s="318"/>
    </row>
    <row r="970" spans="10:18" x14ac:dyDescent="0.2">
      <c r="J970" s="317"/>
      <c r="N970" s="317"/>
      <c r="O970" s="318"/>
      <c r="Q970" s="320"/>
      <c r="R970" s="318"/>
    </row>
    <row r="971" spans="10:18" x14ac:dyDescent="0.2">
      <c r="J971" s="317"/>
      <c r="N971" s="317"/>
      <c r="O971" s="318"/>
      <c r="Q971" s="320"/>
      <c r="R971" s="318"/>
    </row>
    <row r="972" spans="10:18" x14ac:dyDescent="0.2">
      <c r="J972" s="317"/>
      <c r="N972" s="317"/>
      <c r="O972" s="318"/>
      <c r="Q972" s="320"/>
      <c r="R972" s="318"/>
    </row>
    <row r="973" spans="10:18" x14ac:dyDescent="0.2">
      <c r="J973" s="317"/>
      <c r="N973" s="317"/>
      <c r="O973" s="318"/>
      <c r="Q973" s="320"/>
      <c r="R973" s="318"/>
    </row>
    <row r="974" spans="10:18" x14ac:dyDescent="0.2">
      <c r="J974" s="317"/>
      <c r="N974" s="317"/>
      <c r="O974" s="318"/>
      <c r="Q974" s="320"/>
      <c r="R974" s="318"/>
    </row>
    <row r="975" spans="10:18" x14ac:dyDescent="0.2">
      <c r="J975" s="317"/>
      <c r="N975" s="317"/>
      <c r="O975" s="318"/>
      <c r="Q975" s="320"/>
      <c r="R975" s="318"/>
    </row>
    <row r="976" spans="10:18" x14ac:dyDescent="0.2">
      <c r="J976" s="317"/>
      <c r="N976" s="317"/>
      <c r="O976" s="318"/>
      <c r="Q976" s="320"/>
      <c r="R976" s="318"/>
    </row>
    <row r="977" spans="10:18" x14ac:dyDescent="0.2">
      <c r="J977" s="317"/>
      <c r="N977" s="317"/>
      <c r="O977" s="318"/>
      <c r="Q977" s="320"/>
      <c r="R977" s="318"/>
    </row>
    <row r="978" spans="10:18" x14ac:dyDescent="0.2">
      <c r="J978" s="317"/>
      <c r="N978" s="317"/>
      <c r="O978" s="318"/>
      <c r="Q978" s="320"/>
      <c r="R978" s="318"/>
    </row>
    <row r="979" spans="10:18" x14ac:dyDescent="0.2">
      <c r="J979" s="317"/>
      <c r="N979" s="317"/>
      <c r="O979" s="318"/>
      <c r="Q979" s="320"/>
      <c r="R979" s="318"/>
    </row>
    <row r="980" spans="10:18" x14ac:dyDescent="0.2">
      <c r="J980" s="317"/>
      <c r="N980" s="317"/>
      <c r="O980" s="318"/>
      <c r="Q980" s="320"/>
      <c r="R980" s="318"/>
    </row>
    <row r="981" spans="10:18" x14ac:dyDescent="0.2">
      <c r="J981" s="317"/>
      <c r="N981" s="317"/>
      <c r="O981" s="318"/>
      <c r="Q981" s="320"/>
      <c r="R981" s="318"/>
    </row>
    <row r="982" spans="10:18" x14ac:dyDescent="0.2">
      <c r="J982" s="317"/>
      <c r="N982" s="317"/>
      <c r="O982" s="318"/>
      <c r="Q982" s="320"/>
      <c r="R982" s="318"/>
    </row>
    <row r="983" spans="10:18" x14ac:dyDescent="0.2">
      <c r="J983" s="317"/>
      <c r="N983" s="317"/>
      <c r="O983" s="318"/>
      <c r="Q983" s="320"/>
      <c r="R983" s="318"/>
    </row>
    <row r="984" spans="10:18" x14ac:dyDescent="0.2">
      <c r="J984" s="317"/>
      <c r="N984" s="317"/>
      <c r="O984" s="318"/>
      <c r="Q984" s="320"/>
      <c r="R984" s="318"/>
    </row>
    <row r="985" spans="10:18" x14ac:dyDescent="0.2">
      <c r="J985" s="317"/>
      <c r="N985" s="317"/>
      <c r="O985" s="318"/>
      <c r="Q985" s="320"/>
      <c r="R985" s="318"/>
    </row>
    <row r="986" spans="10:18" x14ac:dyDescent="0.2">
      <c r="J986" s="317"/>
      <c r="N986" s="317"/>
      <c r="O986" s="318"/>
      <c r="Q986" s="320"/>
      <c r="R986" s="318"/>
    </row>
    <row r="987" spans="10:18" x14ac:dyDescent="0.2">
      <c r="J987" s="317"/>
      <c r="N987" s="317"/>
      <c r="O987" s="318"/>
      <c r="Q987" s="320"/>
      <c r="R987" s="318"/>
    </row>
    <row r="988" spans="10:18" x14ac:dyDescent="0.2">
      <c r="J988" s="317"/>
      <c r="N988" s="317"/>
      <c r="O988" s="318"/>
      <c r="Q988" s="320"/>
      <c r="R988" s="318"/>
    </row>
    <row r="989" spans="10:18" x14ac:dyDescent="0.2">
      <c r="J989" s="317"/>
      <c r="N989" s="317"/>
      <c r="O989" s="318"/>
      <c r="Q989" s="320"/>
      <c r="R989" s="318"/>
    </row>
    <row r="990" spans="10:18" x14ac:dyDescent="0.2">
      <c r="J990" s="317"/>
      <c r="N990" s="317"/>
      <c r="O990" s="318"/>
      <c r="Q990" s="320"/>
      <c r="R990" s="318"/>
    </row>
    <row r="991" spans="10:18" x14ac:dyDescent="0.2">
      <c r="J991" s="317"/>
      <c r="N991" s="317"/>
      <c r="O991" s="318"/>
      <c r="Q991" s="320"/>
      <c r="R991" s="318"/>
    </row>
    <row r="992" spans="10:18" x14ac:dyDescent="0.2">
      <c r="J992" s="317"/>
      <c r="N992" s="317"/>
      <c r="O992" s="318"/>
      <c r="Q992" s="320"/>
      <c r="R992" s="318"/>
    </row>
    <row r="993" spans="10:18" x14ac:dyDescent="0.2">
      <c r="J993" s="317"/>
      <c r="N993" s="317"/>
      <c r="O993" s="318"/>
      <c r="Q993" s="320"/>
      <c r="R993" s="318"/>
    </row>
    <row r="994" spans="10:18" x14ac:dyDescent="0.2">
      <c r="J994" s="317"/>
      <c r="N994" s="317"/>
      <c r="O994" s="318"/>
      <c r="Q994" s="320"/>
      <c r="R994" s="318"/>
    </row>
    <row r="995" spans="10:18" x14ac:dyDescent="0.2">
      <c r="J995" s="317"/>
      <c r="N995" s="317"/>
      <c r="O995" s="318"/>
      <c r="Q995" s="320"/>
      <c r="R995" s="318"/>
    </row>
    <row r="996" spans="10:18" x14ac:dyDescent="0.2">
      <c r="J996" s="317"/>
      <c r="N996" s="317"/>
      <c r="O996" s="318"/>
      <c r="Q996" s="320"/>
      <c r="R996" s="318"/>
    </row>
    <row r="997" spans="10:18" x14ac:dyDescent="0.2">
      <c r="J997" s="317"/>
      <c r="N997" s="317"/>
      <c r="O997" s="318"/>
      <c r="Q997" s="320"/>
      <c r="R997" s="318"/>
    </row>
    <row r="998" spans="10:18" x14ac:dyDescent="0.2">
      <c r="J998" s="317"/>
      <c r="N998" s="317"/>
      <c r="O998" s="318"/>
      <c r="Q998" s="320"/>
      <c r="R998" s="318"/>
    </row>
    <row r="999" spans="10:18" x14ac:dyDescent="0.2">
      <c r="J999" s="317"/>
      <c r="N999" s="317"/>
      <c r="O999" s="318"/>
      <c r="Q999" s="320"/>
      <c r="R999" s="318"/>
    </row>
    <row r="1000" spans="10:18" x14ac:dyDescent="0.2">
      <c r="J1000" s="317"/>
      <c r="N1000" s="317"/>
      <c r="O1000" s="318"/>
      <c r="Q1000" s="320"/>
      <c r="R1000" s="318"/>
    </row>
    <row r="1001" spans="10:18" x14ac:dyDescent="0.2">
      <c r="J1001" s="317"/>
      <c r="N1001" s="317"/>
      <c r="O1001" s="318"/>
      <c r="Q1001" s="320"/>
      <c r="R1001" s="318"/>
    </row>
    <row r="1002" spans="10:18" x14ac:dyDescent="0.2">
      <c r="J1002" s="317"/>
      <c r="N1002" s="317"/>
      <c r="O1002" s="318"/>
      <c r="Q1002" s="320"/>
      <c r="R1002" s="318"/>
    </row>
    <row r="1003" spans="10:18" x14ac:dyDescent="0.2">
      <c r="J1003" s="317"/>
      <c r="N1003" s="317"/>
      <c r="O1003" s="318"/>
      <c r="Q1003" s="320"/>
      <c r="R1003" s="318"/>
    </row>
    <row r="1004" spans="10:18" x14ac:dyDescent="0.2">
      <c r="J1004" s="317"/>
      <c r="N1004" s="317"/>
      <c r="O1004" s="318"/>
      <c r="Q1004" s="320"/>
      <c r="R1004" s="318"/>
    </row>
    <row r="1005" spans="10:18" x14ac:dyDescent="0.2">
      <c r="J1005" s="317"/>
      <c r="N1005" s="317"/>
      <c r="O1005" s="318"/>
      <c r="Q1005" s="320"/>
      <c r="R1005" s="318"/>
    </row>
    <row r="1006" spans="10:18" x14ac:dyDescent="0.2">
      <c r="J1006" s="317"/>
      <c r="N1006" s="317"/>
      <c r="O1006" s="318"/>
      <c r="Q1006" s="320"/>
      <c r="R1006" s="318"/>
    </row>
    <row r="1007" spans="10:18" x14ac:dyDescent="0.2">
      <c r="J1007" s="317"/>
      <c r="N1007" s="317"/>
      <c r="O1007" s="318"/>
      <c r="Q1007" s="320"/>
      <c r="R1007" s="318"/>
    </row>
    <row r="1008" spans="10:18" x14ac:dyDescent="0.2">
      <c r="J1008" s="317"/>
      <c r="N1008" s="317"/>
      <c r="O1008" s="318"/>
      <c r="Q1008" s="320"/>
      <c r="R1008" s="318"/>
    </row>
    <row r="1009" spans="10:18" x14ac:dyDescent="0.2">
      <c r="J1009" s="317"/>
      <c r="N1009" s="317"/>
      <c r="O1009" s="318"/>
      <c r="Q1009" s="320"/>
      <c r="R1009" s="318"/>
    </row>
    <row r="1010" spans="10:18" x14ac:dyDescent="0.2">
      <c r="J1010" s="317"/>
      <c r="N1010" s="317"/>
      <c r="O1010" s="318"/>
      <c r="Q1010" s="320"/>
      <c r="R1010" s="318"/>
    </row>
    <row r="1011" spans="10:18" x14ac:dyDescent="0.2">
      <c r="J1011" s="317"/>
      <c r="N1011" s="317"/>
      <c r="O1011" s="318"/>
      <c r="Q1011" s="320"/>
      <c r="R1011" s="318"/>
    </row>
    <row r="1012" spans="10:18" x14ac:dyDescent="0.2">
      <c r="J1012" s="317"/>
      <c r="N1012" s="317"/>
      <c r="O1012" s="318"/>
      <c r="Q1012" s="320"/>
      <c r="R1012" s="318"/>
    </row>
    <row r="1013" spans="10:18" x14ac:dyDescent="0.2">
      <c r="J1013" s="317"/>
      <c r="N1013" s="317"/>
      <c r="O1013" s="318"/>
      <c r="Q1013" s="320"/>
      <c r="R1013" s="318"/>
    </row>
    <row r="1014" spans="10:18" x14ac:dyDescent="0.2">
      <c r="J1014" s="317"/>
      <c r="N1014" s="317"/>
      <c r="O1014" s="318"/>
      <c r="Q1014" s="320"/>
      <c r="R1014" s="318"/>
    </row>
    <row r="1015" spans="10:18" x14ac:dyDescent="0.2">
      <c r="J1015" s="317"/>
      <c r="N1015" s="317"/>
      <c r="O1015" s="318"/>
      <c r="Q1015" s="320"/>
      <c r="R1015" s="318"/>
    </row>
    <row r="1016" spans="10:18" x14ac:dyDescent="0.2">
      <c r="J1016" s="317"/>
      <c r="N1016" s="317"/>
      <c r="O1016" s="318"/>
      <c r="Q1016" s="320"/>
      <c r="R1016" s="318"/>
    </row>
    <row r="1017" spans="10:18" x14ac:dyDescent="0.2">
      <c r="J1017" s="317"/>
      <c r="N1017" s="317"/>
      <c r="O1017" s="318"/>
      <c r="Q1017" s="320"/>
      <c r="R1017" s="318"/>
    </row>
    <row r="1018" spans="10:18" x14ac:dyDescent="0.2">
      <c r="J1018" s="317"/>
      <c r="N1018" s="317"/>
      <c r="O1018" s="318"/>
      <c r="Q1018" s="320"/>
      <c r="R1018" s="318"/>
    </row>
    <row r="1019" spans="10:18" x14ac:dyDescent="0.2">
      <c r="J1019" s="317"/>
      <c r="N1019" s="317"/>
      <c r="O1019" s="318"/>
      <c r="Q1019" s="320"/>
      <c r="R1019" s="318"/>
    </row>
    <row r="1020" spans="10:18" x14ac:dyDescent="0.2">
      <c r="J1020" s="317"/>
      <c r="N1020" s="317"/>
      <c r="O1020" s="318"/>
      <c r="Q1020" s="320"/>
      <c r="R1020" s="318"/>
    </row>
    <row r="1021" spans="10:18" x14ac:dyDescent="0.2">
      <c r="J1021" s="317"/>
      <c r="N1021" s="317"/>
      <c r="O1021" s="318"/>
      <c r="Q1021" s="320"/>
      <c r="R1021" s="318"/>
    </row>
    <row r="1022" spans="10:18" x14ac:dyDescent="0.2">
      <c r="J1022" s="317"/>
      <c r="N1022" s="317"/>
      <c r="O1022" s="318"/>
      <c r="Q1022" s="320"/>
      <c r="R1022" s="318"/>
    </row>
    <row r="1023" spans="10:18" x14ac:dyDescent="0.2">
      <c r="J1023" s="317"/>
      <c r="N1023" s="317"/>
      <c r="O1023" s="318"/>
      <c r="Q1023" s="320"/>
      <c r="R1023" s="318"/>
    </row>
    <row r="1024" spans="10:18" x14ac:dyDescent="0.2">
      <c r="J1024" s="317"/>
      <c r="N1024" s="317"/>
      <c r="O1024" s="318"/>
      <c r="Q1024" s="320"/>
      <c r="R1024" s="318"/>
    </row>
    <row r="1025" spans="10:18" x14ac:dyDescent="0.2">
      <c r="J1025" s="317"/>
      <c r="N1025" s="317"/>
      <c r="O1025" s="318"/>
      <c r="Q1025" s="320"/>
      <c r="R1025" s="318"/>
    </row>
    <row r="1026" spans="10:18" x14ac:dyDescent="0.2">
      <c r="J1026" s="317"/>
      <c r="N1026" s="317"/>
      <c r="O1026" s="318"/>
      <c r="Q1026" s="320"/>
      <c r="R1026" s="318"/>
    </row>
    <row r="1027" spans="10:18" x14ac:dyDescent="0.2">
      <c r="J1027" s="317"/>
      <c r="N1027" s="317"/>
      <c r="O1027" s="318"/>
      <c r="Q1027" s="320"/>
      <c r="R1027" s="318"/>
    </row>
    <row r="1028" spans="10:18" x14ac:dyDescent="0.2">
      <c r="J1028" s="317"/>
      <c r="N1028" s="317"/>
      <c r="O1028" s="318"/>
      <c r="Q1028" s="320"/>
      <c r="R1028" s="318"/>
    </row>
    <row r="1029" spans="10:18" x14ac:dyDescent="0.2">
      <c r="J1029" s="317"/>
      <c r="N1029" s="317"/>
      <c r="O1029" s="318"/>
      <c r="Q1029" s="320"/>
      <c r="R1029" s="318"/>
    </row>
    <row r="1030" spans="10:18" x14ac:dyDescent="0.2">
      <c r="J1030" s="317"/>
      <c r="N1030" s="317"/>
      <c r="O1030" s="318"/>
      <c r="Q1030" s="320"/>
      <c r="R1030" s="318"/>
    </row>
    <row r="1031" spans="10:18" x14ac:dyDescent="0.2">
      <c r="J1031" s="317"/>
      <c r="N1031" s="317"/>
      <c r="O1031" s="318"/>
      <c r="Q1031" s="320"/>
      <c r="R1031" s="318"/>
    </row>
    <row r="1032" spans="10:18" x14ac:dyDescent="0.2">
      <c r="J1032" s="317"/>
      <c r="N1032" s="317"/>
      <c r="O1032" s="318"/>
      <c r="Q1032" s="320"/>
      <c r="R1032" s="318"/>
    </row>
    <row r="1033" spans="10:18" x14ac:dyDescent="0.2">
      <c r="J1033" s="317"/>
      <c r="N1033" s="317"/>
      <c r="O1033" s="318"/>
      <c r="Q1033" s="320"/>
      <c r="R1033" s="318"/>
    </row>
    <row r="1034" spans="10:18" x14ac:dyDescent="0.2">
      <c r="J1034" s="317"/>
      <c r="N1034" s="317"/>
      <c r="O1034" s="318"/>
      <c r="Q1034" s="320"/>
      <c r="R1034" s="318"/>
    </row>
    <row r="1035" spans="10:18" x14ac:dyDescent="0.2">
      <c r="J1035" s="317"/>
      <c r="N1035" s="317"/>
      <c r="O1035" s="318"/>
      <c r="Q1035" s="320"/>
      <c r="R1035" s="318"/>
    </row>
    <row r="1036" spans="10:18" x14ac:dyDescent="0.2">
      <c r="J1036" s="317"/>
      <c r="N1036" s="317"/>
      <c r="O1036" s="318"/>
      <c r="Q1036" s="320"/>
      <c r="R1036" s="318"/>
    </row>
    <row r="1037" spans="10:18" x14ac:dyDescent="0.2">
      <c r="J1037" s="317"/>
      <c r="N1037" s="317"/>
      <c r="O1037" s="318"/>
      <c r="Q1037" s="320"/>
      <c r="R1037" s="318"/>
    </row>
    <row r="1038" spans="10:18" x14ac:dyDescent="0.2">
      <c r="J1038" s="317"/>
      <c r="N1038" s="317"/>
      <c r="O1038" s="318"/>
      <c r="Q1038" s="320"/>
      <c r="R1038" s="318"/>
    </row>
    <row r="1039" spans="10:18" x14ac:dyDescent="0.2">
      <c r="J1039" s="317"/>
      <c r="N1039" s="317"/>
      <c r="O1039" s="318"/>
      <c r="Q1039" s="320"/>
      <c r="R1039" s="318"/>
    </row>
    <row r="1040" spans="10:18" x14ac:dyDescent="0.2">
      <c r="J1040" s="317"/>
      <c r="N1040" s="317"/>
      <c r="O1040" s="318"/>
      <c r="Q1040" s="320"/>
      <c r="R1040" s="318"/>
    </row>
    <row r="1041" spans="10:18" x14ac:dyDescent="0.2">
      <c r="J1041" s="317"/>
      <c r="N1041" s="317"/>
      <c r="O1041" s="318"/>
      <c r="Q1041" s="320"/>
      <c r="R1041" s="318"/>
    </row>
    <row r="1042" spans="10:18" x14ac:dyDescent="0.2">
      <c r="J1042" s="317"/>
      <c r="N1042" s="317"/>
      <c r="O1042" s="318"/>
      <c r="Q1042" s="320"/>
      <c r="R1042" s="318"/>
    </row>
    <row r="1043" spans="10:18" x14ac:dyDescent="0.2">
      <c r="J1043" s="317"/>
      <c r="N1043" s="317"/>
      <c r="O1043" s="318"/>
      <c r="Q1043" s="320"/>
      <c r="R1043" s="318"/>
    </row>
    <row r="1044" spans="10:18" x14ac:dyDescent="0.2">
      <c r="J1044" s="317"/>
      <c r="N1044" s="317"/>
      <c r="O1044" s="318"/>
      <c r="Q1044" s="320"/>
      <c r="R1044" s="318"/>
    </row>
    <row r="1045" spans="10:18" x14ac:dyDescent="0.2">
      <c r="J1045" s="317"/>
      <c r="N1045" s="317"/>
      <c r="O1045" s="318"/>
      <c r="Q1045" s="320"/>
      <c r="R1045" s="318"/>
    </row>
    <row r="1046" spans="10:18" x14ac:dyDescent="0.2">
      <c r="J1046" s="317"/>
      <c r="N1046" s="317"/>
      <c r="O1046" s="318"/>
      <c r="Q1046" s="320"/>
      <c r="R1046" s="318"/>
    </row>
    <row r="1047" spans="10:18" x14ac:dyDescent="0.2">
      <c r="J1047" s="317"/>
      <c r="N1047" s="317"/>
      <c r="O1047" s="318"/>
      <c r="Q1047" s="320"/>
      <c r="R1047" s="318"/>
    </row>
    <row r="1048" spans="10:18" x14ac:dyDescent="0.2">
      <c r="J1048" s="317"/>
      <c r="N1048" s="317"/>
      <c r="O1048" s="318"/>
      <c r="Q1048" s="320"/>
      <c r="R1048" s="318"/>
    </row>
    <row r="1049" spans="10:18" x14ac:dyDescent="0.2">
      <c r="J1049" s="317"/>
      <c r="N1049" s="317"/>
      <c r="O1049" s="318"/>
      <c r="Q1049" s="320"/>
      <c r="R1049" s="318"/>
    </row>
    <row r="1050" spans="10:18" x14ac:dyDescent="0.2">
      <c r="J1050" s="317"/>
      <c r="N1050" s="317"/>
      <c r="O1050" s="318"/>
      <c r="Q1050" s="320"/>
      <c r="R1050" s="318"/>
    </row>
    <row r="1051" spans="10:18" x14ac:dyDescent="0.2">
      <c r="J1051" s="317"/>
      <c r="N1051" s="317"/>
      <c r="O1051" s="318"/>
      <c r="Q1051" s="320"/>
      <c r="R1051" s="318"/>
    </row>
    <row r="1052" spans="10:18" x14ac:dyDescent="0.2">
      <c r="J1052" s="317"/>
      <c r="N1052" s="317"/>
      <c r="O1052" s="318"/>
      <c r="Q1052" s="320"/>
      <c r="R1052" s="318"/>
    </row>
    <row r="1053" spans="10:18" x14ac:dyDescent="0.2">
      <c r="J1053" s="317"/>
      <c r="N1053" s="317"/>
      <c r="O1053" s="318"/>
      <c r="Q1053" s="320"/>
      <c r="R1053" s="318"/>
    </row>
    <row r="1054" spans="10:18" x14ac:dyDescent="0.2">
      <c r="J1054" s="317"/>
      <c r="N1054" s="317"/>
      <c r="O1054" s="318"/>
      <c r="Q1054" s="320"/>
      <c r="R1054" s="318"/>
    </row>
    <row r="1055" spans="10:18" x14ac:dyDescent="0.2">
      <c r="J1055" s="317"/>
      <c r="N1055" s="317"/>
      <c r="O1055" s="318"/>
      <c r="Q1055" s="320"/>
      <c r="R1055" s="318"/>
    </row>
    <row r="1056" spans="10:18" x14ac:dyDescent="0.2">
      <c r="J1056" s="317"/>
      <c r="N1056" s="317"/>
      <c r="O1056" s="318"/>
      <c r="Q1056" s="320"/>
      <c r="R1056" s="318"/>
    </row>
    <row r="1057" spans="10:18" x14ac:dyDescent="0.2">
      <c r="J1057" s="317"/>
      <c r="N1057" s="317"/>
      <c r="O1057" s="318"/>
      <c r="Q1057" s="320"/>
      <c r="R1057" s="318"/>
    </row>
    <row r="1058" spans="10:18" x14ac:dyDescent="0.2">
      <c r="J1058" s="317"/>
      <c r="N1058" s="317"/>
      <c r="O1058" s="318"/>
      <c r="Q1058" s="320"/>
      <c r="R1058" s="318"/>
    </row>
    <row r="1059" spans="10:18" x14ac:dyDescent="0.2">
      <c r="J1059" s="317"/>
      <c r="N1059" s="317"/>
      <c r="O1059" s="318"/>
      <c r="Q1059" s="320"/>
      <c r="R1059" s="318"/>
    </row>
    <row r="1060" spans="10:18" x14ac:dyDescent="0.2">
      <c r="J1060" s="317"/>
      <c r="N1060" s="317"/>
      <c r="O1060" s="318"/>
      <c r="Q1060" s="320"/>
      <c r="R1060" s="318"/>
    </row>
    <row r="1061" spans="10:18" x14ac:dyDescent="0.2">
      <c r="J1061" s="317"/>
      <c r="N1061" s="317"/>
      <c r="O1061" s="318"/>
      <c r="Q1061" s="320"/>
      <c r="R1061" s="318"/>
    </row>
    <row r="1062" spans="10:18" x14ac:dyDescent="0.2">
      <c r="J1062" s="317"/>
      <c r="N1062" s="317"/>
      <c r="O1062" s="318"/>
      <c r="Q1062" s="320"/>
      <c r="R1062" s="318"/>
    </row>
    <row r="1063" spans="10:18" x14ac:dyDescent="0.2">
      <c r="J1063" s="317"/>
      <c r="N1063" s="317"/>
      <c r="O1063" s="318"/>
      <c r="Q1063" s="320"/>
      <c r="R1063" s="318"/>
    </row>
    <row r="1064" spans="10:18" x14ac:dyDescent="0.2">
      <c r="J1064" s="317"/>
      <c r="N1064" s="317"/>
      <c r="O1064" s="318"/>
      <c r="Q1064" s="320"/>
      <c r="R1064" s="318"/>
    </row>
    <row r="1065" spans="10:18" x14ac:dyDescent="0.2">
      <c r="J1065" s="317"/>
      <c r="N1065" s="317"/>
      <c r="O1065" s="318"/>
      <c r="Q1065" s="320"/>
      <c r="R1065" s="318"/>
    </row>
    <row r="1066" spans="10:18" x14ac:dyDescent="0.2">
      <c r="J1066" s="317"/>
      <c r="N1066" s="317"/>
      <c r="O1066" s="318"/>
      <c r="Q1066" s="320"/>
      <c r="R1066" s="318"/>
    </row>
    <row r="1067" spans="10:18" x14ac:dyDescent="0.2">
      <c r="J1067" s="317"/>
      <c r="N1067" s="317"/>
      <c r="O1067" s="318"/>
      <c r="Q1067" s="320"/>
      <c r="R1067" s="318"/>
    </row>
    <row r="1068" spans="10:18" x14ac:dyDescent="0.2">
      <c r="J1068" s="317"/>
      <c r="N1068" s="317"/>
      <c r="O1068" s="318"/>
      <c r="Q1068" s="320"/>
      <c r="R1068" s="318"/>
    </row>
    <row r="1069" spans="10:18" x14ac:dyDescent="0.2">
      <c r="J1069" s="317"/>
      <c r="N1069" s="317"/>
      <c r="O1069" s="318"/>
      <c r="Q1069" s="320"/>
      <c r="R1069" s="318"/>
    </row>
    <row r="1070" spans="10:18" x14ac:dyDescent="0.2">
      <c r="J1070" s="317"/>
      <c r="N1070" s="317"/>
      <c r="O1070" s="318"/>
      <c r="Q1070" s="320"/>
      <c r="R1070" s="318"/>
    </row>
    <row r="1071" spans="10:18" x14ac:dyDescent="0.2">
      <c r="J1071" s="317"/>
      <c r="N1071" s="317"/>
      <c r="O1071" s="318"/>
      <c r="Q1071" s="320"/>
      <c r="R1071" s="318"/>
    </row>
    <row r="1072" spans="10:18" x14ac:dyDescent="0.2">
      <c r="J1072" s="317"/>
      <c r="N1072" s="317"/>
      <c r="O1072" s="318"/>
      <c r="Q1072" s="320"/>
      <c r="R1072" s="318"/>
    </row>
  </sheetData>
  <sheetProtection selectLockedCells="1" selectUnlockedCells="1"/>
  <mergeCells count="39">
    <mergeCell ref="AM3:AO4"/>
    <mergeCell ref="AP3:AW3"/>
    <mergeCell ref="AX3:BN3"/>
    <mergeCell ref="BO3:BQ3"/>
    <mergeCell ref="BR3:BR5"/>
    <mergeCell ref="BP4:BQ4"/>
    <mergeCell ref="BD4:BE4"/>
    <mergeCell ref="BF4:BG4"/>
    <mergeCell ref="BH4:BI4"/>
    <mergeCell ref="BK4:BL4"/>
    <mergeCell ref="BM4:BN4"/>
    <mergeCell ref="BO4:BO5"/>
    <mergeCell ref="AD3:AD5"/>
    <mergeCell ref="AH3:AK3"/>
    <mergeCell ref="W3:AB4"/>
    <mergeCell ref="AE3:AG4"/>
    <mergeCell ref="AL3:AL5"/>
    <mergeCell ref="H3:H5"/>
    <mergeCell ref="B1:C1"/>
    <mergeCell ref="D1:E1"/>
    <mergeCell ref="F3:F5"/>
    <mergeCell ref="G3:G5"/>
    <mergeCell ref="B3:E4"/>
    <mergeCell ref="BS3:BU4"/>
    <mergeCell ref="BV3:BV5"/>
    <mergeCell ref="I4:K4"/>
    <mergeCell ref="L4:M4"/>
    <mergeCell ref="N4:P4"/>
    <mergeCell ref="Q4:S4"/>
    <mergeCell ref="T4:V4"/>
    <mergeCell ref="AH4:AH5"/>
    <mergeCell ref="AI4:AI5"/>
    <mergeCell ref="AJ4:AK4"/>
    <mergeCell ref="AP4:AW4"/>
    <mergeCell ref="AX4:AY4"/>
    <mergeCell ref="AZ4:BA4"/>
    <mergeCell ref="BB4:BC4"/>
    <mergeCell ref="I3:V3"/>
    <mergeCell ref="AC3:AC5"/>
  </mergeCells>
  <conditionalFormatting sqref="AJ6:AJ16">
    <cfRule type="containsText" dxfId="80" priority="28" operator="containsText" text="non">
      <formula>NOT(ISERROR(SEARCH("non",AJ6)))</formula>
    </cfRule>
    <cfRule type="containsText" dxfId="79" priority="29" operator="containsText" text="oui">
      <formula>NOT(ISERROR(SEARCH("oui",AJ6)))</formula>
    </cfRule>
  </conditionalFormatting>
  <conditionalFormatting sqref="P6:P16">
    <cfRule type="cellIs" dxfId="78" priority="16" operator="equal">
      <formula>0</formula>
    </cfRule>
    <cfRule type="containsText" dxfId="77" priority="24" operator="containsText" text="FI">
      <formula>NOT(ISERROR(SEARCH("FI",P6)))</formula>
    </cfRule>
    <cfRule type="cellIs" dxfId="76" priority="25" operator="between">
      <formula>0.8</formula>
      <formula>1.2</formula>
    </cfRule>
    <cfRule type="cellIs" dxfId="75" priority="26" operator="lessThan">
      <formula>0.8</formula>
    </cfRule>
    <cfRule type="cellIs" dxfId="74" priority="27" operator="greaterThan">
      <formula>1.2</formula>
    </cfRule>
  </conditionalFormatting>
  <conditionalFormatting sqref="V6:V16">
    <cfRule type="containsText" dxfId="73" priority="20" operator="containsText" text="contrat">
      <formula>NOT(ISERROR(SEARCH("contrat",V6)))</formula>
    </cfRule>
    <cfRule type="cellIs" dxfId="72" priority="21" operator="equal">
      <formula>1</formula>
    </cfRule>
    <cfRule type="cellIs" dxfId="71" priority="22" operator="lessThan">
      <formula>1</formula>
    </cfRule>
    <cfRule type="cellIs" dxfId="70" priority="23" operator="greaterThan">
      <formula>1</formula>
    </cfRule>
  </conditionalFormatting>
  <conditionalFormatting sqref="AY6:AY16 BA6:BA16 BC6:BC16 BE6:BE16 BQ6:BQ16 BG6:BG16 BI6:BI16 BL6:BL16 BN6:BO16">
    <cfRule type="cellIs" dxfId="69" priority="19" operator="greaterThan">
      <formula>0</formula>
    </cfRule>
  </conditionalFormatting>
  <conditionalFormatting sqref="AY6:AY16 BA6:BA16 BC6:BC16 BE6:BE16 BQ6:BQ16 BG6:BG16 BI6:BI16 BL6:BL16 BN6:BO16">
    <cfRule type="cellIs" dxfId="68" priority="18" operator="lessThan">
      <formula>0</formula>
    </cfRule>
  </conditionalFormatting>
  <conditionalFormatting sqref="AY6:AY16 BA6:BA16 BC6:BC16 BE6:BE16 BQ6:BQ16 BG6:BG16 BI6:BI16 BL6:BL16 BN6:BO16">
    <cfRule type="cellIs" dxfId="67" priority="17" operator="equal">
      <formula>0</formula>
    </cfRule>
  </conditionalFormatting>
  <conditionalFormatting sqref="BA6:BA16">
    <cfRule type="containsText" dxfId="66" priority="15" operator="containsText" text="n/a">
      <formula>NOT(ISERROR(SEARCH("n/a",BA6)))</formula>
    </cfRule>
  </conditionalFormatting>
  <conditionalFormatting sqref="AO6:AO16">
    <cfRule type="containsText" dxfId="65" priority="11" operator="containsText" text="mauvais">
      <formula>NOT(ISERROR(SEARCH("mauvais",AO6)))</formula>
    </cfRule>
    <cfRule type="containsText" dxfId="64" priority="12" operator="containsText" text="faible">
      <formula>NOT(ISERROR(SEARCH("faible",AO6)))</formula>
    </cfRule>
    <cfRule type="containsText" dxfId="63" priority="13" operator="containsText" text="satisfaisant">
      <formula>NOT(ISERROR(SEARCH("satisfaisant",AO6)))</formula>
    </cfRule>
    <cfRule type="containsText" dxfId="62" priority="14" operator="containsText" text="bon">
      <formula>NOT(ISERROR(SEARCH("bon",AO6)))</formula>
    </cfRule>
  </conditionalFormatting>
  <conditionalFormatting sqref="S6:S16">
    <cfRule type="containsText" dxfId="61" priority="7" operator="containsText" text="Compléter">
      <formula>NOT(ISERROR(SEARCH("Compléter",S6)))</formula>
    </cfRule>
    <cfRule type="cellIs" dxfId="60" priority="8" operator="greaterThan">
      <formula>0.5</formula>
    </cfRule>
    <cfRule type="cellIs" dxfId="59" priority="9" operator="between">
      <formula>0.2</formula>
      <formula>0.5</formula>
    </cfRule>
    <cfRule type="cellIs" dxfId="58" priority="10" operator="between">
      <formula>0</formula>
      <formula>0.2</formula>
    </cfRule>
  </conditionalFormatting>
  <conditionalFormatting sqref="AB6:AB16">
    <cfRule type="containsText" dxfId="57" priority="3" operator="containsText" text="n/a">
      <formula>NOT(ISERROR(SEARCH("n/a",AB6)))</formula>
    </cfRule>
    <cfRule type="containsText" dxfId="56" priority="4" operator="containsText" text="n/a">
      <formula>NOT(ISERROR(SEARCH("n/a",AB6)))</formula>
    </cfRule>
    <cfRule type="containsText" dxfId="55" priority="5" operator="containsText" text="compléter">
      <formula>NOT(ISERROR(SEARCH("compléter",AB6)))</formula>
    </cfRule>
    <cfRule type="cellIs" dxfId="54" priority="6" operator="greaterThan">
      <formula>$C$1</formula>
    </cfRule>
  </conditionalFormatting>
  <conditionalFormatting sqref="BQ6:BQ16">
    <cfRule type="containsText" dxfId="53" priority="2" operator="containsText" text="phase">
      <formula>NOT(ISERROR(SEARCH("phase",BQ6)))</formula>
    </cfRule>
  </conditionalFormatting>
  <conditionalFormatting sqref="P6:P16">
    <cfRule type="containsText" dxfId="52" priority="1" operator="containsText" text="&quot;&quot;">
      <formula>NOT(ISERROR(SEARCH("""""",P6)))</formula>
    </cfRule>
  </conditionalFormatting>
  <dataValidations count="12">
    <dataValidation type="list" allowBlank="1" showInputMessage="1" showErrorMessage="1" sqref="WVM982942:WVM983040 WLQ982942:WLQ983040 WBU982942:WBU983040 VRY982942:VRY983040 VIC982942:VIC983040 UYG982942:UYG983040 UOK982942:UOK983040 UEO982942:UEO983040 TUS982942:TUS983040 TKW982942:TKW983040 TBA982942:TBA983040 SRE982942:SRE983040 SHI982942:SHI983040 RXM982942:RXM983040 RNQ982942:RNQ983040 RDU982942:RDU983040 QTY982942:QTY983040 QKC982942:QKC983040 QAG982942:QAG983040 PQK982942:PQK983040 PGO982942:PGO983040 OWS982942:OWS983040 OMW982942:OMW983040 ODA982942:ODA983040 NTE982942:NTE983040 NJI982942:NJI983040 MZM982942:MZM983040 MPQ982942:MPQ983040 MFU982942:MFU983040 LVY982942:LVY983040 LMC982942:LMC983040 LCG982942:LCG983040 KSK982942:KSK983040 KIO982942:KIO983040 JYS982942:JYS983040 JOW982942:JOW983040 JFA982942:JFA983040 IVE982942:IVE983040 ILI982942:ILI983040 IBM982942:IBM983040 HRQ982942:HRQ983040 HHU982942:HHU983040 GXY982942:GXY983040 GOC982942:GOC983040 GEG982942:GEG983040 FUK982942:FUK983040 FKO982942:FKO983040 FAS982942:FAS983040 EQW982942:EQW983040 EHA982942:EHA983040 DXE982942:DXE983040 DNI982942:DNI983040 DDM982942:DDM983040 CTQ982942:CTQ983040 CJU982942:CJU983040 BZY982942:BZY983040 BQC982942:BQC983040 BGG982942:BGG983040 AWK982942:AWK983040 AMO982942:AMO983040 ACS982942:ACS983040 SW982942:SW983040 JA982942:JA983040 E982942:E983040 WVM917406:WVM917504 WLQ917406:WLQ917504 WBU917406:WBU917504 VRY917406:VRY917504 VIC917406:VIC917504 UYG917406:UYG917504 UOK917406:UOK917504 UEO917406:UEO917504 TUS917406:TUS917504 TKW917406:TKW917504 TBA917406:TBA917504 SRE917406:SRE917504 SHI917406:SHI917504 RXM917406:RXM917504 RNQ917406:RNQ917504 RDU917406:RDU917504 QTY917406:QTY917504 QKC917406:QKC917504 QAG917406:QAG917504 PQK917406:PQK917504 PGO917406:PGO917504 OWS917406:OWS917504 OMW917406:OMW917504 ODA917406:ODA917504 NTE917406:NTE917504 NJI917406:NJI917504 MZM917406:MZM917504 MPQ917406:MPQ917504 MFU917406:MFU917504 LVY917406:LVY917504 LMC917406:LMC917504 LCG917406:LCG917504 KSK917406:KSK917504 KIO917406:KIO917504 JYS917406:JYS917504 JOW917406:JOW917504 JFA917406:JFA917504 IVE917406:IVE917504 ILI917406:ILI917504 IBM917406:IBM917504 HRQ917406:HRQ917504 HHU917406:HHU917504 GXY917406:GXY917504 GOC917406:GOC917504 GEG917406:GEG917504 FUK917406:FUK917504 FKO917406:FKO917504 FAS917406:FAS917504 EQW917406:EQW917504 EHA917406:EHA917504 DXE917406:DXE917504 DNI917406:DNI917504 DDM917406:DDM917504 CTQ917406:CTQ917504 CJU917406:CJU917504 BZY917406:BZY917504 BQC917406:BQC917504 BGG917406:BGG917504 AWK917406:AWK917504 AMO917406:AMO917504 ACS917406:ACS917504 SW917406:SW917504 JA917406:JA917504 E917406:E917504 WVM851870:WVM851968 WLQ851870:WLQ851968 WBU851870:WBU851968 VRY851870:VRY851968 VIC851870:VIC851968 UYG851870:UYG851968 UOK851870:UOK851968 UEO851870:UEO851968 TUS851870:TUS851968 TKW851870:TKW851968 TBA851870:TBA851968 SRE851870:SRE851968 SHI851870:SHI851968 RXM851870:RXM851968 RNQ851870:RNQ851968 RDU851870:RDU851968 QTY851870:QTY851968 QKC851870:QKC851968 QAG851870:QAG851968 PQK851870:PQK851968 PGO851870:PGO851968 OWS851870:OWS851968 OMW851870:OMW851968 ODA851870:ODA851968 NTE851870:NTE851968 NJI851870:NJI851968 MZM851870:MZM851968 MPQ851870:MPQ851968 MFU851870:MFU851968 LVY851870:LVY851968 LMC851870:LMC851968 LCG851870:LCG851968 KSK851870:KSK851968 KIO851870:KIO851968 JYS851870:JYS851968 JOW851870:JOW851968 JFA851870:JFA851968 IVE851870:IVE851968 ILI851870:ILI851968 IBM851870:IBM851968 HRQ851870:HRQ851968 HHU851870:HHU851968 GXY851870:GXY851968 GOC851870:GOC851968 GEG851870:GEG851968 FUK851870:FUK851968 FKO851870:FKO851968 FAS851870:FAS851968 EQW851870:EQW851968 EHA851870:EHA851968 DXE851870:DXE851968 DNI851870:DNI851968 DDM851870:DDM851968 CTQ851870:CTQ851968 CJU851870:CJU851968 BZY851870:BZY851968 BQC851870:BQC851968 BGG851870:BGG851968 AWK851870:AWK851968 AMO851870:AMO851968 ACS851870:ACS851968 SW851870:SW851968 JA851870:JA851968 E851870:E851968 WVM786334:WVM786432 WLQ786334:WLQ786432 WBU786334:WBU786432 VRY786334:VRY786432 VIC786334:VIC786432 UYG786334:UYG786432 UOK786334:UOK786432 UEO786334:UEO786432 TUS786334:TUS786432 TKW786334:TKW786432 TBA786334:TBA786432 SRE786334:SRE786432 SHI786334:SHI786432 RXM786334:RXM786432 RNQ786334:RNQ786432 RDU786334:RDU786432 QTY786334:QTY786432 QKC786334:QKC786432 QAG786334:QAG786432 PQK786334:PQK786432 PGO786334:PGO786432 OWS786334:OWS786432 OMW786334:OMW786432 ODA786334:ODA786432 NTE786334:NTE786432 NJI786334:NJI786432 MZM786334:MZM786432 MPQ786334:MPQ786432 MFU786334:MFU786432 LVY786334:LVY786432 LMC786334:LMC786432 LCG786334:LCG786432 KSK786334:KSK786432 KIO786334:KIO786432 JYS786334:JYS786432 JOW786334:JOW786432 JFA786334:JFA786432 IVE786334:IVE786432 ILI786334:ILI786432 IBM786334:IBM786432 HRQ786334:HRQ786432 HHU786334:HHU786432 GXY786334:GXY786432 GOC786334:GOC786432 GEG786334:GEG786432 FUK786334:FUK786432 FKO786334:FKO786432 FAS786334:FAS786432 EQW786334:EQW786432 EHA786334:EHA786432 DXE786334:DXE786432 DNI786334:DNI786432 DDM786334:DDM786432 CTQ786334:CTQ786432 CJU786334:CJU786432 BZY786334:BZY786432 BQC786334:BQC786432 BGG786334:BGG786432 AWK786334:AWK786432 AMO786334:AMO786432 ACS786334:ACS786432 SW786334:SW786432 JA786334:JA786432 E786334:E786432 WVM720798:WVM720896 WLQ720798:WLQ720896 WBU720798:WBU720896 VRY720798:VRY720896 VIC720798:VIC720896 UYG720798:UYG720896 UOK720798:UOK720896 UEO720798:UEO720896 TUS720798:TUS720896 TKW720798:TKW720896 TBA720798:TBA720896 SRE720798:SRE720896 SHI720798:SHI720896 RXM720798:RXM720896 RNQ720798:RNQ720896 RDU720798:RDU720896 QTY720798:QTY720896 QKC720798:QKC720896 QAG720798:QAG720896 PQK720798:PQK720896 PGO720798:PGO720896 OWS720798:OWS720896 OMW720798:OMW720896 ODA720798:ODA720896 NTE720798:NTE720896 NJI720798:NJI720896 MZM720798:MZM720896 MPQ720798:MPQ720896 MFU720798:MFU720896 LVY720798:LVY720896 LMC720798:LMC720896 LCG720798:LCG720896 KSK720798:KSK720896 KIO720798:KIO720896 JYS720798:JYS720896 JOW720798:JOW720896 JFA720798:JFA720896 IVE720798:IVE720896 ILI720798:ILI720896 IBM720798:IBM720896 HRQ720798:HRQ720896 HHU720798:HHU720896 GXY720798:GXY720896 GOC720798:GOC720896 GEG720798:GEG720896 FUK720798:FUK720896 FKO720798:FKO720896 FAS720798:FAS720896 EQW720798:EQW720896 EHA720798:EHA720896 DXE720798:DXE720896 DNI720798:DNI720896 DDM720798:DDM720896 CTQ720798:CTQ720896 CJU720798:CJU720896 BZY720798:BZY720896 BQC720798:BQC720896 BGG720798:BGG720896 AWK720798:AWK720896 AMO720798:AMO720896 ACS720798:ACS720896 SW720798:SW720896 JA720798:JA720896 E720798:E720896 WVM655262:WVM655360 WLQ655262:WLQ655360 WBU655262:WBU655360 VRY655262:VRY655360 VIC655262:VIC655360 UYG655262:UYG655360 UOK655262:UOK655360 UEO655262:UEO655360 TUS655262:TUS655360 TKW655262:TKW655360 TBA655262:TBA655360 SRE655262:SRE655360 SHI655262:SHI655360 RXM655262:RXM655360 RNQ655262:RNQ655360 RDU655262:RDU655360 QTY655262:QTY655360 QKC655262:QKC655360 QAG655262:QAG655360 PQK655262:PQK655360 PGO655262:PGO655360 OWS655262:OWS655360 OMW655262:OMW655360 ODA655262:ODA655360 NTE655262:NTE655360 NJI655262:NJI655360 MZM655262:MZM655360 MPQ655262:MPQ655360 MFU655262:MFU655360 LVY655262:LVY655360 LMC655262:LMC655360 LCG655262:LCG655360 KSK655262:KSK655360 KIO655262:KIO655360 JYS655262:JYS655360 JOW655262:JOW655360 JFA655262:JFA655360 IVE655262:IVE655360 ILI655262:ILI655360 IBM655262:IBM655360 HRQ655262:HRQ655360 HHU655262:HHU655360 GXY655262:GXY655360 GOC655262:GOC655360 GEG655262:GEG655360 FUK655262:FUK655360 FKO655262:FKO655360 FAS655262:FAS655360 EQW655262:EQW655360 EHA655262:EHA655360 DXE655262:DXE655360 DNI655262:DNI655360 DDM655262:DDM655360 CTQ655262:CTQ655360 CJU655262:CJU655360 BZY655262:BZY655360 BQC655262:BQC655360 BGG655262:BGG655360 AWK655262:AWK655360 AMO655262:AMO655360 ACS655262:ACS655360 SW655262:SW655360 JA655262:JA655360 E655262:E655360 WVM589726:WVM589824 WLQ589726:WLQ589824 WBU589726:WBU589824 VRY589726:VRY589824 VIC589726:VIC589824 UYG589726:UYG589824 UOK589726:UOK589824 UEO589726:UEO589824 TUS589726:TUS589824 TKW589726:TKW589824 TBA589726:TBA589824 SRE589726:SRE589824 SHI589726:SHI589824 RXM589726:RXM589824 RNQ589726:RNQ589824 RDU589726:RDU589824 QTY589726:QTY589824 QKC589726:QKC589824 QAG589726:QAG589824 PQK589726:PQK589824 PGO589726:PGO589824 OWS589726:OWS589824 OMW589726:OMW589824 ODA589726:ODA589824 NTE589726:NTE589824 NJI589726:NJI589824 MZM589726:MZM589824 MPQ589726:MPQ589824 MFU589726:MFU589824 LVY589726:LVY589824 LMC589726:LMC589824 LCG589726:LCG589824 KSK589726:KSK589824 KIO589726:KIO589824 JYS589726:JYS589824 JOW589726:JOW589824 JFA589726:JFA589824 IVE589726:IVE589824 ILI589726:ILI589824 IBM589726:IBM589824 HRQ589726:HRQ589824 HHU589726:HHU589824 GXY589726:GXY589824 GOC589726:GOC589824 GEG589726:GEG589824 FUK589726:FUK589824 FKO589726:FKO589824 FAS589726:FAS589824 EQW589726:EQW589824 EHA589726:EHA589824 DXE589726:DXE589824 DNI589726:DNI589824 DDM589726:DDM589824 CTQ589726:CTQ589824 CJU589726:CJU589824 BZY589726:BZY589824 BQC589726:BQC589824 BGG589726:BGG589824 AWK589726:AWK589824 AMO589726:AMO589824 ACS589726:ACS589824 SW589726:SW589824 JA589726:JA589824 E589726:E589824 WVM524190:WVM524288 WLQ524190:WLQ524288 WBU524190:WBU524288 VRY524190:VRY524288 VIC524190:VIC524288 UYG524190:UYG524288 UOK524190:UOK524288 UEO524190:UEO524288 TUS524190:TUS524288 TKW524190:TKW524288 TBA524190:TBA524288 SRE524190:SRE524288 SHI524190:SHI524288 RXM524190:RXM524288 RNQ524190:RNQ524288 RDU524190:RDU524288 QTY524190:QTY524288 QKC524190:QKC524288 QAG524190:QAG524288 PQK524190:PQK524288 PGO524190:PGO524288 OWS524190:OWS524288 OMW524190:OMW524288 ODA524190:ODA524288 NTE524190:NTE524288 NJI524190:NJI524288 MZM524190:MZM524288 MPQ524190:MPQ524288 MFU524190:MFU524288 LVY524190:LVY524288 LMC524190:LMC524288 LCG524190:LCG524288 KSK524190:KSK524288 KIO524190:KIO524288 JYS524190:JYS524288 JOW524190:JOW524288 JFA524190:JFA524288 IVE524190:IVE524288 ILI524190:ILI524288 IBM524190:IBM524288 HRQ524190:HRQ524288 HHU524190:HHU524288 GXY524190:GXY524288 GOC524190:GOC524288 GEG524190:GEG524288 FUK524190:FUK524288 FKO524190:FKO524288 FAS524190:FAS524288 EQW524190:EQW524288 EHA524190:EHA524288 DXE524190:DXE524288 DNI524190:DNI524288 DDM524190:DDM524288 CTQ524190:CTQ524288 CJU524190:CJU524288 BZY524190:BZY524288 BQC524190:BQC524288 BGG524190:BGG524288 AWK524190:AWK524288 AMO524190:AMO524288 ACS524190:ACS524288 SW524190:SW524288 JA524190:JA524288 E524190:E524288 WVM458654:WVM458752 WLQ458654:WLQ458752 WBU458654:WBU458752 VRY458654:VRY458752 VIC458654:VIC458752 UYG458654:UYG458752 UOK458654:UOK458752 UEO458654:UEO458752 TUS458654:TUS458752 TKW458654:TKW458752 TBA458654:TBA458752 SRE458654:SRE458752 SHI458654:SHI458752 RXM458654:RXM458752 RNQ458654:RNQ458752 RDU458654:RDU458752 QTY458654:QTY458752 QKC458654:QKC458752 QAG458654:QAG458752 PQK458654:PQK458752 PGO458654:PGO458752 OWS458654:OWS458752 OMW458654:OMW458752 ODA458654:ODA458752 NTE458654:NTE458752 NJI458654:NJI458752 MZM458654:MZM458752 MPQ458654:MPQ458752 MFU458654:MFU458752 LVY458654:LVY458752 LMC458654:LMC458752 LCG458654:LCG458752 KSK458654:KSK458752 KIO458654:KIO458752 JYS458654:JYS458752 JOW458654:JOW458752 JFA458654:JFA458752 IVE458654:IVE458752 ILI458654:ILI458752 IBM458654:IBM458752 HRQ458654:HRQ458752 HHU458654:HHU458752 GXY458654:GXY458752 GOC458654:GOC458752 GEG458654:GEG458752 FUK458654:FUK458752 FKO458654:FKO458752 FAS458654:FAS458752 EQW458654:EQW458752 EHA458654:EHA458752 DXE458654:DXE458752 DNI458654:DNI458752 DDM458654:DDM458752 CTQ458654:CTQ458752 CJU458654:CJU458752 BZY458654:BZY458752 BQC458654:BQC458752 BGG458654:BGG458752 AWK458654:AWK458752 AMO458654:AMO458752 ACS458654:ACS458752 SW458654:SW458752 JA458654:JA458752 E458654:E458752 WVM393118:WVM393216 WLQ393118:WLQ393216 WBU393118:WBU393216 VRY393118:VRY393216 VIC393118:VIC393216 UYG393118:UYG393216 UOK393118:UOK393216 UEO393118:UEO393216 TUS393118:TUS393216 TKW393118:TKW393216 TBA393118:TBA393216 SRE393118:SRE393216 SHI393118:SHI393216 RXM393118:RXM393216 RNQ393118:RNQ393216 RDU393118:RDU393216 QTY393118:QTY393216 QKC393118:QKC393216 QAG393118:QAG393216 PQK393118:PQK393216 PGO393118:PGO393216 OWS393118:OWS393216 OMW393118:OMW393216 ODA393118:ODA393216 NTE393118:NTE393216 NJI393118:NJI393216 MZM393118:MZM393216 MPQ393118:MPQ393216 MFU393118:MFU393216 LVY393118:LVY393216 LMC393118:LMC393216 LCG393118:LCG393216 KSK393118:KSK393216 KIO393118:KIO393216 JYS393118:JYS393216 JOW393118:JOW393216 JFA393118:JFA393216 IVE393118:IVE393216 ILI393118:ILI393216 IBM393118:IBM393216 HRQ393118:HRQ393216 HHU393118:HHU393216 GXY393118:GXY393216 GOC393118:GOC393216 GEG393118:GEG393216 FUK393118:FUK393216 FKO393118:FKO393216 FAS393118:FAS393216 EQW393118:EQW393216 EHA393118:EHA393216 DXE393118:DXE393216 DNI393118:DNI393216 DDM393118:DDM393216 CTQ393118:CTQ393216 CJU393118:CJU393216 BZY393118:BZY393216 BQC393118:BQC393216 BGG393118:BGG393216 AWK393118:AWK393216 AMO393118:AMO393216 ACS393118:ACS393216 SW393118:SW393216 JA393118:JA393216 E393118:E393216 WVM327582:WVM327680 WLQ327582:WLQ327680 WBU327582:WBU327680 VRY327582:VRY327680 VIC327582:VIC327680 UYG327582:UYG327680 UOK327582:UOK327680 UEO327582:UEO327680 TUS327582:TUS327680 TKW327582:TKW327680 TBA327582:TBA327680 SRE327582:SRE327680 SHI327582:SHI327680 RXM327582:RXM327680 RNQ327582:RNQ327680 RDU327582:RDU327680 QTY327582:QTY327680 QKC327582:QKC327680 QAG327582:QAG327680 PQK327582:PQK327680 PGO327582:PGO327680 OWS327582:OWS327680 OMW327582:OMW327680 ODA327582:ODA327680 NTE327582:NTE327680 NJI327582:NJI327680 MZM327582:MZM327680 MPQ327582:MPQ327680 MFU327582:MFU327680 LVY327582:LVY327680 LMC327582:LMC327680 LCG327582:LCG327680 KSK327582:KSK327680 KIO327582:KIO327680 JYS327582:JYS327680 JOW327582:JOW327680 JFA327582:JFA327680 IVE327582:IVE327680 ILI327582:ILI327680 IBM327582:IBM327680 HRQ327582:HRQ327680 HHU327582:HHU327680 GXY327582:GXY327680 GOC327582:GOC327680 GEG327582:GEG327680 FUK327582:FUK327680 FKO327582:FKO327680 FAS327582:FAS327680 EQW327582:EQW327680 EHA327582:EHA327680 DXE327582:DXE327680 DNI327582:DNI327680 DDM327582:DDM327680 CTQ327582:CTQ327680 CJU327582:CJU327680 BZY327582:BZY327680 BQC327582:BQC327680 BGG327582:BGG327680 AWK327582:AWK327680 AMO327582:AMO327680 ACS327582:ACS327680 SW327582:SW327680 JA327582:JA327680 E327582:E327680 WVM262046:WVM262144 WLQ262046:WLQ262144 WBU262046:WBU262144 VRY262046:VRY262144 VIC262046:VIC262144 UYG262046:UYG262144 UOK262046:UOK262144 UEO262046:UEO262144 TUS262046:TUS262144 TKW262046:TKW262144 TBA262046:TBA262144 SRE262046:SRE262144 SHI262046:SHI262144 RXM262046:RXM262144 RNQ262046:RNQ262144 RDU262046:RDU262144 QTY262046:QTY262144 QKC262046:QKC262144 QAG262046:QAG262144 PQK262046:PQK262144 PGO262046:PGO262144 OWS262046:OWS262144 OMW262046:OMW262144 ODA262046:ODA262144 NTE262046:NTE262144 NJI262046:NJI262144 MZM262046:MZM262144 MPQ262046:MPQ262144 MFU262046:MFU262144 LVY262046:LVY262144 LMC262046:LMC262144 LCG262046:LCG262144 KSK262046:KSK262144 KIO262046:KIO262144 JYS262046:JYS262144 JOW262046:JOW262144 JFA262046:JFA262144 IVE262046:IVE262144 ILI262046:ILI262144 IBM262046:IBM262144 HRQ262046:HRQ262144 HHU262046:HHU262144 GXY262046:GXY262144 GOC262046:GOC262144 GEG262046:GEG262144 FUK262046:FUK262144 FKO262046:FKO262144 FAS262046:FAS262144 EQW262046:EQW262144 EHA262046:EHA262144 DXE262046:DXE262144 DNI262046:DNI262144 DDM262046:DDM262144 CTQ262046:CTQ262144 CJU262046:CJU262144 BZY262046:BZY262144 BQC262046:BQC262144 BGG262046:BGG262144 AWK262046:AWK262144 AMO262046:AMO262144 ACS262046:ACS262144 SW262046:SW262144 JA262046:JA262144 E262046:E262144 WVM196510:WVM196608 WLQ196510:WLQ196608 WBU196510:WBU196608 VRY196510:VRY196608 VIC196510:VIC196608 UYG196510:UYG196608 UOK196510:UOK196608 UEO196510:UEO196608 TUS196510:TUS196608 TKW196510:TKW196608 TBA196510:TBA196608 SRE196510:SRE196608 SHI196510:SHI196608 RXM196510:RXM196608 RNQ196510:RNQ196608 RDU196510:RDU196608 QTY196510:QTY196608 QKC196510:QKC196608 QAG196510:QAG196608 PQK196510:PQK196608 PGO196510:PGO196608 OWS196510:OWS196608 OMW196510:OMW196608 ODA196510:ODA196608 NTE196510:NTE196608 NJI196510:NJI196608 MZM196510:MZM196608 MPQ196510:MPQ196608 MFU196510:MFU196608 LVY196510:LVY196608 LMC196510:LMC196608 LCG196510:LCG196608 KSK196510:KSK196608 KIO196510:KIO196608 JYS196510:JYS196608 JOW196510:JOW196608 JFA196510:JFA196608 IVE196510:IVE196608 ILI196510:ILI196608 IBM196510:IBM196608 HRQ196510:HRQ196608 HHU196510:HHU196608 GXY196510:GXY196608 GOC196510:GOC196608 GEG196510:GEG196608 FUK196510:FUK196608 FKO196510:FKO196608 FAS196510:FAS196608 EQW196510:EQW196608 EHA196510:EHA196608 DXE196510:DXE196608 DNI196510:DNI196608 DDM196510:DDM196608 CTQ196510:CTQ196608 CJU196510:CJU196608 BZY196510:BZY196608 BQC196510:BQC196608 BGG196510:BGG196608 AWK196510:AWK196608 AMO196510:AMO196608 ACS196510:ACS196608 SW196510:SW196608 JA196510:JA196608 E196510:E196608 WVM130974:WVM131072 WLQ130974:WLQ131072 WBU130974:WBU131072 VRY130974:VRY131072 VIC130974:VIC131072 UYG130974:UYG131072 UOK130974:UOK131072 UEO130974:UEO131072 TUS130974:TUS131072 TKW130974:TKW131072 TBA130974:TBA131072 SRE130974:SRE131072 SHI130974:SHI131072 RXM130974:RXM131072 RNQ130974:RNQ131072 RDU130974:RDU131072 QTY130974:QTY131072 QKC130974:QKC131072 QAG130974:QAG131072 PQK130974:PQK131072 PGO130974:PGO131072 OWS130974:OWS131072 OMW130974:OMW131072 ODA130974:ODA131072 NTE130974:NTE131072 NJI130974:NJI131072 MZM130974:MZM131072 MPQ130974:MPQ131072 MFU130974:MFU131072 LVY130974:LVY131072 LMC130974:LMC131072 LCG130974:LCG131072 KSK130974:KSK131072 KIO130974:KIO131072 JYS130974:JYS131072 JOW130974:JOW131072 JFA130974:JFA131072 IVE130974:IVE131072 ILI130974:ILI131072 IBM130974:IBM131072 HRQ130974:HRQ131072 HHU130974:HHU131072 GXY130974:GXY131072 GOC130974:GOC131072 GEG130974:GEG131072 FUK130974:FUK131072 FKO130974:FKO131072 FAS130974:FAS131072 EQW130974:EQW131072 EHA130974:EHA131072 DXE130974:DXE131072 DNI130974:DNI131072 DDM130974:DDM131072 CTQ130974:CTQ131072 CJU130974:CJU131072 BZY130974:BZY131072 BQC130974:BQC131072 BGG130974:BGG131072 AWK130974:AWK131072 AMO130974:AMO131072 ACS130974:ACS131072 SW130974:SW131072 JA130974:JA131072 E130974:E131072 WVM65438:WVM65536 WLQ65438:WLQ65536 WBU65438:WBU65536 VRY65438:VRY65536 VIC65438:VIC65536 UYG65438:UYG65536 UOK65438:UOK65536 UEO65438:UEO65536 TUS65438:TUS65536 TKW65438:TKW65536 TBA65438:TBA65536 SRE65438:SRE65536 SHI65438:SHI65536 RXM65438:RXM65536 RNQ65438:RNQ65536 RDU65438:RDU65536 QTY65438:QTY65536 QKC65438:QKC65536 QAG65438:QAG65536 PQK65438:PQK65536 PGO65438:PGO65536 OWS65438:OWS65536 OMW65438:OMW65536 ODA65438:ODA65536 NTE65438:NTE65536 NJI65438:NJI65536 MZM65438:MZM65536 MPQ65438:MPQ65536 MFU65438:MFU65536 LVY65438:LVY65536 LMC65438:LMC65536 LCG65438:LCG65536 KSK65438:KSK65536 KIO65438:KIO65536 JYS65438:JYS65536 JOW65438:JOW65536 JFA65438:JFA65536 IVE65438:IVE65536 ILI65438:ILI65536 IBM65438:IBM65536 HRQ65438:HRQ65536 HHU65438:HHU65536 GXY65438:GXY65536 GOC65438:GOC65536 GEG65438:GEG65536 FUK65438:FUK65536 FKO65438:FKO65536 FAS65438:FAS65536 EQW65438:EQW65536 EHA65438:EHA65536 DXE65438:DXE65536 DNI65438:DNI65536 DDM65438:DDM65536 CTQ65438:CTQ65536 CJU65438:CJU65536 BZY65438:BZY65536 BQC65438:BQC65536 BGG65438:BGG65536 AWK65438:AWK65536 AMO65438:AMO65536 ACS65438:ACS65536 SW65438:SW65536 JA65438:JA65536 E65438:E65536">
      <formula1>#REF!</formula1>
    </dataValidation>
    <dataValidation type="list" allowBlank="1" showInputMessage="1" showErrorMessage="1" sqref="WVQ982942:WVQ983040 WLU982942:WLU983040 WBY982942:WBY983040 VSC982942:VSC983040 VIG982942:VIG983040 UYK982942:UYK983040 UOO982942:UOO983040 UES982942:UES983040 TUW982942:TUW983040 TLA982942:TLA983040 TBE982942:TBE983040 SRI982942:SRI983040 SHM982942:SHM983040 RXQ982942:RXQ983040 RNU982942:RNU983040 RDY982942:RDY983040 QUC982942:QUC983040 QKG982942:QKG983040 QAK982942:QAK983040 PQO982942:PQO983040 PGS982942:PGS983040 OWW982942:OWW983040 ONA982942:ONA983040 ODE982942:ODE983040 NTI982942:NTI983040 NJM982942:NJM983040 MZQ982942:MZQ983040 MPU982942:MPU983040 MFY982942:MFY983040 LWC982942:LWC983040 LMG982942:LMG983040 LCK982942:LCK983040 KSO982942:KSO983040 KIS982942:KIS983040 JYW982942:JYW983040 JPA982942:JPA983040 JFE982942:JFE983040 IVI982942:IVI983040 ILM982942:ILM983040 IBQ982942:IBQ983040 HRU982942:HRU983040 HHY982942:HHY983040 GYC982942:GYC983040 GOG982942:GOG983040 GEK982942:GEK983040 FUO982942:FUO983040 FKS982942:FKS983040 FAW982942:FAW983040 ERA982942:ERA983040 EHE982942:EHE983040 DXI982942:DXI983040 DNM982942:DNM983040 DDQ982942:DDQ983040 CTU982942:CTU983040 CJY982942:CJY983040 CAC982942:CAC983040 BQG982942:BQG983040 BGK982942:BGK983040 AWO982942:AWO983040 AMS982942:AMS983040 ACW982942:ACW983040 TA982942:TA983040 JE982942:JE983040 I982942:I983040 WVQ917406:WVQ917504 WLU917406:WLU917504 WBY917406:WBY917504 VSC917406:VSC917504 VIG917406:VIG917504 UYK917406:UYK917504 UOO917406:UOO917504 UES917406:UES917504 TUW917406:TUW917504 TLA917406:TLA917504 TBE917406:TBE917504 SRI917406:SRI917504 SHM917406:SHM917504 RXQ917406:RXQ917504 RNU917406:RNU917504 RDY917406:RDY917504 QUC917406:QUC917504 QKG917406:QKG917504 QAK917406:QAK917504 PQO917406:PQO917504 PGS917406:PGS917504 OWW917406:OWW917504 ONA917406:ONA917504 ODE917406:ODE917504 NTI917406:NTI917504 NJM917406:NJM917504 MZQ917406:MZQ917504 MPU917406:MPU917504 MFY917406:MFY917504 LWC917406:LWC917504 LMG917406:LMG917504 LCK917406:LCK917504 KSO917406:KSO917504 KIS917406:KIS917504 JYW917406:JYW917504 JPA917406:JPA917504 JFE917406:JFE917504 IVI917406:IVI917504 ILM917406:ILM917504 IBQ917406:IBQ917504 HRU917406:HRU917504 HHY917406:HHY917504 GYC917406:GYC917504 GOG917406:GOG917504 GEK917406:GEK917504 FUO917406:FUO917504 FKS917406:FKS917504 FAW917406:FAW917504 ERA917406:ERA917504 EHE917406:EHE917504 DXI917406:DXI917504 DNM917406:DNM917504 DDQ917406:DDQ917504 CTU917406:CTU917504 CJY917406:CJY917504 CAC917406:CAC917504 BQG917406:BQG917504 BGK917406:BGK917504 AWO917406:AWO917504 AMS917406:AMS917504 ACW917406:ACW917504 TA917406:TA917504 JE917406:JE917504 I917406:I917504 WVQ851870:WVQ851968 WLU851870:WLU851968 WBY851870:WBY851968 VSC851870:VSC851968 VIG851870:VIG851968 UYK851870:UYK851968 UOO851870:UOO851968 UES851870:UES851968 TUW851870:TUW851968 TLA851870:TLA851968 TBE851870:TBE851968 SRI851870:SRI851968 SHM851870:SHM851968 RXQ851870:RXQ851968 RNU851870:RNU851968 RDY851870:RDY851968 QUC851870:QUC851968 QKG851870:QKG851968 QAK851870:QAK851968 PQO851870:PQO851968 PGS851870:PGS851968 OWW851870:OWW851968 ONA851870:ONA851968 ODE851870:ODE851968 NTI851870:NTI851968 NJM851870:NJM851968 MZQ851870:MZQ851968 MPU851870:MPU851968 MFY851870:MFY851968 LWC851870:LWC851968 LMG851870:LMG851968 LCK851870:LCK851968 KSO851870:KSO851968 KIS851870:KIS851968 JYW851870:JYW851968 JPA851870:JPA851968 JFE851870:JFE851968 IVI851870:IVI851968 ILM851870:ILM851968 IBQ851870:IBQ851968 HRU851870:HRU851968 HHY851870:HHY851968 GYC851870:GYC851968 GOG851870:GOG851968 GEK851870:GEK851968 FUO851870:FUO851968 FKS851870:FKS851968 FAW851870:FAW851968 ERA851870:ERA851968 EHE851870:EHE851968 DXI851870:DXI851968 DNM851870:DNM851968 DDQ851870:DDQ851968 CTU851870:CTU851968 CJY851870:CJY851968 CAC851870:CAC851968 BQG851870:BQG851968 BGK851870:BGK851968 AWO851870:AWO851968 AMS851870:AMS851968 ACW851870:ACW851968 TA851870:TA851968 JE851870:JE851968 I851870:I851968 WVQ786334:WVQ786432 WLU786334:WLU786432 WBY786334:WBY786432 VSC786334:VSC786432 VIG786334:VIG786432 UYK786334:UYK786432 UOO786334:UOO786432 UES786334:UES786432 TUW786334:TUW786432 TLA786334:TLA786432 TBE786334:TBE786432 SRI786334:SRI786432 SHM786334:SHM786432 RXQ786334:RXQ786432 RNU786334:RNU786432 RDY786334:RDY786432 QUC786334:QUC786432 QKG786334:QKG786432 QAK786334:QAK786432 PQO786334:PQO786432 PGS786334:PGS786432 OWW786334:OWW786432 ONA786334:ONA786432 ODE786334:ODE786432 NTI786334:NTI786432 NJM786334:NJM786432 MZQ786334:MZQ786432 MPU786334:MPU786432 MFY786334:MFY786432 LWC786334:LWC786432 LMG786334:LMG786432 LCK786334:LCK786432 KSO786334:KSO786432 KIS786334:KIS786432 JYW786334:JYW786432 JPA786334:JPA786432 JFE786334:JFE786432 IVI786334:IVI786432 ILM786334:ILM786432 IBQ786334:IBQ786432 HRU786334:HRU786432 HHY786334:HHY786432 GYC786334:GYC786432 GOG786334:GOG786432 GEK786334:GEK786432 FUO786334:FUO786432 FKS786334:FKS786432 FAW786334:FAW786432 ERA786334:ERA786432 EHE786334:EHE786432 DXI786334:DXI786432 DNM786334:DNM786432 DDQ786334:DDQ786432 CTU786334:CTU786432 CJY786334:CJY786432 CAC786334:CAC786432 BQG786334:BQG786432 BGK786334:BGK786432 AWO786334:AWO786432 AMS786334:AMS786432 ACW786334:ACW786432 TA786334:TA786432 JE786334:JE786432 I786334:I786432 WVQ720798:WVQ720896 WLU720798:WLU720896 WBY720798:WBY720896 VSC720798:VSC720896 VIG720798:VIG720896 UYK720798:UYK720896 UOO720798:UOO720896 UES720798:UES720896 TUW720798:TUW720896 TLA720798:TLA720896 TBE720798:TBE720896 SRI720798:SRI720896 SHM720798:SHM720896 RXQ720798:RXQ720896 RNU720798:RNU720896 RDY720798:RDY720896 QUC720798:QUC720896 QKG720798:QKG720896 QAK720798:QAK720896 PQO720798:PQO720896 PGS720798:PGS720896 OWW720798:OWW720896 ONA720798:ONA720896 ODE720798:ODE720896 NTI720798:NTI720896 NJM720798:NJM720896 MZQ720798:MZQ720896 MPU720798:MPU720896 MFY720798:MFY720896 LWC720798:LWC720896 LMG720798:LMG720896 LCK720798:LCK720896 KSO720798:KSO720896 KIS720798:KIS720896 JYW720798:JYW720896 JPA720798:JPA720896 JFE720798:JFE720896 IVI720798:IVI720896 ILM720798:ILM720896 IBQ720798:IBQ720896 HRU720798:HRU720896 HHY720798:HHY720896 GYC720798:GYC720896 GOG720798:GOG720896 GEK720798:GEK720896 FUO720798:FUO720896 FKS720798:FKS720896 FAW720798:FAW720896 ERA720798:ERA720896 EHE720798:EHE720896 DXI720798:DXI720896 DNM720798:DNM720896 DDQ720798:DDQ720896 CTU720798:CTU720896 CJY720798:CJY720896 CAC720798:CAC720896 BQG720798:BQG720896 BGK720798:BGK720896 AWO720798:AWO720896 AMS720798:AMS720896 ACW720798:ACW720896 TA720798:TA720896 JE720798:JE720896 I720798:I720896 WVQ655262:WVQ655360 WLU655262:WLU655360 WBY655262:WBY655360 VSC655262:VSC655360 VIG655262:VIG655360 UYK655262:UYK655360 UOO655262:UOO655360 UES655262:UES655360 TUW655262:TUW655360 TLA655262:TLA655360 TBE655262:TBE655360 SRI655262:SRI655360 SHM655262:SHM655360 RXQ655262:RXQ655360 RNU655262:RNU655360 RDY655262:RDY655360 QUC655262:QUC655360 QKG655262:QKG655360 QAK655262:QAK655360 PQO655262:PQO655360 PGS655262:PGS655360 OWW655262:OWW655360 ONA655262:ONA655360 ODE655262:ODE655360 NTI655262:NTI655360 NJM655262:NJM655360 MZQ655262:MZQ655360 MPU655262:MPU655360 MFY655262:MFY655360 LWC655262:LWC655360 LMG655262:LMG655360 LCK655262:LCK655360 KSO655262:KSO655360 KIS655262:KIS655360 JYW655262:JYW655360 JPA655262:JPA655360 JFE655262:JFE655360 IVI655262:IVI655360 ILM655262:ILM655360 IBQ655262:IBQ655360 HRU655262:HRU655360 HHY655262:HHY655360 GYC655262:GYC655360 GOG655262:GOG655360 GEK655262:GEK655360 FUO655262:FUO655360 FKS655262:FKS655360 FAW655262:FAW655360 ERA655262:ERA655360 EHE655262:EHE655360 DXI655262:DXI655360 DNM655262:DNM655360 DDQ655262:DDQ655360 CTU655262:CTU655360 CJY655262:CJY655360 CAC655262:CAC655360 BQG655262:BQG655360 BGK655262:BGK655360 AWO655262:AWO655360 AMS655262:AMS655360 ACW655262:ACW655360 TA655262:TA655360 JE655262:JE655360 I655262:I655360 WVQ589726:WVQ589824 WLU589726:WLU589824 WBY589726:WBY589824 VSC589726:VSC589824 VIG589726:VIG589824 UYK589726:UYK589824 UOO589726:UOO589824 UES589726:UES589824 TUW589726:TUW589824 TLA589726:TLA589824 TBE589726:TBE589824 SRI589726:SRI589824 SHM589726:SHM589824 RXQ589726:RXQ589824 RNU589726:RNU589824 RDY589726:RDY589824 QUC589726:QUC589824 QKG589726:QKG589824 QAK589726:QAK589824 PQO589726:PQO589824 PGS589726:PGS589824 OWW589726:OWW589824 ONA589726:ONA589824 ODE589726:ODE589824 NTI589726:NTI589824 NJM589726:NJM589824 MZQ589726:MZQ589824 MPU589726:MPU589824 MFY589726:MFY589824 LWC589726:LWC589824 LMG589726:LMG589824 LCK589726:LCK589824 KSO589726:KSO589824 KIS589726:KIS589824 JYW589726:JYW589824 JPA589726:JPA589824 JFE589726:JFE589824 IVI589726:IVI589824 ILM589726:ILM589824 IBQ589726:IBQ589824 HRU589726:HRU589824 HHY589726:HHY589824 GYC589726:GYC589824 GOG589726:GOG589824 GEK589726:GEK589824 FUO589726:FUO589824 FKS589726:FKS589824 FAW589726:FAW589824 ERA589726:ERA589824 EHE589726:EHE589824 DXI589726:DXI589824 DNM589726:DNM589824 DDQ589726:DDQ589824 CTU589726:CTU589824 CJY589726:CJY589824 CAC589726:CAC589824 BQG589726:BQG589824 BGK589726:BGK589824 AWO589726:AWO589824 AMS589726:AMS589824 ACW589726:ACW589824 TA589726:TA589824 JE589726:JE589824 I589726:I589824 WVQ524190:WVQ524288 WLU524190:WLU524288 WBY524190:WBY524288 VSC524190:VSC524288 VIG524190:VIG524288 UYK524190:UYK524288 UOO524190:UOO524288 UES524190:UES524288 TUW524190:TUW524288 TLA524190:TLA524288 TBE524190:TBE524288 SRI524190:SRI524288 SHM524190:SHM524288 RXQ524190:RXQ524288 RNU524190:RNU524288 RDY524190:RDY524288 QUC524190:QUC524288 QKG524190:QKG524288 QAK524190:QAK524288 PQO524190:PQO524288 PGS524190:PGS524288 OWW524190:OWW524288 ONA524190:ONA524288 ODE524190:ODE524288 NTI524190:NTI524288 NJM524190:NJM524288 MZQ524190:MZQ524288 MPU524190:MPU524288 MFY524190:MFY524288 LWC524190:LWC524288 LMG524190:LMG524288 LCK524190:LCK524288 KSO524190:KSO524288 KIS524190:KIS524288 JYW524190:JYW524288 JPA524190:JPA524288 JFE524190:JFE524288 IVI524190:IVI524288 ILM524190:ILM524288 IBQ524190:IBQ524288 HRU524190:HRU524288 HHY524190:HHY524288 GYC524190:GYC524288 GOG524190:GOG524288 GEK524190:GEK524288 FUO524190:FUO524288 FKS524190:FKS524288 FAW524190:FAW524288 ERA524190:ERA524288 EHE524190:EHE524288 DXI524190:DXI524288 DNM524190:DNM524288 DDQ524190:DDQ524288 CTU524190:CTU524288 CJY524190:CJY524288 CAC524190:CAC524288 BQG524190:BQG524288 BGK524190:BGK524288 AWO524190:AWO524288 AMS524190:AMS524288 ACW524190:ACW524288 TA524190:TA524288 JE524190:JE524288 I524190:I524288 WVQ458654:WVQ458752 WLU458654:WLU458752 WBY458654:WBY458752 VSC458654:VSC458752 VIG458654:VIG458752 UYK458654:UYK458752 UOO458654:UOO458752 UES458654:UES458752 TUW458654:TUW458752 TLA458654:TLA458752 TBE458654:TBE458752 SRI458654:SRI458752 SHM458654:SHM458752 RXQ458654:RXQ458752 RNU458654:RNU458752 RDY458654:RDY458752 QUC458654:QUC458752 QKG458654:QKG458752 QAK458654:QAK458752 PQO458654:PQO458752 PGS458654:PGS458752 OWW458654:OWW458752 ONA458654:ONA458752 ODE458654:ODE458752 NTI458654:NTI458752 NJM458654:NJM458752 MZQ458654:MZQ458752 MPU458654:MPU458752 MFY458654:MFY458752 LWC458654:LWC458752 LMG458654:LMG458752 LCK458654:LCK458752 KSO458654:KSO458752 KIS458654:KIS458752 JYW458654:JYW458752 JPA458654:JPA458752 JFE458654:JFE458752 IVI458654:IVI458752 ILM458654:ILM458752 IBQ458654:IBQ458752 HRU458654:HRU458752 HHY458654:HHY458752 GYC458654:GYC458752 GOG458654:GOG458752 GEK458654:GEK458752 FUO458654:FUO458752 FKS458654:FKS458752 FAW458654:FAW458752 ERA458654:ERA458752 EHE458654:EHE458752 DXI458654:DXI458752 DNM458654:DNM458752 DDQ458654:DDQ458752 CTU458654:CTU458752 CJY458654:CJY458752 CAC458654:CAC458752 BQG458654:BQG458752 BGK458654:BGK458752 AWO458654:AWO458752 AMS458654:AMS458752 ACW458654:ACW458752 TA458654:TA458752 JE458654:JE458752 I458654:I458752 WVQ393118:WVQ393216 WLU393118:WLU393216 WBY393118:WBY393216 VSC393118:VSC393216 VIG393118:VIG393216 UYK393118:UYK393216 UOO393118:UOO393216 UES393118:UES393216 TUW393118:TUW393216 TLA393118:TLA393216 TBE393118:TBE393216 SRI393118:SRI393216 SHM393118:SHM393216 RXQ393118:RXQ393216 RNU393118:RNU393216 RDY393118:RDY393216 QUC393118:QUC393216 QKG393118:QKG393216 QAK393118:QAK393216 PQO393118:PQO393216 PGS393118:PGS393216 OWW393118:OWW393216 ONA393118:ONA393216 ODE393118:ODE393216 NTI393118:NTI393216 NJM393118:NJM393216 MZQ393118:MZQ393216 MPU393118:MPU393216 MFY393118:MFY393216 LWC393118:LWC393216 LMG393118:LMG393216 LCK393118:LCK393216 KSO393118:KSO393216 KIS393118:KIS393216 JYW393118:JYW393216 JPA393118:JPA393216 JFE393118:JFE393216 IVI393118:IVI393216 ILM393118:ILM393216 IBQ393118:IBQ393216 HRU393118:HRU393216 HHY393118:HHY393216 GYC393118:GYC393216 GOG393118:GOG393216 GEK393118:GEK393216 FUO393118:FUO393216 FKS393118:FKS393216 FAW393118:FAW393216 ERA393118:ERA393216 EHE393118:EHE393216 DXI393118:DXI393216 DNM393118:DNM393216 DDQ393118:DDQ393216 CTU393118:CTU393216 CJY393118:CJY393216 CAC393118:CAC393216 BQG393118:BQG393216 BGK393118:BGK393216 AWO393118:AWO393216 AMS393118:AMS393216 ACW393118:ACW393216 TA393118:TA393216 JE393118:JE393216 I393118:I393216 WVQ327582:WVQ327680 WLU327582:WLU327680 WBY327582:WBY327680 VSC327582:VSC327680 VIG327582:VIG327680 UYK327582:UYK327680 UOO327582:UOO327680 UES327582:UES327680 TUW327582:TUW327680 TLA327582:TLA327680 TBE327582:TBE327680 SRI327582:SRI327680 SHM327582:SHM327680 RXQ327582:RXQ327680 RNU327582:RNU327680 RDY327582:RDY327680 QUC327582:QUC327680 QKG327582:QKG327680 QAK327582:QAK327680 PQO327582:PQO327680 PGS327582:PGS327680 OWW327582:OWW327680 ONA327582:ONA327680 ODE327582:ODE327680 NTI327582:NTI327680 NJM327582:NJM327680 MZQ327582:MZQ327680 MPU327582:MPU327680 MFY327582:MFY327680 LWC327582:LWC327680 LMG327582:LMG327680 LCK327582:LCK327680 KSO327582:KSO327680 KIS327582:KIS327680 JYW327582:JYW327680 JPA327582:JPA327680 JFE327582:JFE327680 IVI327582:IVI327680 ILM327582:ILM327680 IBQ327582:IBQ327680 HRU327582:HRU327680 HHY327582:HHY327680 GYC327582:GYC327680 GOG327582:GOG327680 GEK327582:GEK327680 FUO327582:FUO327680 FKS327582:FKS327680 FAW327582:FAW327680 ERA327582:ERA327680 EHE327582:EHE327680 DXI327582:DXI327680 DNM327582:DNM327680 DDQ327582:DDQ327680 CTU327582:CTU327680 CJY327582:CJY327680 CAC327582:CAC327680 BQG327582:BQG327680 BGK327582:BGK327680 AWO327582:AWO327680 AMS327582:AMS327680 ACW327582:ACW327680 TA327582:TA327680 JE327582:JE327680 I327582:I327680 WVQ262046:WVQ262144 WLU262046:WLU262144 WBY262046:WBY262144 VSC262046:VSC262144 VIG262046:VIG262144 UYK262046:UYK262144 UOO262046:UOO262144 UES262046:UES262144 TUW262046:TUW262144 TLA262046:TLA262144 TBE262046:TBE262144 SRI262046:SRI262144 SHM262046:SHM262144 RXQ262046:RXQ262144 RNU262046:RNU262144 RDY262046:RDY262144 QUC262046:QUC262144 QKG262046:QKG262144 QAK262046:QAK262144 PQO262046:PQO262144 PGS262046:PGS262144 OWW262046:OWW262144 ONA262046:ONA262144 ODE262046:ODE262144 NTI262046:NTI262144 NJM262046:NJM262144 MZQ262046:MZQ262144 MPU262046:MPU262144 MFY262046:MFY262144 LWC262046:LWC262144 LMG262046:LMG262144 LCK262046:LCK262144 KSO262046:KSO262144 KIS262046:KIS262144 JYW262046:JYW262144 JPA262046:JPA262144 JFE262046:JFE262144 IVI262046:IVI262144 ILM262046:ILM262144 IBQ262046:IBQ262144 HRU262046:HRU262144 HHY262046:HHY262144 GYC262046:GYC262144 GOG262046:GOG262144 GEK262046:GEK262144 FUO262046:FUO262144 FKS262046:FKS262144 FAW262046:FAW262144 ERA262046:ERA262144 EHE262046:EHE262144 DXI262046:DXI262144 DNM262046:DNM262144 DDQ262046:DDQ262144 CTU262046:CTU262144 CJY262046:CJY262144 CAC262046:CAC262144 BQG262046:BQG262144 BGK262046:BGK262144 AWO262046:AWO262144 AMS262046:AMS262144 ACW262046:ACW262144 TA262046:TA262144 JE262046:JE262144 I262046:I262144 WVQ196510:WVQ196608 WLU196510:WLU196608 WBY196510:WBY196608 VSC196510:VSC196608 VIG196510:VIG196608 UYK196510:UYK196608 UOO196510:UOO196608 UES196510:UES196608 TUW196510:TUW196608 TLA196510:TLA196608 TBE196510:TBE196608 SRI196510:SRI196608 SHM196510:SHM196608 RXQ196510:RXQ196608 RNU196510:RNU196608 RDY196510:RDY196608 QUC196510:QUC196608 QKG196510:QKG196608 QAK196510:QAK196608 PQO196510:PQO196608 PGS196510:PGS196608 OWW196510:OWW196608 ONA196510:ONA196608 ODE196510:ODE196608 NTI196510:NTI196608 NJM196510:NJM196608 MZQ196510:MZQ196608 MPU196510:MPU196608 MFY196510:MFY196608 LWC196510:LWC196608 LMG196510:LMG196608 LCK196510:LCK196608 KSO196510:KSO196608 KIS196510:KIS196608 JYW196510:JYW196608 JPA196510:JPA196608 JFE196510:JFE196608 IVI196510:IVI196608 ILM196510:ILM196608 IBQ196510:IBQ196608 HRU196510:HRU196608 HHY196510:HHY196608 GYC196510:GYC196608 GOG196510:GOG196608 GEK196510:GEK196608 FUO196510:FUO196608 FKS196510:FKS196608 FAW196510:FAW196608 ERA196510:ERA196608 EHE196510:EHE196608 DXI196510:DXI196608 DNM196510:DNM196608 DDQ196510:DDQ196608 CTU196510:CTU196608 CJY196510:CJY196608 CAC196510:CAC196608 BQG196510:BQG196608 BGK196510:BGK196608 AWO196510:AWO196608 AMS196510:AMS196608 ACW196510:ACW196608 TA196510:TA196608 JE196510:JE196608 I196510:I196608 WVQ130974:WVQ131072 WLU130974:WLU131072 WBY130974:WBY131072 VSC130974:VSC131072 VIG130974:VIG131072 UYK130974:UYK131072 UOO130974:UOO131072 UES130974:UES131072 TUW130974:TUW131072 TLA130974:TLA131072 TBE130974:TBE131072 SRI130974:SRI131072 SHM130974:SHM131072 RXQ130974:RXQ131072 RNU130974:RNU131072 RDY130974:RDY131072 QUC130974:QUC131072 QKG130974:QKG131072 QAK130974:QAK131072 PQO130974:PQO131072 PGS130974:PGS131072 OWW130974:OWW131072 ONA130974:ONA131072 ODE130974:ODE131072 NTI130974:NTI131072 NJM130974:NJM131072 MZQ130974:MZQ131072 MPU130974:MPU131072 MFY130974:MFY131072 LWC130974:LWC131072 LMG130974:LMG131072 LCK130974:LCK131072 KSO130974:KSO131072 KIS130974:KIS131072 JYW130974:JYW131072 JPA130974:JPA131072 JFE130974:JFE131072 IVI130974:IVI131072 ILM130974:ILM131072 IBQ130974:IBQ131072 HRU130974:HRU131072 HHY130974:HHY131072 GYC130974:GYC131072 GOG130974:GOG131072 GEK130974:GEK131072 FUO130974:FUO131072 FKS130974:FKS131072 FAW130974:FAW131072 ERA130974:ERA131072 EHE130974:EHE131072 DXI130974:DXI131072 DNM130974:DNM131072 DDQ130974:DDQ131072 CTU130974:CTU131072 CJY130974:CJY131072 CAC130974:CAC131072 BQG130974:BQG131072 BGK130974:BGK131072 AWO130974:AWO131072 AMS130974:AMS131072 ACW130974:ACW131072 TA130974:TA131072 JE130974:JE131072 I130974:I131072 WVQ65438:WVQ65536 WLU65438:WLU65536 WBY65438:WBY65536 VSC65438:VSC65536 VIG65438:VIG65536 UYK65438:UYK65536 UOO65438:UOO65536 UES65438:UES65536 TUW65438:TUW65536 TLA65438:TLA65536 TBE65438:TBE65536 SRI65438:SRI65536 SHM65438:SHM65536 RXQ65438:RXQ65536 RNU65438:RNU65536 RDY65438:RDY65536 QUC65438:QUC65536 QKG65438:QKG65536 QAK65438:QAK65536 PQO65438:PQO65536 PGS65438:PGS65536 OWW65438:OWW65536 ONA65438:ONA65536 ODE65438:ODE65536 NTI65438:NTI65536 NJM65438:NJM65536 MZQ65438:MZQ65536 MPU65438:MPU65536 MFY65438:MFY65536 LWC65438:LWC65536 LMG65438:LMG65536 LCK65438:LCK65536 KSO65438:KSO65536 KIS65438:KIS65536 JYW65438:JYW65536 JPA65438:JPA65536 JFE65438:JFE65536 IVI65438:IVI65536 ILM65438:ILM65536 IBQ65438:IBQ65536 HRU65438:HRU65536 HHY65438:HHY65536 GYC65438:GYC65536 GOG65438:GOG65536 GEK65438:GEK65536 FUO65438:FUO65536 FKS65438:FKS65536 FAW65438:FAW65536 ERA65438:ERA65536 EHE65438:EHE65536 DXI65438:DXI65536 DNM65438:DNM65536 DDQ65438:DDQ65536 CTU65438:CTU65536 CJY65438:CJY65536 CAC65438:CAC65536 BQG65438:BQG65536 BGK65438:BGK65536 AWO65438:AWO65536 AMS65438:AMS65536 ACW65438:ACW65536 TA65438:TA65536 JE65438:JE65536 I65438:I65536">
      <formula1>$I$2:$I$2</formula1>
    </dataValidation>
    <dataValidation type="list" allowBlank="1" showInputMessage="1" showErrorMessage="1" sqref="C6:C16">
      <formula1>INDIRECT(B6)</formula1>
    </dataValidation>
    <dataValidation type="list" showInputMessage="1" showErrorMessage="1" sqref="AC6:AC16">
      <formula1>INDIRECT(H6)</formula1>
    </dataValidation>
    <dataValidation type="list" allowBlank="1" showInputMessage="1" showErrorMessage="1" sqref="AO6:AO16">
      <formula1>Appréciation</formula1>
    </dataValidation>
    <dataValidation type="list" allowBlank="1" showInputMessage="1" showErrorMessage="1" sqref="G6:G16">
      <formula1>statut</formula1>
    </dataValidation>
    <dataValidation type="list" allowBlank="1" showInputMessage="1" showErrorMessage="1" sqref="BV6:BV16">
      <formula1>Critique</formula1>
    </dataValidation>
    <dataValidation type="list" allowBlank="1" showInputMessage="1" showErrorMessage="1" sqref="AD6:AD16">
      <formula1>Typebis</formula1>
    </dataValidation>
    <dataValidation type="list" allowBlank="1" showInputMessage="1" showErrorMessage="1" sqref="B6:B16">
      <formula1>Projet4</formula1>
    </dataValidation>
    <dataValidation type="list" allowBlank="1" showInputMessage="1" showErrorMessage="1" sqref="H6:H16">
      <formula1>Mode_gestion</formula1>
    </dataValidation>
    <dataValidation type="list" allowBlank="1" showInputMessage="1" showErrorMessage="1" sqref="Y6:Y16 N6:N16">
      <formula1>Devise</formula1>
    </dataValidation>
    <dataValidation type="list" allowBlank="1" showInputMessage="1" showErrorMessage="1" sqref="BS6:BS16">
      <formula1>Qui</formula1>
    </dataValidation>
  </dataValidations>
  <pageMargins left="0.15748031496062992" right="0.23622047244094491" top="0.39370078740157483" bottom="0.78740157480314965" header="0.51181102362204722" footer="0.51181102362204722"/>
  <pageSetup paperSize="9" scale="17" firstPageNumber="0" fitToHeight="3" orientation="landscape" horizontalDpi="300" verticalDpi="300" r:id="rId1"/>
  <headerFooter alignWithMargins="0">
    <oddFooter>&amp;L&amp;F&amp;C&amp;D&amp;R&amp;P de  &amp;N pages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[1]Codes!#REF!</xm:f>
          </x14:formula1>
          <xm:sqref>AJ6:AJ16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Q463"/>
  <sheetViews>
    <sheetView view="pageLayout" topLeftCell="C5" zoomScaleNormal="80" workbookViewId="0">
      <selection activeCell="D22" sqref="D22:D24"/>
    </sheetView>
  </sheetViews>
  <sheetFormatPr baseColWidth="10" defaultColWidth="9.140625" defaultRowHeight="11.25" outlineLevelCol="1" x14ac:dyDescent="0.2"/>
  <cols>
    <col min="1" max="1" width="17" style="28" customWidth="1"/>
    <col min="2" max="2" width="12.5703125" style="28" customWidth="1"/>
    <col min="3" max="3" width="10.5703125" style="28" customWidth="1"/>
    <col min="4" max="5" width="21.140625" style="28" customWidth="1"/>
    <col min="6" max="6" width="37.28515625" style="28" customWidth="1"/>
    <col min="7" max="7" width="17.28515625" style="28" customWidth="1"/>
    <col min="8" max="8" width="10.85546875" style="28" customWidth="1"/>
    <col min="9" max="9" width="10" style="28" bestFit="1" customWidth="1"/>
    <col min="10" max="10" width="10.85546875" style="28" customWidth="1"/>
    <col min="11" max="11" width="15.140625" style="28" customWidth="1"/>
    <col min="12" max="12" width="11" style="28" customWidth="1"/>
    <col min="13" max="13" width="7.140625" style="28" customWidth="1" outlineLevel="1"/>
    <col min="14" max="14" width="9.5703125" style="28" customWidth="1" outlineLevel="1"/>
    <col min="15" max="15" width="13.28515625" style="28" customWidth="1" outlineLevel="1"/>
    <col min="16" max="16" width="8.7109375" style="28" customWidth="1" outlineLevel="1"/>
    <col min="17" max="17" width="33.140625" style="28" customWidth="1"/>
    <col min="18" max="255" width="9.140625" style="28"/>
    <col min="256" max="256" width="17" style="28" customWidth="1"/>
    <col min="257" max="257" width="12.5703125" style="28" customWidth="1"/>
    <col min="258" max="258" width="9.140625" style="28"/>
    <col min="259" max="260" width="21.140625" style="28" customWidth="1"/>
    <col min="261" max="261" width="37.28515625" style="28" customWidth="1"/>
    <col min="262" max="262" width="17.28515625" style="28" customWidth="1"/>
    <col min="263" max="265" width="9.140625" style="28"/>
    <col min="266" max="266" width="10.7109375" style="28" customWidth="1"/>
    <col min="267" max="267" width="10.85546875" style="28" customWidth="1"/>
    <col min="268" max="268" width="11" style="28" customWidth="1"/>
    <col min="269" max="269" width="7.140625" style="28" customWidth="1"/>
    <col min="270" max="270" width="9.5703125" style="28" customWidth="1"/>
    <col min="271" max="271" width="13.28515625" style="28" customWidth="1"/>
    <col min="272" max="272" width="8.7109375" style="28" customWidth="1"/>
    <col min="273" max="273" width="33.140625" style="28" customWidth="1"/>
    <col min="274" max="511" width="9.140625" style="28"/>
    <col min="512" max="512" width="17" style="28" customWidth="1"/>
    <col min="513" max="513" width="12.5703125" style="28" customWidth="1"/>
    <col min="514" max="514" width="9.140625" style="28"/>
    <col min="515" max="516" width="21.140625" style="28" customWidth="1"/>
    <col min="517" max="517" width="37.28515625" style="28" customWidth="1"/>
    <col min="518" max="518" width="17.28515625" style="28" customWidth="1"/>
    <col min="519" max="521" width="9.140625" style="28"/>
    <col min="522" max="522" width="10.7109375" style="28" customWidth="1"/>
    <col min="523" max="523" width="10.85546875" style="28" customWidth="1"/>
    <col min="524" max="524" width="11" style="28" customWidth="1"/>
    <col min="525" max="525" width="7.140625" style="28" customWidth="1"/>
    <col min="526" max="526" width="9.5703125" style="28" customWidth="1"/>
    <col min="527" max="527" width="13.28515625" style="28" customWidth="1"/>
    <col min="528" max="528" width="8.7109375" style="28" customWidth="1"/>
    <col min="529" max="529" width="33.140625" style="28" customWidth="1"/>
    <col min="530" max="767" width="9.140625" style="28"/>
    <col min="768" max="768" width="17" style="28" customWidth="1"/>
    <col min="769" max="769" width="12.5703125" style="28" customWidth="1"/>
    <col min="770" max="770" width="9.140625" style="28"/>
    <col min="771" max="772" width="21.140625" style="28" customWidth="1"/>
    <col min="773" max="773" width="37.28515625" style="28" customWidth="1"/>
    <col min="774" max="774" width="17.28515625" style="28" customWidth="1"/>
    <col min="775" max="777" width="9.140625" style="28"/>
    <col min="778" max="778" width="10.7109375" style="28" customWidth="1"/>
    <col min="779" max="779" width="10.85546875" style="28" customWidth="1"/>
    <col min="780" max="780" width="11" style="28" customWidth="1"/>
    <col min="781" max="781" width="7.140625" style="28" customWidth="1"/>
    <col min="782" max="782" width="9.5703125" style="28" customWidth="1"/>
    <col min="783" max="783" width="13.28515625" style="28" customWidth="1"/>
    <col min="784" max="784" width="8.7109375" style="28" customWidth="1"/>
    <col min="785" max="785" width="33.140625" style="28" customWidth="1"/>
    <col min="786" max="1023" width="9.140625" style="28"/>
    <col min="1024" max="1024" width="17" style="28" customWidth="1"/>
    <col min="1025" max="1025" width="12.5703125" style="28" customWidth="1"/>
    <col min="1026" max="1026" width="9.140625" style="28"/>
    <col min="1027" max="1028" width="21.140625" style="28" customWidth="1"/>
    <col min="1029" max="1029" width="37.28515625" style="28" customWidth="1"/>
    <col min="1030" max="1030" width="17.28515625" style="28" customWidth="1"/>
    <col min="1031" max="1033" width="9.140625" style="28"/>
    <col min="1034" max="1034" width="10.7109375" style="28" customWidth="1"/>
    <col min="1035" max="1035" width="10.85546875" style="28" customWidth="1"/>
    <col min="1036" max="1036" width="11" style="28" customWidth="1"/>
    <col min="1037" max="1037" width="7.140625" style="28" customWidth="1"/>
    <col min="1038" max="1038" width="9.5703125" style="28" customWidth="1"/>
    <col min="1039" max="1039" width="13.28515625" style="28" customWidth="1"/>
    <col min="1040" max="1040" width="8.7109375" style="28" customWidth="1"/>
    <col min="1041" max="1041" width="33.140625" style="28" customWidth="1"/>
    <col min="1042" max="1279" width="9.140625" style="28"/>
    <col min="1280" max="1280" width="17" style="28" customWidth="1"/>
    <col min="1281" max="1281" width="12.5703125" style="28" customWidth="1"/>
    <col min="1282" max="1282" width="9.140625" style="28"/>
    <col min="1283" max="1284" width="21.140625" style="28" customWidth="1"/>
    <col min="1285" max="1285" width="37.28515625" style="28" customWidth="1"/>
    <col min="1286" max="1286" width="17.28515625" style="28" customWidth="1"/>
    <col min="1287" max="1289" width="9.140625" style="28"/>
    <col min="1290" max="1290" width="10.7109375" style="28" customWidth="1"/>
    <col min="1291" max="1291" width="10.85546875" style="28" customWidth="1"/>
    <col min="1292" max="1292" width="11" style="28" customWidth="1"/>
    <col min="1293" max="1293" width="7.140625" style="28" customWidth="1"/>
    <col min="1294" max="1294" width="9.5703125" style="28" customWidth="1"/>
    <col min="1295" max="1295" width="13.28515625" style="28" customWidth="1"/>
    <col min="1296" max="1296" width="8.7109375" style="28" customWidth="1"/>
    <col min="1297" max="1297" width="33.140625" style="28" customWidth="1"/>
    <col min="1298" max="1535" width="9.140625" style="28"/>
    <col min="1536" max="1536" width="17" style="28" customWidth="1"/>
    <col min="1537" max="1537" width="12.5703125" style="28" customWidth="1"/>
    <col min="1538" max="1538" width="9.140625" style="28"/>
    <col min="1539" max="1540" width="21.140625" style="28" customWidth="1"/>
    <col min="1541" max="1541" width="37.28515625" style="28" customWidth="1"/>
    <col min="1542" max="1542" width="17.28515625" style="28" customWidth="1"/>
    <col min="1543" max="1545" width="9.140625" style="28"/>
    <col min="1546" max="1546" width="10.7109375" style="28" customWidth="1"/>
    <col min="1547" max="1547" width="10.85546875" style="28" customWidth="1"/>
    <col min="1548" max="1548" width="11" style="28" customWidth="1"/>
    <col min="1549" max="1549" width="7.140625" style="28" customWidth="1"/>
    <col min="1550" max="1550" width="9.5703125" style="28" customWidth="1"/>
    <col min="1551" max="1551" width="13.28515625" style="28" customWidth="1"/>
    <col min="1552" max="1552" width="8.7109375" style="28" customWidth="1"/>
    <col min="1553" max="1553" width="33.140625" style="28" customWidth="1"/>
    <col min="1554" max="1791" width="9.140625" style="28"/>
    <col min="1792" max="1792" width="17" style="28" customWidth="1"/>
    <col min="1793" max="1793" width="12.5703125" style="28" customWidth="1"/>
    <col min="1794" max="1794" width="9.140625" style="28"/>
    <col min="1795" max="1796" width="21.140625" style="28" customWidth="1"/>
    <col min="1797" max="1797" width="37.28515625" style="28" customWidth="1"/>
    <col min="1798" max="1798" width="17.28515625" style="28" customWidth="1"/>
    <col min="1799" max="1801" width="9.140625" style="28"/>
    <col min="1802" max="1802" width="10.7109375" style="28" customWidth="1"/>
    <col min="1803" max="1803" width="10.85546875" style="28" customWidth="1"/>
    <col min="1804" max="1804" width="11" style="28" customWidth="1"/>
    <col min="1805" max="1805" width="7.140625" style="28" customWidth="1"/>
    <col min="1806" max="1806" width="9.5703125" style="28" customWidth="1"/>
    <col min="1807" max="1807" width="13.28515625" style="28" customWidth="1"/>
    <col min="1808" max="1808" width="8.7109375" style="28" customWidth="1"/>
    <col min="1809" max="1809" width="33.140625" style="28" customWidth="1"/>
    <col min="1810" max="2047" width="9.140625" style="28"/>
    <col min="2048" max="2048" width="17" style="28" customWidth="1"/>
    <col min="2049" max="2049" width="12.5703125" style="28" customWidth="1"/>
    <col min="2050" max="2050" width="9.140625" style="28"/>
    <col min="2051" max="2052" width="21.140625" style="28" customWidth="1"/>
    <col min="2053" max="2053" width="37.28515625" style="28" customWidth="1"/>
    <col min="2054" max="2054" width="17.28515625" style="28" customWidth="1"/>
    <col min="2055" max="2057" width="9.140625" style="28"/>
    <col min="2058" max="2058" width="10.7109375" style="28" customWidth="1"/>
    <col min="2059" max="2059" width="10.85546875" style="28" customWidth="1"/>
    <col min="2060" max="2060" width="11" style="28" customWidth="1"/>
    <col min="2061" max="2061" width="7.140625" style="28" customWidth="1"/>
    <col min="2062" max="2062" width="9.5703125" style="28" customWidth="1"/>
    <col min="2063" max="2063" width="13.28515625" style="28" customWidth="1"/>
    <col min="2064" max="2064" width="8.7109375" style="28" customWidth="1"/>
    <col min="2065" max="2065" width="33.140625" style="28" customWidth="1"/>
    <col min="2066" max="2303" width="9.140625" style="28"/>
    <col min="2304" max="2304" width="17" style="28" customWidth="1"/>
    <col min="2305" max="2305" width="12.5703125" style="28" customWidth="1"/>
    <col min="2306" max="2306" width="9.140625" style="28"/>
    <col min="2307" max="2308" width="21.140625" style="28" customWidth="1"/>
    <col min="2309" max="2309" width="37.28515625" style="28" customWidth="1"/>
    <col min="2310" max="2310" width="17.28515625" style="28" customWidth="1"/>
    <col min="2311" max="2313" width="9.140625" style="28"/>
    <col min="2314" max="2314" width="10.7109375" style="28" customWidth="1"/>
    <col min="2315" max="2315" width="10.85546875" style="28" customWidth="1"/>
    <col min="2316" max="2316" width="11" style="28" customWidth="1"/>
    <col min="2317" max="2317" width="7.140625" style="28" customWidth="1"/>
    <col min="2318" max="2318" width="9.5703125" style="28" customWidth="1"/>
    <col min="2319" max="2319" width="13.28515625" style="28" customWidth="1"/>
    <col min="2320" max="2320" width="8.7109375" style="28" customWidth="1"/>
    <col min="2321" max="2321" width="33.140625" style="28" customWidth="1"/>
    <col min="2322" max="2559" width="9.140625" style="28"/>
    <col min="2560" max="2560" width="17" style="28" customWidth="1"/>
    <col min="2561" max="2561" width="12.5703125" style="28" customWidth="1"/>
    <col min="2562" max="2562" width="9.140625" style="28"/>
    <col min="2563" max="2564" width="21.140625" style="28" customWidth="1"/>
    <col min="2565" max="2565" width="37.28515625" style="28" customWidth="1"/>
    <col min="2566" max="2566" width="17.28515625" style="28" customWidth="1"/>
    <col min="2567" max="2569" width="9.140625" style="28"/>
    <col min="2570" max="2570" width="10.7109375" style="28" customWidth="1"/>
    <col min="2571" max="2571" width="10.85546875" style="28" customWidth="1"/>
    <col min="2572" max="2572" width="11" style="28" customWidth="1"/>
    <col min="2573" max="2573" width="7.140625" style="28" customWidth="1"/>
    <col min="2574" max="2574" width="9.5703125" style="28" customWidth="1"/>
    <col min="2575" max="2575" width="13.28515625" style="28" customWidth="1"/>
    <col min="2576" max="2576" width="8.7109375" style="28" customWidth="1"/>
    <col min="2577" max="2577" width="33.140625" style="28" customWidth="1"/>
    <col min="2578" max="2815" width="9.140625" style="28"/>
    <col min="2816" max="2816" width="17" style="28" customWidth="1"/>
    <col min="2817" max="2817" width="12.5703125" style="28" customWidth="1"/>
    <col min="2818" max="2818" width="9.140625" style="28"/>
    <col min="2819" max="2820" width="21.140625" style="28" customWidth="1"/>
    <col min="2821" max="2821" width="37.28515625" style="28" customWidth="1"/>
    <col min="2822" max="2822" width="17.28515625" style="28" customWidth="1"/>
    <col min="2823" max="2825" width="9.140625" style="28"/>
    <col min="2826" max="2826" width="10.7109375" style="28" customWidth="1"/>
    <col min="2827" max="2827" width="10.85546875" style="28" customWidth="1"/>
    <col min="2828" max="2828" width="11" style="28" customWidth="1"/>
    <col min="2829" max="2829" width="7.140625" style="28" customWidth="1"/>
    <col min="2830" max="2830" width="9.5703125" style="28" customWidth="1"/>
    <col min="2831" max="2831" width="13.28515625" style="28" customWidth="1"/>
    <col min="2832" max="2832" width="8.7109375" style="28" customWidth="1"/>
    <col min="2833" max="2833" width="33.140625" style="28" customWidth="1"/>
    <col min="2834" max="3071" width="9.140625" style="28"/>
    <col min="3072" max="3072" width="17" style="28" customWidth="1"/>
    <col min="3073" max="3073" width="12.5703125" style="28" customWidth="1"/>
    <col min="3074" max="3074" width="9.140625" style="28"/>
    <col min="3075" max="3076" width="21.140625" style="28" customWidth="1"/>
    <col min="3077" max="3077" width="37.28515625" style="28" customWidth="1"/>
    <col min="3078" max="3078" width="17.28515625" style="28" customWidth="1"/>
    <col min="3079" max="3081" width="9.140625" style="28"/>
    <col min="3082" max="3082" width="10.7109375" style="28" customWidth="1"/>
    <col min="3083" max="3083" width="10.85546875" style="28" customWidth="1"/>
    <col min="3084" max="3084" width="11" style="28" customWidth="1"/>
    <col min="3085" max="3085" width="7.140625" style="28" customWidth="1"/>
    <col min="3086" max="3086" width="9.5703125" style="28" customWidth="1"/>
    <col min="3087" max="3087" width="13.28515625" style="28" customWidth="1"/>
    <col min="3088" max="3088" width="8.7109375" style="28" customWidth="1"/>
    <col min="3089" max="3089" width="33.140625" style="28" customWidth="1"/>
    <col min="3090" max="3327" width="9.140625" style="28"/>
    <col min="3328" max="3328" width="17" style="28" customWidth="1"/>
    <col min="3329" max="3329" width="12.5703125" style="28" customWidth="1"/>
    <col min="3330" max="3330" width="9.140625" style="28"/>
    <col min="3331" max="3332" width="21.140625" style="28" customWidth="1"/>
    <col min="3333" max="3333" width="37.28515625" style="28" customWidth="1"/>
    <col min="3334" max="3334" width="17.28515625" style="28" customWidth="1"/>
    <col min="3335" max="3337" width="9.140625" style="28"/>
    <col min="3338" max="3338" width="10.7109375" style="28" customWidth="1"/>
    <col min="3339" max="3339" width="10.85546875" style="28" customWidth="1"/>
    <col min="3340" max="3340" width="11" style="28" customWidth="1"/>
    <col min="3341" max="3341" width="7.140625" style="28" customWidth="1"/>
    <col min="3342" max="3342" width="9.5703125" style="28" customWidth="1"/>
    <col min="3343" max="3343" width="13.28515625" style="28" customWidth="1"/>
    <col min="3344" max="3344" width="8.7109375" style="28" customWidth="1"/>
    <col min="3345" max="3345" width="33.140625" style="28" customWidth="1"/>
    <col min="3346" max="3583" width="9.140625" style="28"/>
    <col min="3584" max="3584" width="17" style="28" customWidth="1"/>
    <col min="3585" max="3585" width="12.5703125" style="28" customWidth="1"/>
    <col min="3586" max="3586" width="9.140625" style="28"/>
    <col min="3587" max="3588" width="21.140625" style="28" customWidth="1"/>
    <col min="3589" max="3589" width="37.28515625" style="28" customWidth="1"/>
    <col min="3590" max="3590" width="17.28515625" style="28" customWidth="1"/>
    <col min="3591" max="3593" width="9.140625" style="28"/>
    <col min="3594" max="3594" width="10.7109375" style="28" customWidth="1"/>
    <col min="3595" max="3595" width="10.85546875" style="28" customWidth="1"/>
    <col min="3596" max="3596" width="11" style="28" customWidth="1"/>
    <col min="3597" max="3597" width="7.140625" style="28" customWidth="1"/>
    <col min="3598" max="3598" width="9.5703125" style="28" customWidth="1"/>
    <col min="3599" max="3599" width="13.28515625" style="28" customWidth="1"/>
    <col min="3600" max="3600" width="8.7109375" style="28" customWidth="1"/>
    <col min="3601" max="3601" width="33.140625" style="28" customWidth="1"/>
    <col min="3602" max="3839" width="9.140625" style="28"/>
    <col min="3840" max="3840" width="17" style="28" customWidth="1"/>
    <col min="3841" max="3841" width="12.5703125" style="28" customWidth="1"/>
    <col min="3842" max="3842" width="9.140625" style="28"/>
    <col min="3843" max="3844" width="21.140625" style="28" customWidth="1"/>
    <col min="3845" max="3845" width="37.28515625" style="28" customWidth="1"/>
    <col min="3846" max="3846" width="17.28515625" style="28" customWidth="1"/>
    <col min="3847" max="3849" width="9.140625" style="28"/>
    <col min="3850" max="3850" width="10.7109375" style="28" customWidth="1"/>
    <col min="3851" max="3851" width="10.85546875" style="28" customWidth="1"/>
    <col min="3852" max="3852" width="11" style="28" customWidth="1"/>
    <col min="3853" max="3853" width="7.140625" style="28" customWidth="1"/>
    <col min="3854" max="3854" width="9.5703125" style="28" customWidth="1"/>
    <col min="3855" max="3855" width="13.28515625" style="28" customWidth="1"/>
    <col min="3856" max="3856" width="8.7109375" style="28" customWidth="1"/>
    <col min="3857" max="3857" width="33.140625" style="28" customWidth="1"/>
    <col min="3858" max="4095" width="9.140625" style="28"/>
    <col min="4096" max="4096" width="17" style="28" customWidth="1"/>
    <col min="4097" max="4097" width="12.5703125" style="28" customWidth="1"/>
    <col min="4098" max="4098" width="9.140625" style="28"/>
    <col min="4099" max="4100" width="21.140625" style="28" customWidth="1"/>
    <col min="4101" max="4101" width="37.28515625" style="28" customWidth="1"/>
    <col min="4102" max="4102" width="17.28515625" style="28" customWidth="1"/>
    <col min="4103" max="4105" width="9.140625" style="28"/>
    <col min="4106" max="4106" width="10.7109375" style="28" customWidth="1"/>
    <col min="4107" max="4107" width="10.85546875" style="28" customWidth="1"/>
    <col min="4108" max="4108" width="11" style="28" customWidth="1"/>
    <col min="4109" max="4109" width="7.140625" style="28" customWidth="1"/>
    <col min="4110" max="4110" width="9.5703125" style="28" customWidth="1"/>
    <col min="4111" max="4111" width="13.28515625" style="28" customWidth="1"/>
    <col min="4112" max="4112" width="8.7109375" style="28" customWidth="1"/>
    <col min="4113" max="4113" width="33.140625" style="28" customWidth="1"/>
    <col min="4114" max="4351" width="9.140625" style="28"/>
    <col min="4352" max="4352" width="17" style="28" customWidth="1"/>
    <col min="4353" max="4353" width="12.5703125" style="28" customWidth="1"/>
    <col min="4354" max="4354" width="9.140625" style="28"/>
    <col min="4355" max="4356" width="21.140625" style="28" customWidth="1"/>
    <col min="4357" max="4357" width="37.28515625" style="28" customWidth="1"/>
    <col min="4358" max="4358" width="17.28515625" style="28" customWidth="1"/>
    <col min="4359" max="4361" width="9.140625" style="28"/>
    <col min="4362" max="4362" width="10.7109375" style="28" customWidth="1"/>
    <col min="4363" max="4363" width="10.85546875" style="28" customWidth="1"/>
    <col min="4364" max="4364" width="11" style="28" customWidth="1"/>
    <col min="4365" max="4365" width="7.140625" style="28" customWidth="1"/>
    <col min="4366" max="4366" width="9.5703125" style="28" customWidth="1"/>
    <col min="4367" max="4367" width="13.28515625" style="28" customWidth="1"/>
    <col min="4368" max="4368" width="8.7109375" style="28" customWidth="1"/>
    <col min="4369" max="4369" width="33.140625" style="28" customWidth="1"/>
    <col min="4370" max="4607" width="9.140625" style="28"/>
    <col min="4608" max="4608" width="17" style="28" customWidth="1"/>
    <col min="4609" max="4609" width="12.5703125" style="28" customWidth="1"/>
    <col min="4610" max="4610" width="9.140625" style="28"/>
    <col min="4611" max="4612" width="21.140625" style="28" customWidth="1"/>
    <col min="4613" max="4613" width="37.28515625" style="28" customWidth="1"/>
    <col min="4614" max="4614" width="17.28515625" style="28" customWidth="1"/>
    <col min="4615" max="4617" width="9.140625" style="28"/>
    <col min="4618" max="4618" width="10.7109375" style="28" customWidth="1"/>
    <col min="4619" max="4619" width="10.85546875" style="28" customWidth="1"/>
    <col min="4620" max="4620" width="11" style="28" customWidth="1"/>
    <col min="4621" max="4621" width="7.140625" style="28" customWidth="1"/>
    <col min="4622" max="4622" width="9.5703125" style="28" customWidth="1"/>
    <col min="4623" max="4623" width="13.28515625" style="28" customWidth="1"/>
    <col min="4624" max="4624" width="8.7109375" style="28" customWidth="1"/>
    <col min="4625" max="4625" width="33.140625" style="28" customWidth="1"/>
    <col min="4626" max="4863" width="9.140625" style="28"/>
    <col min="4864" max="4864" width="17" style="28" customWidth="1"/>
    <col min="4865" max="4865" width="12.5703125" style="28" customWidth="1"/>
    <col min="4866" max="4866" width="9.140625" style="28"/>
    <col min="4867" max="4868" width="21.140625" style="28" customWidth="1"/>
    <col min="4869" max="4869" width="37.28515625" style="28" customWidth="1"/>
    <col min="4870" max="4870" width="17.28515625" style="28" customWidth="1"/>
    <col min="4871" max="4873" width="9.140625" style="28"/>
    <col min="4874" max="4874" width="10.7109375" style="28" customWidth="1"/>
    <col min="4875" max="4875" width="10.85546875" style="28" customWidth="1"/>
    <col min="4876" max="4876" width="11" style="28" customWidth="1"/>
    <col min="4877" max="4877" width="7.140625" style="28" customWidth="1"/>
    <col min="4878" max="4878" width="9.5703125" style="28" customWidth="1"/>
    <col min="4879" max="4879" width="13.28515625" style="28" customWidth="1"/>
    <col min="4880" max="4880" width="8.7109375" style="28" customWidth="1"/>
    <col min="4881" max="4881" width="33.140625" style="28" customWidth="1"/>
    <col min="4882" max="5119" width="9.140625" style="28"/>
    <col min="5120" max="5120" width="17" style="28" customWidth="1"/>
    <col min="5121" max="5121" width="12.5703125" style="28" customWidth="1"/>
    <col min="5122" max="5122" width="9.140625" style="28"/>
    <col min="5123" max="5124" width="21.140625" style="28" customWidth="1"/>
    <col min="5125" max="5125" width="37.28515625" style="28" customWidth="1"/>
    <col min="5126" max="5126" width="17.28515625" style="28" customWidth="1"/>
    <col min="5127" max="5129" width="9.140625" style="28"/>
    <col min="5130" max="5130" width="10.7109375" style="28" customWidth="1"/>
    <col min="5131" max="5131" width="10.85546875" style="28" customWidth="1"/>
    <col min="5132" max="5132" width="11" style="28" customWidth="1"/>
    <col min="5133" max="5133" width="7.140625" style="28" customWidth="1"/>
    <col min="5134" max="5134" width="9.5703125" style="28" customWidth="1"/>
    <col min="5135" max="5135" width="13.28515625" style="28" customWidth="1"/>
    <col min="5136" max="5136" width="8.7109375" style="28" customWidth="1"/>
    <col min="5137" max="5137" width="33.140625" style="28" customWidth="1"/>
    <col min="5138" max="5375" width="9.140625" style="28"/>
    <col min="5376" max="5376" width="17" style="28" customWidth="1"/>
    <col min="5377" max="5377" width="12.5703125" style="28" customWidth="1"/>
    <col min="5378" max="5378" width="9.140625" style="28"/>
    <col min="5379" max="5380" width="21.140625" style="28" customWidth="1"/>
    <col min="5381" max="5381" width="37.28515625" style="28" customWidth="1"/>
    <col min="5382" max="5382" width="17.28515625" style="28" customWidth="1"/>
    <col min="5383" max="5385" width="9.140625" style="28"/>
    <col min="5386" max="5386" width="10.7109375" style="28" customWidth="1"/>
    <col min="5387" max="5387" width="10.85546875" style="28" customWidth="1"/>
    <col min="5388" max="5388" width="11" style="28" customWidth="1"/>
    <col min="5389" max="5389" width="7.140625" style="28" customWidth="1"/>
    <col min="5390" max="5390" width="9.5703125" style="28" customWidth="1"/>
    <col min="5391" max="5391" width="13.28515625" style="28" customWidth="1"/>
    <col min="5392" max="5392" width="8.7109375" style="28" customWidth="1"/>
    <col min="5393" max="5393" width="33.140625" style="28" customWidth="1"/>
    <col min="5394" max="5631" width="9.140625" style="28"/>
    <col min="5632" max="5632" width="17" style="28" customWidth="1"/>
    <col min="5633" max="5633" width="12.5703125" style="28" customWidth="1"/>
    <col min="5634" max="5634" width="9.140625" style="28"/>
    <col min="5635" max="5636" width="21.140625" style="28" customWidth="1"/>
    <col min="5637" max="5637" width="37.28515625" style="28" customWidth="1"/>
    <col min="5638" max="5638" width="17.28515625" style="28" customWidth="1"/>
    <col min="5639" max="5641" width="9.140625" style="28"/>
    <col min="5642" max="5642" width="10.7109375" style="28" customWidth="1"/>
    <col min="5643" max="5643" width="10.85546875" style="28" customWidth="1"/>
    <col min="5644" max="5644" width="11" style="28" customWidth="1"/>
    <col min="5645" max="5645" width="7.140625" style="28" customWidth="1"/>
    <col min="5646" max="5646" width="9.5703125" style="28" customWidth="1"/>
    <col min="5647" max="5647" width="13.28515625" style="28" customWidth="1"/>
    <col min="5648" max="5648" width="8.7109375" style="28" customWidth="1"/>
    <col min="5649" max="5649" width="33.140625" style="28" customWidth="1"/>
    <col min="5650" max="5887" width="9.140625" style="28"/>
    <col min="5888" max="5888" width="17" style="28" customWidth="1"/>
    <col min="5889" max="5889" width="12.5703125" style="28" customWidth="1"/>
    <col min="5890" max="5890" width="9.140625" style="28"/>
    <col min="5891" max="5892" width="21.140625" style="28" customWidth="1"/>
    <col min="5893" max="5893" width="37.28515625" style="28" customWidth="1"/>
    <col min="5894" max="5894" width="17.28515625" style="28" customWidth="1"/>
    <col min="5895" max="5897" width="9.140625" style="28"/>
    <col min="5898" max="5898" width="10.7109375" style="28" customWidth="1"/>
    <col min="5899" max="5899" width="10.85546875" style="28" customWidth="1"/>
    <col min="5900" max="5900" width="11" style="28" customWidth="1"/>
    <col min="5901" max="5901" width="7.140625" style="28" customWidth="1"/>
    <col min="5902" max="5902" width="9.5703125" style="28" customWidth="1"/>
    <col min="5903" max="5903" width="13.28515625" style="28" customWidth="1"/>
    <col min="5904" max="5904" width="8.7109375" style="28" customWidth="1"/>
    <col min="5905" max="5905" width="33.140625" style="28" customWidth="1"/>
    <col min="5906" max="6143" width="9.140625" style="28"/>
    <col min="6144" max="6144" width="17" style="28" customWidth="1"/>
    <col min="6145" max="6145" width="12.5703125" style="28" customWidth="1"/>
    <col min="6146" max="6146" width="9.140625" style="28"/>
    <col min="6147" max="6148" width="21.140625" style="28" customWidth="1"/>
    <col min="6149" max="6149" width="37.28515625" style="28" customWidth="1"/>
    <col min="6150" max="6150" width="17.28515625" style="28" customWidth="1"/>
    <col min="6151" max="6153" width="9.140625" style="28"/>
    <col min="6154" max="6154" width="10.7109375" style="28" customWidth="1"/>
    <col min="6155" max="6155" width="10.85546875" style="28" customWidth="1"/>
    <col min="6156" max="6156" width="11" style="28" customWidth="1"/>
    <col min="6157" max="6157" width="7.140625" style="28" customWidth="1"/>
    <col min="6158" max="6158" width="9.5703125" style="28" customWidth="1"/>
    <col min="6159" max="6159" width="13.28515625" style="28" customWidth="1"/>
    <col min="6160" max="6160" width="8.7109375" style="28" customWidth="1"/>
    <col min="6161" max="6161" width="33.140625" style="28" customWidth="1"/>
    <col min="6162" max="6399" width="9.140625" style="28"/>
    <col min="6400" max="6400" width="17" style="28" customWidth="1"/>
    <col min="6401" max="6401" width="12.5703125" style="28" customWidth="1"/>
    <col min="6402" max="6402" width="9.140625" style="28"/>
    <col min="6403" max="6404" width="21.140625" style="28" customWidth="1"/>
    <col min="6405" max="6405" width="37.28515625" style="28" customWidth="1"/>
    <col min="6406" max="6406" width="17.28515625" style="28" customWidth="1"/>
    <col min="6407" max="6409" width="9.140625" style="28"/>
    <col min="6410" max="6410" width="10.7109375" style="28" customWidth="1"/>
    <col min="6411" max="6411" width="10.85546875" style="28" customWidth="1"/>
    <col min="6412" max="6412" width="11" style="28" customWidth="1"/>
    <col min="6413" max="6413" width="7.140625" style="28" customWidth="1"/>
    <col min="6414" max="6414" width="9.5703125" style="28" customWidth="1"/>
    <col min="6415" max="6415" width="13.28515625" style="28" customWidth="1"/>
    <col min="6416" max="6416" width="8.7109375" style="28" customWidth="1"/>
    <col min="6417" max="6417" width="33.140625" style="28" customWidth="1"/>
    <col min="6418" max="6655" width="9.140625" style="28"/>
    <col min="6656" max="6656" width="17" style="28" customWidth="1"/>
    <col min="6657" max="6657" width="12.5703125" style="28" customWidth="1"/>
    <col min="6658" max="6658" width="9.140625" style="28"/>
    <col min="6659" max="6660" width="21.140625" style="28" customWidth="1"/>
    <col min="6661" max="6661" width="37.28515625" style="28" customWidth="1"/>
    <col min="6662" max="6662" width="17.28515625" style="28" customWidth="1"/>
    <col min="6663" max="6665" width="9.140625" style="28"/>
    <col min="6666" max="6666" width="10.7109375" style="28" customWidth="1"/>
    <col min="6667" max="6667" width="10.85546875" style="28" customWidth="1"/>
    <col min="6668" max="6668" width="11" style="28" customWidth="1"/>
    <col min="6669" max="6669" width="7.140625" style="28" customWidth="1"/>
    <col min="6670" max="6670" width="9.5703125" style="28" customWidth="1"/>
    <col min="6671" max="6671" width="13.28515625" style="28" customWidth="1"/>
    <col min="6672" max="6672" width="8.7109375" style="28" customWidth="1"/>
    <col min="6673" max="6673" width="33.140625" style="28" customWidth="1"/>
    <col min="6674" max="6911" width="9.140625" style="28"/>
    <col min="6912" max="6912" width="17" style="28" customWidth="1"/>
    <col min="6913" max="6913" width="12.5703125" style="28" customWidth="1"/>
    <col min="6914" max="6914" width="9.140625" style="28"/>
    <col min="6915" max="6916" width="21.140625" style="28" customWidth="1"/>
    <col min="6917" max="6917" width="37.28515625" style="28" customWidth="1"/>
    <col min="6918" max="6918" width="17.28515625" style="28" customWidth="1"/>
    <col min="6919" max="6921" width="9.140625" style="28"/>
    <col min="6922" max="6922" width="10.7109375" style="28" customWidth="1"/>
    <col min="6923" max="6923" width="10.85546875" style="28" customWidth="1"/>
    <col min="6924" max="6924" width="11" style="28" customWidth="1"/>
    <col min="6925" max="6925" width="7.140625" style="28" customWidth="1"/>
    <col min="6926" max="6926" width="9.5703125" style="28" customWidth="1"/>
    <col min="6927" max="6927" width="13.28515625" style="28" customWidth="1"/>
    <col min="6928" max="6928" width="8.7109375" style="28" customWidth="1"/>
    <col min="6929" max="6929" width="33.140625" style="28" customWidth="1"/>
    <col min="6930" max="7167" width="9.140625" style="28"/>
    <col min="7168" max="7168" width="17" style="28" customWidth="1"/>
    <col min="7169" max="7169" width="12.5703125" style="28" customWidth="1"/>
    <col min="7170" max="7170" width="9.140625" style="28"/>
    <col min="7171" max="7172" width="21.140625" style="28" customWidth="1"/>
    <col min="7173" max="7173" width="37.28515625" style="28" customWidth="1"/>
    <col min="7174" max="7174" width="17.28515625" style="28" customWidth="1"/>
    <col min="7175" max="7177" width="9.140625" style="28"/>
    <col min="7178" max="7178" width="10.7109375" style="28" customWidth="1"/>
    <col min="7179" max="7179" width="10.85546875" style="28" customWidth="1"/>
    <col min="7180" max="7180" width="11" style="28" customWidth="1"/>
    <col min="7181" max="7181" width="7.140625" style="28" customWidth="1"/>
    <col min="7182" max="7182" width="9.5703125" style="28" customWidth="1"/>
    <col min="7183" max="7183" width="13.28515625" style="28" customWidth="1"/>
    <col min="7184" max="7184" width="8.7109375" style="28" customWidth="1"/>
    <col min="7185" max="7185" width="33.140625" style="28" customWidth="1"/>
    <col min="7186" max="7423" width="9.140625" style="28"/>
    <col min="7424" max="7424" width="17" style="28" customWidth="1"/>
    <col min="7425" max="7425" width="12.5703125" style="28" customWidth="1"/>
    <col min="7426" max="7426" width="9.140625" style="28"/>
    <col min="7427" max="7428" width="21.140625" style="28" customWidth="1"/>
    <col min="7429" max="7429" width="37.28515625" style="28" customWidth="1"/>
    <col min="7430" max="7430" width="17.28515625" style="28" customWidth="1"/>
    <col min="7431" max="7433" width="9.140625" style="28"/>
    <col min="7434" max="7434" width="10.7109375" style="28" customWidth="1"/>
    <col min="7435" max="7435" width="10.85546875" style="28" customWidth="1"/>
    <col min="7436" max="7436" width="11" style="28" customWidth="1"/>
    <col min="7437" max="7437" width="7.140625" style="28" customWidth="1"/>
    <col min="7438" max="7438" width="9.5703125" style="28" customWidth="1"/>
    <col min="7439" max="7439" width="13.28515625" style="28" customWidth="1"/>
    <col min="7440" max="7440" width="8.7109375" style="28" customWidth="1"/>
    <col min="7441" max="7441" width="33.140625" style="28" customWidth="1"/>
    <col min="7442" max="7679" width="9.140625" style="28"/>
    <col min="7680" max="7680" width="17" style="28" customWidth="1"/>
    <col min="7681" max="7681" width="12.5703125" style="28" customWidth="1"/>
    <col min="7682" max="7682" width="9.140625" style="28"/>
    <col min="7683" max="7684" width="21.140625" style="28" customWidth="1"/>
    <col min="7685" max="7685" width="37.28515625" style="28" customWidth="1"/>
    <col min="7686" max="7686" width="17.28515625" style="28" customWidth="1"/>
    <col min="7687" max="7689" width="9.140625" style="28"/>
    <col min="7690" max="7690" width="10.7109375" style="28" customWidth="1"/>
    <col min="7691" max="7691" width="10.85546875" style="28" customWidth="1"/>
    <col min="7692" max="7692" width="11" style="28" customWidth="1"/>
    <col min="7693" max="7693" width="7.140625" style="28" customWidth="1"/>
    <col min="7694" max="7694" width="9.5703125" style="28" customWidth="1"/>
    <col min="7695" max="7695" width="13.28515625" style="28" customWidth="1"/>
    <col min="7696" max="7696" width="8.7109375" style="28" customWidth="1"/>
    <col min="7697" max="7697" width="33.140625" style="28" customWidth="1"/>
    <col min="7698" max="7935" width="9.140625" style="28"/>
    <col min="7936" max="7936" width="17" style="28" customWidth="1"/>
    <col min="7937" max="7937" width="12.5703125" style="28" customWidth="1"/>
    <col min="7938" max="7938" width="9.140625" style="28"/>
    <col min="7939" max="7940" width="21.140625" style="28" customWidth="1"/>
    <col min="7941" max="7941" width="37.28515625" style="28" customWidth="1"/>
    <col min="7942" max="7942" width="17.28515625" style="28" customWidth="1"/>
    <col min="7943" max="7945" width="9.140625" style="28"/>
    <col min="7946" max="7946" width="10.7109375" style="28" customWidth="1"/>
    <col min="7947" max="7947" width="10.85546875" style="28" customWidth="1"/>
    <col min="7948" max="7948" width="11" style="28" customWidth="1"/>
    <col min="7949" max="7949" width="7.140625" style="28" customWidth="1"/>
    <col min="7950" max="7950" width="9.5703125" style="28" customWidth="1"/>
    <col min="7951" max="7951" width="13.28515625" style="28" customWidth="1"/>
    <col min="7952" max="7952" width="8.7109375" style="28" customWidth="1"/>
    <col min="7953" max="7953" width="33.140625" style="28" customWidth="1"/>
    <col min="7954" max="8191" width="9.140625" style="28"/>
    <col min="8192" max="8192" width="17" style="28" customWidth="1"/>
    <col min="8193" max="8193" width="12.5703125" style="28" customWidth="1"/>
    <col min="8194" max="8194" width="9.140625" style="28"/>
    <col min="8195" max="8196" width="21.140625" style="28" customWidth="1"/>
    <col min="8197" max="8197" width="37.28515625" style="28" customWidth="1"/>
    <col min="8198" max="8198" width="17.28515625" style="28" customWidth="1"/>
    <col min="8199" max="8201" width="9.140625" style="28"/>
    <col min="8202" max="8202" width="10.7109375" style="28" customWidth="1"/>
    <col min="8203" max="8203" width="10.85546875" style="28" customWidth="1"/>
    <col min="8204" max="8204" width="11" style="28" customWidth="1"/>
    <col min="8205" max="8205" width="7.140625" style="28" customWidth="1"/>
    <col min="8206" max="8206" width="9.5703125" style="28" customWidth="1"/>
    <col min="8207" max="8207" width="13.28515625" style="28" customWidth="1"/>
    <col min="8208" max="8208" width="8.7109375" style="28" customWidth="1"/>
    <col min="8209" max="8209" width="33.140625" style="28" customWidth="1"/>
    <col min="8210" max="8447" width="9.140625" style="28"/>
    <col min="8448" max="8448" width="17" style="28" customWidth="1"/>
    <col min="8449" max="8449" width="12.5703125" style="28" customWidth="1"/>
    <col min="8450" max="8450" width="9.140625" style="28"/>
    <col min="8451" max="8452" width="21.140625" style="28" customWidth="1"/>
    <col min="8453" max="8453" width="37.28515625" style="28" customWidth="1"/>
    <col min="8454" max="8454" width="17.28515625" style="28" customWidth="1"/>
    <col min="8455" max="8457" width="9.140625" style="28"/>
    <col min="8458" max="8458" width="10.7109375" style="28" customWidth="1"/>
    <col min="8459" max="8459" width="10.85546875" style="28" customWidth="1"/>
    <col min="8460" max="8460" width="11" style="28" customWidth="1"/>
    <col min="8461" max="8461" width="7.140625" style="28" customWidth="1"/>
    <col min="8462" max="8462" width="9.5703125" style="28" customWidth="1"/>
    <col min="8463" max="8463" width="13.28515625" style="28" customWidth="1"/>
    <col min="8464" max="8464" width="8.7109375" style="28" customWidth="1"/>
    <col min="8465" max="8465" width="33.140625" style="28" customWidth="1"/>
    <col min="8466" max="8703" width="9.140625" style="28"/>
    <col min="8704" max="8704" width="17" style="28" customWidth="1"/>
    <col min="8705" max="8705" width="12.5703125" style="28" customWidth="1"/>
    <col min="8706" max="8706" width="9.140625" style="28"/>
    <col min="8707" max="8708" width="21.140625" style="28" customWidth="1"/>
    <col min="8709" max="8709" width="37.28515625" style="28" customWidth="1"/>
    <col min="8710" max="8710" width="17.28515625" style="28" customWidth="1"/>
    <col min="8711" max="8713" width="9.140625" style="28"/>
    <col min="8714" max="8714" width="10.7109375" style="28" customWidth="1"/>
    <col min="8715" max="8715" width="10.85546875" style="28" customWidth="1"/>
    <col min="8716" max="8716" width="11" style="28" customWidth="1"/>
    <col min="8717" max="8717" width="7.140625" style="28" customWidth="1"/>
    <col min="8718" max="8718" width="9.5703125" style="28" customWidth="1"/>
    <col min="8719" max="8719" width="13.28515625" style="28" customWidth="1"/>
    <col min="8720" max="8720" width="8.7109375" style="28" customWidth="1"/>
    <col min="8721" max="8721" width="33.140625" style="28" customWidth="1"/>
    <col min="8722" max="8959" width="9.140625" style="28"/>
    <col min="8960" max="8960" width="17" style="28" customWidth="1"/>
    <col min="8961" max="8961" width="12.5703125" style="28" customWidth="1"/>
    <col min="8962" max="8962" width="9.140625" style="28"/>
    <col min="8963" max="8964" width="21.140625" style="28" customWidth="1"/>
    <col min="8965" max="8965" width="37.28515625" style="28" customWidth="1"/>
    <col min="8966" max="8966" width="17.28515625" style="28" customWidth="1"/>
    <col min="8967" max="8969" width="9.140625" style="28"/>
    <col min="8970" max="8970" width="10.7109375" style="28" customWidth="1"/>
    <col min="8971" max="8971" width="10.85546875" style="28" customWidth="1"/>
    <col min="8972" max="8972" width="11" style="28" customWidth="1"/>
    <col min="8973" max="8973" width="7.140625" style="28" customWidth="1"/>
    <col min="8974" max="8974" width="9.5703125" style="28" customWidth="1"/>
    <col min="8975" max="8975" width="13.28515625" style="28" customWidth="1"/>
    <col min="8976" max="8976" width="8.7109375" style="28" customWidth="1"/>
    <col min="8977" max="8977" width="33.140625" style="28" customWidth="1"/>
    <col min="8978" max="9215" width="9.140625" style="28"/>
    <col min="9216" max="9216" width="17" style="28" customWidth="1"/>
    <col min="9217" max="9217" width="12.5703125" style="28" customWidth="1"/>
    <col min="9218" max="9218" width="9.140625" style="28"/>
    <col min="9219" max="9220" width="21.140625" style="28" customWidth="1"/>
    <col min="9221" max="9221" width="37.28515625" style="28" customWidth="1"/>
    <col min="9222" max="9222" width="17.28515625" style="28" customWidth="1"/>
    <col min="9223" max="9225" width="9.140625" style="28"/>
    <col min="9226" max="9226" width="10.7109375" style="28" customWidth="1"/>
    <col min="9227" max="9227" width="10.85546875" style="28" customWidth="1"/>
    <col min="9228" max="9228" width="11" style="28" customWidth="1"/>
    <col min="9229" max="9229" width="7.140625" style="28" customWidth="1"/>
    <col min="9230" max="9230" width="9.5703125" style="28" customWidth="1"/>
    <col min="9231" max="9231" width="13.28515625" style="28" customWidth="1"/>
    <col min="9232" max="9232" width="8.7109375" style="28" customWidth="1"/>
    <col min="9233" max="9233" width="33.140625" style="28" customWidth="1"/>
    <col min="9234" max="9471" width="9.140625" style="28"/>
    <col min="9472" max="9472" width="17" style="28" customWidth="1"/>
    <col min="9473" max="9473" width="12.5703125" style="28" customWidth="1"/>
    <col min="9474" max="9474" width="9.140625" style="28"/>
    <col min="9475" max="9476" width="21.140625" style="28" customWidth="1"/>
    <col min="9477" max="9477" width="37.28515625" style="28" customWidth="1"/>
    <col min="9478" max="9478" width="17.28515625" style="28" customWidth="1"/>
    <col min="9479" max="9481" width="9.140625" style="28"/>
    <col min="9482" max="9482" width="10.7109375" style="28" customWidth="1"/>
    <col min="9483" max="9483" width="10.85546875" style="28" customWidth="1"/>
    <col min="9484" max="9484" width="11" style="28" customWidth="1"/>
    <col min="9485" max="9485" width="7.140625" style="28" customWidth="1"/>
    <col min="9486" max="9486" width="9.5703125" style="28" customWidth="1"/>
    <col min="9487" max="9487" width="13.28515625" style="28" customWidth="1"/>
    <col min="9488" max="9488" width="8.7109375" style="28" customWidth="1"/>
    <col min="9489" max="9489" width="33.140625" style="28" customWidth="1"/>
    <col min="9490" max="9727" width="9.140625" style="28"/>
    <col min="9728" max="9728" width="17" style="28" customWidth="1"/>
    <col min="9729" max="9729" width="12.5703125" style="28" customWidth="1"/>
    <col min="9730" max="9730" width="9.140625" style="28"/>
    <col min="9731" max="9732" width="21.140625" style="28" customWidth="1"/>
    <col min="9733" max="9733" width="37.28515625" style="28" customWidth="1"/>
    <col min="9734" max="9734" width="17.28515625" style="28" customWidth="1"/>
    <col min="9735" max="9737" width="9.140625" style="28"/>
    <col min="9738" max="9738" width="10.7109375" style="28" customWidth="1"/>
    <col min="9739" max="9739" width="10.85546875" style="28" customWidth="1"/>
    <col min="9740" max="9740" width="11" style="28" customWidth="1"/>
    <col min="9741" max="9741" width="7.140625" style="28" customWidth="1"/>
    <col min="9742" max="9742" width="9.5703125" style="28" customWidth="1"/>
    <col min="9743" max="9743" width="13.28515625" style="28" customWidth="1"/>
    <col min="9744" max="9744" width="8.7109375" style="28" customWidth="1"/>
    <col min="9745" max="9745" width="33.140625" style="28" customWidth="1"/>
    <col min="9746" max="9983" width="9.140625" style="28"/>
    <col min="9984" max="9984" width="17" style="28" customWidth="1"/>
    <col min="9985" max="9985" width="12.5703125" style="28" customWidth="1"/>
    <col min="9986" max="9986" width="9.140625" style="28"/>
    <col min="9987" max="9988" width="21.140625" style="28" customWidth="1"/>
    <col min="9989" max="9989" width="37.28515625" style="28" customWidth="1"/>
    <col min="9990" max="9990" width="17.28515625" style="28" customWidth="1"/>
    <col min="9991" max="9993" width="9.140625" style="28"/>
    <col min="9994" max="9994" width="10.7109375" style="28" customWidth="1"/>
    <col min="9995" max="9995" width="10.85546875" style="28" customWidth="1"/>
    <col min="9996" max="9996" width="11" style="28" customWidth="1"/>
    <col min="9997" max="9997" width="7.140625" style="28" customWidth="1"/>
    <col min="9998" max="9998" width="9.5703125" style="28" customWidth="1"/>
    <col min="9999" max="9999" width="13.28515625" style="28" customWidth="1"/>
    <col min="10000" max="10000" width="8.7109375" style="28" customWidth="1"/>
    <col min="10001" max="10001" width="33.140625" style="28" customWidth="1"/>
    <col min="10002" max="10239" width="9.140625" style="28"/>
    <col min="10240" max="10240" width="17" style="28" customWidth="1"/>
    <col min="10241" max="10241" width="12.5703125" style="28" customWidth="1"/>
    <col min="10242" max="10242" width="9.140625" style="28"/>
    <col min="10243" max="10244" width="21.140625" style="28" customWidth="1"/>
    <col min="10245" max="10245" width="37.28515625" style="28" customWidth="1"/>
    <col min="10246" max="10246" width="17.28515625" style="28" customWidth="1"/>
    <col min="10247" max="10249" width="9.140625" style="28"/>
    <col min="10250" max="10250" width="10.7109375" style="28" customWidth="1"/>
    <col min="10251" max="10251" width="10.85546875" style="28" customWidth="1"/>
    <col min="10252" max="10252" width="11" style="28" customWidth="1"/>
    <col min="10253" max="10253" width="7.140625" style="28" customWidth="1"/>
    <col min="10254" max="10254" width="9.5703125" style="28" customWidth="1"/>
    <col min="10255" max="10255" width="13.28515625" style="28" customWidth="1"/>
    <col min="10256" max="10256" width="8.7109375" style="28" customWidth="1"/>
    <col min="10257" max="10257" width="33.140625" style="28" customWidth="1"/>
    <col min="10258" max="10495" width="9.140625" style="28"/>
    <col min="10496" max="10496" width="17" style="28" customWidth="1"/>
    <col min="10497" max="10497" width="12.5703125" style="28" customWidth="1"/>
    <col min="10498" max="10498" width="9.140625" style="28"/>
    <col min="10499" max="10500" width="21.140625" style="28" customWidth="1"/>
    <col min="10501" max="10501" width="37.28515625" style="28" customWidth="1"/>
    <col min="10502" max="10502" width="17.28515625" style="28" customWidth="1"/>
    <col min="10503" max="10505" width="9.140625" style="28"/>
    <col min="10506" max="10506" width="10.7109375" style="28" customWidth="1"/>
    <col min="10507" max="10507" width="10.85546875" style="28" customWidth="1"/>
    <col min="10508" max="10508" width="11" style="28" customWidth="1"/>
    <col min="10509" max="10509" width="7.140625" style="28" customWidth="1"/>
    <col min="10510" max="10510" width="9.5703125" style="28" customWidth="1"/>
    <col min="10511" max="10511" width="13.28515625" style="28" customWidth="1"/>
    <col min="10512" max="10512" width="8.7109375" style="28" customWidth="1"/>
    <col min="10513" max="10513" width="33.140625" style="28" customWidth="1"/>
    <col min="10514" max="10751" width="9.140625" style="28"/>
    <col min="10752" max="10752" width="17" style="28" customWidth="1"/>
    <col min="10753" max="10753" width="12.5703125" style="28" customWidth="1"/>
    <col min="10754" max="10754" width="9.140625" style="28"/>
    <col min="10755" max="10756" width="21.140625" style="28" customWidth="1"/>
    <col min="10757" max="10757" width="37.28515625" style="28" customWidth="1"/>
    <col min="10758" max="10758" width="17.28515625" style="28" customWidth="1"/>
    <col min="10759" max="10761" width="9.140625" style="28"/>
    <col min="10762" max="10762" width="10.7109375" style="28" customWidth="1"/>
    <col min="10763" max="10763" width="10.85546875" style="28" customWidth="1"/>
    <col min="10764" max="10764" width="11" style="28" customWidth="1"/>
    <col min="10765" max="10765" width="7.140625" style="28" customWidth="1"/>
    <col min="10766" max="10766" width="9.5703125" style="28" customWidth="1"/>
    <col min="10767" max="10767" width="13.28515625" style="28" customWidth="1"/>
    <col min="10768" max="10768" width="8.7109375" style="28" customWidth="1"/>
    <col min="10769" max="10769" width="33.140625" style="28" customWidth="1"/>
    <col min="10770" max="11007" width="9.140625" style="28"/>
    <col min="11008" max="11008" width="17" style="28" customWidth="1"/>
    <col min="11009" max="11009" width="12.5703125" style="28" customWidth="1"/>
    <col min="11010" max="11010" width="9.140625" style="28"/>
    <col min="11011" max="11012" width="21.140625" style="28" customWidth="1"/>
    <col min="11013" max="11013" width="37.28515625" style="28" customWidth="1"/>
    <col min="11014" max="11014" width="17.28515625" style="28" customWidth="1"/>
    <col min="11015" max="11017" width="9.140625" style="28"/>
    <col min="11018" max="11018" width="10.7109375" style="28" customWidth="1"/>
    <col min="11019" max="11019" width="10.85546875" style="28" customWidth="1"/>
    <col min="11020" max="11020" width="11" style="28" customWidth="1"/>
    <col min="11021" max="11021" width="7.140625" style="28" customWidth="1"/>
    <col min="11022" max="11022" width="9.5703125" style="28" customWidth="1"/>
    <col min="11023" max="11023" width="13.28515625" style="28" customWidth="1"/>
    <col min="11024" max="11024" width="8.7109375" style="28" customWidth="1"/>
    <col min="11025" max="11025" width="33.140625" style="28" customWidth="1"/>
    <col min="11026" max="11263" width="9.140625" style="28"/>
    <col min="11264" max="11264" width="17" style="28" customWidth="1"/>
    <col min="11265" max="11265" width="12.5703125" style="28" customWidth="1"/>
    <col min="11266" max="11266" width="9.140625" style="28"/>
    <col min="11267" max="11268" width="21.140625" style="28" customWidth="1"/>
    <col min="11269" max="11269" width="37.28515625" style="28" customWidth="1"/>
    <col min="11270" max="11270" width="17.28515625" style="28" customWidth="1"/>
    <col min="11271" max="11273" width="9.140625" style="28"/>
    <col min="11274" max="11274" width="10.7109375" style="28" customWidth="1"/>
    <col min="11275" max="11275" width="10.85546875" style="28" customWidth="1"/>
    <col min="11276" max="11276" width="11" style="28" customWidth="1"/>
    <col min="11277" max="11277" width="7.140625" style="28" customWidth="1"/>
    <col min="11278" max="11278" width="9.5703125" style="28" customWidth="1"/>
    <col min="11279" max="11279" width="13.28515625" style="28" customWidth="1"/>
    <col min="11280" max="11280" width="8.7109375" style="28" customWidth="1"/>
    <col min="11281" max="11281" width="33.140625" style="28" customWidth="1"/>
    <col min="11282" max="11519" width="9.140625" style="28"/>
    <col min="11520" max="11520" width="17" style="28" customWidth="1"/>
    <col min="11521" max="11521" width="12.5703125" style="28" customWidth="1"/>
    <col min="11522" max="11522" width="9.140625" style="28"/>
    <col min="11523" max="11524" width="21.140625" style="28" customWidth="1"/>
    <col min="11525" max="11525" width="37.28515625" style="28" customWidth="1"/>
    <col min="11526" max="11526" width="17.28515625" style="28" customWidth="1"/>
    <col min="11527" max="11529" width="9.140625" style="28"/>
    <col min="11530" max="11530" width="10.7109375" style="28" customWidth="1"/>
    <col min="11531" max="11531" width="10.85546875" style="28" customWidth="1"/>
    <col min="11532" max="11532" width="11" style="28" customWidth="1"/>
    <col min="11533" max="11533" width="7.140625" style="28" customWidth="1"/>
    <col min="11534" max="11534" width="9.5703125" style="28" customWidth="1"/>
    <col min="11535" max="11535" width="13.28515625" style="28" customWidth="1"/>
    <col min="11536" max="11536" width="8.7109375" style="28" customWidth="1"/>
    <col min="11537" max="11537" width="33.140625" style="28" customWidth="1"/>
    <col min="11538" max="11775" width="9.140625" style="28"/>
    <col min="11776" max="11776" width="17" style="28" customWidth="1"/>
    <col min="11777" max="11777" width="12.5703125" style="28" customWidth="1"/>
    <col min="11778" max="11778" width="9.140625" style="28"/>
    <col min="11779" max="11780" width="21.140625" style="28" customWidth="1"/>
    <col min="11781" max="11781" width="37.28515625" style="28" customWidth="1"/>
    <col min="11782" max="11782" width="17.28515625" style="28" customWidth="1"/>
    <col min="11783" max="11785" width="9.140625" style="28"/>
    <col min="11786" max="11786" width="10.7109375" style="28" customWidth="1"/>
    <col min="11787" max="11787" width="10.85546875" style="28" customWidth="1"/>
    <col min="11788" max="11788" width="11" style="28" customWidth="1"/>
    <col min="11789" max="11789" width="7.140625" style="28" customWidth="1"/>
    <col min="11790" max="11790" width="9.5703125" style="28" customWidth="1"/>
    <col min="11791" max="11791" width="13.28515625" style="28" customWidth="1"/>
    <col min="11792" max="11792" width="8.7109375" style="28" customWidth="1"/>
    <col min="11793" max="11793" width="33.140625" style="28" customWidth="1"/>
    <col min="11794" max="12031" width="9.140625" style="28"/>
    <col min="12032" max="12032" width="17" style="28" customWidth="1"/>
    <col min="12033" max="12033" width="12.5703125" style="28" customWidth="1"/>
    <col min="12034" max="12034" width="9.140625" style="28"/>
    <col min="12035" max="12036" width="21.140625" style="28" customWidth="1"/>
    <col min="12037" max="12037" width="37.28515625" style="28" customWidth="1"/>
    <col min="12038" max="12038" width="17.28515625" style="28" customWidth="1"/>
    <col min="12039" max="12041" width="9.140625" style="28"/>
    <col min="12042" max="12042" width="10.7109375" style="28" customWidth="1"/>
    <col min="12043" max="12043" width="10.85546875" style="28" customWidth="1"/>
    <col min="12044" max="12044" width="11" style="28" customWidth="1"/>
    <col min="12045" max="12045" width="7.140625" style="28" customWidth="1"/>
    <col min="12046" max="12046" width="9.5703125" style="28" customWidth="1"/>
    <col min="12047" max="12047" width="13.28515625" style="28" customWidth="1"/>
    <col min="12048" max="12048" width="8.7109375" style="28" customWidth="1"/>
    <col min="12049" max="12049" width="33.140625" style="28" customWidth="1"/>
    <col min="12050" max="12287" width="9.140625" style="28"/>
    <col min="12288" max="12288" width="17" style="28" customWidth="1"/>
    <col min="12289" max="12289" width="12.5703125" style="28" customWidth="1"/>
    <col min="12290" max="12290" width="9.140625" style="28"/>
    <col min="12291" max="12292" width="21.140625" style="28" customWidth="1"/>
    <col min="12293" max="12293" width="37.28515625" style="28" customWidth="1"/>
    <col min="12294" max="12294" width="17.28515625" style="28" customWidth="1"/>
    <col min="12295" max="12297" width="9.140625" style="28"/>
    <col min="12298" max="12298" width="10.7109375" style="28" customWidth="1"/>
    <col min="12299" max="12299" width="10.85546875" style="28" customWidth="1"/>
    <col min="12300" max="12300" width="11" style="28" customWidth="1"/>
    <col min="12301" max="12301" width="7.140625" style="28" customWidth="1"/>
    <col min="12302" max="12302" width="9.5703125" style="28" customWidth="1"/>
    <col min="12303" max="12303" width="13.28515625" style="28" customWidth="1"/>
    <col min="12304" max="12304" width="8.7109375" style="28" customWidth="1"/>
    <col min="12305" max="12305" width="33.140625" style="28" customWidth="1"/>
    <col min="12306" max="12543" width="9.140625" style="28"/>
    <col min="12544" max="12544" width="17" style="28" customWidth="1"/>
    <col min="12545" max="12545" width="12.5703125" style="28" customWidth="1"/>
    <col min="12546" max="12546" width="9.140625" style="28"/>
    <col min="12547" max="12548" width="21.140625" style="28" customWidth="1"/>
    <col min="12549" max="12549" width="37.28515625" style="28" customWidth="1"/>
    <col min="12550" max="12550" width="17.28515625" style="28" customWidth="1"/>
    <col min="12551" max="12553" width="9.140625" style="28"/>
    <col min="12554" max="12554" width="10.7109375" style="28" customWidth="1"/>
    <col min="12555" max="12555" width="10.85546875" style="28" customWidth="1"/>
    <col min="12556" max="12556" width="11" style="28" customWidth="1"/>
    <col min="12557" max="12557" width="7.140625" style="28" customWidth="1"/>
    <col min="12558" max="12558" width="9.5703125" style="28" customWidth="1"/>
    <col min="12559" max="12559" width="13.28515625" style="28" customWidth="1"/>
    <col min="12560" max="12560" width="8.7109375" style="28" customWidth="1"/>
    <col min="12561" max="12561" width="33.140625" style="28" customWidth="1"/>
    <col min="12562" max="12799" width="9.140625" style="28"/>
    <col min="12800" max="12800" width="17" style="28" customWidth="1"/>
    <col min="12801" max="12801" width="12.5703125" style="28" customWidth="1"/>
    <col min="12802" max="12802" width="9.140625" style="28"/>
    <col min="12803" max="12804" width="21.140625" style="28" customWidth="1"/>
    <col min="12805" max="12805" width="37.28515625" style="28" customWidth="1"/>
    <col min="12806" max="12806" width="17.28515625" style="28" customWidth="1"/>
    <col min="12807" max="12809" width="9.140625" style="28"/>
    <col min="12810" max="12810" width="10.7109375" style="28" customWidth="1"/>
    <col min="12811" max="12811" width="10.85546875" style="28" customWidth="1"/>
    <col min="12812" max="12812" width="11" style="28" customWidth="1"/>
    <col min="12813" max="12813" width="7.140625" style="28" customWidth="1"/>
    <col min="12814" max="12814" width="9.5703125" style="28" customWidth="1"/>
    <col min="12815" max="12815" width="13.28515625" style="28" customWidth="1"/>
    <col min="12816" max="12816" width="8.7109375" style="28" customWidth="1"/>
    <col min="12817" max="12817" width="33.140625" style="28" customWidth="1"/>
    <col min="12818" max="13055" width="9.140625" style="28"/>
    <col min="13056" max="13056" width="17" style="28" customWidth="1"/>
    <col min="13057" max="13057" width="12.5703125" style="28" customWidth="1"/>
    <col min="13058" max="13058" width="9.140625" style="28"/>
    <col min="13059" max="13060" width="21.140625" style="28" customWidth="1"/>
    <col min="13061" max="13061" width="37.28515625" style="28" customWidth="1"/>
    <col min="13062" max="13062" width="17.28515625" style="28" customWidth="1"/>
    <col min="13063" max="13065" width="9.140625" style="28"/>
    <col min="13066" max="13066" width="10.7109375" style="28" customWidth="1"/>
    <col min="13067" max="13067" width="10.85546875" style="28" customWidth="1"/>
    <col min="13068" max="13068" width="11" style="28" customWidth="1"/>
    <col min="13069" max="13069" width="7.140625" style="28" customWidth="1"/>
    <col min="13070" max="13070" width="9.5703125" style="28" customWidth="1"/>
    <col min="13071" max="13071" width="13.28515625" style="28" customWidth="1"/>
    <col min="13072" max="13072" width="8.7109375" style="28" customWidth="1"/>
    <col min="13073" max="13073" width="33.140625" style="28" customWidth="1"/>
    <col min="13074" max="13311" width="9.140625" style="28"/>
    <col min="13312" max="13312" width="17" style="28" customWidth="1"/>
    <col min="13313" max="13313" width="12.5703125" style="28" customWidth="1"/>
    <col min="13314" max="13314" width="9.140625" style="28"/>
    <col min="13315" max="13316" width="21.140625" style="28" customWidth="1"/>
    <col min="13317" max="13317" width="37.28515625" style="28" customWidth="1"/>
    <col min="13318" max="13318" width="17.28515625" style="28" customWidth="1"/>
    <col min="13319" max="13321" width="9.140625" style="28"/>
    <col min="13322" max="13322" width="10.7109375" style="28" customWidth="1"/>
    <col min="13323" max="13323" width="10.85546875" style="28" customWidth="1"/>
    <col min="13324" max="13324" width="11" style="28" customWidth="1"/>
    <col min="13325" max="13325" width="7.140625" style="28" customWidth="1"/>
    <col min="13326" max="13326" width="9.5703125" style="28" customWidth="1"/>
    <col min="13327" max="13327" width="13.28515625" style="28" customWidth="1"/>
    <col min="13328" max="13328" width="8.7109375" style="28" customWidth="1"/>
    <col min="13329" max="13329" width="33.140625" style="28" customWidth="1"/>
    <col min="13330" max="13567" width="9.140625" style="28"/>
    <col min="13568" max="13568" width="17" style="28" customWidth="1"/>
    <col min="13569" max="13569" width="12.5703125" style="28" customWidth="1"/>
    <col min="13570" max="13570" width="9.140625" style="28"/>
    <col min="13571" max="13572" width="21.140625" style="28" customWidth="1"/>
    <col min="13573" max="13573" width="37.28515625" style="28" customWidth="1"/>
    <col min="13574" max="13574" width="17.28515625" style="28" customWidth="1"/>
    <col min="13575" max="13577" width="9.140625" style="28"/>
    <col min="13578" max="13578" width="10.7109375" style="28" customWidth="1"/>
    <col min="13579" max="13579" width="10.85546875" style="28" customWidth="1"/>
    <col min="13580" max="13580" width="11" style="28" customWidth="1"/>
    <col min="13581" max="13581" width="7.140625" style="28" customWidth="1"/>
    <col min="13582" max="13582" width="9.5703125" style="28" customWidth="1"/>
    <col min="13583" max="13583" width="13.28515625" style="28" customWidth="1"/>
    <col min="13584" max="13584" width="8.7109375" style="28" customWidth="1"/>
    <col min="13585" max="13585" width="33.140625" style="28" customWidth="1"/>
    <col min="13586" max="13823" width="9.140625" style="28"/>
    <col min="13824" max="13824" width="17" style="28" customWidth="1"/>
    <col min="13825" max="13825" width="12.5703125" style="28" customWidth="1"/>
    <col min="13826" max="13826" width="9.140625" style="28"/>
    <col min="13827" max="13828" width="21.140625" style="28" customWidth="1"/>
    <col min="13829" max="13829" width="37.28515625" style="28" customWidth="1"/>
    <col min="13830" max="13830" width="17.28515625" style="28" customWidth="1"/>
    <col min="13831" max="13833" width="9.140625" style="28"/>
    <col min="13834" max="13834" width="10.7109375" style="28" customWidth="1"/>
    <col min="13835" max="13835" width="10.85546875" style="28" customWidth="1"/>
    <col min="13836" max="13836" width="11" style="28" customWidth="1"/>
    <col min="13837" max="13837" width="7.140625" style="28" customWidth="1"/>
    <col min="13838" max="13838" width="9.5703125" style="28" customWidth="1"/>
    <col min="13839" max="13839" width="13.28515625" style="28" customWidth="1"/>
    <col min="13840" max="13840" width="8.7109375" style="28" customWidth="1"/>
    <col min="13841" max="13841" width="33.140625" style="28" customWidth="1"/>
    <col min="13842" max="14079" width="9.140625" style="28"/>
    <col min="14080" max="14080" width="17" style="28" customWidth="1"/>
    <col min="14081" max="14081" width="12.5703125" style="28" customWidth="1"/>
    <col min="14082" max="14082" width="9.140625" style="28"/>
    <col min="14083" max="14084" width="21.140625" style="28" customWidth="1"/>
    <col min="14085" max="14085" width="37.28515625" style="28" customWidth="1"/>
    <col min="14086" max="14086" width="17.28515625" style="28" customWidth="1"/>
    <col min="14087" max="14089" width="9.140625" style="28"/>
    <col min="14090" max="14090" width="10.7109375" style="28" customWidth="1"/>
    <col min="14091" max="14091" width="10.85546875" style="28" customWidth="1"/>
    <col min="14092" max="14092" width="11" style="28" customWidth="1"/>
    <col min="14093" max="14093" width="7.140625" style="28" customWidth="1"/>
    <col min="14094" max="14094" width="9.5703125" style="28" customWidth="1"/>
    <col min="14095" max="14095" width="13.28515625" style="28" customWidth="1"/>
    <col min="14096" max="14096" width="8.7109375" style="28" customWidth="1"/>
    <col min="14097" max="14097" width="33.140625" style="28" customWidth="1"/>
    <col min="14098" max="14335" width="9.140625" style="28"/>
    <col min="14336" max="14336" width="17" style="28" customWidth="1"/>
    <col min="14337" max="14337" width="12.5703125" style="28" customWidth="1"/>
    <col min="14338" max="14338" width="9.140625" style="28"/>
    <col min="14339" max="14340" width="21.140625" style="28" customWidth="1"/>
    <col min="14341" max="14341" width="37.28515625" style="28" customWidth="1"/>
    <col min="14342" max="14342" width="17.28515625" style="28" customWidth="1"/>
    <col min="14343" max="14345" width="9.140625" style="28"/>
    <col min="14346" max="14346" width="10.7109375" style="28" customWidth="1"/>
    <col min="14347" max="14347" width="10.85546875" style="28" customWidth="1"/>
    <col min="14348" max="14348" width="11" style="28" customWidth="1"/>
    <col min="14349" max="14349" width="7.140625" style="28" customWidth="1"/>
    <col min="14350" max="14350" width="9.5703125" style="28" customWidth="1"/>
    <col min="14351" max="14351" width="13.28515625" style="28" customWidth="1"/>
    <col min="14352" max="14352" width="8.7109375" style="28" customWidth="1"/>
    <col min="14353" max="14353" width="33.140625" style="28" customWidth="1"/>
    <col min="14354" max="14591" width="9.140625" style="28"/>
    <col min="14592" max="14592" width="17" style="28" customWidth="1"/>
    <col min="14593" max="14593" width="12.5703125" style="28" customWidth="1"/>
    <col min="14594" max="14594" width="9.140625" style="28"/>
    <col min="14595" max="14596" width="21.140625" style="28" customWidth="1"/>
    <col min="14597" max="14597" width="37.28515625" style="28" customWidth="1"/>
    <col min="14598" max="14598" width="17.28515625" style="28" customWidth="1"/>
    <col min="14599" max="14601" width="9.140625" style="28"/>
    <col min="14602" max="14602" width="10.7109375" style="28" customWidth="1"/>
    <col min="14603" max="14603" width="10.85546875" style="28" customWidth="1"/>
    <col min="14604" max="14604" width="11" style="28" customWidth="1"/>
    <col min="14605" max="14605" width="7.140625" style="28" customWidth="1"/>
    <col min="14606" max="14606" width="9.5703125" style="28" customWidth="1"/>
    <col min="14607" max="14607" width="13.28515625" style="28" customWidth="1"/>
    <col min="14608" max="14608" width="8.7109375" style="28" customWidth="1"/>
    <col min="14609" max="14609" width="33.140625" style="28" customWidth="1"/>
    <col min="14610" max="14847" width="9.140625" style="28"/>
    <col min="14848" max="14848" width="17" style="28" customWidth="1"/>
    <col min="14849" max="14849" width="12.5703125" style="28" customWidth="1"/>
    <col min="14850" max="14850" width="9.140625" style="28"/>
    <col min="14851" max="14852" width="21.140625" style="28" customWidth="1"/>
    <col min="14853" max="14853" width="37.28515625" style="28" customWidth="1"/>
    <col min="14854" max="14854" width="17.28515625" style="28" customWidth="1"/>
    <col min="14855" max="14857" width="9.140625" style="28"/>
    <col min="14858" max="14858" width="10.7109375" style="28" customWidth="1"/>
    <col min="14859" max="14859" width="10.85546875" style="28" customWidth="1"/>
    <col min="14860" max="14860" width="11" style="28" customWidth="1"/>
    <col min="14861" max="14861" width="7.140625" style="28" customWidth="1"/>
    <col min="14862" max="14862" width="9.5703125" style="28" customWidth="1"/>
    <col min="14863" max="14863" width="13.28515625" style="28" customWidth="1"/>
    <col min="14864" max="14864" width="8.7109375" style="28" customWidth="1"/>
    <col min="14865" max="14865" width="33.140625" style="28" customWidth="1"/>
    <col min="14866" max="15103" width="9.140625" style="28"/>
    <col min="15104" max="15104" width="17" style="28" customWidth="1"/>
    <col min="15105" max="15105" width="12.5703125" style="28" customWidth="1"/>
    <col min="15106" max="15106" width="9.140625" style="28"/>
    <col min="15107" max="15108" width="21.140625" style="28" customWidth="1"/>
    <col min="15109" max="15109" width="37.28515625" style="28" customWidth="1"/>
    <col min="15110" max="15110" width="17.28515625" style="28" customWidth="1"/>
    <col min="15111" max="15113" width="9.140625" style="28"/>
    <col min="15114" max="15114" width="10.7109375" style="28" customWidth="1"/>
    <col min="15115" max="15115" width="10.85546875" style="28" customWidth="1"/>
    <col min="15116" max="15116" width="11" style="28" customWidth="1"/>
    <col min="15117" max="15117" width="7.140625" style="28" customWidth="1"/>
    <col min="15118" max="15118" width="9.5703125" style="28" customWidth="1"/>
    <col min="15119" max="15119" width="13.28515625" style="28" customWidth="1"/>
    <col min="15120" max="15120" width="8.7109375" style="28" customWidth="1"/>
    <col min="15121" max="15121" width="33.140625" style="28" customWidth="1"/>
    <col min="15122" max="15359" width="9.140625" style="28"/>
    <col min="15360" max="15360" width="17" style="28" customWidth="1"/>
    <col min="15361" max="15361" width="12.5703125" style="28" customWidth="1"/>
    <col min="15362" max="15362" width="9.140625" style="28"/>
    <col min="15363" max="15364" width="21.140625" style="28" customWidth="1"/>
    <col min="15365" max="15365" width="37.28515625" style="28" customWidth="1"/>
    <col min="15366" max="15366" width="17.28515625" style="28" customWidth="1"/>
    <col min="15367" max="15369" width="9.140625" style="28"/>
    <col min="15370" max="15370" width="10.7109375" style="28" customWidth="1"/>
    <col min="15371" max="15371" width="10.85546875" style="28" customWidth="1"/>
    <col min="15372" max="15372" width="11" style="28" customWidth="1"/>
    <col min="15373" max="15373" width="7.140625" style="28" customWidth="1"/>
    <col min="15374" max="15374" width="9.5703125" style="28" customWidth="1"/>
    <col min="15375" max="15375" width="13.28515625" style="28" customWidth="1"/>
    <col min="15376" max="15376" width="8.7109375" style="28" customWidth="1"/>
    <col min="15377" max="15377" width="33.140625" style="28" customWidth="1"/>
    <col min="15378" max="15615" width="9.140625" style="28"/>
    <col min="15616" max="15616" width="17" style="28" customWidth="1"/>
    <col min="15617" max="15617" width="12.5703125" style="28" customWidth="1"/>
    <col min="15618" max="15618" width="9.140625" style="28"/>
    <col min="15619" max="15620" width="21.140625" style="28" customWidth="1"/>
    <col min="15621" max="15621" width="37.28515625" style="28" customWidth="1"/>
    <col min="15622" max="15622" width="17.28515625" style="28" customWidth="1"/>
    <col min="15623" max="15625" width="9.140625" style="28"/>
    <col min="15626" max="15626" width="10.7109375" style="28" customWidth="1"/>
    <col min="15627" max="15627" width="10.85546875" style="28" customWidth="1"/>
    <col min="15628" max="15628" width="11" style="28" customWidth="1"/>
    <col min="15629" max="15629" width="7.140625" style="28" customWidth="1"/>
    <col min="15630" max="15630" width="9.5703125" style="28" customWidth="1"/>
    <col min="15631" max="15631" width="13.28515625" style="28" customWidth="1"/>
    <col min="15632" max="15632" width="8.7109375" style="28" customWidth="1"/>
    <col min="15633" max="15633" width="33.140625" style="28" customWidth="1"/>
    <col min="15634" max="15871" width="9.140625" style="28"/>
    <col min="15872" max="15872" width="17" style="28" customWidth="1"/>
    <col min="15873" max="15873" width="12.5703125" style="28" customWidth="1"/>
    <col min="15874" max="15874" width="9.140625" style="28"/>
    <col min="15875" max="15876" width="21.140625" style="28" customWidth="1"/>
    <col min="15877" max="15877" width="37.28515625" style="28" customWidth="1"/>
    <col min="15878" max="15878" width="17.28515625" style="28" customWidth="1"/>
    <col min="15879" max="15881" width="9.140625" style="28"/>
    <col min="15882" max="15882" width="10.7109375" style="28" customWidth="1"/>
    <col min="15883" max="15883" width="10.85546875" style="28" customWidth="1"/>
    <col min="15884" max="15884" width="11" style="28" customWidth="1"/>
    <col min="15885" max="15885" width="7.140625" style="28" customWidth="1"/>
    <col min="15886" max="15886" width="9.5703125" style="28" customWidth="1"/>
    <col min="15887" max="15887" width="13.28515625" style="28" customWidth="1"/>
    <col min="15888" max="15888" width="8.7109375" style="28" customWidth="1"/>
    <col min="15889" max="15889" width="33.140625" style="28" customWidth="1"/>
    <col min="15890" max="16127" width="9.140625" style="28"/>
    <col min="16128" max="16128" width="17" style="28" customWidth="1"/>
    <col min="16129" max="16129" width="12.5703125" style="28" customWidth="1"/>
    <col min="16130" max="16130" width="9.140625" style="28"/>
    <col min="16131" max="16132" width="21.140625" style="28" customWidth="1"/>
    <col min="16133" max="16133" width="37.28515625" style="28" customWidth="1"/>
    <col min="16134" max="16134" width="17.28515625" style="28" customWidth="1"/>
    <col min="16135" max="16137" width="9.140625" style="28"/>
    <col min="16138" max="16138" width="10.7109375" style="28" customWidth="1"/>
    <col min="16139" max="16139" width="10.85546875" style="28" customWidth="1"/>
    <col min="16140" max="16140" width="11" style="28" customWidth="1"/>
    <col min="16141" max="16141" width="7.140625" style="28" customWidth="1"/>
    <col min="16142" max="16142" width="9.5703125" style="28" customWidth="1"/>
    <col min="16143" max="16143" width="13.28515625" style="28" customWidth="1"/>
    <col min="16144" max="16144" width="8.7109375" style="28" customWidth="1"/>
    <col min="16145" max="16145" width="33.140625" style="28" customWidth="1"/>
    <col min="16146" max="16384" width="9.140625" style="28"/>
  </cols>
  <sheetData>
    <row r="1" spans="1:17" ht="23.25" x14ac:dyDescent="0.2">
      <c r="A1" s="69"/>
    </row>
    <row r="2" spans="1:17" ht="15" x14ac:dyDescent="0.25">
      <c r="A2" s="155" t="s">
        <v>42</v>
      </c>
      <c r="B2" s="156"/>
      <c r="C2" s="157" t="str">
        <f>CODE_PROJET</f>
        <v>BDI 12 072 11</v>
      </c>
      <c r="D2" s="158"/>
    </row>
    <row r="3" spans="1:17" ht="15" x14ac:dyDescent="0.25">
      <c r="A3" s="110" t="s">
        <v>65</v>
      </c>
      <c r="B3" s="111"/>
      <c r="C3" s="112" t="str">
        <f>INTITULE_PROJET</f>
        <v>Appui à la Bonne Gouvernance et à la lutte contre la corruption au Burundi (ABGLC)</v>
      </c>
      <c r="D3" s="113"/>
      <c r="O3" s="29"/>
      <c r="Q3" s="30"/>
    </row>
    <row r="4" spans="1:17" ht="15" x14ac:dyDescent="0.25">
      <c r="A4" s="155" t="s">
        <v>41</v>
      </c>
      <c r="B4" s="155"/>
      <c r="C4" s="157">
        <f>ANNEE_DE_REFERENCE</f>
        <v>2014</v>
      </c>
      <c r="D4" s="158"/>
      <c r="F4" s="68" t="s">
        <v>190</v>
      </c>
      <c r="G4" s="67">
        <f>SUM(J:J)</f>
        <v>67500</v>
      </c>
      <c r="Q4" s="30"/>
    </row>
    <row r="5" spans="1:17" s="78" customFormat="1" ht="15" x14ac:dyDescent="0.25">
      <c r="A5" s="110" t="s">
        <v>110</v>
      </c>
      <c r="B5" s="110"/>
      <c r="C5" s="112" t="str">
        <f>TRIMESTRE_DE_REFERENCE</f>
        <v>Q1</v>
      </c>
      <c r="D5" s="113"/>
    </row>
    <row r="6" spans="1:17" s="78" customFormat="1" x14ac:dyDescent="0.2"/>
    <row r="7" spans="1:17" ht="12.75" x14ac:dyDescent="0.2">
      <c r="H7" s="27"/>
      <c r="I7" s="27"/>
      <c r="J7" s="32"/>
      <c r="K7" s="31"/>
      <c r="L7" s="32"/>
      <c r="M7" s="604" t="s">
        <v>189</v>
      </c>
      <c r="N7" s="604"/>
      <c r="O7" s="604"/>
      <c r="P7" s="604"/>
      <c r="Q7" s="33"/>
    </row>
    <row r="8" spans="1:17" s="57" customFormat="1" ht="62.25" customHeight="1" thickBot="1" x14ac:dyDescent="0.25">
      <c r="A8" s="56" t="s">
        <v>188</v>
      </c>
      <c r="B8" s="56" t="s">
        <v>187</v>
      </c>
      <c r="C8" s="56" t="s">
        <v>186</v>
      </c>
      <c r="D8" s="56" t="s">
        <v>43</v>
      </c>
      <c r="E8" s="56" t="s">
        <v>185</v>
      </c>
      <c r="F8" s="56" t="s">
        <v>44</v>
      </c>
      <c r="G8" s="56" t="s">
        <v>45</v>
      </c>
      <c r="H8" s="56" t="s">
        <v>184</v>
      </c>
      <c r="I8" s="56" t="s">
        <v>46</v>
      </c>
      <c r="J8" s="56" t="s">
        <v>183</v>
      </c>
      <c r="K8" s="56" t="s">
        <v>182</v>
      </c>
      <c r="L8" s="56" t="s">
        <v>181</v>
      </c>
      <c r="M8" s="56" t="s">
        <v>180</v>
      </c>
      <c r="N8" s="56" t="s">
        <v>179</v>
      </c>
      <c r="O8" s="56" t="s">
        <v>178</v>
      </c>
      <c r="P8" s="56" t="s">
        <v>177</v>
      </c>
      <c r="Q8" s="56" t="s">
        <v>117</v>
      </c>
    </row>
    <row r="9" spans="1:17" ht="12.95" customHeight="1" x14ac:dyDescent="0.2">
      <c r="A9" s="583"/>
      <c r="B9" s="586" t="s">
        <v>570</v>
      </c>
      <c r="C9" s="586" t="s">
        <v>576</v>
      </c>
      <c r="D9" s="586" t="s">
        <v>571</v>
      </c>
      <c r="E9" s="586" t="s">
        <v>53</v>
      </c>
      <c r="F9" s="586" t="s">
        <v>574</v>
      </c>
      <c r="G9" s="586" t="s">
        <v>57</v>
      </c>
      <c r="H9" s="592">
        <v>41883</v>
      </c>
      <c r="I9" s="592">
        <v>42794</v>
      </c>
      <c r="J9" s="598">
        <v>23000</v>
      </c>
      <c r="K9" s="595">
        <f>J9*2106</f>
        <v>48438000</v>
      </c>
      <c r="L9" s="601" t="s">
        <v>578</v>
      </c>
      <c r="M9" s="58"/>
      <c r="N9" s="58"/>
      <c r="O9" s="59"/>
      <c r="P9" s="60"/>
      <c r="Q9" s="608" t="s">
        <v>624</v>
      </c>
    </row>
    <row r="10" spans="1:17" ht="12.75" x14ac:dyDescent="0.2">
      <c r="A10" s="584"/>
      <c r="B10" s="587"/>
      <c r="C10" s="587"/>
      <c r="D10" s="587"/>
      <c r="E10" s="587"/>
      <c r="F10" s="587"/>
      <c r="G10" s="587"/>
      <c r="H10" s="593"/>
      <c r="I10" s="593"/>
      <c r="J10" s="599"/>
      <c r="K10" s="596"/>
      <c r="L10" s="602"/>
      <c r="M10" s="61"/>
      <c r="N10" s="61"/>
      <c r="O10" s="62"/>
      <c r="P10" s="63"/>
      <c r="Q10" s="606"/>
    </row>
    <row r="11" spans="1:17" ht="13.5" thickBot="1" x14ac:dyDescent="0.25">
      <c r="A11" s="584"/>
      <c r="B11" s="587"/>
      <c r="C11" s="587"/>
      <c r="D11" s="587"/>
      <c r="E11" s="587"/>
      <c r="F11" s="587"/>
      <c r="G11" s="587"/>
      <c r="H11" s="593"/>
      <c r="I11" s="593"/>
      <c r="J11" s="599"/>
      <c r="K11" s="596"/>
      <c r="L11" s="602"/>
      <c r="M11" s="61"/>
      <c r="N11" s="61"/>
      <c r="O11" s="62"/>
      <c r="P11" s="63"/>
      <c r="Q11" s="609"/>
    </row>
    <row r="12" spans="1:17" ht="12.75" x14ac:dyDescent="0.2">
      <c r="A12" s="584"/>
      <c r="B12" s="587"/>
      <c r="C12" s="587"/>
      <c r="D12" s="587"/>
      <c r="E12" s="587"/>
      <c r="F12" s="587"/>
      <c r="G12" s="587"/>
      <c r="H12" s="593"/>
      <c r="I12" s="593"/>
      <c r="J12" s="599"/>
      <c r="K12" s="596"/>
      <c r="L12" s="602"/>
      <c r="M12" s="61"/>
      <c r="N12" s="61"/>
      <c r="O12" s="62"/>
      <c r="P12" s="63"/>
      <c r="Q12" s="608"/>
    </row>
    <row r="13" spans="1:17" ht="12.75" x14ac:dyDescent="0.2">
      <c r="A13" s="584"/>
      <c r="B13" s="587"/>
      <c r="C13" s="587"/>
      <c r="D13" s="587"/>
      <c r="E13" s="587"/>
      <c r="F13" s="587"/>
      <c r="G13" s="587"/>
      <c r="H13" s="593"/>
      <c r="I13" s="593"/>
      <c r="J13" s="599"/>
      <c r="K13" s="596"/>
      <c r="L13" s="602"/>
      <c r="M13" s="61"/>
      <c r="N13" s="61"/>
      <c r="O13" s="62"/>
      <c r="P13" s="63"/>
      <c r="Q13" s="606"/>
    </row>
    <row r="14" spans="1:17" ht="12" customHeight="1" thickBot="1" x14ac:dyDescent="0.25">
      <c r="A14" s="585"/>
      <c r="B14" s="588"/>
      <c r="C14" s="588"/>
      <c r="D14" s="588"/>
      <c r="E14" s="588"/>
      <c r="F14" s="588"/>
      <c r="G14" s="588"/>
      <c r="H14" s="594"/>
      <c r="I14" s="594"/>
      <c r="J14" s="600"/>
      <c r="K14" s="597"/>
      <c r="L14" s="603"/>
      <c r="M14" s="40"/>
      <c r="N14" s="40"/>
      <c r="O14" s="41"/>
      <c r="P14" s="42"/>
      <c r="Q14" s="609"/>
    </row>
    <row r="15" spans="1:17" ht="12" customHeight="1" x14ac:dyDescent="0.2">
      <c r="A15" s="583"/>
      <c r="B15" s="586" t="s">
        <v>570</v>
      </c>
      <c r="C15" s="586" t="s">
        <v>566</v>
      </c>
      <c r="D15" s="586" t="s">
        <v>572</v>
      </c>
      <c r="E15" s="586" t="s">
        <v>53</v>
      </c>
      <c r="F15" s="586" t="s">
        <v>574</v>
      </c>
      <c r="G15" s="586" t="s">
        <v>57</v>
      </c>
      <c r="H15" s="592">
        <v>41883</v>
      </c>
      <c r="I15" s="592">
        <v>42794</v>
      </c>
      <c r="J15" s="598">
        <v>6000</v>
      </c>
      <c r="K15" s="595">
        <f>J15*2106</f>
        <v>12636000</v>
      </c>
      <c r="L15" s="601" t="s">
        <v>578</v>
      </c>
      <c r="M15" s="34"/>
      <c r="N15" s="61"/>
      <c r="O15" s="35"/>
      <c r="P15" s="36"/>
      <c r="Q15" s="605" t="s">
        <v>573</v>
      </c>
    </row>
    <row r="16" spans="1:17" ht="11.25" customHeight="1" x14ac:dyDescent="0.2">
      <c r="A16" s="584"/>
      <c r="B16" s="587"/>
      <c r="C16" s="587"/>
      <c r="D16" s="587"/>
      <c r="E16" s="587"/>
      <c r="F16" s="587"/>
      <c r="G16" s="587"/>
      <c r="H16" s="593"/>
      <c r="I16" s="593"/>
      <c r="J16" s="599"/>
      <c r="K16" s="596"/>
      <c r="L16" s="602"/>
      <c r="M16" s="37"/>
      <c r="N16" s="61"/>
      <c r="O16" s="38"/>
      <c r="P16" s="39"/>
      <c r="Q16" s="606"/>
    </row>
    <row r="17" spans="1:17" ht="11.25" customHeight="1" x14ac:dyDescent="0.2">
      <c r="A17" s="584"/>
      <c r="B17" s="587"/>
      <c r="C17" s="587"/>
      <c r="D17" s="587"/>
      <c r="E17" s="587"/>
      <c r="F17" s="587"/>
      <c r="G17" s="587"/>
      <c r="H17" s="593"/>
      <c r="I17" s="593"/>
      <c r="J17" s="599"/>
      <c r="K17" s="596"/>
      <c r="L17" s="602"/>
      <c r="M17" s="77"/>
      <c r="N17" s="61"/>
      <c r="O17" s="75"/>
      <c r="P17" s="74"/>
      <c r="Q17" s="606"/>
    </row>
    <row r="18" spans="1:17" ht="12" customHeight="1" thickBot="1" x14ac:dyDescent="0.25">
      <c r="A18" s="585"/>
      <c r="B18" s="588"/>
      <c r="C18" s="588"/>
      <c r="D18" s="588"/>
      <c r="E18" s="588"/>
      <c r="F18" s="588"/>
      <c r="G18" s="588"/>
      <c r="H18" s="594"/>
      <c r="I18" s="594"/>
      <c r="J18" s="600"/>
      <c r="K18" s="597"/>
      <c r="L18" s="603"/>
      <c r="M18" s="40" t="s">
        <v>176</v>
      </c>
      <c r="N18" s="40"/>
      <c r="O18" s="41"/>
      <c r="P18" s="42"/>
      <c r="Q18" s="607"/>
    </row>
    <row r="19" spans="1:17" ht="11.25" customHeight="1" x14ac:dyDescent="0.2">
      <c r="A19" s="583"/>
      <c r="B19" s="586" t="s">
        <v>570</v>
      </c>
      <c r="C19" s="586" t="s">
        <v>576</v>
      </c>
      <c r="D19" s="586" t="s">
        <v>571</v>
      </c>
      <c r="E19" s="586" t="s">
        <v>53</v>
      </c>
      <c r="F19" s="586" t="s">
        <v>579</v>
      </c>
      <c r="G19" s="586" t="s">
        <v>57</v>
      </c>
      <c r="H19" s="592">
        <v>42005</v>
      </c>
      <c r="I19" s="592">
        <v>42794</v>
      </c>
      <c r="J19" s="598">
        <v>26500</v>
      </c>
      <c r="K19" s="595">
        <f>J19*2106</f>
        <v>55809000</v>
      </c>
      <c r="L19" s="601" t="s">
        <v>578</v>
      </c>
      <c r="M19" s="34"/>
      <c r="N19" s="61"/>
      <c r="O19" s="35"/>
      <c r="P19" s="36"/>
      <c r="Q19" s="605" t="s">
        <v>625</v>
      </c>
    </row>
    <row r="20" spans="1:17" ht="11.25" customHeight="1" x14ac:dyDescent="0.2">
      <c r="A20" s="584"/>
      <c r="B20" s="587"/>
      <c r="C20" s="587"/>
      <c r="D20" s="587"/>
      <c r="E20" s="587"/>
      <c r="F20" s="587"/>
      <c r="G20" s="587"/>
      <c r="H20" s="593"/>
      <c r="I20" s="593"/>
      <c r="J20" s="599"/>
      <c r="K20" s="596"/>
      <c r="L20" s="602"/>
      <c r="M20" s="37"/>
      <c r="N20" s="61"/>
      <c r="O20" s="38"/>
      <c r="P20" s="39"/>
      <c r="Q20" s="606"/>
    </row>
    <row r="21" spans="1:17" ht="12" customHeight="1" thickBot="1" x14ac:dyDescent="0.25">
      <c r="A21" s="585"/>
      <c r="B21" s="588"/>
      <c r="C21" s="588"/>
      <c r="D21" s="588"/>
      <c r="E21" s="588"/>
      <c r="F21" s="588"/>
      <c r="G21" s="588"/>
      <c r="H21" s="594"/>
      <c r="I21" s="594"/>
      <c r="J21" s="600"/>
      <c r="K21" s="597"/>
      <c r="L21" s="603"/>
      <c r="M21" s="40" t="s">
        <v>176</v>
      </c>
      <c r="N21" s="40"/>
      <c r="O21" s="41"/>
      <c r="P21" s="42"/>
      <c r="Q21" s="607"/>
    </row>
    <row r="22" spans="1:17" ht="11.25" customHeight="1" x14ac:dyDescent="0.2">
      <c r="A22" s="583"/>
      <c r="B22" s="586" t="s">
        <v>570</v>
      </c>
      <c r="C22" s="586" t="s">
        <v>566</v>
      </c>
      <c r="D22" s="586" t="s">
        <v>572</v>
      </c>
      <c r="E22" s="586" t="s">
        <v>53</v>
      </c>
      <c r="F22" s="586" t="s">
        <v>579</v>
      </c>
      <c r="G22" s="586" t="s">
        <v>57</v>
      </c>
      <c r="H22" s="592">
        <v>41883</v>
      </c>
      <c r="I22" s="592">
        <v>42794</v>
      </c>
      <c r="J22" s="598">
        <v>12000</v>
      </c>
      <c r="K22" s="595">
        <f>+J22*2106</f>
        <v>25272000</v>
      </c>
      <c r="L22" s="601" t="s">
        <v>578</v>
      </c>
      <c r="M22" s="34"/>
      <c r="N22" s="61"/>
      <c r="O22" s="35"/>
      <c r="P22" s="36"/>
      <c r="Q22" s="605" t="s">
        <v>573</v>
      </c>
    </row>
    <row r="23" spans="1:17" ht="11.25" customHeight="1" x14ac:dyDescent="0.2">
      <c r="A23" s="584"/>
      <c r="B23" s="587"/>
      <c r="C23" s="587"/>
      <c r="D23" s="587"/>
      <c r="E23" s="587"/>
      <c r="F23" s="587"/>
      <c r="G23" s="587"/>
      <c r="H23" s="593"/>
      <c r="I23" s="593"/>
      <c r="J23" s="599"/>
      <c r="K23" s="596"/>
      <c r="L23" s="602"/>
      <c r="M23" s="37"/>
      <c r="N23" s="61"/>
      <c r="O23" s="38"/>
      <c r="P23" s="39"/>
      <c r="Q23" s="606"/>
    </row>
    <row r="24" spans="1:17" ht="12" customHeight="1" thickBot="1" x14ac:dyDescent="0.25">
      <c r="A24" s="585"/>
      <c r="B24" s="588"/>
      <c r="C24" s="588"/>
      <c r="D24" s="588"/>
      <c r="E24" s="588"/>
      <c r="F24" s="588"/>
      <c r="G24" s="588"/>
      <c r="H24" s="594"/>
      <c r="I24" s="594"/>
      <c r="J24" s="600"/>
      <c r="K24" s="597"/>
      <c r="L24" s="603"/>
      <c r="M24" s="40" t="s">
        <v>176</v>
      </c>
      <c r="N24" s="40"/>
      <c r="O24" s="41"/>
      <c r="P24" s="42"/>
      <c r="Q24" s="607"/>
    </row>
    <row r="25" spans="1:17" ht="11.25" customHeight="1" x14ac:dyDescent="0.2">
      <c r="A25" s="583"/>
      <c r="B25" s="586"/>
      <c r="C25" s="586"/>
      <c r="D25" s="586"/>
      <c r="E25" s="586"/>
      <c r="F25" s="586"/>
      <c r="G25" s="586"/>
      <c r="H25" s="592"/>
      <c r="I25" s="592"/>
      <c r="J25" s="598"/>
      <c r="K25" s="589"/>
      <c r="L25" s="601"/>
      <c r="M25" s="34"/>
      <c r="N25" s="61"/>
      <c r="O25" s="35"/>
      <c r="P25" s="36"/>
      <c r="Q25" s="605"/>
    </row>
    <row r="26" spans="1:17" ht="11.25" customHeight="1" x14ac:dyDescent="0.2">
      <c r="A26" s="584"/>
      <c r="B26" s="587"/>
      <c r="C26" s="587"/>
      <c r="D26" s="587"/>
      <c r="E26" s="587"/>
      <c r="F26" s="587"/>
      <c r="G26" s="587"/>
      <c r="H26" s="593"/>
      <c r="I26" s="593"/>
      <c r="J26" s="599"/>
      <c r="K26" s="590"/>
      <c r="L26" s="602"/>
      <c r="M26" s="37"/>
      <c r="N26" s="61"/>
      <c r="O26" s="38"/>
      <c r="P26" s="39"/>
      <c r="Q26" s="606"/>
    </row>
    <row r="27" spans="1:17" ht="12" customHeight="1" thickBot="1" x14ac:dyDescent="0.25">
      <c r="A27" s="585"/>
      <c r="B27" s="588"/>
      <c r="C27" s="588"/>
      <c r="D27" s="588"/>
      <c r="E27" s="588"/>
      <c r="F27" s="588"/>
      <c r="G27" s="588"/>
      <c r="H27" s="594"/>
      <c r="I27" s="594"/>
      <c r="J27" s="600"/>
      <c r="K27" s="591"/>
      <c r="L27" s="603"/>
      <c r="M27" s="40" t="s">
        <v>176</v>
      </c>
      <c r="N27" s="40"/>
      <c r="O27" s="41"/>
      <c r="P27" s="42"/>
      <c r="Q27" s="607"/>
    </row>
    <row r="28" spans="1:17" ht="11.25" customHeight="1" x14ac:dyDescent="0.2">
      <c r="A28" s="583"/>
      <c r="B28" s="586"/>
      <c r="C28" s="586"/>
      <c r="D28" s="586"/>
      <c r="E28" s="586"/>
      <c r="F28" s="586"/>
      <c r="G28" s="586"/>
      <c r="H28" s="592"/>
      <c r="I28" s="592"/>
      <c r="J28" s="598"/>
      <c r="K28" s="589"/>
      <c r="L28" s="601"/>
      <c r="M28" s="34"/>
      <c r="N28" s="61"/>
      <c r="O28" s="35"/>
      <c r="P28" s="36"/>
      <c r="Q28" s="605"/>
    </row>
    <row r="29" spans="1:17" ht="11.25" customHeight="1" x14ac:dyDescent="0.2">
      <c r="A29" s="584"/>
      <c r="B29" s="587"/>
      <c r="C29" s="587"/>
      <c r="D29" s="587"/>
      <c r="E29" s="587"/>
      <c r="F29" s="587"/>
      <c r="G29" s="587"/>
      <c r="H29" s="593"/>
      <c r="I29" s="593"/>
      <c r="J29" s="599"/>
      <c r="K29" s="590"/>
      <c r="L29" s="602"/>
      <c r="M29" s="37"/>
      <c r="N29" s="61"/>
      <c r="O29" s="38"/>
      <c r="P29" s="39"/>
      <c r="Q29" s="606"/>
    </row>
    <row r="30" spans="1:17" ht="12" customHeight="1" thickBot="1" x14ac:dyDescent="0.25">
      <c r="A30" s="585"/>
      <c r="B30" s="588"/>
      <c r="C30" s="588"/>
      <c r="D30" s="588"/>
      <c r="E30" s="588"/>
      <c r="F30" s="588"/>
      <c r="G30" s="588"/>
      <c r="H30" s="594"/>
      <c r="I30" s="594"/>
      <c r="J30" s="600"/>
      <c r="K30" s="591"/>
      <c r="L30" s="603"/>
      <c r="M30" s="40" t="s">
        <v>176</v>
      </c>
      <c r="N30" s="40"/>
      <c r="O30" s="41"/>
      <c r="P30" s="42"/>
      <c r="Q30" s="607"/>
    </row>
    <row r="31" spans="1:17" ht="11.25" customHeight="1" x14ac:dyDescent="0.2">
      <c r="A31" s="583"/>
      <c r="B31" s="586"/>
      <c r="C31" s="586"/>
      <c r="D31" s="586"/>
      <c r="E31" s="586"/>
      <c r="F31" s="586"/>
      <c r="G31" s="586"/>
      <c r="H31" s="592"/>
      <c r="I31" s="592"/>
      <c r="J31" s="598"/>
      <c r="K31" s="589"/>
      <c r="L31" s="601"/>
      <c r="M31" s="34"/>
      <c r="N31" s="61"/>
      <c r="O31" s="35"/>
      <c r="P31" s="36"/>
      <c r="Q31" s="605"/>
    </row>
    <row r="32" spans="1:17" ht="11.25" customHeight="1" x14ac:dyDescent="0.2">
      <c r="A32" s="584"/>
      <c r="B32" s="587"/>
      <c r="C32" s="587"/>
      <c r="D32" s="587"/>
      <c r="E32" s="587"/>
      <c r="F32" s="587"/>
      <c r="G32" s="587"/>
      <c r="H32" s="593"/>
      <c r="I32" s="593"/>
      <c r="J32" s="599"/>
      <c r="K32" s="590"/>
      <c r="L32" s="602"/>
      <c r="M32" s="37"/>
      <c r="N32" s="61"/>
      <c r="O32" s="38"/>
      <c r="P32" s="39"/>
      <c r="Q32" s="606"/>
    </row>
    <row r="33" spans="1:17" ht="12" customHeight="1" thickBot="1" x14ac:dyDescent="0.25">
      <c r="A33" s="585"/>
      <c r="B33" s="588"/>
      <c r="C33" s="588"/>
      <c r="D33" s="588"/>
      <c r="E33" s="588"/>
      <c r="F33" s="588"/>
      <c r="G33" s="588"/>
      <c r="H33" s="594"/>
      <c r="I33" s="594"/>
      <c r="J33" s="600"/>
      <c r="K33" s="591"/>
      <c r="L33" s="603"/>
      <c r="M33" s="40" t="s">
        <v>176</v>
      </c>
      <c r="N33" s="40"/>
      <c r="O33" s="41"/>
      <c r="P33" s="42"/>
      <c r="Q33" s="607"/>
    </row>
    <row r="34" spans="1:17" ht="11.25" customHeight="1" x14ac:dyDescent="0.2">
      <c r="A34" s="583"/>
      <c r="B34" s="586"/>
      <c r="C34" s="586"/>
      <c r="D34" s="586"/>
      <c r="E34" s="586"/>
      <c r="F34" s="586"/>
      <c r="G34" s="586"/>
      <c r="H34" s="592"/>
      <c r="I34" s="592"/>
      <c r="J34" s="598"/>
      <c r="K34" s="589"/>
      <c r="L34" s="601"/>
      <c r="M34" s="34"/>
      <c r="N34" s="61"/>
      <c r="O34" s="35"/>
      <c r="P34" s="36"/>
      <c r="Q34" s="605"/>
    </row>
    <row r="35" spans="1:17" ht="11.25" customHeight="1" x14ac:dyDescent="0.2">
      <c r="A35" s="584"/>
      <c r="B35" s="587"/>
      <c r="C35" s="587"/>
      <c r="D35" s="587"/>
      <c r="E35" s="587"/>
      <c r="F35" s="587"/>
      <c r="G35" s="587"/>
      <c r="H35" s="593"/>
      <c r="I35" s="593"/>
      <c r="J35" s="599"/>
      <c r="K35" s="590"/>
      <c r="L35" s="602"/>
      <c r="M35" s="37"/>
      <c r="N35" s="61"/>
      <c r="O35" s="38"/>
      <c r="P35" s="39"/>
      <c r="Q35" s="606"/>
    </row>
    <row r="36" spans="1:17" ht="12" customHeight="1" thickBot="1" x14ac:dyDescent="0.25">
      <c r="A36" s="585"/>
      <c r="B36" s="588"/>
      <c r="C36" s="588"/>
      <c r="D36" s="588"/>
      <c r="E36" s="588"/>
      <c r="F36" s="588"/>
      <c r="G36" s="588"/>
      <c r="H36" s="594"/>
      <c r="I36" s="594"/>
      <c r="J36" s="600"/>
      <c r="K36" s="591"/>
      <c r="L36" s="603"/>
      <c r="M36" s="40" t="s">
        <v>176</v>
      </c>
      <c r="N36" s="40"/>
      <c r="O36" s="41"/>
      <c r="P36" s="42"/>
      <c r="Q36" s="607"/>
    </row>
    <row r="37" spans="1:17" ht="11.25" customHeight="1" x14ac:dyDescent="0.2">
      <c r="A37" s="583"/>
      <c r="B37" s="586"/>
      <c r="C37" s="586"/>
      <c r="D37" s="586"/>
      <c r="E37" s="586"/>
      <c r="F37" s="586"/>
      <c r="G37" s="586"/>
      <c r="H37" s="592"/>
      <c r="I37" s="592"/>
      <c r="J37" s="598"/>
      <c r="K37" s="589"/>
      <c r="L37" s="601"/>
      <c r="M37" s="34"/>
      <c r="N37" s="61"/>
      <c r="O37" s="35"/>
      <c r="P37" s="36"/>
      <c r="Q37" s="605"/>
    </row>
    <row r="38" spans="1:17" ht="11.25" customHeight="1" x14ac:dyDescent="0.2">
      <c r="A38" s="584"/>
      <c r="B38" s="587"/>
      <c r="C38" s="587"/>
      <c r="D38" s="587"/>
      <c r="E38" s="587"/>
      <c r="F38" s="587"/>
      <c r="G38" s="587"/>
      <c r="H38" s="593"/>
      <c r="I38" s="593"/>
      <c r="J38" s="599"/>
      <c r="K38" s="590"/>
      <c r="L38" s="602"/>
      <c r="M38" s="37"/>
      <c r="N38" s="61"/>
      <c r="O38" s="38"/>
      <c r="P38" s="39"/>
      <c r="Q38" s="606"/>
    </row>
    <row r="39" spans="1:17" ht="12" customHeight="1" thickBot="1" x14ac:dyDescent="0.25">
      <c r="A39" s="585"/>
      <c r="B39" s="588"/>
      <c r="C39" s="588"/>
      <c r="D39" s="588"/>
      <c r="E39" s="588"/>
      <c r="F39" s="588"/>
      <c r="G39" s="588"/>
      <c r="H39" s="594"/>
      <c r="I39" s="594"/>
      <c r="J39" s="600"/>
      <c r="K39" s="591"/>
      <c r="L39" s="603"/>
      <c r="M39" s="40" t="s">
        <v>176</v>
      </c>
      <c r="N39" s="40"/>
      <c r="O39" s="41"/>
      <c r="P39" s="42"/>
      <c r="Q39" s="607"/>
    </row>
    <row r="40" spans="1:17" ht="11.25" customHeight="1" x14ac:dyDescent="0.2">
      <c r="A40" s="583"/>
      <c r="B40" s="586"/>
      <c r="C40" s="586"/>
      <c r="D40" s="586"/>
      <c r="E40" s="586"/>
      <c r="F40" s="586"/>
      <c r="G40" s="586"/>
      <c r="H40" s="592"/>
      <c r="I40" s="592"/>
      <c r="J40" s="598"/>
      <c r="K40" s="589"/>
      <c r="L40" s="601"/>
      <c r="M40" s="34"/>
      <c r="N40" s="61"/>
      <c r="O40" s="35"/>
      <c r="P40" s="36"/>
      <c r="Q40" s="605"/>
    </row>
    <row r="41" spans="1:17" ht="11.25" customHeight="1" x14ac:dyDescent="0.2">
      <c r="A41" s="584"/>
      <c r="B41" s="587"/>
      <c r="C41" s="587"/>
      <c r="D41" s="587"/>
      <c r="E41" s="587"/>
      <c r="F41" s="587"/>
      <c r="G41" s="587"/>
      <c r="H41" s="593"/>
      <c r="I41" s="593"/>
      <c r="J41" s="599"/>
      <c r="K41" s="590"/>
      <c r="L41" s="602"/>
      <c r="M41" s="37"/>
      <c r="N41" s="61"/>
      <c r="O41" s="38"/>
      <c r="P41" s="39"/>
      <c r="Q41" s="606"/>
    </row>
    <row r="42" spans="1:17" ht="12" customHeight="1" thickBot="1" x14ac:dyDescent="0.25">
      <c r="A42" s="585"/>
      <c r="B42" s="588"/>
      <c r="C42" s="588"/>
      <c r="D42" s="588"/>
      <c r="E42" s="588"/>
      <c r="F42" s="588"/>
      <c r="G42" s="588"/>
      <c r="H42" s="594"/>
      <c r="I42" s="594"/>
      <c r="J42" s="600"/>
      <c r="K42" s="591"/>
      <c r="L42" s="603"/>
      <c r="M42" s="40" t="s">
        <v>176</v>
      </c>
      <c r="N42" s="40"/>
      <c r="O42" s="41"/>
      <c r="P42" s="42"/>
      <c r="Q42" s="607"/>
    </row>
    <row r="43" spans="1:17" ht="11.25" customHeight="1" x14ac:dyDescent="0.2">
      <c r="A43" s="583"/>
      <c r="B43" s="586"/>
      <c r="C43" s="586"/>
      <c r="D43" s="586"/>
      <c r="E43" s="586"/>
      <c r="F43" s="586"/>
      <c r="G43" s="586"/>
      <c r="H43" s="592"/>
      <c r="I43" s="592"/>
      <c r="J43" s="598"/>
      <c r="K43" s="589"/>
      <c r="L43" s="601"/>
      <c r="M43" s="34"/>
      <c r="N43" s="61"/>
      <c r="O43" s="35"/>
      <c r="P43" s="36"/>
      <c r="Q43" s="605"/>
    </row>
    <row r="44" spans="1:17" ht="11.25" customHeight="1" x14ac:dyDescent="0.2">
      <c r="A44" s="584"/>
      <c r="B44" s="587"/>
      <c r="C44" s="587"/>
      <c r="D44" s="587"/>
      <c r="E44" s="587"/>
      <c r="F44" s="587"/>
      <c r="G44" s="587"/>
      <c r="H44" s="593"/>
      <c r="I44" s="593"/>
      <c r="J44" s="599"/>
      <c r="K44" s="590"/>
      <c r="L44" s="602"/>
      <c r="M44" s="37"/>
      <c r="N44" s="61"/>
      <c r="O44" s="38"/>
      <c r="P44" s="39"/>
      <c r="Q44" s="606"/>
    </row>
    <row r="45" spans="1:17" ht="12" customHeight="1" thickBot="1" x14ac:dyDescent="0.25">
      <c r="A45" s="585"/>
      <c r="B45" s="588"/>
      <c r="C45" s="588"/>
      <c r="D45" s="588"/>
      <c r="E45" s="588"/>
      <c r="F45" s="588"/>
      <c r="G45" s="588"/>
      <c r="H45" s="594"/>
      <c r="I45" s="594"/>
      <c r="J45" s="600"/>
      <c r="K45" s="591"/>
      <c r="L45" s="603"/>
      <c r="M45" s="40" t="s">
        <v>176</v>
      </c>
      <c r="N45" s="40"/>
      <c r="O45" s="41"/>
      <c r="P45" s="42"/>
      <c r="Q45" s="607"/>
    </row>
    <row r="46" spans="1:17" ht="11.25" customHeight="1" x14ac:dyDescent="0.2">
      <c r="A46" s="583"/>
      <c r="B46" s="586"/>
      <c r="C46" s="586"/>
      <c r="D46" s="586"/>
      <c r="E46" s="586"/>
      <c r="F46" s="586"/>
      <c r="G46" s="586"/>
      <c r="H46" s="592"/>
      <c r="I46" s="592"/>
      <c r="J46" s="598"/>
      <c r="K46" s="589"/>
      <c r="L46" s="601"/>
      <c r="M46" s="34"/>
      <c r="N46" s="61"/>
      <c r="O46" s="35"/>
      <c r="P46" s="36"/>
      <c r="Q46" s="605"/>
    </row>
    <row r="47" spans="1:17" ht="11.25" customHeight="1" x14ac:dyDescent="0.2">
      <c r="A47" s="584"/>
      <c r="B47" s="587"/>
      <c r="C47" s="587"/>
      <c r="D47" s="587"/>
      <c r="E47" s="587"/>
      <c r="F47" s="587"/>
      <c r="G47" s="587"/>
      <c r="H47" s="593"/>
      <c r="I47" s="593"/>
      <c r="J47" s="599"/>
      <c r="K47" s="590"/>
      <c r="L47" s="602"/>
      <c r="M47" s="37"/>
      <c r="N47" s="61"/>
      <c r="O47" s="38"/>
      <c r="P47" s="39"/>
      <c r="Q47" s="606"/>
    </row>
    <row r="48" spans="1:17" ht="12" customHeight="1" thickBot="1" x14ac:dyDescent="0.25">
      <c r="A48" s="585"/>
      <c r="B48" s="588"/>
      <c r="C48" s="588"/>
      <c r="D48" s="588"/>
      <c r="E48" s="588"/>
      <c r="F48" s="588"/>
      <c r="G48" s="588"/>
      <c r="H48" s="594"/>
      <c r="I48" s="594"/>
      <c r="J48" s="600"/>
      <c r="K48" s="591"/>
      <c r="L48" s="603"/>
      <c r="M48" s="40" t="s">
        <v>176</v>
      </c>
      <c r="N48" s="40"/>
      <c r="O48" s="41"/>
      <c r="P48" s="42"/>
      <c r="Q48" s="607"/>
    </row>
    <row r="49" spans="1:17" ht="11.25" customHeight="1" x14ac:dyDescent="0.2">
      <c r="A49" s="583"/>
      <c r="B49" s="586"/>
      <c r="C49" s="586"/>
      <c r="D49" s="586"/>
      <c r="E49" s="586"/>
      <c r="F49" s="586"/>
      <c r="G49" s="586"/>
      <c r="H49" s="592"/>
      <c r="I49" s="592"/>
      <c r="J49" s="598"/>
      <c r="K49" s="589"/>
      <c r="L49" s="601"/>
      <c r="M49" s="34"/>
      <c r="N49" s="61"/>
      <c r="O49" s="35"/>
      <c r="P49" s="36"/>
      <c r="Q49" s="605"/>
    </row>
    <row r="50" spans="1:17" ht="11.25" customHeight="1" x14ac:dyDescent="0.2">
      <c r="A50" s="584"/>
      <c r="B50" s="587"/>
      <c r="C50" s="587"/>
      <c r="D50" s="587"/>
      <c r="E50" s="587"/>
      <c r="F50" s="587"/>
      <c r="G50" s="587"/>
      <c r="H50" s="593"/>
      <c r="I50" s="593"/>
      <c r="J50" s="599"/>
      <c r="K50" s="590"/>
      <c r="L50" s="602"/>
      <c r="M50" s="37"/>
      <c r="N50" s="61"/>
      <c r="O50" s="38"/>
      <c r="P50" s="39"/>
      <c r="Q50" s="606"/>
    </row>
    <row r="51" spans="1:17" ht="12" customHeight="1" thickBot="1" x14ac:dyDescent="0.25">
      <c r="A51" s="585"/>
      <c r="B51" s="588"/>
      <c r="C51" s="588"/>
      <c r="D51" s="588"/>
      <c r="E51" s="588"/>
      <c r="F51" s="588"/>
      <c r="G51" s="588"/>
      <c r="H51" s="594"/>
      <c r="I51" s="594"/>
      <c r="J51" s="600"/>
      <c r="K51" s="591"/>
      <c r="L51" s="603"/>
      <c r="M51" s="40" t="s">
        <v>176</v>
      </c>
      <c r="N51" s="40"/>
      <c r="O51" s="41"/>
      <c r="P51" s="42"/>
      <c r="Q51" s="607"/>
    </row>
    <row r="52" spans="1:17" ht="11.25" customHeight="1" x14ac:dyDescent="0.2">
      <c r="A52" s="583"/>
      <c r="B52" s="586"/>
      <c r="C52" s="586"/>
      <c r="D52" s="586"/>
      <c r="E52" s="586"/>
      <c r="F52" s="586"/>
      <c r="G52" s="586"/>
      <c r="H52" s="592"/>
      <c r="I52" s="592"/>
      <c r="J52" s="598"/>
      <c r="K52" s="589"/>
      <c r="L52" s="601"/>
      <c r="M52" s="34"/>
      <c r="N52" s="61"/>
      <c r="O52" s="35"/>
      <c r="P52" s="36"/>
      <c r="Q52" s="605"/>
    </row>
    <row r="53" spans="1:17" ht="11.25" customHeight="1" x14ac:dyDescent="0.2">
      <c r="A53" s="584"/>
      <c r="B53" s="587"/>
      <c r="C53" s="587"/>
      <c r="D53" s="587"/>
      <c r="E53" s="587"/>
      <c r="F53" s="587"/>
      <c r="G53" s="587"/>
      <c r="H53" s="593"/>
      <c r="I53" s="593"/>
      <c r="J53" s="599"/>
      <c r="K53" s="590"/>
      <c r="L53" s="602"/>
      <c r="M53" s="37"/>
      <c r="N53" s="61"/>
      <c r="O53" s="38"/>
      <c r="P53" s="39"/>
      <c r="Q53" s="606"/>
    </row>
    <row r="54" spans="1:17" ht="12" customHeight="1" thickBot="1" x14ac:dyDescent="0.25">
      <c r="A54" s="585"/>
      <c r="B54" s="588"/>
      <c r="C54" s="588"/>
      <c r="D54" s="588"/>
      <c r="E54" s="588"/>
      <c r="F54" s="588"/>
      <c r="G54" s="588"/>
      <c r="H54" s="594"/>
      <c r="I54" s="594"/>
      <c r="J54" s="600"/>
      <c r="K54" s="591"/>
      <c r="L54" s="603"/>
      <c r="M54" s="40" t="s">
        <v>176</v>
      </c>
      <c r="N54" s="40"/>
      <c r="O54" s="41"/>
      <c r="P54" s="42"/>
      <c r="Q54" s="607"/>
    </row>
    <row r="55" spans="1:17" ht="11.25" customHeight="1" x14ac:dyDescent="0.2">
      <c r="A55" s="583"/>
      <c r="B55" s="586"/>
      <c r="C55" s="586"/>
      <c r="D55" s="586"/>
      <c r="E55" s="586"/>
      <c r="F55" s="586"/>
      <c r="G55" s="586"/>
      <c r="H55" s="592"/>
      <c r="I55" s="592"/>
      <c r="J55" s="598"/>
      <c r="K55" s="589"/>
      <c r="L55" s="601"/>
      <c r="M55" s="34"/>
      <c r="N55" s="61"/>
      <c r="O55" s="35"/>
      <c r="P55" s="36"/>
      <c r="Q55" s="605"/>
    </row>
    <row r="56" spans="1:17" ht="11.25" customHeight="1" x14ac:dyDescent="0.2">
      <c r="A56" s="584"/>
      <c r="B56" s="587"/>
      <c r="C56" s="587"/>
      <c r="D56" s="587"/>
      <c r="E56" s="587"/>
      <c r="F56" s="587"/>
      <c r="G56" s="587"/>
      <c r="H56" s="593"/>
      <c r="I56" s="593"/>
      <c r="J56" s="599"/>
      <c r="K56" s="590"/>
      <c r="L56" s="602"/>
      <c r="M56" s="37"/>
      <c r="N56" s="61"/>
      <c r="O56" s="38"/>
      <c r="P56" s="39"/>
      <c r="Q56" s="606"/>
    </row>
    <row r="57" spans="1:17" ht="12" customHeight="1" thickBot="1" x14ac:dyDescent="0.25">
      <c r="A57" s="585"/>
      <c r="B57" s="588"/>
      <c r="C57" s="588"/>
      <c r="D57" s="588"/>
      <c r="E57" s="588"/>
      <c r="F57" s="588"/>
      <c r="G57" s="588"/>
      <c r="H57" s="594"/>
      <c r="I57" s="594"/>
      <c r="J57" s="600"/>
      <c r="K57" s="591"/>
      <c r="L57" s="603"/>
      <c r="M57" s="40" t="s">
        <v>176</v>
      </c>
      <c r="N57" s="40"/>
      <c r="O57" s="41"/>
      <c r="P57" s="42"/>
      <c r="Q57" s="607"/>
    </row>
    <row r="58" spans="1:17" ht="11.25" customHeight="1" x14ac:dyDescent="0.2">
      <c r="A58" s="583"/>
      <c r="B58" s="586"/>
      <c r="C58" s="586"/>
      <c r="D58" s="586"/>
      <c r="E58" s="586"/>
      <c r="F58" s="586"/>
      <c r="G58" s="586"/>
      <c r="H58" s="592"/>
      <c r="I58" s="592"/>
      <c r="J58" s="598"/>
      <c r="K58" s="589"/>
      <c r="L58" s="601"/>
      <c r="M58" s="34"/>
      <c r="N58" s="61"/>
      <c r="O58" s="35"/>
      <c r="P58" s="36"/>
      <c r="Q58" s="605"/>
    </row>
    <row r="59" spans="1:17" ht="11.25" customHeight="1" x14ac:dyDescent="0.2">
      <c r="A59" s="584"/>
      <c r="B59" s="587"/>
      <c r="C59" s="587"/>
      <c r="D59" s="587"/>
      <c r="E59" s="587"/>
      <c r="F59" s="587"/>
      <c r="G59" s="587"/>
      <c r="H59" s="593"/>
      <c r="I59" s="593"/>
      <c r="J59" s="599"/>
      <c r="K59" s="590"/>
      <c r="L59" s="602"/>
      <c r="M59" s="37"/>
      <c r="N59" s="61"/>
      <c r="O59" s="38"/>
      <c r="P59" s="39"/>
      <c r="Q59" s="606"/>
    </row>
    <row r="60" spans="1:17" ht="12" customHeight="1" thickBot="1" x14ac:dyDescent="0.25">
      <c r="A60" s="585"/>
      <c r="B60" s="588"/>
      <c r="C60" s="588"/>
      <c r="D60" s="588"/>
      <c r="E60" s="588"/>
      <c r="F60" s="588"/>
      <c r="G60" s="588"/>
      <c r="H60" s="594"/>
      <c r="I60" s="594"/>
      <c r="J60" s="600"/>
      <c r="K60" s="591"/>
      <c r="L60" s="603"/>
      <c r="M60" s="40" t="s">
        <v>176</v>
      </c>
      <c r="N60" s="40"/>
      <c r="O60" s="41"/>
      <c r="P60" s="42"/>
      <c r="Q60" s="607"/>
    </row>
    <row r="61" spans="1:17" ht="11.25" customHeight="1" x14ac:dyDescent="0.2">
      <c r="A61" s="583"/>
      <c r="B61" s="586"/>
      <c r="C61" s="586"/>
      <c r="D61" s="586"/>
      <c r="E61" s="586"/>
      <c r="F61" s="586"/>
      <c r="G61" s="586"/>
      <c r="H61" s="592"/>
      <c r="I61" s="592"/>
      <c r="J61" s="598"/>
      <c r="K61" s="589"/>
      <c r="L61" s="601"/>
      <c r="M61" s="34"/>
      <c r="N61" s="61"/>
      <c r="O61" s="35"/>
      <c r="P61" s="36"/>
      <c r="Q61" s="605"/>
    </row>
    <row r="62" spans="1:17" ht="11.25" customHeight="1" x14ac:dyDescent="0.2">
      <c r="A62" s="584"/>
      <c r="B62" s="587"/>
      <c r="C62" s="587"/>
      <c r="D62" s="587"/>
      <c r="E62" s="587"/>
      <c r="F62" s="587"/>
      <c r="G62" s="587"/>
      <c r="H62" s="593"/>
      <c r="I62" s="593"/>
      <c r="J62" s="599"/>
      <c r="K62" s="590"/>
      <c r="L62" s="602"/>
      <c r="M62" s="37"/>
      <c r="N62" s="61"/>
      <c r="O62" s="38"/>
      <c r="P62" s="39"/>
      <c r="Q62" s="606"/>
    </row>
    <row r="63" spans="1:17" ht="12" customHeight="1" thickBot="1" x14ac:dyDescent="0.25">
      <c r="A63" s="585"/>
      <c r="B63" s="588"/>
      <c r="C63" s="588"/>
      <c r="D63" s="588"/>
      <c r="E63" s="588"/>
      <c r="F63" s="588"/>
      <c r="G63" s="588"/>
      <c r="H63" s="594"/>
      <c r="I63" s="594"/>
      <c r="J63" s="600"/>
      <c r="K63" s="591"/>
      <c r="L63" s="603"/>
      <c r="M63" s="40" t="s">
        <v>176</v>
      </c>
      <c r="N63" s="40"/>
      <c r="O63" s="41"/>
      <c r="P63" s="42"/>
      <c r="Q63" s="607"/>
    </row>
    <row r="64" spans="1:17" ht="11.25" customHeight="1" x14ac:dyDescent="0.2">
      <c r="A64" s="583"/>
      <c r="B64" s="586"/>
      <c r="C64" s="586"/>
      <c r="D64" s="586"/>
      <c r="E64" s="586"/>
      <c r="F64" s="586"/>
      <c r="G64" s="586"/>
      <c r="H64" s="592"/>
      <c r="I64" s="592"/>
      <c r="J64" s="598"/>
      <c r="K64" s="589"/>
      <c r="L64" s="601"/>
      <c r="M64" s="34"/>
      <c r="N64" s="61"/>
      <c r="O64" s="35"/>
      <c r="P64" s="36"/>
      <c r="Q64" s="605"/>
    </row>
    <row r="65" spans="1:17" ht="11.25" customHeight="1" x14ac:dyDescent="0.2">
      <c r="A65" s="584"/>
      <c r="B65" s="587"/>
      <c r="C65" s="587"/>
      <c r="D65" s="587"/>
      <c r="E65" s="587"/>
      <c r="F65" s="587"/>
      <c r="G65" s="587"/>
      <c r="H65" s="593"/>
      <c r="I65" s="593"/>
      <c r="J65" s="599"/>
      <c r="K65" s="590"/>
      <c r="L65" s="602"/>
      <c r="M65" s="37"/>
      <c r="N65" s="61"/>
      <c r="O65" s="38"/>
      <c r="P65" s="39"/>
      <c r="Q65" s="606"/>
    </row>
    <row r="66" spans="1:17" ht="12" customHeight="1" thickBot="1" x14ac:dyDescent="0.25">
      <c r="A66" s="585"/>
      <c r="B66" s="588"/>
      <c r="C66" s="588"/>
      <c r="D66" s="588"/>
      <c r="E66" s="588"/>
      <c r="F66" s="588"/>
      <c r="G66" s="588"/>
      <c r="H66" s="594"/>
      <c r="I66" s="594"/>
      <c r="J66" s="600"/>
      <c r="K66" s="591"/>
      <c r="L66" s="603"/>
      <c r="M66" s="40" t="s">
        <v>176</v>
      </c>
      <c r="N66" s="40"/>
      <c r="O66" s="41"/>
      <c r="P66" s="42"/>
      <c r="Q66" s="607"/>
    </row>
    <row r="67" spans="1:17" ht="11.25" customHeight="1" x14ac:dyDescent="0.2">
      <c r="A67" s="583"/>
      <c r="B67" s="586"/>
      <c r="C67" s="586"/>
      <c r="D67" s="586"/>
      <c r="E67" s="586"/>
      <c r="F67" s="586"/>
      <c r="G67" s="586"/>
      <c r="H67" s="592"/>
      <c r="I67" s="592"/>
      <c r="J67" s="598"/>
      <c r="K67" s="589"/>
      <c r="L67" s="601"/>
      <c r="M67" s="34"/>
      <c r="N67" s="61"/>
      <c r="O67" s="35"/>
      <c r="P67" s="36"/>
      <c r="Q67" s="605"/>
    </row>
    <row r="68" spans="1:17" ht="11.25" customHeight="1" x14ac:dyDescent="0.2">
      <c r="A68" s="584"/>
      <c r="B68" s="587"/>
      <c r="C68" s="587"/>
      <c r="D68" s="587"/>
      <c r="E68" s="587"/>
      <c r="F68" s="587"/>
      <c r="G68" s="587"/>
      <c r="H68" s="593"/>
      <c r="I68" s="593"/>
      <c r="J68" s="599"/>
      <c r="K68" s="590"/>
      <c r="L68" s="602"/>
      <c r="M68" s="37"/>
      <c r="N68" s="61"/>
      <c r="O68" s="38"/>
      <c r="P68" s="39"/>
      <c r="Q68" s="606"/>
    </row>
    <row r="69" spans="1:17" ht="12" customHeight="1" thickBot="1" x14ac:dyDescent="0.25">
      <c r="A69" s="585"/>
      <c r="B69" s="588"/>
      <c r="C69" s="588"/>
      <c r="D69" s="588"/>
      <c r="E69" s="588"/>
      <c r="F69" s="588"/>
      <c r="G69" s="588"/>
      <c r="H69" s="594"/>
      <c r="I69" s="594"/>
      <c r="J69" s="600"/>
      <c r="K69" s="591"/>
      <c r="L69" s="603"/>
      <c r="M69" s="40" t="s">
        <v>176</v>
      </c>
      <c r="N69" s="40"/>
      <c r="O69" s="41"/>
      <c r="P69" s="42"/>
      <c r="Q69" s="607"/>
    </row>
    <row r="70" spans="1:17" ht="11.25" customHeight="1" x14ac:dyDescent="0.2">
      <c r="A70" s="583"/>
      <c r="B70" s="586"/>
      <c r="C70" s="586"/>
      <c r="D70" s="586"/>
      <c r="E70" s="586"/>
      <c r="F70" s="586"/>
      <c r="G70" s="586"/>
      <c r="H70" s="592"/>
      <c r="I70" s="592"/>
      <c r="J70" s="598"/>
      <c r="K70" s="589"/>
      <c r="L70" s="601"/>
      <c r="M70" s="34"/>
      <c r="N70" s="61"/>
      <c r="O70" s="35"/>
      <c r="P70" s="36"/>
      <c r="Q70" s="605"/>
    </row>
    <row r="71" spans="1:17" ht="11.25" customHeight="1" x14ac:dyDescent="0.2">
      <c r="A71" s="584"/>
      <c r="B71" s="587"/>
      <c r="C71" s="587"/>
      <c r="D71" s="587"/>
      <c r="E71" s="587"/>
      <c r="F71" s="587"/>
      <c r="G71" s="587"/>
      <c r="H71" s="593"/>
      <c r="I71" s="593"/>
      <c r="J71" s="599"/>
      <c r="K71" s="590"/>
      <c r="L71" s="602"/>
      <c r="M71" s="37"/>
      <c r="N71" s="61"/>
      <c r="O71" s="38"/>
      <c r="P71" s="39"/>
      <c r="Q71" s="606"/>
    </row>
    <row r="72" spans="1:17" ht="12" customHeight="1" thickBot="1" x14ac:dyDescent="0.25">
      <c r="A72" s="585"/>
      <c r="B72" s="588"/>
      <c r="C72" s="588"/>
      <c r="D72" s="588"/>
      <c r="E72" s="588"/>
      <c r="F72" s="588"/>
      <c r="G72" s="588"/>
      <c r="H72" s="594"/>
      <c r="I72" s="594"/>
      <c r="J72" s="600"/>
      <c r="K72" s="591"/>
      <c r="L72" s="603"/>
      <c r="M72" s="40" t="s">
        <v>176</v>
      </c>
      <c r="N72" s="40"/>
      <c r="O72" s="41"/>
      <c r="P72" s="42"/>
      <c r="Q72" s="607"/>
    </row>
    <row r="73" spans="1:17" ht="11.25" customHeight="1" x14ac:dyDescent="0.2">
      <c r="A73" s="583"/>
      <c r="B73" s="586"/>
      <c r="C73" s="586"/>
      <c r="D73" s="586"/>
      <c r="E73" s="586"/>
      <c r="F73" s="586"/>
      <c r="G73" s="586"/>
      <c r="H73" s="592"/>
      <c r="I73" s="592"/>
      <c r="J73" s="598"/>
      <c r="K73" s="589"/>
      <c r="L73" s="601"/>
      <c r="M73" s="34"/>
      <c r="N73" s="61"/>
      <c r="O73" s="35"/>
      <c r="P73" s="36"/>
      <c r="Q73" s="605"/>
    </row>
    <row r="74" spans="1:17" ht="11.25" customHeight="1" x14ac:dyDescent="0.2">
      <c r="A74" s="584"/>
      <c r="B74" s="587"/>
      <c r="C74" s="587"/>
      <c r="D74" s="587"/>
      <c r="E74" s="587"/>
      <c r="F74" s="587"/>
      <c r="G74" s="587"/>
      <c r="H74" s="593"/>
      <c r="I74" s="593"/>
      <c r="J74" s="599"/>
      <c r="K74" s="590"/>
      <c r="L74" s="602"/>
      <c r="M74" s="37"/>
      <c r="N74" s="61"/>
      <c r="O74" s="38"/>
      <c r="P74" s="39"/>
      <c r="Q74" s="606"/>
    </row>
    <row r="75" spans="1:17" ht="11.25" customHeight="1" x14ac:dyDescent="0.2">
      <c r="A75" s="584"/>
      <c r="B75" s="587"/>
      <c r="C75" s="587"/>
      <c r="D75" s="587"/>
      <c r="E75" s="587"/>
      <c r="F75" s="587"/>
      <c r="G75" s="587"/>
      <c r="H75" s="593"/>
      <c r="I75" s="593"/>
      <c r="J75" s="599"/>
      <c r="K75" s="590"/>
      <c r="L75" s="602"/>
      <c r="M75" s="77"/>
      <c r="N75" s="76"/>
      <c r="O75" s="75"/>
      <c r="P75" s="74"/>
      <c r="Q75" s="606"/>
    </row>
    <row r="76" spans="1:17" ht="11.25" customHeight="1" x14ac:dyDescent="0.2">
      <c r="A76" s="584"/>
      <c r="B76" s="587"/>
      <c r="C76" s="587"/>
      <c r="D76" s="587"/>
      <c r="E76" s="587"/>
      <c r="F76" s="587"/>
      <c r="G76" s="587"/>
      <c r="H76" s="593"/>
      <c r="I76" s="593"/>
      <c r="J76" s="599"/>
      <c r="K76" s="590"/>
      <c r="L76" s="602"/>
      <c r="M76" s="77"/>
      <c r="N76" s="76"/>
      <c r="O76" s="75"/>
      <c r="P76" s="74"/>
      <c r="Q76" s="606"/>
    </row>
    <row r="77" spans="1:17" ht="12" customHeight="1" thickBot="1" x14ac:dyDescent="0.25">
      <c r="A77" s="585"/>
      <c r="B77" s="588"/>
      <c r="C77" s="588"/>
      <c r="D77" s="588"/>
      <c r="E77" s="588"/>
      <c r="F77" s="588"/>
      <c r="G77" s="588"/>
      <c r="H77" s="594"/>
      <c r="I77" s="594"/>
      <c r="J77" s="600"/>
      <c r="K77" s="591"/>
      <c r="L77" s="603"/>
      <c r="M77" s="40" t="s">
        <v>176</v>
      </c>
      <c r="N77" s="40"/>
      <c r="O77" s="41"/>
      <c r="P77" s="42"/>
      <c r="Q77" s="607"/>
    </row>
    <row r="78" spans="1:17" ht="12" thickBot="1" x14ac:dyDescent="0.25">
      <c r="A78" s="43"/>
      <c r="B78" s="43"/>
      <c r="C78" s="43"/>
      <c r="D78" s="43"/>
      <c r="E78" s="43"/>
      <c r="F78" s="43"/>
      <c r="G78" s="43"/>
      <c r="H78" s="43"/>
      <c r="I78" s="43"/>
      <c r="J78" s="45"/>
      <c r="K78" s="44"/>
      <c r="L78" s="46"/>
      <c r="M78" s="64"/>
      <c r="N78" s="65"/>
      <c r="O78" s="65"/>
      <c r="P78" s="66"/>
      <c r="Q78" s="43"/>
    </row>
    <row r="79" spans="1:17" ht="11.25" customHeight="1" x14ac:dyDescent="0.2">
      <c r="A79" s="43"/>
      <c r="B79" s="43"/>
      <c r="C79" s="43"/>
      <c r="D79" s="43"/>
      <c r="E79" s="43"/>
      <c r="F79" s="43"/>
      <c r="G79" s="43"/>
      <c r="H79" s="43"/>
      <c r="I79" s="43"/>
      <c r="J79" s="45"/>
      <c r="K79" s="44"/>
      <c r="L79" s="46"/>
      <c r="M79" s="45"/>
      <c r="N79" s="45"/>
      <c r="O79" s="45"/>
      <c r="P79" s="45"/>
      <c r="Q79" s="43"/>
    </row>
    <row r="80" spans="1:17" ht="11.25" customHeight="1" x14ac:dyDescent="0.2">
      <c r="A80" s="43"/>
      <c r="B80" s="43"/>
      <c r="C80" s="43"/>
      <c r="D80" s="43"/>
      <c r="E80" s="43"/>
      <c r="F80" s="43"/>
      <c r="G80" s="43"/>
      <c r="H80" s="43"/>
      <c r="I80" s="43"/>
      <c r="J80" s="45"/>
      <c r="K80" s="44"/>
      <c r="L80" s="46"/>
      <c r="M80" s="45"/>
      <c r="N80" s="45"/>
      <c r="O80" s="45"/>
      <c r="P80" s="45"/>
      <c r="Q80" s="43"/>
    </row>
    <row r="81" spans="1:17" ht="11.25" customHeight="1" x14ac:dyDescent="0.2">
      <c r="A81" s="43"/>
      <c r="B81" s="43"/>
      <c r="C81" s="43"/>
      <c r="D81" s="43"/>
      <c r="E81" s="43"/>
      <c r="F81" s="43"/>
      <c r="G81" s="43"/>
      <c r="H81" s="43"/>
      <c r="I81" s="43"/>
      <c r="J81" s="45"/>
      <c r="K81" s="44"/>
      <c r="L81" s="46"/>
      <c r="M81" s="45"/>
      <c r="N81" s="45"/>
      <c r="O81" s="45"/>
      <c r="P81" s="45"/>
      <c r="Q81" s="43"/>
    </row>
    <row r="82" spans="1:17" ht="11.25" customHeight="1" x14ac:dyDescent="0.2">
      <c r="A82" s="43"/>
      <c r="B82" s="43"/>
      <c r="C82" s="43"/>
      <c r="D82" s="43"/>
      <c r="E82" s="43"/>
      <c r="F82" s="43"/>
      <c r="G82" s="43"/>
      <c r="H82" s="43"/>
      <c r="I82" s="43"/>
      <c r="J82" s="45"/>
      <c r="K82" s="44"/>
      <c r="L82" s="46"/>
      <c r="M82" s="45"/>
      <c r="N82" s="45"/>
      <c r="O82" s="45"/>
      <c r="P82" s="45"/>
      <c r="Q82" s="43"/>
    </row>
    <row r="83" spans="1:17" ht="11.25" customHeight="1" x14ac:dyDescent="0.2">
      <c r="A83" s="43"/>
      <c r="B83" s="43"/>
      <c r="C83" s="43"/>
      <c r="D83" s="43"/>
      <c r="E83" s="43"/>
      <c r="F83" s="43"/>
      <c r="G83" s="43"/>
      <c r="H83" s="43"/>
      <c r="I83" s="43"/>
      <c r="J83" s="45"/>
      <c r="K83" s="44"/>
      <c r="L83" s="46"/>
      <c r="M83" s="45"/>
      <c r="N83" s="45"/>
      <c r="O83" s="45"/>
      <c r="P83" s="45"/>
      <c r="Q83" s="43"/>
    </row>
    <row r="84" spans="1:17" ht="11.25" customHeight="1" x14ac:dyDescent="0.2">
      <c r="A84" s="43"/>
      <c r="B84" s="43"/>
      <c r="C84" s="43"/>
      <c r="D84" s="43"/>
      <c r="E84" s="43"/>
      <c r="F84" s="43"/>
      <c r="G84" s="43"/>
      <c r="H84" s="43"/>
      <c r="I84" s="43"/>
      <c r="J84" s="45"/>
      <c r="K84" s="44"/>
      <c r="L84" s="46"/>
      <c r="M84" s="45"/>
      <c r="N84" s="45"/>
      <c r="O84" s="45"/>
      <c r="P84" s="45"/>
      <c r="Q84" s="43"/>
    </row>
    <row r="85" spans="1:17" ht="11.25" customHeight="1" x14ac:dyDescent="0.2">
      <c r="A85" s="43"/>
      <c r="B85" s="43"/>
      <c r="C85" s="43"/>
      <c r="D85" s="43"/>
      <c r="E85" s="43"/>
      <c r="F85" s="43"/>
      <c r="G85" s="43"/>
      <c r="H85" s="43"/>
      <c r="I85" s="43"/>
      <c r="J85" s="45"/>
      <c r="K85" s="44"/>
      <c r="L85" s="46"/>
      <c r="M85" s="45"/>
      <c r="N85" s="45"/>
      <c r="O85" s="45"/>
      <c r="P85" s="45"/>
      <c r="Q85" s="43"/>
    </row>
    <row r="86" spans="1:17" ht="11.25" customHeight="1" x14ac:dyDescent="0.2">
      <c r="A86" s="43"/>
      <c r="B86" s="43"/>
      <c r="C86" s="43"/>
      <c r="D86" s="43"/>
      <c r="E86" s="43"/>
      <c r="F86" s="43"/>
      <c r="G86" s="43"/>
      <c r="H86" s="43"/>
      <c r="I86" s="43"/>
      <c r="J86" s="45"/>
      <c r="K86" s="44"/>
      <c r="L86" s="46"/>
      <c r="M86" s="45"/>
      <c r="N86" s="45"/>
      <c r="O86" s="45"/>
      <c r="P86" s="45"/>
      <c r="Q86" s="43"/>
    </row>
    <row r="87" spans="1:17" ht="11.25" customHeight="1" x14ac:dyDescent="0.2">
      <c r="A87" s="43"/>
      <c r="B87" s="43"/>
      <c r="C87" s="43"/>
      <c r="D87" s="43"/>
      <c r="E87" s="43"/>
      <c r="F87" s="43"/>
      <c r="G87" s="43"/>
      <c r="H87" s="43"/>
      <c r="I87" s="43"/>
      <c r="J87" s="45"/>
      <c r="K87" s="44"/>
      <c r="L87" s="46"/>
      <c r="M87" s="45"/>
      <c r="N87" s="45"/>
      <c r="O87" s="45"/>
      <c r="P87" s="45"/>
      <c r="Q87" s="43"/>
    </row>
    <row r="88" spans="1:17" ht="11.25" customHeight="1" x14ac:dyDescent="0.2">
      <c r="A88" s="43"/>
      <c r="B88" s="43"/>
      <c r="C88" s="43"/>
      <c r="D88" s="43"/>
      <c r="E88" s="43"/>
      <c r="F88" s="43"/>
      <c r="G88" s="43"/>
      <c r="H88" s="43"/>
      <c r="I88" s="43"/>
      <c r="J88" s="45"/>
      <c r="K88" s="44"/>
      <c r="L88" s="46"/>
      <c r="M88" s="45"/>
      <c r="N88" s="45"/>
      <c r="O88" s="45"/>
      <c r="P88" s="45"/>
      <c r="Q88" s="43"/>
    </row>
    <row r="89" spans="1:17" ht="11.25" customHeight="1" x14ac:dyDescent="0.2">
      <c r="A89" s="43"/>
      <c r="B89" s="43"/>
      <c r="C89" s="43"/>
      <c r="D89" s="43"/>
      <c r="E89" s="43"/>
      <c r="F89" s="43"/>
      <c r="G89" s="43"/>
      <c r="H89" s="43"/>
      <c r="I89" s="43"/>
      <c r="J89" s="45"/>
      <c r="K89" s="44"/>
      <c r="L89" s="46"/>
      <c r="M89" s="45"/>
      <c r="N89" s="45"/>
      <c r="O89" s="45"/>
      <c r="P89" s="45"/>
      <c r="Q89" s="43"/>
    </row>
    <row r="90" spans="1:17" ht="11.25" customHeight="1" x14ac:dyDescent="0.2">
      <c r="A90" s="43"/>
      <c r="B90" s="43"/>
      <c r="C90" s="43"/>
      <c r="D90" s="43"/>
      <c r="E90" s="43"/>
      <c r="F90" s="43"/>
      <c r="G90" s="43"/>
      <c r="H90" s="43"/>
      <c r="I90" s="43"/>
      <c r="J90" s="45"/>
      <c r="K90" s="44"/>
      <c r="L90" s="46"/>
      <c r="M90" s="45"/>
      <c r="N90" s="45"/>
      <c r="O90" s="45"/>
      <c r="P90" s="45"/>
      <c r="Q90" s="43"/>
    </row>
    <row r="91" spans="1:17" ht="11.25" customHeight="1" x14ac:dyDescent="0.2">
      <c r="A91" s="43"/>
      <c r="B91" s="43"/>
      <c r="C91" s="43"/>
      <c r="D91" s="43"/>
      <c r="E91" s="43"/>
      <c r="F91" s="43"/>
      <c r="G91" s="43"/>
      <c r="H91" s="43"/>
      <c r="I91" s="43"/>
      <c r="J91" s="45"/>
      <c r="K91" s="44"/>
      <c r="L91" s="46"/>
      <c r="M91" s="45"/>
      <c r="N91" s="45"/>
      <c r="O91" s="45"/>
      <c r="P91" s="45"/>
      <c r="Q91" s="43"/>
    </row>
    <row r="92" spans="1:17" ht="11.25" customHeight="1" x14ac:dyDescent="0.2">
      <c r="A92" s="43"/>
      <c r="B92" s="43"/>
      <c r="C92" s="43"/>
      <c r="D92" s="43"/>
      <c r="E92" s="43"/>
      <c r="F92" s="43"/>
      <c r="G92" s="43"/>
      <c r="H92" s="43"/>
      <c r="I92" s="43"/>
      <c r="J92" s="45"/>
      <c r="K92" s="44"/>
      <c r="L92" s="46"/>
      <c r="M92" s="45"/>
      <c r="N92" s="45"/>
      <c r="O92" s="45"/>
      <c r="P92" s="45"/>
      <c r="Q92" s="43"/>
    </row>
    <row r="93" spans="1:17" ht="11.25" customHeight="1" x14ac:dyDescent="0.2">
      <c r="A93" s="43"/>
      <c r="B93" s="43"/>
      <c r="C93" s="43"/>
      <c r="D93" s="43"/>
      <c r="E93" s="43"/>
      <c r="F93" s="43"/>
      <c r="G93" s="43"/>
      <c r="H93" s="43"/>
      <c r="I93" s="43"/>
      <c r="J93" s="45"/>
      <c r="K93" s="44"/>
      <c r="L93" s="46"/>
      <c r="M93" s="45"/>
      <c r="N93" s="45"/>
      <c r="O93" s="45"/>
      <c r="P93" s="45"/>
      <c r="Q93" s="43"/>
    </row>
    <row r="94" spans="1:17" ht="11.25" customHeight="1" x14ac:dyDescent="0.2">
      <c r="A94" s="43"/>
      <c r="B94" s="43"/>
      <c r="C94" s="43"/>
      <c r="D94" s="43"/>
      <c r="E94" s="43"/>
      <c r="F94" s="43"/>
      <c r="G94" s="43"/>
      <c r="H94" s="43"/>
      <c r="I94" s="43"/>
      <c r="J94" s="45"/>
      <c r="K94" s="44"/>
      <c r="L94" s="46"/>
      <c r="M94" s="45"/>
      <c r="N94" s="45"/>
      <c r="O94" s="45"/>
      <c r="P94" s="45"/>
      <c r="Q94" s="43"/>
    </row>
    <row r="95" spans="1:17" ht="11.25" customHeight="1" x14ac:dyDescent="0.2">
      <c r="A95" s="43"/>
      <c r="B95" s="43"/>
      <c r="C95" s="43"/>
      <c r="D95" s="43"/>
      <c r="E95" s="43"/>
      <c r="F95" s="43"/>
      <c r="G95" s="43"/>
      <c r="H95" s="43"/>
      <c r="I95" s="43"/>
      <c r="J95" s="45"/>
      <c r="K95" s="44"/>
      <c r="L95" s="46"/>
      <c r="M95" s="45"/>
      <c r="N95" s="45"/>
      <c r="O95" s="45"/>
      <c r="P95" s="45"/>
      <c r="Q95" s="43"/>
    </row>
    <row r="96" spans="1:17" ht="11.25" customHeight="1" x14ac:dyDescent="0.2">
      <c r="A96" s="43"/>
      <c r="B96" s="43"/>
      <c r="C96" s="43"/>
      <c r="D96" s="43"/>
      <c r="E96" s="43"/>
      <c r="F96" s="43"/>
      <c r="G96" s="43"/>
      <c r="H96" s="43"/>
      <c r="I96" s="43"/>
      <c r="J96" s="45"/>
      <c r="K96" s="44"/>
      <c r="L96" s="46"/>
      <c r="M96" s="45"/>
      <c r="N96" s="45"/>
      <c r="O96" s="45"/>
      <c r="P96" s="45"/>
      <c r="Q96" s="43"/>
    </row>
    <row r="97" spans="1:17" ht="11.25" customHeight="1" x14ac:dyDescent="0.2">
      <c r="A97" s="43"/>
      <c r="B97" s="43"/>
      <c r="C97" s="43"/>
      <c r="D97" s="43"/>
      <c r="E97" s="43"/>
      <c r="F97" s="43"/>
      <c r="G97" s="43"/>
      <c r="H97" s="43"/>
      <c r="I97" s="43"/>
      <c r="J97" s="45"/>
      <c r="K97" s="44"/>
      <c r="L97" s="46"/>
      <c r="M97" s="45"/>
      <c r="N97" s="45"/>
      <c r="O97" s="45"/>
      <c r="P97" s="45"/>
      <c r="Q97" s="43"/>
    </row>
    <row r="98" spans="1:17" ht="11.25" customHeight="1" x14ac:dyDescent="0.2">
      <c r="A98" s="43"/>
      <c r="B98" s="43"/>
      <c r="C98" s="43"/>
      <c r="D98" s="43"/>
      <c r="E98" s="43"/>
      <c r="F98" s="43"/>
      <c r="G98" s="43"/>
      <c r="H98" s="43"/>
      <c r="I98" s="43"/>
      <c r="J98" s="45"/>
      <c r="K98" s="44"/>
      <c r="L98" s="46"/>
      <c r="M98" s="45"/>
      <c r="N98" s="45"/>
      <c r="O98" s="45"/>
      <c r="P98" s="45"/>
      <c r="Q98" s="43"/>
    </row>
    <row r="99" spans="1:17" ht="11.25" customHeight="1" x14ac:dyDescent="0.2">
      <c r="A99" s="43"/>
      <c r="B99" s="43"/>
      <c r="C99" s="43"/>
      <c r="D99" s="43"/>
      <c r="E99" s="43"/>
      <c r="F99" s="43"/>
      <c r="G99" s="43"/>
      <c r="H99" s="43"/>
      <c r="I99" s="43"/>
      <c r="J99" s="45"/>
      <c r="K99" s="44"/>
      <c r="L99" s="46"/>
      <c r="M99" s="45"/>
      <c r="N99" s="45"/>
      <c r="O99" s="45"/>
      <c r="P99" s="45"/>
      <c r="Q99" s="43"/>
    </row>
    <row r="100" spans="1:17" ht="11.25" customHeight="1" x14ac:dyDescent="0.2">
      <c r="A100" s="43"/>
      <c r="B100" s="43"/>
      <c r="C100" s="43"/>
      <c r="D100" s="43"/>
      <c r="E100" s="43"/>
      <c r="F100" s="43"/>
      <c r="G100" s="43"/>
      <c r="H100" s="43"/>
      <c r="I100" s="43"/>
      <c r="J100" s="45"/>
      <c r="K100" s="44"/>
      <c r="L100" s="46"/>
      <c r="M100" s="45"/>
      <c r="N100" s="45"/>
      <c r="O100" s="45"/>
      <c r="P100" s="45"/>
      <c r="Q100" s="43"/>
    </row>
    <row r="101" spans="1:17" ht="11.25" customHeight="1" x14ac:dyDescent="0.2">
      <c r="A101" s="43"/>
      <c r="B101" s="43"/>
      <c r="C101" s="43"/>
      <c r="D101" s="43"/>
      <c r="E101" s="43"/>
      <c r="F101" s="43"/>
      <c r="G101" s="43"/>
      <c r="H101" s="43"/>
      <c r="I101" s="43"/>
      <c r="J101" s="45"/>
      <c r="K101" s="44"/>
      <c r="L101" s="46"/>
      <c r="M101" s="45"/>
      <c r="N101" s="45"/>
      <c r="O101" s="45"/>
      <c r="P101" s="45"/>
      <c r="Q101" s="43"/>
    </row>
    <row r="102" spans="1:17" ht="11.25" customHeight="1" x14ac:dyDescent="0.2">
      <c r="A102" s="43"/>
      <c r="B102" s="43"/>
      <c r="C102" s="43"/>
      <c r="D102" s="43"/>
      <c r="E102" s="43"/>
      <c r="F102" s="43"/>
      <c r="G102" s="43"/>
      <c r="H102" s="43"/>
      <c r="I102" s="43"/>
      <c r="J102" s="45"/>
      <c r="K102" s="44"/>
      <c r="L102" s="46"/>
      <c r="M102" s="45"/>
      <c r="N102" s="45"/>
      <c r="O102" s="45"/>
      <c r="P102" s="45"/>
      <c r="Q102" s="43"/>
    </row>
    <row r="103" spans="1:17" ht="11.25" customHeight="1" x14ac:dyDescent="0.2">
      <c r="A103" s="43"/>
      <c r="B103" s="43"/>
      <c r="C103" s="43"/>
      <c r="D103" s="43"/>
      <c r="E103" s="43"/>
      <c r="F103" s="43"/>
      <c r="G103" s="43"/>
      <c r="H103" s="43"/>
      <c r="I103" s="43"/>
      <c r="J103" s="45"/>
      <c r="K103" s="44"/>
      <c r="L103" s="46"/>
      <c r="M103" s="45"/>
      <c r="N103" s="45"/>
      <c r="O103" s="45"/>
      <c r="P103" s="45"/>
      <c r="Q103" s="43"/>
    </row>
    <row r="104" spans="1:17" ht="11.25" customHeight="1" x14ac:dyDescent="0.2">
      <c r="A104" s="43"/>
      <c r="B104" s="43"/>
      <c r="C104" s="43"/>
      <c r="D104" s="43"/>
      <c r="E104" s="43"/>
      <c r="F104" s="43"/>
      <c r="G104" s="43"/>
      <c r="H104" s="43"/>
      <c r="I104" s="43"/>
      <c r="J104" s="45"/>
      <c r="K104" s="44"/>
      <c r="L104" s="46"/>
      <c r="M104" s="45"/>
      <c r="N104" s="45"/>
      <c r="O104" s="45"/>
      <c r="P104" s="45"/>
      <c r="Q104" s="43"/>
    </row>
    <row r="105" spans="1:17" ht="11.25" customHeight="1" x14ac:dyDescent="0.2">
      <c r="A105" s="43"/>
      <c r="B105" s="43"/>
      <c r="C105" s="43"/>
      <c r="D105" s="43"/>
      <c r="E105" s="43"/>
      <c r="F105" s="43"/>
      <c r="G105" s="43"/>
      <c r="H105" s="43"/>
      <c r="I105" s="43"/>
      <c r="J105" s="45"/>
      <c r="K105" s="44"/>
      <c r="L105" s="46"/>
      <c r="M105" s="45"/>
      <c r="N105" s="45"/>
      <c r="O105" s="45"/>
      <c r="P105" s="45"/>
      <c r="Q105" s="43"/>
    </row>
    <row r="106" spans="1:17" ht="11.25" customHeight="1" x14ac:dyDescent="0.2">
      <c r="A106" s="43"/>
      <c r="B106" s="43"/>
      <c r="C106" s="43"/>
      <c r="D106" s="43"/>
      <c r="E106" s="43"/>
      <c r="F106" s="43"/>
      <c r="G106" s="43"/>
      <c r="H106" s="43"/>
      <c r="I106" s="43"/>
      <c r="J106" s="45"/>
      <c r="K106" s="44"/>
      <c r="L106" s="46"/>
      <c r="M106" s="45"/>
      <c r="N106" s="45"/>
      <c r="O106" s="45"/>
      <c r="P106" s="45"/>
      <c r="Q106" s="43"/>
    </row>
    <row r="107" spans="1:17" ht="11.25" customHeight="1" x14ac:dyDescent="0.2">
      <c r="A107" s="43"/>
      <c r="B107" s="43"/>
      <c r="C107" s="43"/>
      <c r="D107" s="43"/>
      <c r="E107" s="43"/>
      <c r="F107" s="43"/>
      <c r="G107" s="43"/>
      <c r="H107" s="43"/>
      <c r="I107" s="43"/>
      <c r="J107" s="45"/>
      <c r="K107" s="44"/>
      <c r="L107" s="46"/>
      <c r="M107" s="45"/>
      <c r="N107" s="45"/>
      <c r="O107" s="45"/>
      <c r="P107" s="45"/>
      <c r="Q107" s="43"/>
    </row>
    <row r="108" spans="1:17" ht="11.25" customHeight="1" x14ac:dyDescent="0.2">
      <c r="A108" s="43"/>
      <c r="B108" s="43"/>
      <c r="C108" s="43"/>
      <c r="D108" s="43"/>
      <c r="E108" s="43"/>
      <c r="F108" s="43"/>
      <c r="G108" s="43"/>
      <c r="H108" s="43"/>
      <c r="I108" s="43"/>
      <c r="J108" s="45"/>
      <c r="K108" s="44"/>
      <c r="L108" s="46"/>
      <c r="M108" s="45"/>
      <c r="N108" s="45"/>
      <c r="O108" s="45"/>
      <c r="P108" s="45"/>
      <c r="Q108" s="43"/>
    </row>
    <row r="109" spans="1:17" ht="11.25" customHeight="1" x14ac:dyDescent="0.2">
      <c r="A109" s="43"/>
      <c r="B109" s="43"/>
      <c r="C109" s="43"/>
      <c r="D109" s="43"/>
      <c r="E109" s="43"/>
      <c r="F109" s="43"/>
      <c r="G109" s="43"/>
      <c r="H109" s="43"/>
      <c r="I109" s="43"/>
      <c r="J109" s="45"/>
      <c r="K109" s="44"/>
      <c r="L109" s="46"/>
      <c r="M109" s="45"/>
      <c r="N109" s="45"/>
      <c r="O109" s="45"/>
      <c r="P109" s="45"/>
      <c r="Q109" s="43"/>
    </row>
    <row r="110" spans="1:17" ht="11.25" customHeight="1" x14ac:dyDescent="0.2">
      <c r="A110" s="43"/>
      <c r="B110" s="43"/>
      <c r="C110" s="43"/>
      <c r="D110" s="43"/>
      <c r="E110" s="43"/>
      <c r="F110" s="43"/>
      <c r="G110" s="43"/>
      <c r="H110" s="43"/>
      <c r="I110" s="43"/>
      <c r="J110" s="45"/>
      <c r="K110" s="44"/>
      <c r="L110" s="46"/>
      <c r="M110" s="45"/>
      <c r="N110" s="45"/>
      <c r="O110" s="45"/>
      <c r="P110" s="45"/>
      <c r="Q110" s="43"/>
    </row>
    <row r="111" spans="1:17" ht="11.25" customHeight="1" x14ac:dyDescent="0.2">
      <c r="A111" s="43"/>
      <c r="B111" s="43"/>
      <c r="C111" s="43"/>
      <c r="D111" s="43"/>
      <c r="E111" s="43"/>
      <c r="F111" s="43"/>
      <c r="G111" s="43"/>
      <c r="H111" s="43"/>
      <c r="I111" s="43"/>
      <c r="J111" s="45"/>
      <c r="K111" s="44"/>
      <c r="L111" s="46"/>
      <c r="M111" s="45"/>
      <c r="N111" s="45"/>
      <c r="O111" s="45"/>
      <c r="P111" s="45"/>
      <c r="Q111" s="43"/>
    </row>
    <row r="112" spans="1:17" ht="11.25" customHeight="1" x14ac:dyDescent="0.2">
      <c r="A112" s="43"/>
      <c r="B112" s="43"/>
      <c r="C112" s="43"/>
      <c r="D112" s="43"/>
      <c r="E112" s="43"/>
      <c r="F112" s="43"/>
      <c r="G112" s="43"/>
      <c r="H112" s="43"/>
      <c r="I112" s="43"/>
      <c r="J112" s="45"/>
      <c r="K112" s="44"/>
      <c r="L112" s="46"/>
      <c r="M112" s="45"/>
      <c r="N112" s="45"/>
      <c r="O112" s="45"/>
      <c r="P112" s="45"/>
      <c r="Q112" s="43"/>
    </row>
    <row r="113" spans="1:17" ht="11.25" customHeight="1" x14ac:dyDescent="0.2">
      <c r="A113" s="43"/>
      <c r="B113" s="43"/>
      <c r="C113" s="43"/>
      <c r="D113" s="43"/>
      <c r="E113" s="43"/>
      <c r="F113" s="43"/>
      <c r="G113" s="43"/>
      <c r="H113" s="43"/>
      <c r="I113" s="43"/>
      <c r="J113" s="45"/>
      <c r="K113" s="44"/>
      <c r="L113" s="46"/>
      <c r="M113" s="45"/>
      <c r="N113" s="45"/>
      <c r="O113" s="45"/>
      <c r="P113" s="45"/>
      <c r="Q113" s="43"/>
    </row>
    <row r="114" spans="1:17" ht="11.25" customHeight="1" x14ac:dyDescent="0.2">
      <c r="A114" s="43"/>
      <c r="B114" s="43"/>
      <c r="C114" s="43"/>
      <c r="D114" s="43"/>
      <c r="E114" s="43"/>
      <c r="F114" s="43"/>
      <c r="G114" s="43"/>
      <c r="H114" s="43"/>
      <c r="I114" s="43"/>
      <c r="J114" s="45"/>
      <c r="K114" s="44"/>
      <c r="L114" s="46"/>
      <c r="M114" s="45"/>
      <c r="N114" s="45"/>
      <c r="O114" s="45"/>
      <c r="P114" s="45"/>
      <c r="Q114" s="43"/>
    </row>
    <row r="115" spans="1:17" ht="11.25" customHeight="1" x14ac:dyDescent="0.2">
      <c r="A115" s="43"/>
      <c r="B115" s="43"/>
      <c r="C115" s="43"/>
      <c r="D115" s="43"/>
      <c r="E115" s="43"/>
      <c r="F115" s="43"/>
      <c r="G115" s="43"/>
      <c r="H115" s="43"/>
      <c r="I115" s="43"/>
      <c r="J115" s="45"/>
      <c r="K115" s="44"/>
      <c r="L115" s="46"/>
      <c r="M115" s="45"/>
      <c r="N115" s="45"/>
      <c r="O115" s="45"/>
      <c r="P115" s="45"/>
      <c r="Q115" s="43"/>
    </row>
    <row r="116" spans="1:17" ht="11.25" customHeight="1" x14ac:dyDescent="0.2">
      <c r="A116" s="43"/>
      <c r="B116" s="43"/>
      <c r="C116" s="43"/>
      <c r="D116" s="43"/>
      <c r="E116" s="43"/>
      <c r="F116" s="43"/>
      <c r="G116" s="43"/>
      <c r="H116" s="43"/>
      <c r="I116" s="43"/>
      <c r="J116" s="45"/>
      <c r="K116" s="44"/>
      <c r="L116" s="46"/>
      <c r="M116" s="45"/>
      <c r="N116" s="45"/>
      <c r="O116" s="45"/>
      <c r="P116" s="45"/>
      <c r="Q116" s="43"/>
    </row>
    <row r="117" spans="1:17" ht="11.25" customHeight="1" x14ac:dyDescent="0.2">
      <c r="A117" s="43"/>
      <c r="B117" s="43"/>
      <c r="C117" s="43"/>
      <c r="D117" s="43"/>
      <c r="E117" s="43"/>
      <c r="F117" s="43"/>
      <c r="G117" s="43"/>
      <c r="H117" s="43"/>
      <c r="I117" s="43"/>
      <c r="J117" s="45"/>
      <c r="K117" s="44"/>
      <c r="L117" s="46"/>
      <c r="M117" s="45"/>
      <c r="N117" s="45"/>
      <c r="O117" s="45"/>
      <c r="P117" s="45"/>
      <c r="Q117" s="43"/>
    </row>
    <row r="118" spans="1:17" ht="11.25" customHeight="1" x14ac:dyDescent="0.2">
      <c r="A118" s="43"/>
      <c r="B118" s="43"/>
      <c r="C118" s="43"/>
      <c r="D118" s="43"/>
      <c r="E118" s="43"/>
      <c r="F118" s="43"/>
      <c r="G118" s="43"/>
      <c r="H118" s="43"/>
      <c r="I118" s="43"/>
      <c r="J118" s="45"/>
      <c r="K118" s="44"/>
      <c r="L118" s="46"/>
      <c r="M118" s="45"/>
      <c r="N118" s="45"/>
      <c r="O118" s="45"/>
      <c r="P118" s="45"/>
      <c r="Q118" s="43"/>
    </row>
    <row r="119" spans="1:17" ht="11.25" customHeight="1" x14ac:dyDescent="0.2">
      <c r="A119" s="43"/>
      <c r="B119" s="43"/>
      <c r="C119" s="43"/>
      <c r="D119" s="43"/>
      <c r="E119" s="43"/>
      <c r="F119" s="43"/>
      <c r="G119" s="43"/>
      <c r="H119" s="43"/>
      <c r="I119" s="43"/>
      <c r="J119" s="45"/>
      <c r="K119" s="44"/>
      <c r="L119" s="46"/>
      <c r="M119" s="45"/>
      <c r="N119" s="45"/>
      <c r="O119" s="45"/>
      <c r="P119" s="45"/>
      <c r="Q119" s="43"/>
    </row>
    <row r="120" spans="1:17" ht="11.25" customHeight="1" x14ac:dyDescent="0.2">
      <c r="A120" s="43"/>
      <c r="B120" s="43"/>
      <c r="C120" s="43"/>
      <c r="D120" s="43"/>
      <c r="E120" s="43"/>
      <c r="F120" s="43"/>
      <c r="G120" s="43"/>
      <c r="H120" s="43"/>
      <c r="I120" s="43"/>
      <c r="J120" s="45"/>
      <c r="K120" s="44"/>
      <c r="L120" s="46"/>
      <c r="M120" s="45"/>
      <c r="N120" s="45"/>
      <c r="O120" s="45"/>
      <c r="P120" s="45"/>
      <c r="Q120" s="43"/>
    </row>
    <row r="121" spans="1:17" ht="11.25" customHeight="1" x14ac:dyDescent="0.2">
      <c r="A121" s="43"/>
      <c r="B121" s="43"/>
      <c r="C121" s="43"/>
      <c r="D121" s="43"/>
      <c r="E121" s="43"/>
      <c r="F121" s="43"/>
      <c r="G121" s="43"/>
      <c r="H121" s="43"/>
      <c r="I121" s="43"/>
      <c r="J121" s="45"/>
      <c r="K121" s="44"/>
      <c r="L121" s="46"/>
      <c r="M121" s="45"/>
      <c r="N121" s="45"/>
      <c r="O121" s="45"/>
      <c r="P121" s="45"/>
      <c r="Q121" s="43"/>
    </row>
    <row r="122" spans="1:17" ht="11.25" customHeight="1" x14ac:dyDescent="0.2">
      <c r="A122" s="43"/>
      <c r="B122" s="43"/>
      <c r="C122" s="43"/>
      <c r="D122" s="43"/>
      <c r="E122" s="43"/>
      <c r="F122" s="43"/>
      <c r="G122" s="43"/>
      <c r="H122" s="43"/>
      <c r="I122" s="43"/>
      <c r="J122" s="45"/>
      <c r="K122" s="44"/>
      <c r="L122" s="46"/>
      <c r="M122" s="45"/>
      <c r="N122" s="45"/>
      <c r="O122" s="45"/>
      <c r="P122" s="45"/>
      <c r="Q122" s="43"/>
    </row>
    <row r="123" spans="1:17" ht="11.25" customHeight="1" x14ac:dyDescent="0.2">
      <c r="A123" s="43"/>
      <c r="B123" s="43"/>
      <c r="C123" s="43"/>
      <c r="D123" s="43"/>
      <c r="E123" s="43"/>
      <c r="F123" s="43"/>
      <c r="G123" s="43"/>
      <c r="H123" s="43"/>
      <c r="I123" s="43"/>
      <c r="J123" s="45"/>
      <c r="K123" s="44"/>
      <c r="L123" s="46"/>
      <c r="M123" s="45"/>
      <c r="N123" s="45"/>
      <c r="O123" s="45"/>
      <c r="P123" s="45"/>
      <c r="Q123" s="43"/>
    </row>
    <row r="124" spans="1:17" ht="11.25" customHeight="1" x14ac:dyDescent="0.2">
      <c r="A124" s="43"/>
      <c r="B124" s="43"/>
      <c r="C124" s="43"/>
      <c r="D124" s="43"/>
      <c r="E124" s="43"/>
      <c r="F124" s="43"/>
      <c r="G124" s="43"/>
      <c r="H124" s="43"/>
      <c r="I124" s="43"/>
      <c r="J124" s="45"/>
      <c r="K124" s="44"/>
      <c r="L124" s="46"/>
      <c r="M124" s="45"/>
      <c r="N124" s="45"/>
      <c r="O124" s="45"/>
      <c r="P124" s="45"/>
      <c r="Q124" s="43"/>
    </row>
    <row r="125" spans="1:17" ht="11.25" customHeight="1" x14ac:dyDescent="0.2">
      <c r="A125" s="43"/>
      <c r="B125" s="43"/>
      <c r="C125" s="43"/>
      <c r="D125" s="43"/>
      <c r="E125" s="43"/>
      <c r="F125" s="43"/>
      <c r="G125" s="43"/>
      <c r="H125" s="43"/>
      <c r="I125" s="43"/>
      <c r="J125" s="45"/>
      <c r="K125" s="44"/>
      <c r="L125" s="46"/>
      <c r="M125" s="45"/>
      <c r="N125" s="45"/>
      <c r="O125" s="45"/>
      <c r="P125" s="45"/>
      <c r="Q125" s="43"/>
    </row>
    <row r="126" spans="1:17" ht="11.25" customHeight="1" x14ac:dyDescent="0.2">
      <c r="A126" s="43"/>
      <c r="B126" s="43"/>
      <c r="C126" s="43"/>
      <c r="D126" s="43"/>
      <c r="E126" s="43"/>
      <c r="F126" s="43"/>
      <c r="G126" s="43"/>
      <c r="H126" s="43"/>
      <c r="I126" s="43"/>
      <c r="J126" s="45"/>
      <c r="K126" s="44"/>
      <c r="L126" s="46"/>
      <c r="M126" s="45"/>
      <c r="N126" s="45"/>
      <c r="O126" s="45"/>
      <c r="P126" s="45"/>
      <c r="Q126" s="43"/>
    </row>
    <row r="127" spans="1:17" ht="11.25" customHeight="1" x14ac:dyDescent="0.2">
      <c r="A127" s="43"/>
      <c r="B127" s="43"/>
      <c r="C127" s="43"/>
      <c r="D127" s="43"/>
      <c r="E127" s="43"/>
      <c r="F127" s="43"/>
      <c r="G127" s="43"/>
      <c r="H127" s="43"/>
      <c r="I127" s="43"/>
      <c r="J127" s="45"/>
      <c r="K127" s="44"/>
      <c r="L127" s="46"/>
      <c r="M127" s="45"/>
      <c r="N127" s="45"/>
      <c r="O127" s="45"/>
      <c r="P127" s="45"/>
      <c r="Q127" s="43"/>
    </row>
    <row r="128" spans="1:17" ht="11.25" customHeight="1" x14ac:dyDescent="0.2">
      <c r="A128" s="43"/>
      <c r="B128" s="43"/>
      <c r="C128" s="43"/>
      <c r="D128" s="43"/>
      <c r="E128" s="43"/>
      <c r="F128" s="43"/>
      <c r="G128" s="43"/>
      <c r="H128" s="43"/>
      <c r="I128" s="43"/>
      <c r="J128" s="45"/>
      <c r="K128" s="44"/>
      <c r="L128" s="46"/>
      <c r="M128" s="45"/>
      <c r="N128" s="45"/>
      <c r="O128" s="45"/>
      <c r="P128" s="45"/>
      <c r="Q128" s="43"/>
    </row>
    <row r="129" spans="1:17" ht="11.25" customHeight="1" x14ac:dyDescent="0.2">
      <c r="A129" s="43"/>
      <c r="B129" s="43"/>
      <c r="C129" s="43"/>
      <c r="D129" s="43"/>
      <c r="E129" s="43"/>
      <c r="F129" s="43"/>
      <c r="G129" s="43"/>
      <c r="H129" s="43"/>
      <c r="I129" s="43"/>
      <c r="J129" s="45"/>
      <c r="K129" s="44"/>
      <c r="L129" s="46"/>
      <c r="M129" s="45"/>
      <c r="N129" s="45"/>
      <c r="O129" s="45"/>
      <c r="P129" s="45"/>
      <c r="Q129" s="43"/>
    </row>
    <row r="130" spans="1:17" ht="11.25" customHeight="1" x14ac:dyDescent="0.2">
      <c r="A130" s="43"/>
      <c r="B130" s="43"/>
      <c r="C130" s="43"/>
      <c r="D130" s="43"/>
      <c r="E130" s="43"/>
      <c r="F130" s="43"/>
      <c r="G130" s="43"/>
      <c r="H130" s="43"/>
      <c r="I130" s="43"/>
      <c r="J130" s="45"/>
      <c r="K130" s="44"/>
      <c r="L130" s="46"/>
      <c r="M130" s="45"/>
      <c r="N130" s="45"/>
      <c r="O130" s="45"/>
      <c r="P130" s="45"/>
      <c r="Q130" s="43"/>
    </row>
    <row r="131" spans="1:17" ht="11.25" customHeight="1" x14ac:dyDescent="0.2">
      <c r="A131" s="43"/>
      <c r="B131" s="43"/>
      <c r="C131" s="43"/>
      <c r="D131" s="43"/>
      <c r="E131" s="43"/>
      <c r="F131" s="43"/>
      <c r="G131" s="43"/>
      <c r="H131" s="43"/>
      <c r="I131" s="43"/>
      <c r="J131" s="45"/>
      <c r="K131" s="44"/>
      <c r="L131" s="46"/>
      <c r="M131" s="45"/>
      <c r="N131" s="45"/>
      <c r="O131" s="45"/>
      <c r="P131" s="45"/>
      <c r="Q131" s="43"/>
    </row>
    <row r="132" spans="1:17" ht="11.25" customHeight="1" x14ac:dyDescent="0.2">
      <c r="A132" s="43"/>
      <c r="B132" s="43"/>
      <c r="C132" s="43"/>
      <c r="D132" s="43"/>
      <c r="E132" s="43"/>
      <c r="F132" s="43"/>
      <c r="G132" s="43"/>
      <c r="H132" s="43"/>
      <c r="I132" s="43"/>
      <c r="J132" s="45"/>
      <c r="K132" s="44"/>
      <c r="L132" s="46"/>
      <c r="M132" s="45"/>
      <c r="N132" s="45"/>
      <c r="O132" s="45"/>
      <c r="P132" s="45"/>
      <c r="Q132" s="43"/>
    </row>
    <row r="133" spans="1:17" ht="11.25" customHeight="1" x14ac:dyDescent="0.2">
      <c r="A133" s="43"/>
      <c r="B133" s="43"/>
      <c r="C133" s="43"/>
      <c r="D133" s="43"/>
      <c r="E133" s="43"/>
      <c r="F133" s="43"/>
      <c r="G133" s="43"/>
      <c r="H133" s="43"/>
      <c r="I133" s="43"/>
      <c r="J133" s="45"/>
      <c r="K133" s="44"/>
      <c r="L133" s="46"/>
      <c r="M133" s="45"/>
      <c r="N133" s="45"/>
      <c r="O133" s="45"/>
      <c r="P133" s="45"/>
      <c r="Q133" s="43"/>
    </row>
    <row r="134" spans="1:17" ht="11.25" customHeight="1" x14ac:dyDescent="0.2">
      <c r="A134" s="43"/>
      <c r="B134" s="43"/>
      <c r="C134" s="43"/>
      <c r="D134" s="43"/>
      <c r="E134" s="43"/>
      <c r="F134" s="43"/>
      <c r="G134" s="43"/>
      <c r="H134" s="43"/>
      <c r="I134" s="43"/>
      <c r="J134" s="45"/>
      <c r="K134" s="44"/>
      <c r="L134" s="46"/>
      <c r="M134" s="45"/>
      <c r="N134" s="45"/>
      <c r="O134" s="45"/>
      <c r="P134" s="45"/>
      <c r="Q134" s="43"/>
    </row>
    <row r="135" spans="1:17" ht="11.25" customHeight="1" x14ac:dyDescent="0.2">
      <c r="A135" s="43"/>
      <c r="B135" s="43"/>
      <c r="C135" s="43"/>
      <c r="D135" s="43"/>
      <c r="E135" s="43"/>
      <c r="F135" s="43"/>
      <c r="G135" s="43"/>
      <c r="H135" s="43"/>
      <c r="I135" s="43"/>
      <c r="J135" s="45"/>
      <c r="K135" s="44"/>
      <c r="L135" s="46"/>
      <c r="M135" s="45"/>
      <c r="N135" s="45"/>
      <c r="O135" s="45"/>
      <c r="P135" s="45"/>
      <c r="Q135" s="43"/>
    </row>
    <row r="136" spans="1:17" ht="11.25" customHeight="1" x14ac:dyDescent="0.2">
      <c r="A136" s="43"/>
      <c r="B136" s="43"/>
      <c r="C136" s="43"/>
      <c r="D136" s="43"/>
      <c r="E136" s="43"/>
      <c r="F136" s="43"/>
      <c r="G136" s="43"/>
      <c r="H136" s="43"/>
      <c r="I136" s="43"/>
      <c r="J136" s="45"/>
      <c r="K136" s="44"/>
      <c r="L136" s="46"/>
      <c r="M136" s="45"/>
      <c r="N136" s="45"/>
      <c r="O136" s="45"/>
      <c r="P136" s="45"/>
      <c r="Q136" s="43"/>
    </row>
    <row r="137" spans="1:17" ht="11.25" customHeight="1" x14ac:dyDescent="0.2">
      <c r="A137" s="43"/>
      <c r="B137" s="43"/>
      <c r="C137" s="43"/>
      <c r="D137" s="43"/>
      <c r="E137" s="43"/>
      <c r="F137" s="43"/>
      <c r="G137" s="43"/>
      <c r="H137" s="43"/>
      <c r="I137" s="43"/>
      <c r="J137" s="45"/>
      <c r="K137" s="44"/>
      <c r="L137" s="46"/>
      <c r="M137" s="45"/>
      <c r="N137" s="45"/>
      <c r="O137" s="45"/>
      <c r="P137" s="45"/>
      <c r="Q137" s="43"/>
    </row>
    <row r="138" spans="1:17" ht="11.25" customHeight="1" x14ac:dyDescent="0.2">
      <c r="A138" s="43"/>
      <c r="B138" s="43"/>
      <c r="C138" s="43"/>
      <c r="D138" s="43"/>
      <c r="E138" s="43"/>
      <c r="F138" s="43"/>
      <c r="G138" s="43"/>
      <c r="H138" s="43"/>
      <c r="I138" s="43"/>
      <c r="J138" s="45"/>
      <c r="K138" s="44"/>
      <c r="L138" s="46"/>
      <c r="M138" s="45"/>
      <c r="N138" s="45"/>
      <c r="O138" s="45"/>
      <c r="P138" s="45"/>
      <c r="Q138" s="43"/>
    </row>
    <row r="139" spans="1:17" ht="11.25" customHeight="1" x14ac:dyDescent="0.2">
      <c r="A139" s="43"/>
      <c r="B139" s="43"/>
      <c r="C139" s="43"/>
      <c r="D139" s="43"/>
      <c r="E139" s="43"/>
      <c r="F139" s="43"/>
      <c r="G139" s="43"/>
      <c r="H139" s="43"/>
      <c r="I139" s="43"/>
      <c r="J139" s="45"/>
      <c r="K139" s="44"/>
      <c r="L139" s="46"/>
      <c r="M139" s="45"/>
      <c r="N139" s="45"/>
      <c r="O139" s="45"/>
      <c r="P139" s="45"/>
      <c r="Q139" s="43"/>
    </row>
    <row r="140" spans="1:17" ht="11.25" customHeight="1" x14ac:dyDescent="0.2">
      <c r="A140" s="43"/>
      <c r="B140" s="43"/>
      <c r="C140" s="43"/>
      <c r="D140" s="43"/>
      <c r="E140" s="43"/>
      <c r="F140" s="43"/>
      <c r="G140" s="43"/>
      <c r="H140" s="43"/>
      <c r="I140" s="43"/>
      <c r="J140" s="45"/>
      <c r="K140" s="44"/>
      <c r="L140" s="46"/>
      <c r="M140" s="45"/>
      <c r="N140" s="45"/>
      <c r="O140" s="45"/>
      <c r="P140" s="45"/>
      <c r="Q140" s="43"/>
    </row>
    <row r="141" spans="1:17" ht="11.25" customHeight="1" x14ac:dyDescent="0.2">
      <c r="A141" s="43"/>
      <c r="B141" s="43"/>
      <c r="C141" s="43"/>
      <c r="D141" s="43"/>
      <c r="E141" s="43"/>
      <c r="F141" s="43"/>
      <c r="G141" s="43"/>
      <c r="H141" s="43"/>
      <c r="I141" s="43"/>
      <c r="J141" s="45"/>
      <c r="K141" s="44"/>
      <c r="L141" s="46"/>
      <c r="M141" s="45"/>
      <c r="N141" s="45"/>
      <c r="O141" s="45"/>
      <c r="P141" s="45"/>
      <c r="Q141" s="43"/>
    </row>
    <row r="142" spans="1:17" ht="11.25" customHeight="1" x14ac:dyDescent="0.2">
      <c r="A142" s="43"/>
      <c r="B142" s="43"/>
      <c r="C142" s="43"/>
      <c r="D142" s="43"/>
      <c r="E142" s="43"/>
      <c r="F142" s="43"/>
      <c r="G142" s="43"/>
      <c r="H142" s="43"/>
      <c r="I142" s="43"/>
      <c r="J142" s="45"/>
      <c r="K142" s="44"/>
      <c r="L142" s="46"/>
      <c r="M142" s="45"/>
      <c r="N142" s="45"/>
      <c r="O142" s="45"/>
      <c r="P142" s="45"/>
      <c r="Q142" s="43"/>
    </row>
    <row r="143" spans="1:17" ht="11.25" customHeight="1" x14ac:dyDescent="0.2">
      <c r="A143" s="43"/>
      <c r="B143" s="43"/>
      <c r="C143" s="43"/>
      <c r="D143" s="43"/>
      <c r="E143" s="43"/>
      <c r="F143" s="43"/>
      <c r="G143" s="43"/>
      <c r="H143" s="43"/>
      <c r="I143" s="43"/>
      <c r="J143" s="45"/>
      <c r="K143" s="44"/>
      <c r="L143" s="46"/>
      <c r="M143" s="45"/>
      <c r="N143" s="45"/>
      <c r="O143" s="45"/>
      <c r="P143" s="45"/>
      <c r="Q143" s="43"/>
    </row>
    <row r="144" spans="1:17" ht="11.25" customHeight="1" x14ac:dyDescent="0.2">
      <c r="A144" s="43"/>
      <c r="B144" s="43"/>
      <c r="C144" s="43"/>
      <c r="D144" s="43"/>
      <c r="E144" s="43"/>
      <c r="F144" s="43"/>
      <c r="G144" s="43"/>
      <c r="H144" s="43"/>
      <c r="I144" s="43"/>
      <c r="J144" s="45"/>
      <c r="K144" s="44"/>
      <c r="L144" s="46"/>
      <c r="M144" s="45"/>
      <c r="N144" s="45"/>
      <c r="O144" s="45"/>
      <c r="P144" s="45"/>
      <c r="Q144" s="43"/>
    </row>
    <row r="145" spans="1:17" ht="11.25" customHeight="1" x14ac:dyDescent="0.2">
      <c r="A145" s="43"/>
      <c r="B145" s="43"/>
      <c r="C145" s="43"/>
      <c r="D145" s="43"/>
      <c r="E145" s="43"/>
      <c r="F145" s="43"/>
      <c r="G145" s="43"/>
      <c r="H145" s="43"/>
      <c r="I145" s="43"/>
      <c r="J145" s="45"/>
      <c r="K145" s="44"/>
      <c r="L145" s="46"/>
      <c r="M145" s="45"/>
      <c r="N145" s="45"/>
      <c r="O145" s="45"/>
      <c r="P145" s="45"/>
      <c r="Q145" s="43"/>
    </row>
    <row r="146" spans="1:17" ht="11.25" customHeight="1" x14ac:dyDescent="0.2">
      <c r="A146" s="43"/>
      <c r="B146" s="43"/>
      <c r="C146" s="43"/>
      <c r="D146" s="43"/>
      <c r="E146" s="43"/>
      <c r="F146" s="43"/>
      <c r="G146" s="43"/>
      <c r="H146" s="43"/>
      <c r="I146" s="43"/>
      <c r="J146" s="45"/>
      <c r="K146" s="44"/>
      <c r="L146" s="46"/>
      <c r="M146" s="45"/>
      <c r="N146" s="45"/>
      <c r="O146" s="45"/>
      <c r="P146" s="45"/>
      <c r="Q146" s="43"/>
    </row>
    <row r="147" spans="1:17" ht="11.25" customHeight="1" x14ac:dyDescent="0.2">
      <c r="A147" s="43"/>
      <c r="B147" s="43"/>
      <c r="C147" s="43"/>
      <c r="D147" s="43"/>
      <c r="E147" s="43"/>
      <c r="F147" s="43"/>
      <c r="G147" s="43"/>
      <c r="H147" s="43"/>
      <c r="I147" s="43"/>
      <c r="J147" s="45"/>
      <c r="K147" s="44"/>
      <c r="L147" s="46"/>
      <c r="M147" s="45"/>
      <c r="N147" s="45"/>
      <c r="O147" s="45"/>
      <c r="P147" s="45"/>
      <c r="Q147" s="43"/>
    </row>
    <row r="148" spans="1:17" ht="11.25" customHeight="1" x14ac:dyDescent="0.2">
      <c r="A148" s="43"/>
      <c r="B148" s="43"/>
      <c r="C148" s="43"/>
      <c r="D148" s="43"/>
      <c r="E148" s="43"/>
      <c r="F148" s="43"/>
      <c r="G148" s="43"/>
      <c r="H148" s="43"/>
      <c r="I148" s="43"/>
      <c r="J148" s="45"/>
      <c r="K148" s="44"/>
      <c r="L148" s="46"/>
      <c r="M148" s="45"/>
      <c r="N148" s="45"/>
      <c r="O148" s="45"/>
      <c r="P148" s="45"/>
      <c r="Q148" s="43"/>
    </row>
    <row r="149" spans="1:17" ht="11.25" customHeight="1" x14ac:dyDescent="0.2">
      <c r="A149" s="43"/>
      <c r="B149" s="43"/>
      <c r="C149" s="43"/>
      <c r="D149" s="43"/>
      <c r="E149" s="43"/>
      <c r="F149" s="43"/>
      <c r="G149" s="43"/>
      <c r="H149" s="43"/>
      <c r="I149" s="43"/>
      <c r="J149" s="45"/>
      <c r="K149" s="44"/>
      <c r="L149" s="46"/>
      <c r="M149" s="45"/>
      <c r="N149" s="45"/>
      <c r="O149" s="45"/>
      <c r="P149" s="45"/>
      <c r="Q149" s="43"/>
    </row>
    <row r="150" spans="1:17" ht="11.25" customHeight="1" x14ac:dyDescent="0.2">
      <c r="A150" s="43"/>
      <c r="B150" s="43"/>
      <c r="C150" s="43"/>
      <c r="D150" s="43"/>
      <c r="E150" s="43"/>
      <c r="F150" s="43"/>
      <c r="G150" s="43"/>
      <c r="H150" s="43"/>
      <c r="I150" s="43"/>
      <c r="J150" s="45"/>
      <c r="K150" s="44"/>
      <c r="L150" s="46"/>
      <c r="M150" s="45"/>
      <c r="N150" s="45"/>
      <c r="O150" s="45"/>
      <c r="P150" s="45"/>
      <c r="Q150" s="43"/>
    </row>
    <row r="151" spans="1:17" ht="11.25" customHeight="1" x14ac:dyDescent="0.2">
      <c r="A151" s="43"/>
      <c r="B151" s="43"/>
      <c r="C151" s="43"/>
      <c r="D151" s="43"/>
      <c r="E151" s="43"/>
      <c r="F151" s="43"/>
      <c r="G151" s="43"/>
      <c r="H151" s="43"/>
      <c r="I151" s="43"/>
      <c r="J151" s="45"/>
      <c r="K151" s="44"/>
      <c r="L151" s="46"/>
      <c r="M151" s="45"/>
      <c r="N151" s="45"/>
      <c r="O151" s="45"/>
      <c r="P151" s="45"/>
      <c r="Q151" s="43"/>
    </row>
    <row r="152" spans="1:17" ht="11.25" customHeight="1" x14ac:dyDescent="0.2">
      <c r="A152" s="43"/>
      <c r="B152" s="43"/>
      <c r="C152" s="43"/>
      <c r="D152" s="43"/>
      <c r="E152" s="43"/>
      <c r="F152" s="43"/>
      <c r="G152" s="43"/>
      <c r="H152" s="43"/>
      <c r="I152" s="43"/>
      <c r="J152" s="45"/>
      <c r="K152" s="44"/>
      <c r="L152" s="46"/>
      <c r="M152" s="45"/>
      <c r="N152" s="45"/>
      <c r="O152" s="45"/>
      <c r="P152" s="45"/>
      <c r="Q152" s="43"/>
    </row>
    <row r="153" spans="1:17" ht="11.25" customHeight="1" x14ac:dyDescent="0.2">
      <c r="A153" s="43"/>
      <c r="B153" s="43"/>
      <c r="C153" s="43"/>
      <c r="D153" s="43"/>
      <c r="E153" s="43"/>
      <c r="F153" s="43"/>
      <c r="G153" s="43"/>
      <c r="H153" s="43"/>
      <c r="I153" s="43"/>
      <c r="J153" s="45"/>
      <c r="K153" s="44"/>
      <c r="L153" s="46"/>
      <c r="M153" s="45"/>
      <c r="N153" s="45"/>
      <c r="O153" s="45"/>
      <c r="P153" s="45"/>
      <c r="Q153" s="43"/>
    </row>
    <row r="154" spans="1:17" ht="11.25" customHeight="1" x14ac:dyDescent="0.2">
      <c r="A154" s="43"/>
      <c r="B154" s="43"/>
      <c r="C154" s="43"/>
      <c r="D154" s="43"/>
      <c r="E154" s="43"/>
      <c r="F154" s="43"/>
      <c r="G154" s="43"/>
      <c r="H154" s="43"/>
      <c r="I154" s="43"/>
      <c r="J154" s="45"/>
      <c r="K154" s="44"/>
      <c r="L154" s="46"/>
      <c r="M154" s="45"/>
      <c r="N154" s="45"/>
      <c r="O154" s="45"/>
      <c r="P154" s="45"/>
      <c r="Q154" s="43"/>
    </row>
    <row r="155" spans="1:17" ht="11.25" customHeight="1" x14ac:dyDescent="0.2">
      <c r="A155" s="43"/>
      <c r="B155" s="43"/>
      <c r="C155" s="43"/>
      <c r="D155" s="43"/>
      <c r="E155" s="43"/>
      <c r="F155" s="43"/>
      <c r="G155" s="43"/>
      <c r="H155" s="43"/>
      <c r="I155" s="43"/>
      <c r="J155" s="45"/>
      <c r="K155" s="44"/>
      <c r="L155" s="46"/>
      <c r="M155" s="45"/>
      <c r="N155" s="45"/>
      <c r="O155" s="45"/>
      <c r="P155" s="45"/>
      <c r="Q155" s="43"/>
    </row>
    <row r="156" spans="1:17" ht="11.25" customHeight="1" x14ac:dyDescent="0.2">
      <c r="A156" s="43"/>
      <c r="B156" s="43"/>
      <c r="C156" s="43"/>
      <c r="D156" s="43"/>
      <c r="E156" s="43"/>
      <c r="F156" s="43"/>
      <c r="G156" s="43"/>
      <c r="H156" s="43"/>
      <c r="I156" s="43"/>
      <c r="J156" s="45"/>
      <c r="K156" s="44"/>
      <c r="L156" s="46"/>
      <c r="M156" s="45"/>
      <c r="N156" s="45"/>
      <c r="O156" s="45"/>
      <c r="P156" s="45"/>
      <c r="Q156" s="43"/>
    </row>
    <row r="157" spans="1:17" ht="11.25" customHeight="1" x14ac:dyDescent="0.2">
      <c r="A157" s="43"/>
      <c r="B157" s="43"/>
      <c r="C157" s="43"/>
      <c r="D157" s="43"/>
      <c r="E157" s="43"/>
      <c r="F157" s="43"/>
      <c r="G157" s="43"/>
      <c r="H157" s="43"/>
      <c r="I157" s="43"/>
      <c r="J157" s="45"/>
      <c r="K157" s="44"/>
      <c r="L157" s="46"/>
      <c r="M157" s="45"/>
      <c r="N157" s="45"/>
      <c r="O157" s="45"/>
      <c r="P157" s="45"/>
      <c r="Q157" s="43"/>
    </row>
    <row r="158" spans="1:17" ht="11.25" customHeight="1" x14ac:dyDescent="0.2">
      <c r="A158" s="43"/>
      <c r="B158" s="43"/>
      <c r="C158" s="43"/>
      <c r="D158" s="43"/>
      <c r="E158" s="43"/>
      <c r="F158" s="43"/>
      <c r="G158" s="43"/>
      <c r="H158" s="43"/>
      <c r="I158" s="43"/>
      <c r="J158" s="45"/>
      <c r="K158" s="44"/>
      <c r="L158" s="46"/>
      <c r="M158" s="45"/>
      <c r="N158" s="45"/>
      <c r="O158" s="45"/>
      <c r="P158" s="45"/>
      <c r="Q158" s="43"/>
    </row>
    <row r="159" spans="1:17" ht="11.25" customHeight="1" x14ac:dyDescent="0.2">
      <c r="A159" s="43"/>
      <c r="B159" s="43"/>
      <c r="C159" s="43"/>
      <c r="D159" s="43"/>
      <c r="E159" s="43"/>
      <c r="F159" s="43"/>
      <c r="G159" s="43"/>
      <c r="H159" s="43"/>
      <c r="I159" s="43"/>
      <c r="J159" s="45"/>
      <c r="K159" s="44"/>
      <c r="L159" s="46"/>
      <c r="M159" s="45"/>
      <c r="N159" s="45"/>
      <c r="O159" s="45"/>
      <c r="P159" s="45"/>
      <c r="Q159" s="43"/>
    </row>
    <row r="160" spans="1:17" ht="11.25" customHeight="1" x14ac:dyDescent="0.2">
      <c r="A160" s="43"/>
      <c r="B160" s="43"/>
      <c r="C160" s="43"/>
      <c r="D160" s="43"/>
      <c r="E160" s="43"/>
      <c r="F160" s="43"/>
      <c r="G160" s="43"/>
      <c r="H160" s="43"/>
      <c r="I160" s="43"/>
      <c r="J160" s="45"/>
      <c r="K160" s="44"/>
      <c r="L160" s="46"/>
      <c r="M160" s="45"/>
      <c r="N160" s="45"/>
      <c r="O160" s="45"/>
      <c r="P160" s="45"/>
      <c r="Q160" s="43"/>
    </row>
    <row r="161" spans="1:17" ht="11.25" customHeight="1" x14ac:dyDescent="0.2">
      <c r="A161" s="43"/>
      <c r="B161" s="43"/>
      <c r="C161" s="43"/>
      <c r="D161" s="43"/>
      <c r="E161" s="43"/>
      <c r="F161" s="43"/>
      <c r="G161" s="43"/>
      <c r="H161" s="43"/>
      <c r="I161" s="43"/>
      <c r="J161" s="45"/>
      <c r="K161" s="44"/>
      <c r="L161" s="46"/>
      <c r="M161" s="45"/>
      <c r="N161" s="45"/>
      <c r="O161" s="45"/>
      <c r="P161" s="45"/>
      <c r="Q161" s="43"/>
    </row>
    <row r="162" spans="1:17" ht="11.25" customHeight="1" x14ac:dyDescent="0.2">
      <c r="A162" s="43"/>
      <c r="B162" s="43"/>
      <c r="C162" s="43"/>
      <c r="D162" s="43"/>
      <c r="E162" s="43"/>
      <c r="F162" s="43"/>
      <c r="G162" s="43"/>
      <c r="H162" s="43"/>
      <c r="I162" s="43"/>
      <c r="J162" s="45"/>
      <c r="K162" s="44"/>
      <c r="L162" s="46"/>
      <c r="M162" s="45"/>
      <c r="N162" s="45"/>
      <c r="O162" s="45"/>
      <c r="P162" s="45"/>
      <c r="Q162" s="43"/>
    </row>
    <row r="163" spans="1:17" ht="11.25" customHeight="1" x14ac:dyDescent="0.2">
      <c r="A163" s="43"/>
      <c r="B163" s="43"/>
      <c r="C163" s="43"/>
      <c r="D163" s="43"/>
      <c r="E163" s="43"/>
      <c r="F163" s="43"/>
      <c r="G163" s="43"/>
      <c r="H163" s="43"/>
      <c r="I163" s="43"/>
      <c r="J163" s="45"/>
      <c r="K163" s="44"/>
      <c r="L163" s="46"/>
      <c r="M163" s="45"/>
      <c r="N163" s="45"/>
      <c r="O163" s="45"/>
      <c r="P163" s="45"/>
      <c r="Q163" s="43"/>
    </row>
    <row r="164" spans="1:17" ht="11.25" customHeight="1" x14ac:dyDescent="0.2">
      <c r="A164" s="43"/>
      <c r="B164" s="43"/>
      <c r="C164" s="43"/>
      <c r="D164" s="43"/>
      <c r="E164" s="43"/>
      <c r="F164" s="43"/>
      <c r="G164" s="43"/>
      <c r="H164" s="43"/>
      <c r="I164" s="43"/>
      <c r="J164" s="45"/>
      <c r="K164" s="44"/>
      <c r="L164" s="46"/>
      <c r="M164" s="45"/>
      <c r="N164" s="45"/>
      <c r="O164" s="45"/>
      <c r="P164" s="45"/>
      <c r="Q164" s="43"/>
    </row>
    <row r="165" spans="1:17" ht="11.25" customHeight="1" x14ac:dyDescent="0.2">
      <c r="A165" s="43"/>
      <c r="B165" s="43"/>
      <c r="C165" s="43"/>
      <c r="D165" s="43"/>
      <c r="E165" s="43"/>
      <c r="F165" s="43"/>
      <c r="G165" s="43"/>
      <c r="H165" s="43"/>
      <c r="I165" s="43"/>
      <c r="J165" s="45"/>
      <c r="K165" s="44"/>
      <c r="L165" s="46"/>
      <c r="M165" s="45"/>
      <c r="N165" s="45"/>
      <c r="O165" s="45"/>
      <c r="P165" s="45"/>
      <c r="Q165" s="43"/>
    </row>
    <row r="166" spans="1:17" ht="11.25" customHeight="1" x14ac:dyDescent="0.2">
      <c r="A166" s="43"/>
      <c r="B166" s="43"/>
      <c r="C166" s="43"/>
      <c r="D166" s="43"/>
      <c r="E166" s="43"/>
      <c r="F166" s="43"/>
      <c r="G166" s="43"/>
      <c r="H166" s="43"/>
      <c r="I166" s="43"/>
      <c r="J166" s="45"/>
      <c r="K166" s="44"/>
      <c r="L166" s="46"/>
      <c r="M166" s="45"/>
      <c r="N166" s="45"/>
      <c r="O166" s="45"/>
      <c r="P166" s="45"/>
      <c r="Q166" s="43"/>
    </row>
    <row r="167" spans="1:17" ht="11.25" customHeight="1" x14ac:dyDescent="0.2">
      <c r="A167" s="43"/>
      <c r="B167" s="43"/>
      <c r="C167" s="43"/>
      <c r="D167" s="43"/>
      <c r="E167" s="43"/>
      <c r="F167" s="43"/>
      <c r="G167" s="43"/>
      <c r="H167" s="43"/>
      <c r="I167" s="43"/>
      <c r="J167" s="45"/>
      <c r="K167" s="44"/>
      <c r="L167" s="46"/>
      <c r="M167" s="45"/>
      <c r="N167" s="45"/>
      <c r="O167" s="45"/>
      <c r="P167" s="45"/>
      <c r="Q167" s="43"/>
    </row>
    <row r="168" spans="1:17" ht="11.25" customHeight="1" x14ac:dyDescent="0.2">
      <c r="A168" s="43"/>
      <c r="B168" s="43"/>
      <c r="C168" s="43"/>
      <c r="D168" s="43"/>
      <c r="E168" s="43"/>
      <c r="F168" s="43"/>
      <c r="G168" s="43"/>
      <c r="H168" s="43"/>
      <c r="I168" s="43"/>
      <c r="J168" s="45"/>
      <c r="K168" s="44"/>
      <c r="L168" s="46"/>
      <c r="M168" s="45"/>
      <c r="N168" s="45"/>
      <c r="O168" s="45"/>
      <c r="P168" s="45"/>
      <c r="Q168" s="43"/>
    </row>
    <row r="169" spans="1:17" ht="11.25" customHeight="1" x14ac:dyDescent="0.2">
      <c r="A169" s="43"/>
      <c r="B169" s="43"/>
      <c r="C169" s="43"/>
      <c r="D169" s="43"/>
      <c r="E169" s="43"/>
      <c r="F169" s="43"/>
      <c r="G169" s="43"/>
      <c r="H169" s="43"/>
      <c r="I169" s="43"/>
      <c r="J169" s="45"/>
      <c r="K169" s="44"/>
      <c r="L169" s="46"/>
      <c r="M169" s="45"/>
      <c r="N169" s="45"/>
      <c r="O169" s="45"/>
      <c r="P169" s="45"/>
      <c r="Q169" s="43"/>
    </row>
    <row r="170" spans="1:17" ht="11.25" customHeight="1" x14ac:dyDescent="0.2">
      <c r="A170" s="43"/>
      <c r="B170" s="43"/>
      <c r="C170" s="43"/>
      <c r="D170" s="43"/>
      <c r="E170" s="43"/>
      <c r="F170" s="43"/>
      <c r="G170" s="43"/>
      <c r="H170" s="43"/>
      <c r="I170" s="43"/>
      <c r="J170" s="45"/>
      <c r="K170" s="44"/>
      <c r="L170" s="46"/>
      <c r="M170" s="45"/>
      <c r="N170" s="45"/>
      <c r="O170" s="45"/>
      <c r="P170" s="45"/>
      <c r="Q170" s="43"/>
    </row>
    <row r="171" spans="1:17" ht="11.25" customHeight="1" x14ac:dyDescent="0.2">
      <c r="A171" s="43"/>
      <c r="B171" s="43"/>
      <c r="C171" s="43"/>
      <c r="D171" s="43"/>
      <c r="E171" s="43"/>
      <c r="F171" s="43"/>
      <c r="G171" s="43"/>
      <c r="H171" s="43"/>
      <c r="I171" s="43"/>
      <c r="J171" s="45"/>
      <c r="K171" s="44"/>
      <c r="L171" s="46"/>
      <c r="M171" s="45"/>
      <c r="N171" s="45"/>
      <c r="O171" s="45"/>
      <c r="P171" s="45"/>
      <c r="Q171" s="43"/>
    </row>
    <row r="172" spans="1:17" ht="11.25" customHeight="1" x14ac:dyDescent="0.2">
      <c r="A172" s="43"/>
      <c r="B172" s="43"/>
      <c r="C172" s="43"/>
      <c r="D172" s="43"/>
      <c r="E172" s="43"/>
      <c r="F172" s="43"/>
      <c r="G172" s="43"/>
      <c r="H172" s="43"/>
      <c r="I172" s="43"/>
      <c r="J172" s="45"/>
      <c r="K172" s="44"/>
      <c r="L172" s="46"/>
      <c r="M172" s="45"/>
      <c r="N172" s="45"/>
      <c r="O172" s="45"/>
      <c r="P172" s="45"/>
      <c r="Q172" s="43"/>
    </row>
    <row r="173" spans="1:17" ht="11.25" customHeight="1" x14ac:dyDescent="0.2">
      <c r="A173" s="43"/>
      <c r="B173" s="43"/>
      <c r="C173" s="43"/>
      <c r="D173" s="43"/>
      <c r="E173" s="43"/>
      <c r="F173" s="43"/>
      <c r="G173" s="43"/>
      <c r="H173" s="43"/>
      <c r="I173" s="43"/>
      <c r="J173" s="45"/>
      <c r="K173" s="44"/>
      <c r="L173" s="46"/>
      <c r="M173" s="45"/>
      <c r="N173" s="45"/>
      <c r="O173" s="45"/>
      <c r="P173" s="45"/>
      <c r="Q173" s="43"/>
    </row>
    <row r="174" spans="1:17" ht="11.25" customHeight="1" x14ac:dyDescent="0.2">
      <c r="A174" s="43"/>
      <c r="B174" s="43"/>
      <c r="C174" s="43"/>
      <c r="D174" s="43"/>
      <c r="E174" s="43"/>
      <c r="F174" s="43"/>
      <c r="G174" s="43"/>
      <c r="H174" s="43"/>
      <c r="I174" s="43"/>
      <c r="J174" s="45"/>
      <c r="K174" s="44"/>
      <c r="L174" s="46"/>
      <c r="M174" s="45"/>
      <c r="N174" s="45"/>
      <c r="O174" s="45"/>
      <c r="P174" s="45"/>
      <c r="Q174" s="43"/>
    </row>
    <row r="175" spans="1:17" ht="11.25" customHeight="1" x14ac:dyDescent="0.2">
      <c r="A175" s="43"/>
      <c r="B175" s="43"/>
      <c r="C175" s="43"/>
      <c r="D175" s="43"/>
      <c r="E175" s="43"/>
      <c r="F175" s="43"/>
      <c r="G175" s="43"/>
      <c r="H175" s="43"/>
      <c r="I175" s="43"/>
      <c r="J175" s="45"/>
      <c r="K175" s="44"/>
      <c r="L175" s="46"/>
      <c r="M175" s="45"/>
      <c r="N175" s="45"/>
      <c r="O175" s="45"/>
      <c r="P175" s="45"/>
      <c r="Q175" s="43"/>
    </row>
    <row r="176" spans="1:17" ht="11.25" customHeight="1" x14ac:dyDescent="0.2">
      <c r="A176" s="43"/>
      <c r="B176" s="43"/>
      <c r="C176" s="43"/>
      <c r="D176" s="43"/>
      <c r="E176" s="43"/>
      <c r="F176" s="43"/>
      <c r="G176" s="43"/>
      <c r="H176" s="43"/>
      <c r="I176" s="43"/>
      <c r="J176" s="45"/>
      <c r="K176" s="44"/>
      <c r="L176" s="46"/>
      <c r="M176" s="45"/>
      <c r="N176" s="45"/>
      <c r="O176" s="45"/>
      <c r="P176" s="45"/>
      <c r="Q176" s="43"/>
    </row>
    <row r="177" spans="1:17" ht="11.25" customHeight="1" x14ac:dyDescent="0.2">
      <c r="A177" s="43"/>
      <c r="B177" s="43"/>
      <c r="C177" s="43"/>
      <c r="D177" s="43"/>
      <c r="E177" s="43"/>
      <c r="F177" s="43"/>
      <c r="G177" s="43"/>
      <c r="H177" s="43"/>
      <c r="I177" s="43"/>
      <c r="J177" s="45"/>
      <c r="K177" s="44"/>
      <c r="L177" s="46"/>
      <c r="M177" s="45"/>
      <c r="N177" s="45"/>
      <c r="O177" s="45"/>
      <c r="P177" s="45"/>
      <c r="Q177" s="43"/>
    </row>
    <row r="178" spans="1:17" ht="11.25" customHeight="1" x14ac:dyDescent="0.2">
      <c r="A178" s="43"/>
      <c r="B178" s="43"/>
      <c r="C178" s="43"/>
      <c r="D178" s="43"/>
      <c r="E178" s="43"/>
      <c r="F178" s="43"/>
      <c r="G178" s="43"/>
      <c r="H178" s="43"/>
      <c r="I178" s="43"/>
      <c r="J178" s="45"/>
      <c r="K178" s="44"/>
      <c r="L178" s="46"/>
      <c r="M178" s="45"/>
      <c r="N178" s="45"/>
      <c r="O178" s="45"/>
      <c r="P178" s="45"/>
      <c r="Q178" s="43"/>
    </row>
    <row r="179" spans="1:17" ht="11.25" customHeight="1" x14ac:dyDescent="0.2">
      <c r="A179" s="43"/>
      <c r="B179" s="43"/>
      <c r="C179" s="43"/>
      <c r="D179" s="43"/>
      <c r="E179" s="43"/>
      <c r="F179" s="43"/>
      <c r="G179" s="43"/>
      <c r="H179" s="43"/>
      <c r="I179" s="43"/>
      <c r="J179" s="45"/>
      <c r="K179" s="44"/>
      <c r="L179" s="46"/>
      <c r="M179" s="45"/>
      <c r="N179" s="45"/>
      <c r="O179" s="45"/>
      <c r="P179" s="45"/>
      <c r="Q179" s="43"/>
    </row>
    <row r="180" spans="1:17" ht="11.25" customHeight="1" x14ac:dyDescent="0.2">
      <c r="A180" s="43"/>
      <c r="B180" s="43"/>
      <c r="C180" s="43"/>
      <c r="D180" s="43"/>
      <c r="E180" s="43"/>
      <c r="F180" s="43"/>
      <c r="G180" s="43"/>
      <c r="H180" s="43"/>
      <c r="I180" s="43"/>
      <c r="J180" s="45"/>
      <c r="K180" s="44"/>
      <c r="L180" s="46"/>
      <c r="M180" s="45"/>
      <c r="N180" s="45"/>
      <c r="O180" s="45"/>
      <c r="P180" s="45"/>
      <c r="Q180" s="43"/>
    </row>
    <row r="181" spans="1:17" ht="11.25" customHeight="1" x14ac:dyDescent="0.2">
      <c r="A181" s="43"/>
      <c r="B181" s="43"/>
      <c r="C181" s="43"/>
      <c r="D181" s="43"/>
      <c r="E181" s="43"/>
      <c r="F181" s="43"/>
      <c r="G181" s="43"/>
      <c r="H181" s="43"/>
      <c r="I181" s="43"/>
      <c r="J181" s="45"/>
      <c r="K181" s="44"/>
      <c r="L181" s="46"/>
      <c r="M181" s="45"/>
      <c r="N181" s="45"/>
      <c r="O181" s="45"/>
      <c r="P181" s="45"/>
      <c r="Q181" s="43"/>
    </row>
    <row r="182" spans="1:17" ht="11.25" customHeight="1" x14ac:dyDescent="0.2">
      <c r="A182" s="43"/>
      <c r="B182" s="43"/>
      <c r="C182" s="43"/>
      <c r="D182" s="43"/>
      <c r="E182" s="43"/>
      <c r="F182" s="43"/>
      <c r="G182" s="43"/>
      <c r="H182" s="43"/>
      <c r="I182" s="43"/>
      <c r="J182" s="45"/>
      <c r="K182" s="44"/>
      <c r="L182" s="46"/>
      <c r="M182" s="45"/>
      <c r="N182" s="45"/>
      <c r="O182" s="45"/>
      <c r="P182" s="45"/>
      <c r="Q182" s="43"/>
    </row>
    <row r="183" spans="1:17" ht="11.25" customHeight="1" x14ac:dyDescent="0.2">
      <c r="A183" s="43"/>
      <c r="B183" s="43"/>
      <c r="C183" s="43"/>
      <c r="D183" s="43"/>
      <c r="E183" s="43"/>
      <c r="F183" s="43"/>
      <c r="G183" s="43"/>
      <c r="H183" s="43"/>
      <c r="I183" s="43"/>
      <c r="J183" s="45"/>
      <c r="K183" s="44"/>
      <c r="L183" s="46"/>
      <c r="M183" s="45"/>
      <c r="N183" s="45"/>
      <c r="O183" s="45"/>
      <c r="P183" s="45"/>
      <c r="Q183" s="43"/>
    </row>
    <row r="184" spans="1:17" ht="11.25" customHeight="1" x14ac:dyDescent="0.2">
      <c r="A184" s="43"/>
      <c r="B184" s="43"/>
      <c r="C184" s="43"/>
      <c r="D184" s="43"/>
      <c r="E184" s="43"/>
      <c r="F184" s="43"/>
      <c r="G184" s="43"/>
      <c r="H184" s="43"/>
      <c r="I184" s="43"/>
      <c r="J184" s="45"/>
      <c r="K184" s="44"/>
      <c r="L184" s="46"/>
      <c r="M184" s="45"/>
      <c r="N184" s="45"/>
      <c r="O184" s="45"/>
      <c r="P184" s="45"/>
      <c r="Q184" s="43"/>
    </row>
    <row r="185" spans="1:17" ht="11.25" customHeight="1" x14ac:dyDescent="0.2">
      <c r="A185" s="43"/>
      <c r="B185" s="43"/>
      <c r="C185" s="43"/>
      <c r="D185" s="43"/>
      <c r="E185" s="43"/>
      <c r="F185" s="43"/>
      <c r="G185" s="43"/>
      <c r="H185" s="43"/>
      <c r="I185" s="43"/>
      <c r="J185" s="45"/>
      <c r="K185" s="44"/>
      <c r="L185" s="46"/>
      <c r="M185" s="45"/>
      <c r="N185" s="45"/>
      <c r="O185" s="45"/>
      <c r="P185" s="45"/>
      <c r="Q185" s="43"/>
    </row>
    <row r="186" spans="1:17" ht="11.25" customHeight="1" x14ac:dyDescent="0.2">
      <c r="A186" s="43"/>
      <c r="B186" s="43"/>
      <c r="C186" s="43"/>
      <c r="D186" s="43"/>
      <c r="E186" s="43"/>
      <c r="F186" s="43"/>
      <c r="G186" s="43"/>
      <c r="H186" s="43"/>
      <c r="I186" s="43"/>
      <c r="J186" s="45"/>
      <c r="K186" s="44"/>
      <c r="L186" s="46"/>
      <c r="M186" s="45"/>
      <c r="N186" s="45"/>
      <c r="O186" s="45"/>
      <c r="P186" s="45"/>
      <c r="Q186" s="43"/>
    </row>
    <row r="187" spans="1:17" ht="11.25" customHeight="1" x14ac:dyDescent="0.2">
      <c r="A187" s="43"/>
      <c r="B187" s="43"/>
      <c r="C187" s="43"/>
      <c r="D187" s="43"/>
      <c r="E187" s="43"/>
      <c r="F187" s="43"/>
      <c r="G187" s="43"/>
      <c r="H187" s="43"/>
      <c r="I187" s="43"/>
      <c r="J187" s="45"/>
      <c r="K187" s="44"/>
      <c r="L187" s="46"/>
      <c r="M187" s="45"/>
      <c r="N187" s="45"/>
      <c r="O187" s="45"/>
      <c r="P187" s="45"/>
      <c r="Q187" s="43"/>
    </row>
    <row r="188" spans="1:17" ht="11.25" customHeight="1" x14ac:dyDescent="0.2">
      <c r="A188" s="43"/>
      <c r="B188" s="43"/>
      <c r="C188" s="43"/>
      <c r="D188" s="43"/>
      <c r="E188" s="43"/>
      <c r="F188" s="43"/>
      <c r="G188" s="43"/>
      <c r="H188" s="43"/>
      <c r="I188" s="43"/>
      <c r="J188" s="45"/>
      <c r="K188" s="44"/>
      <c r="L188" s="46"/>
      <c r="M188" s="45"/>
      <c r="N188" s="45"/>
      <c r="O188" s="45"/>
      <c r="P188" s="45"/>
      <c r="Q188" s="43"/>
    </row>
    <row r="189" spans="1:17" ht="11.25" customHeight="1" x14ac:dyDescent="0.2">
      <c r="A189" s="43"/>
      <c r="B189" s="43"/>
      <c r="C189" s="43"/>
      <c r="D189" s="43"/>
      <c r="E189" s="43"/>
      <c r="F189" s="43"/>
      <c r="G189" s="43"/>
      <c r="H189" s="43"/>
      <c r="I189" s="43"/>
      <c r="J189" s="45"/>
      <c r="K189" s="44"/>
      <c r="L189" s="46"/>
      <c r="M189" s="45"/>
      <c r="N189" s="45"/>
      <c r="O189" s="45"/>
      <c r="P189" s="45"/>
      <c r="Q189" s="43"/>
    </row>
    <row r="190" spans="1:17" ht="11.25" customHeight="1" x14ac:dyDescent="0.2">
      <c r="A190" s="43"/>
      <c r="B190" s="43"/>
      <c r="C190" s="43"/>
      <c r="D190" s="43"/>
      <c r="E190" s="43"/>
      <c r="F190" s="43"/>
      <c r="G190" s="43"/>
      <c r="H190" s="43"/>
      <c r="I190" s="43"/>
      <c r="J190" s="45"/>
      <c r="K190" s="44"/>
      <c r="L190" s="46"/>
      <c r="M190" s="45"/>
      <c r="N190" s="45"/>
      <c r="O190" s="45"/>
      <c r="P190" s="45"/>
      <c r="Q190" s="43"/>
    </row>
    <row r="191" spans="1:17" ht="11.25" customHeight="1" x14ac:dyDescent="0.2">
      <c r="A191" s="43"/>
      <c r="B191" s="43"/>
      <c r="C191" s="43"/>
      <c r="D191" s="43"/>
      <c r="E191" s="43"/>
      <c r="F191" s="43"/>
      <c r="G191" s="43"/>
      <c r="H191" s="43"/>
      <c r="I191" s="43"/>
      <c r="J191" s="45"/>
      <c r="K191" s="44"/>
      <c r="L191" s="46"/>
      <c r="M191" s="45"/>
      <c r="N191" s="45"/>
      <c r="O191" s="45"/>
      <c r="P191" s="45"/>
      <c r="Q191" s="43"/>
    </row>
    <row r="192" spans="1:17" ht="11.25" customHeight="1" x14ac:dyDescent="0.2">
      <c r="A192" s="43"/>
      <c r="B192" s="43"/>
      <c r="C192" s="43"/>
      <c r="D192" s="43"/>
      <c r="E192" s="43"/>
      <c r="F192" s="43"/>
      <c r="G192" s="43"/>
      <c r="H192" s="43"/>
      <c r="I192" s="43"/>
      <c r="J192" s="45"/>
      <c r="K192" s="44"/>
      <c r="L192" s="46"/>
      <c r="M192" s="45"/>
      <c r="N192" s="45"/>
      <c r="O192" s="45"/>
      <c r="P192" s="45"/>
      <c r="Q192" s="43"/>
    </row>
    <row r="193" spans="1:17" ht="11.25" customHeight="1" x14ac:dyDescent="0.2">
      <c r="A193" s="43"/>
      <c r="B193" s="43"/>
      <c r="C193" s="43"/>
      <c r="D193" s="43"/>
      <c r="E193" s="43"/>
      <c r="F193" s="43"/>
      <c r="G193" s="43"/>
      <c r="H193" s="43"/>
      <c r="I193" s="43"/>
      <c r="J193" s="45"/>
      <c r="K193" s="44"/>
      <c r="L193" s="46"/>
      <c r="M193" s="45"/>
      <c r="N193" s="45"/>
      <c r="O193" s="45"/>
      <c r="P193" s="45"/>
      <c r="Q193" s="43"/>
    </row>
    <row r="194" spans="1:17" ht="11.25" customHeight="1" x14ac:dyDescent="0.2">
      <c r="A194" s="43"/>
      <c r="B194" s="43"/>
      <c r="C194" s="43"/>
      <c r="D194" s="43"/>
      <c r="E194" s="43"/>
      <c r="F194" s="43"/>
      <c r="G194" s="43"/>
      <c r="H194" s="43"/>
      <c r="I194" s="43"/>
      <c r="J194" s="45"/>
      <c r="K194" s="44"/>
      <c r="L194" s="46"/>
      <c r="M194" s="45"/>
      <c r="N194" s="45"/>
      <c r="O194" s="45"/>
      <c r="P194" s="45"/>
      <c r="Q194" s="43"/>
    </row>
    <row r="195" spans="1:17" ht="11.25" customHeight="1" x14ac:dyDescent="0.2">
      <c r="A195" s="43"/>
      <c r="B195" s="43"/>
      <c r="C195" s="43"/>
      <c r="D195" s="43"/>
      <c r="E195" s="43"/>
      <c r="F195" s="43"/>
      <c r="G195" s="43"/>
      <c r="H195" s="43"/>
      <c r="I195" s="43"/>
      <c r="J195" s="45"/>
      <c r="K195" s="44"/>
      <c r="L195" s="46"/>
      <c r="M195" s="45"/>
      <c r="N195" s="45"/>
      <c r="O195" s="45"/>
      <c r="P195" s="45"/>
      <c r="Q195" s="43"/>
    </row>
    <row r="196" spans="1:17" ht="11.25" customHeight="1" x14ac:dyDescent="0.2">
      <c r="A196" s="43"/>
      <c r="B196" s="43"/>
      <c r="C196" s="43"/>
      <c r="D196" s="43"/>
      <c r="E196" s="43"/>
      <c r="F196" s="43"/>
      <c r="G196" s="43"/>
      <c r="H196" s="43"/>
      <c r="I196" s="43"/>
      <c r="J196" s="45"/>
      <c r="K196" s="44"/>
      <c r="L196" s="46"/>
      <c r="M196" s="45"/>
      <c r="N196" s="45"/>
      <c r="O196" s="45"/>
      <c r="P196" s="45"/>
      <c r="Q196" s="43"/>
    </row>
    <row r="197" spans="1:17" ht="11.25" customHeight="1" x14ac:dyDescent="0.2">
      <c r="A197" s="43"/>
      <c r="B197" s="43"/>
      <c r="C197" s="43"/>
      <c r="D197" s="43"/>
      <c r="E197" s="43"/>
      <c r="F197" s="43"/>
      <c r="G197" s="43"/>
      <c r="H197" s="43"/>
      <c r="I197" s="43"/>
      <c r="J197" s="45"/>
      <c r="K197" s="44"/>
      <c r="L197" s="46"/>
      <c r="M197" s="45"/>
      <c r="N197" s="45"/>
      <c r="O197" s="45"/>
      <c r="P197" s="45"/>
      <c r="Q197" s="43"/>
    </row>
    <row r="198" spans="1:17" ht="11.25" customHeight="1" x14ac:dyDescent="0.2">
      <c r="A198" s="43"/>
      <c r="B198" s="43"/>
      <c r="C198" s="43"/>
      <c r="D198" s="43"/>
      <c r="E198" s="43"/>
      <c r="F198" s="43"/>
      <c r="G198" s="43"/>
      <c r="H198" s="43"/>
      <c r="I198" s="43"/>
      <c r="J198" s="45"/>
      <c r="K198" s="44"/>
      <c r="L198" s="46"/>
      <c r="M198" s="45"/>
      <c r="N198" s="45"/>
      <c r="O198" s="45"/>
      <c r="P198" s="45"/>
      <c r="Q198" s="43"/>
    </row>
    <row r="199" spans="1:17" ht="11.25" customHeight="1" x14ac:dyDescent="0.2">
      <c r="A199" s="43"/>
      <c r="B199" s="43"/>
      <c r="C199" s="43"/>
      <c r="D199" s="43"/>
      <c r="E199" s="43"/>
      <c r="F199" s="43"/>
      <c r="G199" s="43"/>
      <c r="H199" s="43"/>
      <c r="I199" s="43"/>
      <c r="J199" s="45"/>
      <c r="K199" s="44"/>
      <c r="L199" s="46"/>
      <c r="M199" s="45"/>
      <c r="N199" s="45"/>
      <c r="O199" s="45"/>
      <c r="P199" s="45"/>
      <c r="Q199" s="43"/>
    </row>
    <row r="200" spans="1:17" ht="11.25" customHeight="1" x14ac:dyDescent="0.2">
      <c r="A200" s="43"/>
      <c r="B200" s="43"/>
      <c r="C200" s="43"/>
      <c r="D200" s="43"/>
      <c r="E200" s="43"/>
      <c r="F200" s="43"/>
      <c r="G200" s="43"/>
      <c r="H200" s="43"/>
      <c r="I200" s="43"/>
      <c r="J200" s="45"/>
      <c r="K200" s="44"/>
      <c r="L200" s="46"/>
      <c r="M200" s="45"/>
      <c r="N200" s="45"/>
      <c r="O200" s="45"/>
      <c r="P200" s="45"/>
      <c r="Q200" s="43"/>
    </row>
    <row r="201" spans="1:17" ht="11.25" customHeight="1" x14ac:dyDescent="0.2">
      <c r="A201" s="43"/>
      <c r="B201" s="43"/>
      <c r="C201" s="43"/>
      <c r="D201" s="43"/>
      <c r="E201" s="43"/>
      <c r="F201" s="43"/>
      <c r="G201" s="43"/>
      <c r="H201" s="43"/>
      <c r="I201" s="43"/>
      <c r="J201" s="45"/>
      <c r="K201" s="44"/>
      <c r="L201" s="46"/>
      <c r="M201" s="45"/>
      <c r="N201" s="45"/>
      <c r="O201" s="45"/>
      <c r="P201" s="45"/>
      <c r="Q201" s="43"/>
    </row>
    <row r="202" spans="1:17" ht="11.25" customHeight="1" x14ac:dyDescent="0.2">
      <c r="A202" s="43"/>
      <c r="B202" s="43"/>
      <c r="C202" s="43"/>
      <c r="D202" s="43"/>
      <c r="E202" s="43"/>
      <c r="F202" s="43"/>
      <c r="G202" s="43"/>
      <c r="H202" s="43"/>
      <c r="I202" s="43"/>
      <c r="J202" s="45"/>
      <c r="K202" s="44"/>
      <c r="L202" s="46"/>
      <c r="M202" s="45"/>
      <c r="N202" s="45"/>
      <c r="O202" s="45"/>
      <c r="P202" s="45"/>
      <c r="Q202" s="43"/>
    </row>
    <row r="203" spans="1:17" ht="11.25" customHeight="1" x14ac:dyDescent="0.2">
      <c r="A203" s="43"/>
      <c r="B203" s="43"/>
      <c r="C203" s="43"/>
      <c r="D203" s="43"/>
      <c r="E203" s="43"/>
      <c r="F203" s="43"/>
      <c r="G203" s="43"/>
      <c r="H203" s="43"/>
      <c r="I203" s="43"/>
      <c r="J203" s="45"/>
      <c r="K203" s="44"/>
      <c r="L203" s="46"/>
      <c r="M203" s="45"/>
      <c r="N203" s="45"/>
      <c r="O203" s="45"/>
      <c r="P203" s="45"/>
      <c r="Q203" s="43"/>
    </row>
    <row r="204" spans="1:17" ht="11.25" customHeight="1" x14ac:dyDescent="0.2">
      <c r="A204" s="43"/>
      <c r="B204" s="43"/>
      <c r="C204" s="43"/>
      <c r="D204" s="43"/>
      <c r="E204" s="43"/>
      <c r="F204" s="43"/>
      <c r="G204" s="43"/>
      <c r="H204" s="43"/>
      <c r="I204" s="43"/>
      <c r="J204" s="45"/>
      <c r="K204" s="44"/>
      <c r="L204" s="46"/>
      <c r="M204" s="45"/>
      <c r="N204" s="45"/>
      <c r="O204" s="45"/>
      <c r="P204" s="45"/>
      <c r="Q204" s="43"/>
    </row>
    <row r="205" spans="1:17" ht="11.25" customHeight="1" x14ac:dyDescent="0.2">
      <c r="A205" s="43"/>
      <c r="B205" s="43"/>
      <c r="C205" s="43"/>
      <c r="D205" s="43"/>
      <c r="E205" s="43"/>
      <c r="F205" s="43"/>
      <c r="G205" s="43"/>
      <c r="H205" s="43"/>
      <c r="I205" s="43"/>
      <c r="J205" s="45"/>
      <c r="K205" s="44"/>
      <c r="L205" s="46"/>
      <c r="M205" s="45"/>
      <c r="N205" s="45"/>
      <c r="O205" s="45"/>
      <c r="P205" s="45"/>
      <c r="Q205" s="43"/>
    </row>
    <row r="206" spans="1:17" ht="11.25" customHeight="1" x14ac:dyDescent="0.2">
      <c r="A206" s="43"/>
      <c r="B206" s="43"/>
      <c r="C206" s="43"/>
      <c r="D206" s="43"/>
      <c r="E206" s="43"/>
      <c r="F206" s="43"/>
      <c r="G206" s="43"/>
      <c r="H206" s="43"/>
      <c r="I206" s="43"/>
      <c r="J206" s="45"/>
      <c r="K206" s="44"/>
      <c r="L206" s="46"/>
      <c r="M206" s="45"/>
      <c r="N206" s="45"/>
      <c r="O206" s="45"/>
      <c r="P206" s="45"/>
      <c r="Q206" s="43"/>
    </row>
    <row r="207" spans="1:17" ht="11.25" customHeight="1" x14ac:dyDescent="0.2">
      <c r="A207" s="43"/>
      <c r="B207" s="43"/>
      <c r="C207" s="43"/>
      <c r="D207" s="43"/>
      <c r="E207" s="43"/>
      <c r="F207" s="43"/>
      <c r="G207" s="43"/>
      <c r="H207" s="43"/>
      <c r="I207" s="43"/>
      <c r="J207" s="45"/>
      <c r="K207" s="44"/>
      <c r="L207" s="46"/>
      <c r="M207" s="45"/>
      <c r="N207" s="45"/>
      <c r="O207" s="45"/>
      <c r="P207" s="45"/>
      <c r="Q207" s="43"/>
    </row>
    <row r="208" spans="1:17" ht="11.25" customHeight="1" x14ac:dyDescent="0.2">
      <c r="A208" s="43"/>
      <c r="B208" s="43"/>
      <c r="C208" s="43"/>
      <c r="D208" s="43"/>
      <c r="E208" s="43"/>
      <c r="F208" s="43"/>
      <c r="G208" s="43"/>
      <c r="H208" s="43"/>
      <c r="I208" s="43"/>
      <c r="J208" s="45"/>
      <c r="K208" s="44"/>
      <c r="L208" s="46"/>
      <c r="M208" s="45"/>
      <c r="N208" s="45"/>
      <c r="O208" s="45"/>
      <c r="P208" s="45"/>
      <c r="Q208" s="43"/>
    </row>
    <row r="209" spans="1:17" ht="11.25" customHeight="1" x14ac:dyDescent="0.2">
      <c r="A209" s="43"/>
      <c r="B209" s="43"/>
      <c r="C209" s="43"/>
      <c r="D209" s="43"/>
      <c r="E209" s="43"/>
      <c r="F209" s="43"/>
      <c r="G209" s="43"/>
      <c r="H209" s="43"/>
      <c r="I209" s="43"/>
      <c r="J209" s="45"/>
      <c r="K209" s="44"/>
      <c r="L209" s="46"/>
      <c r="M209" s="45"/>
      <c r="N209" s="45"/>
      <c r="O209" s="45"/>
      <c r="P209" s="45"/>
      <c r="Q209" s="43"/>
    </row>
    <row r="210" spans="1:17" ht="11.25" customHeight="1" x14ac:dyDescent="0.2">
      <c r="A210" s="43"/>
      <c r="B210" s="43"/>
      <c r="C210" s="43"/>
      <c r="D210" s="43"/>
      <c r="E210" s="43"/>
      <c r="F210" s="43"/>
      <c r="G210" s="43"/>
      <c r="H210" s="43"/>
      <c r="I210" s="43"/>
      <c r="J210" s="45"/>
      <c r="K210" s="44"/>
      <c r="L210" s="46"/>
      <c r="M210" s="45"/>
      <c r="N210" s="45"/>
      <c r="O210" s="45"/>
      <c r="P210" s="45"/>
      <c r="Q210" s="43"/>
    </row>
    <row r="211" spans="1:17" ht="11.25" customHeight="1" x14ac:dyDescent="0.2">
      <c r="A211" s="43"/>
      <c r="B211" s="43"/>
      <c r="C211" s="43"/>
      <c r="D211" s="43"/>
      <c r="E211" s="43"/>
      <c r="F211" s="43"/>
      <c r="G211" s="43"/>
      <c r="H211" s="43"/>
      <c r="I211" s="43"/>
      <c r="J211" s="45"/>
      <c r="K211" s="44"/>
      <c r="L211" s="46"/>
      <c r="M211" s="45"/>
      <c r="N211" s="45"/>
      <c r="O211" s="45"/>
      <c r="P211" s="45"/>
      <c r="Q211" s="43"/>
    </row>
    <row r="212" spans="1:17" ht="11.25" customHeight="1" x14ac:dyDescent="0.2">
      <c r="A212" s="43"/>
      <c r="B212" s="43"/>
      <c r="C212" s="43"/>
      <c r="D212" s="43"/>
      <c r="E212" s="43"/>
      <c r="F212" s="43"/>
      <c r="G212" s="43"/>
      <c r="H212" s="43"/>
      <c r="I212" s="43"/>
      <c r="J212" s="45"/>
      <c r="K212" s="44"/>
      <c r="L212" s="46"/>
      <c r="M212" s="45"/>
      <c r="N212" s="45"/>
      <c r="O212" s="45"/>
      <c r="P212" s="45"/>
      <c r="Q212" s="43"/>
    </row>
    <row r="213" spans="1:17" ht="11.25" customHeight="1" x14ac:dyDescent="0.2">
      <c r="A213" s="43"/>
      <c r="B213" s="43"/>
      <c r="C213" s="43"/>
      <c r="D213" s="43"/>
      <c r="E213" s="43"/>
      <c r="F213" s="43"/>
      <c r="G213" s="43"/>
      <c r="H213" s="43"/>
      <c r="I213" s="43"/>
      <c r="J213" s="45"/>
      <c r="K213" s="44"/>
      <c r="L213" s="46"/>
      <c r="M213" s="45"/>
      <c r="N213" s="45"/>
      <c r="O213" s="45"/>
      <c r="P213" s="45"/>
      <c r="Q213" s="43"/>
    </row>
    <row r="214" spans="1:17" ht="11.25" customHeight="1" x14ac:dyDescent="0.2">
      <c r="A214" s="43"/>
      <c r="B214" s="43"/>
      <c r="C214" s="43"/>
      <c r="D214" s="43"/>
      <c r="E214" s="43"/>
      <c r="F214" s="43"/>
      <c r="G214" s="43"/>
      <c r="H214" s="43"/>
      <c r="I214" s="43"/>
      <c r="J214" s="45"/>
      <c r="K214" s="44"/>
      <c r="L214" s="46"/>
      <c r="M214" s="45"/>
      <c r="N214" s="45"/>
      <c r="O214" s="45"/>
      <c r="P214" s="45"/>
      <c r="Q214" s="43"/>
    </row>
    <row r="215" spans="1:17" ht="11.25" customHeight="1" x14ac:dyDescent="0.2">
      <c r="A215" s="43"/>
      <c r="B215" s="43"/>
      <c r="C215" s="43"/>
      <c r="D215" s="43"/>
      <c r="E215" s="43"/>
      <c r="F215" s="43"/>
      <c r="G215" s="43"/>
      <c r="H215" s="43"/>
      <c r="I215" s="43"/>
      <c r="J215" s="45"/>
      <c r="K215" s="44"/>
      <c r="L215" s="46"/>
      <c r="M215" s="45"/>
      <c r="N215" s="45"/>
      <c r="O215" s="45"/>
      <c r="P215" s="45"/>
      <c r="Q215" s="43"/>
    </row>
    <row r="216" spans="1:17" ht="11.25" customHeight="1" x14ac:dyDescent="0.2">
      <c r="A216" s="43"/>
      <c r="B216" s="43"/>
      <c r="C216" s="43"/>
      <c r="D216" s="43"/>
      <c r="E216" s="43"/>
      <c r="F216" s="43"/>
      <c r="G216" s="43"/>
      <c r="H216" s="43"/>
      <c r="I216" s="43"/>
      <c r="J216" s="45"/>
      <c r="K216" s="44"/>
      <c r="L216" s="46"/>
      <c r="M216" s="45"/>
      <c r="N216" s="45"/>
      <c r="O216" s="45"/>
      <c r="P216" s="45"/>
      <c r="Q216" s="43"/>
    </row>
    <row r="217" spans="1:17" ht="11.25" customHeight="1" x14ac:dyDescent="0.2">
      <c r="A217" s="43"/>
      <c r="B217" s="43"/>
      <c r="C217" s="43"/>
      <c r="D217" s="43"/>
      <c r="E217" s="43"/>
      <c r="F217" s="43"/>
      <c r="G217" s="43"/>
      <c r="H217" s="43"/>
      <c r="I217" s="43"/>
      <c r="J217" s="45"/>
      <c r="K217" s="44"/>
      <c r="L217" s="46"/>
      <c r="M217" s="45"/>
      <c r="N217" s="45"/>
      <c r="O217" s="45"/>
      <c r="P217" s="45"/>
      <c r="Q217" s="43"/>
    </row>
    <row r="218" spans="1:17" ht="11.25" customHeight="1" x14ac:dyDescent="0.2">
      <c r="A218" s="43"/>
      <c r="B218" s="43"/>
      <c r="C218" s="43"/>
      <c r="D218" s="43"/>
      <c r="E218" s="43"/>
      <c r="F218" s="43"/>
      <c r="G218" s="43"/>
      <c r="H218" s="43"/>
      <c r="I218" s="43"/>
      <c r="J218" s="45"/>
      <c r="K218" s="44"/>
      <c r="L218" s="46"/>
      <c r="M218" s="45"/>
      <c r="N218" s="45"/>
      <c r="O218" s="45"/>
      <c r="P218" s="45"/>
      <c r="Q218" s="43"/>
    </row>
    <row r="219" spans="1:17" ht="11.25" customHeight="1" x14ac:dyDescent="0.2">
      <c r="A219" s="43"/>
      <c r="B219" s="43"/>
      <c r="C219" s="43"/>
      <c r="D219" s="43"/>
      <c r="E219" s="43"/>
      <c r="F219" s="43"/>
      <c r="G219" s="43"/>
      <c r="H219" s="43"/>
      <c r="I219" s="43"/>
      <c r="J219" s="45"/>
      <c r="K219" s="44"/>
      <c r="L219" s="46"/>
      <c r="M219" s="45"/>
      <c r="N219" s="45"/>
      <c r="O219" s="45"/>
      <c r="P219" s="45"/>
      <c r="Q219" s="43"/>
    </row>
    <row r="220" spans="1:17" ht="11.25" customHeight="1" x14ac:dyDescent="0.2">
      <c r="A220" s="43"/>
      <c r="B220" s="43"/>
      <c r="C220" s="43"/>
      <c r="D220" s="43"/>
      <c r="E220" s="43"/>
      <c r="F220" s="43"/>
      <c r="G220" s="43"/>
      <c r="H220" s="43"/>
      <c r="I220" s="43"/>
      <c r="J220" s="45"/>
      <c r="K220" s="44"/>
      <c r="L220" s="46"/>
      <c r="M220" s="45"/>
      <c r="N220" s="45"/>
      <c r="O220" s="45"/>
      <c r="P220" s="45"/>
      <c r="Q220" s="43"/>
    </row>
    <row r="221" spans="1:17" ht="11.25" customHeight="1" x14ac:dyDescent="0.2">
      <c r="A221" s="43"/>
      <c r="B221" s="43"/>
      <c r="C221" s="43"/>
      <c r="D221" s="43"/>
      <c r="E221" s="43"/>
      <c r="F221" s="43"/>
      <c r="G221" s="43"/>
      <c r="H221" s="43"/>
      <c r="I221" s="43"/>
      <c r="J221" s="45"/>
      <c r="K221" s="44"/>
      <c r="L221" s="46"/>
      <c r="M221" s="45"/>
      <c r="N221" s="45"/>
      <c r="O221" s="45"/>
      <c r="P221" s="45"/>
      <c r="Q221" s="43"/>
    </row>
    <row r="222" spans="1:17" ht="11.25" customHeight="1" x14ac:dyDescent="0.2">
      <c r="A222" s="43"/>
      <c r="B222" s="43"/>
      <c r="C222" s="43"/>
      <c r="D222" s="43"/>
      <c r="E222" s="43"/>
      <c r="F222" s="43"/>
      <c r="G222" s="43"/>
      <c r="H222" s="43"/>
      <c r="I222" s="43"/>
      <c r="J222" s="45"/>
      <c r="K222" s="44"/>
      <c r="L222" s="46"/>
      <c r="M222" s="45"/>
      <c r="N222" s="45"/>
      <c r="O222" s="45"/>
      <c r="P222" s="45"/>
      <c r="Q222" s="43"/>
    </row>
    <row r="223" spans="1:17" ht="11.25" customHeight="1" x14ac:dyDescent="0.2">
      <c r="A223" s="43"/>
      <c r="B223" s="43"/>
      <c r="C223" s="43"/>
      <c r="D223" s="43"/>
      <c r="E223" s="43"/>
      <c r="F223" s="43"/>
      <c r="G223" s="43"/>
      <c r="H223" s="43"/>
      <c r="I223" s="43"/>
      <c r="J223" s="45"/>
      <c r="K223" s="44"/>
      <c r="L223" s="46"/>
      <c r="M223" s="45"/>
      <c r="N223" s="45"/>
      <c r="O223" s="45"/>
      <c r="P223" s="45"/>
      <c r="Q223" s="43"/>
    </row>
    <row r="224" spans="1:17" ht="11.25" customHeight="1" x14ac:dyDescent="0.2">
      <c r="A224" s="43"/>
      <c r="B224" s="43"/>
      <c r="C224" s="43"/>
      <c r="D224" s="43"/>
      <c r="E224" s="43"/>
      <c r="F224" s="43"/>
      <c r="G224" s="43"/>
      <c r="H224" s="43"/>
      <c r="I224" s="43"/>
      <c r="J224" s="45"/>
      <c r="K224" s="44"/>
      <c r="L224" s="46"/>
      <c r="M224" s="45"/>
      <c r="N224" s="45"/>
      <c r="O224" s="45"/>
      <c r="P224" s="45"/>
      <c r="Q224" s="43"/>
    </row>
    <row r="225" spans="1:17" ht="11.25" customHeight="1" x14ac:dyDescent="0.2">
      <c r="A225" s="43"/>
      <c r="B225" s="43"/>
      <c r="C225" s="43"/>
      <c r="D225" s="43"/>
      <c r="E225" s="43"/>
      <c r="F225" s="43"/>
      <c r="G225" s="43"/>
      <c r="H225" s="43"/>
      <c r="I225" s="43"/>
      <c r="J225" s="45"/>
      <c r="K225" s="44"/>
      <c r="L225" s="46"/>
      <c r="M225" s="45"/>
      <c r="N225" s="45"/>
      <c r="O225" s="45"/>
      <c r="P225" s="45"/>
      <c r="Q225" s="43"/>
    </row>
    <row r="226" spans="1:17" ht="11.25" customHeight="1" x14ac:dyDescent="0.2">
      <c r="A226" s="43"/>
      <c r="B226" s="43"/>
      <c r="C226" s="43"/>
      <c r="D226" s="43"/>
      <c r="E226" s="43"/>
      <c r="F226" s="43"/>
      <c r="G226" s="43"/>
      <c r="H226" s="43"/>
      <c r="I226" s="43"/>
      <c r="J226" s="45"/>
      <c r="K226" s="44"/>
      <c r="L226" s="46"/>
      <c r="M226" s="45"/>
      <c r="N226" s="45"/>
      <c r="O226" s="45"/>
      <c r="P226" s="45"/>
      <c r="Q226" s="43"/>
    </row>
    <row r="227" spans="1:17" ht="11.25" customHeight="1" x14ac:dyDescent="0.2">
      <c r="A227" s="43"/>
      <c r="B227" s="43"/>
      <c r="C227" s="43"/>
      <c r="D227" s="43"/>
      <c r="E227" s="43"/>
      <c r="F227" s="43"/>
      <c r="G227" s="43"/>
      <c r="H227" s="43"/>
      <c r="I227" s="43"/>
      <c r="J227" s="45"/>
      <c r="K227" s="44"/>
      <c r="L227" s="46"/>
      <c r="M227" s="45"/>
      <c r="N227" s="45"/>
      <c r="O227" s="45"/>
      <c r="P227" s="45"/>
      <c r="Q227" s="43"/>
    </row>
    <row r="228" spans="1:17" ht="11.25" customHeight="1" x14ac:dyDescent="0.2">
      <c r="A228" s="43"/>
      <c r="B228" s="43"/>
      <c r="C228" s="43"/>
      <c r="D228" s="43"/>
      <c r="E228" s="43"/>
      <c r="F228" s="43"/>
      <c r="G228" s="43"/>
      <c r="H228" s="43"/>
      <c r="I228" s="43"/>
      <c r="J228" s="45"/>
      <c r="K228" s="44"/>
      <c r="L228" s="46"/>
      <c r="M228" s="45"/>
      <c r="N228" s="45"/>
      <c r="O228" s="45"/>
      <c r="P228" s="45"/>
      <c r="Q228" s="43"/>
    </row>
    <row r="229" spans="1:17" ht="11.25" customHeight="1" x14ac:dyDescent="0.2">
      <c r="A229" s="43"/>
      <c r="B229" s="43"/>
      <c r="C229" s="43"/>
      <c r="D229" s="43"/>
      <c r="E229" s="43"/>
      <c r="F229" s="43"/>
      <c r="G229" s="43"/>
      <c r="H229" s="43"/>
      <c r="I229" s="43"/>
      <c r="J229" s="45"/>
      <c r="K229" s="44"/>
      <c r="L229" s="46"/>
      <c r="M229" s="45"/>
      <c r="N229" s="45"/>
      <c r="O229" s="45"/>
      <c r="P229" s="45"/>
      <c r="Q229" s="43"/>
    </row>
    <row r="230" spans="1:17" ht="11.25" customHeight="1" x14ac:dyDescent="0.2">
      <c r="A230" s="43"/>
      <c r="B230" s="43"/>
      <c r="C230" s="43"/>
      <c r="D230" s="43"/>
      <c r="E230" s="43"/>
      <c r="F230" s="43"/>
      <c r="G230" s="43"/>
      <c r="H230" s="43"/>
      <c r="I230" s="43"/>
      <c r="J230" s="45"/>
      <c r="K230" s="44"/>
      <c r="L230" s="46"/>
      <c r="M230" s="45"/>
      <c r="N230" s="45"/>
      <c r="O230" s="45"/>
      <c r="P230" s="45"/>
      <c r="Q230" s="43"/>
    </row>
    <row r="231" spans="1:17" ht="11.25" customHeight="1" x14ac:dyDescent="0.2">
      <c r="A231" s="43"/>
      <c r="B231" s="43"/>
      <c r="C231" s="43"/>
      <c r="D231" s="43"/>
      <c r="E231" s="43"/>
      <c r="F231" s="43"/>
      <c r="G231" s="43"/>
      <c r="H231" s="43"/>
      <c r="I231" s="43"/>
      <c r="J231" s="45"/>
      <c r="K231" s="44"/>
      <c r="L231" s="46"/>
      <c r="M231" s="45"/>
      <c r="N231" s="45"/>
      <c r="O231" s="45"/>
      <c r="P231" s="45"/>
      <c r="Q231" s="43"/>
    </row>
    <row r="232" spans="1:17" ht="11.25" customHeight="1" x14ac:dyDescent="0.2">
      <c r="A232" s="43"/>
      <c r="B232" s="43"/>
      <c r="C232" s="43"/>
      <c r="D232" s="43"/>
      <c r="E232" s="43"/>
      <c r="F232" s="43"/>
      <c r="G232" s="43"/>
      <c r="H232" s="43"/>
      <c r="I232" s="43"/>
      <c r="J232" s="45"/>
      <c r="K232" s="44"/>
      <c r="L232" s="46"/>
      <c r="M232" s="45"/>
      <c r="N232" s="45"/>
      <c r="O232" s="45"/>
      <c r="P232" s="45"/>
      <c r="Q232" s="43"/>
    </row>
    <row r="233" spans="1:17" ht="11.25" customHeight="1" x14ac:dyDescent="0.2">
      <c r="A233" s="43"/>
      <c r="B233" s="43"/>
      <c r="C233" s="43"/>
      <c r="D233" s="43"/>
      <c r="E233" s="43"/>
      <c r="F233" s="43"/>
      <c r="G233" s="43"/>
      <c r="H233" s="43"/>
      <c r="I233" s="43"/>
      <c r="J233" s="45"/>
      <c r="K233" s="44"/>
      <c r="L233" s="46"/>
      <c r="M233" s="45"/>
      <c r="N233" s="45"/>
      <c r="O233" s="45"/>
      <c r="P233" s="45"/>
      <c r="Q233" s="43"/>
    </row>
    <row r="234" spans="1:17" ht="11.25" customHeight="1" x14ac:dyDescent="0.2">
      <c r="A234" s="43"/>
      <c r="B234" s="43"/>
      <c r="C234" s="43"/>
      <c r="D234" s="43"/>
      <c r="E234" s="43"/>
      <c r="F234" s="43"/>
      <c r="G234" s="43"/>
      <c r="H234" s="43"/>
      <c r="I234" s="43"/>
      <c r="J234" s="45"/>
      <c r="K234" s="44"/>
      <c r="L234" s="46"/>
      <c r="M234" s="45"/>
      <c r="N234" s="45"/>
      <c r="O234" s="45"/>
      <c r="P234" s="45"/>
      <c r="Q234" s="43"/>
    </row>
    <row r="235" spans="1:17" ht="11.25" customHeight="1" x14ac:dyDescent="0.2">
      <c r="A235" s="43"/>
      <c r="B235" s="43"/>
      <c r="C235" s="43"/>
      <c r="D235" s="43"/>
      <c r="E235" s="43"/>
      <c r="F235" s="43"/>
      <c r="G235" s="43"/>
      <c r="H235" s="43"/>
      <c r="I235" s="43"/>
      <c r="J235" s="45"/>
      <c r="K235" s="44"/>
      <c r="L235" s="46"/>
      <c r="M235" s="45"/>
      <c r="N235" s="45"/>
      <c r="O235" s="45"/>
      <c r="P235" s="45"/>
      <c r="Q235" s="43"/>
    </row>
    <row r="236" spans="1:17" ht="11.25" customHeight="1" x14ac:dyDescent="0.2">
      <c r="A236" s="43"/>
      <c r="B236" s="43"/>
      <c r="C236" s="43"/>
      <c r="D236" s="43"/>
      <c r="E236" s="43"/>
      <c r="F236" s="43"/>
      <c r="G236" s="43"/>
      <c r="H236" s="43"/>
      <c r="I236" s="43"/>
      <c r="J236" s="45"/>
      <c r="K236" s="44"/>
      <c r="L236" s="46"/>
      <c r="M236" s="45"/>
      <c r="N236" s="45"/>
      <c r="O236" s="45"/>
      <c r="P236" s="45"/>
      <c r="Q236" s="43"/>
    </row>
    <row r="237" spans="1:17" ht="11.25" customHeight="1" x14ac:dyDescent="0.2">
      <c r="A237" s="43"/>
      <c r="B237" s="43"/>
      <c r="C237" s="43"/>
      <c r="D237" s="43"/>
      <c r="E237" s="43"/>
      <c r="F237" s="43"/>
      <c r="G237" s="43"/>
      <c r="H237" s="43"/>
      <c r="I237" s="43"/>
      <c r="J237" s="45"/>
      <c r="K237" s="44"/>
      <c r="L237" s="46"/>
      <c r="M237" s="45"/>
      <c r="N237" s="45"/>
      <c r="O237" s="45"/>
      <c r="P237" s="45"/>
      <c r="Q237" s="43"/>
    </row>
    <row r="238" spans="1:17" ht="11.25" customHeight="1" x14ac:dyDescent="0.2">
      <c r="A238" s="43"/>
      <c r="B238" s="43"/>
      <c r="C238" s="43"/>
      <c r="D238" s="43"/>
      <c r="E238" s="43"/>
      <c r="F238" s="43"/>
      <c r="G238" s="43"/>
      <c r="H238" s="43"/>
      <c r="I238" s="43"/>
      <c r="J238" s="45"/>
      <c r="K238" s="44"/>
      <c r="L238" s="46"/>
      <c r="M238" s="45"/>
      <c r="N238" s="45"/>
      <c r="O238" s="45"/>
      <c r="P238" s="45"/>
      <c r="Q238" s="43"/>
    </row>
    <row r="239" spans="1:17" ht="11.25" customHeight="1" x14ac:dyDescent="0.2">
      <c r="A239" s="43"/>
      <c r="B239" s="43"/>
      <c r="C239" s="43"/>
      <c r="D239" s="43"/>
      <c r="E239" s="43"/>
      <c r="F239" s="43"/>
      <c r="G239" s="43"/>
      <c r="H239" s="43"/>
      <c r="I239" s="43"/>
      <c r="J239" s="45"/>
      <c r="K239" s="44"/>
      <c r="L239" s="46"/>
      <c r="M239" s="45"/>
      <c r="N239" s="45"/>
      <c r="O239" s="45"/>
      <c r="P239" s="45"/>
      <c r="Q239" s="43"/>
    </row>
    <row r="240" spans="1:17" ht="11.25" customHeight="1" x14ac:dyDescent="0.2">
      <c r="A240" s="43"/>
      <c r="B240" s="43"/>
      <c r="C240" s="43"/>
      <c r="D240" s="43"/>
      <c r="E240" s="43"/>
      <c r="F240" s="43"/>
      <c r="G240" s="43"/>
      <c r="H240" s="43"/>
      <c r="I240" s="43"/>
      <c r="J240" s="45"/>
      <c r="K240" s="44"/>
      <c r="L240" s="46"/>
      <c r="M240" s="45"/>
      <c r="N240" s="45"/>
      <c r="O240" s="45"/>
      <c r="P240" s="45"/>
      <c r="Q240" s="43"/>
    </row>
    <row r="241" spans="1:17" ht="11.25" customHeight="1" x14ac:dyDescent="0.2">
      <c r="A241" s="43"/>
      <c r="B241" s="43"/>
      <c r="C241" s="43"/>
      <c r="D241" s="43"/>
      <c r="E241" s="43"/>
      <c r="F241" s="43"/>
      <c r="G241" s="43"/>
      <c r="H241" s="43"/>
      <c r="I241" s="43"/>
      <c r="J241" s="45"/>
      <c r="K241" s="44"/>
      <c r="L241" s="46"/>
      <c r="M241" s="45"/>
      <c r="N241" s="45"/>
      <c r="O241" s="45"/>
      <c r="P241" s="45"/>
      <c r="Q241" s="43"/>
    </row>
    <row r="242" spans="1:17" ht="11.25" customHeight="1" x14ac:dyDescent="0.2">
      <c r="A242" s="43"/>
      <c r="B242" s="43"/>
      <c r="C242" s="43"/>
      <c r="D242" s="43"/>
      <c r="E242" s="43"/>
      <c r="F242" s="43"/>
      <c r="G242" s="43"/>
      <c r="H242" s="43"/>
      <c r="I242" s="43"/>
      <c r="J242" s="45"/>
      <c r="K242" s="44"/>
      <c r="L242" s="46"/>
      <c r="M242" s="45"/>
      <c r="N242" s="45"/>
      <c r="O242" s="45"/>
      <c r="P242" s="45"/>
      <c r="Q242" s="43"/>
    </row>
    <row r="243" spans="1:17" ht="11.25" customHeight="1" x14ac:dyDescent="0.2">
      <c r="A243" s="43"/>
      <c r="B243" s="43"/>
      <c r="C243" s="43"/>
      <c r="D243" s="43"/>
      <c r="E243" s="43"/>
      <c r="F243" s="43"/>
      <c r="G243" s="43"/>
      <c r="H243" s="43"/>
      <c r="I243" s="43"/>
      <c r="J243" s="45"/>
      <c r="K243" s="44"/>
      <c r="L243" s="46"/>
      <c r="M243" s="45"/>
      <c r="N243" s="45"/>
      <c r="O243" s="45"/>
      <c r="P243" s="45"/>
      <c r="Q243" s="43"/>
    </row>
    <row r="244" spans="1:17" ht="11.25" customHeight="1" x14ac:dyDescent="0.2">
      <c r="A244" s="43"/>
      <c r="B244" s="43"/>
      <c r="C244" s="43"/>
      <c r="D244" s="43"/>
      <c r="E244" s="43"/>
      <c r="F244" s="43"/>
      <c r="G244" s="43"/>
      <c r="H244" s="43"/>
      <c r="I244" s="43"/>
      <c r="J244" s="45"/>
      <c r="K244" s="44"/>
      <c r="L244" s="46"/>
      <c r="M244" s="45"/>
      <c r="N244" s="45"/>
      <c r="O244" s="45"/>
      <c r="P244" s="45"/>
      <c r="Q244" s="43"/>
    </row>
    <row r="245" spans="1:17" ht="11.25" customHeight="1" x14ac:dyDescent="0.2">
      <c r="A245" s="43"/>
      <c r="B245" s="43"/>
      <c r="C245" s="43"/>
      <c r="D245" s="43"/>
      <c r="E245" s="43"/>
      <c r="F245" s="43"/>
      <c r="G245" s="43"/>
      <c r="H245" s="43"/>
      <c r="I245" s="43"/>
      <c r="J245" s="45"/>
      <c r="K245" s="44"/>
      <c r="L245" s="46"/>
      <c r="M245" s="45"/>
      <c r="N245" s="45"/>
      <c r="O245" s="45"/>
      <c r="P245" s="45"/>
      <c r="Q245" s="43"/>
    </row>
    <row r="246" spans="1:17" ht="11.25" customHeight="1" x14ac:dyDescent="0.2">
      <c r="A246" s="43"/>
      <c r="B246" s="43"/>
      <c r="C246" s="43"/>
      <c r="D246" s="43"/>
      <c r="E246" s="43"/>
      <c r="F246" s="43"/>
      <c r="G246" s="43"/>
      <c r="H246" s="43"/>
      <c r="I246" s="43"/>
      <c r="J246" s="45"/>
      <c r="K246" s="44"/>
      <c r="L246" s="46"/>
      <c r="M246" s="45"/>
      <c r="N246" s="45"/>
      <c r="O246" s="45"/>
      <c r="P246" s="45"/>
      <c r="Q246" s="43"/>
    </row>
    <row r="247" spans="1:17" ht="11.25" customHeight="1" x14ac:dyDescent="0.2">
      <c r="A247" s="43"/>
      <c r="B247" s="43"/>
      <c r="C247" s="43"/>
      <c r="D247" s="43"/>
      <c r="E247" s="43"/>
      <c r="F247" s="43"/>
      <c r="G247" s="43"/>
      <c r="H247" s="43"/>
      <c r="I247" s="43"/>
      <c r="J247" s="45"/>
      <c r="K247" s="44"/>
      <c r="L247" s="46"/>
      <c r="M247" s="45"/>
      <c r="N247" s="45"/>
      <c r="O247" s="45"/>
      <c r="P247" s="45"/>
      <c r="Q247" s="43"/>
    </row>
    <row r="248" spans="1:17" ht="11.25" customHeight="1" x14ac:dyDescent="0.2">
      <c r="A248" s="43"/>
      <c r="B248" s="43"/>
      <c r="C248" s="43"/>
      <c r="D248" s="43"/>
      <c r="E248" s="43"/>
      <c r="F248" s="43"/>
      <c r="G248" s="43"/>
      <c r="H248" s="43"/>
      <c r="I248" s="43"/>
      <c r="J248" s="45"/>
      <c r="K248" s="44"/>
      <c r="L248" s="46"/>
      <c r="M248" s="45"/>
      <c r="N248" s="45"/>
      <c r="O248" s="45"/>
      <c r="P248" s="45"/>
      <c r="Q248" s="43"/>
    </row>
    <row r="249" spans="1:17" ht="11.25" customHeight="1" x14ac:dyDescent="0.2">
      <c r="A249" s="43"/>
      <c r="B249" s="43"/>
      <c r="C249" s="43"/>
      <c r="D249" s="43"/>
      <c r="E249" s="43"/>
      <c r="F249" s="43"/>
      <c r="G249" s="43"/>
      <c r="H249" s="43"/>
      <c r="I249" s="43"/>
      <c r="J249" s="45"/>
      <c r="K249" s="44"/>
      <c r="L249" s="46"/>
      <c r="M249" s="45"/>
      <c r="N249" s="45"/>
      <c r="O249" s="45"/>
      <c r="P249" s="45"/>
      <c r="Q249" s="43"/>
    </row>
    <row r="250" spans="1:17" ht="11.25" customHeight="1" x14ac:dyDescent="0.2">
      <c r="A250" s="43"/>
      <c r="B250" s="43"/>
      <c r="C250" s="43"/>
      <c r="D250" s="43"/>
      <c r="E250" s="43"/>
      <c r="F250" s="43"/>
      <c r="G250" s="43"/>
      <c r="H250" s="43"/>
      <c r="I250" s="43"/>
      <c r="J250" s="45"/>
      <c r="K250" s="44"/>
      <c r="L250" s="46"/>
      <c r="M250" s="45"/>
      <c r="N250" s="45"/>
      <c r="O250" s="45"/>
      <c r="P250" s="45"/>
      <c r="Q250" s="43"/>
    </row>
    <row r="251" spans="1:17" ht="11.25" customHeight="1" x14ac:dyDescent="0.2">
      <c r="A251" s="43"/>
      <c r="B251" s="43"/>
      <c r="C251" s="43"/>
      <c r="D251" s="43"/>
      <c r="E251" s="43"/>
      <c r="F251" s="43"/>
      <c r="G251" s="43"/>
      <c r="H251" s="43"/>
      <c r="I251" s="43"/>
      <c r="J251" s="45"/>
      <c r="K251" s="44"/>
      <c r="L251" s="46"/>
      <c r="M251" s="45"/>
      <c r="N251" s="45"/>
      <c r="O251" s="45"/>
      <c r="P251" s="45"/>
      <c r="Q251" s="43"/>
    </row>
    <row r="252" spans="1:17" ht="11.25" customHeight="1" x14ac:dyDescent="0.2">
      <c r="A252" s="43"/>
      <c r="B252" s="43"/>
      <c r="C252" s="43"/>
      <c r="D252" s="43"/>
      <c r="E252" s="43"/>
      <c r="F252" s="43"/>
      <c r="G252" s="43"/>
      <c r="H252" s="43"/>
      <c r="I252" s="43"/>
      <c r="J252" s="45"/>
      <c r="K252" s="44"/>
      <c r="L252" s="46"/>
      <c r="M252" s="45"/>
      <c r="N252" s="45"/>
      <c r="O252" s="45"/>
      <c r="P252" s="45"/>
      <c r="Q252" s="43"/>
    </row>
    <row r="253" spans="1:17" ht="11.25" customHeight="1" x14ac:dyDescent="0.2">
      <c r="A253" s="43"/>
      <c r="B253" s="43"/>
      <c r="C253" s="43"/>
      <c r="D253" s="43"/>
      <c r="E253" s="43"/>
      <c r="F253" s="43"/>
      <c r="G253" s="43"/>
      <c r="H253" s="43"/>
      <c r="I253" s="43"/>
      <c r="J253" s="45"/>
      <c r="K253" s="44"/>
      <c r="L253" s="46"/>
      <c r="M253" s="45"/>
      <c r="N253" s="45"/>
      <c r="O253" s="45"/>
      <c r="P253" s="45"/>
      <c r="Q253" s="43"/>
    </row>
    <row r="254" spans="1:17" ht="11.25" customHeight="1" x14ac:dyDescent="0.2">
      <c r="A254" s="43"/>
      <c r="B254" s="43"/>
      <c r="C254" s="43"/>
      <c r="D254" s="43"/>
      <c r="E254" s="43"/>
      <c r="F254" s="43"/>
      <c r="G254" s="43"/>
      <c r="H254" s="43"/>
      <c r="I254" s="43"/>
      <c r="J254" s="45"/>
      <c r="K254" s="44"/>
      <c r="L254" s="46"/>
      <c r="M254" s="45"/>
      <c r="N254" s="45"/>
      <c r="O254" s="45"/>
      <c r="P254" s="45"/>
      <c r="Q254" s="43"/>
    </row>
    <row r="255" spans="1:17" ht="11.25" customHeight="1" x14ac:dyDescent="0.2">
      <c r="A255" s="43"/>
      <c r="B255" s="43"/>
      <c r="C255" s="43"/>
      <c r="D255" s="43"/>
      <c r="E255" s="43"/>
      <c r="F255" s="43"/>
      <c r="G255" s="43"/>
      <c r="H255" s="43"/>
      <c r="I255" s="43"/>
      <c r="J255" s="45"/>
      <c r="K255" s="44"/>
      <c r="L255" s="46"/>
      <c r="M255" s="45"/>
      <c r="N255" s="45"/>
      <c r="O255" s="45"/>
      <c r="P255" s="45"/>
      <c r="Q255" s="43"/>
    </row>
    <row r="256" spans="1:17" ht="11.25" customHeight="1" x14ac:dyDescent="0.2">
      <c r="A256" s="43"/>
      <c r="B256" s="43"/>
      <c r="C256" s="43"/>
      <c r="D256" s="43"/>
      <c r="E256" s="43"/>
      <c r="F256" s="43"/>
      <c r="G256" s="43"/>
      <c r="H256" s="43"/>
      <c r="I256" s="43"/>
      <c r="J256" s="45"/>
      <c r="K256" s="44"/>
      <c r="L256" s="46"/>
      <c r="M256" s="45"/>
      <c r="N256" s="45"/>
      <c r="O256" s="45"/>
      <c r="P256" s="45"/>
      <c r="Q256" s="43"/>
    </row>
    <row r="257" spans="1:17" ht="11.25" customHeight="1" x14ac:dyDescent="0.2">
      <c r="A257" s="43"/>
      <c r="B257" s="43"/>
      <c r="C257" s="43"/>
      <c r="D257" s="43"/>
      <c r="E257" s="43"/>
      <c r="F257" s="43"/>
      <c r="G257" s="43"/>
      <c r="H257" s="43"/>
      <c r="I257" s="43"/>
      <c r="J257" s="45"/>
      <c r="K257" s="44"/>
      <c r="L257" s="46"/>
      <c r="M257" s="45"/>
      <c r="N257" s="45"/>
      <c r="O257" s="45"/>
      <c r="P257" s="45"/>
      <c r="Q257" s="43"/>
    </row>
    <row r="258" spans="1:17" ht="11.25" customHeight="1" x14ac:dyDescent="0.2">
      <c r="A258" s="43"/>
      <c r="B258" s="43"/>
      <c r="C258" s="43"/>
      <c r="D258" s="43"/>
      <c r="E258" s="43"/>
      <c r="F258" s="43"/>
      <c r="G258" s="43"/>
      <c r="H258" s="43"/>
      <c r="I258" s="43"/>
      <c r="J258" s="45"/>
      <c r="K258" s="44"/>
      <c r="L258" s="46"/>
      <c r="M258" s="45"/>
      <c r="N258" s="45"/>
      <c r="O258" s="45"/>
      <c r="P258" s="45"/>
      <c r="Q258" s="43"/>
    </row>
    <row r="259" spans="1:17" ht="11.25" customHeight="1" x14ac:dyDescent="0.2">
      <c r="A259" s="43"/>
      <c r="B259" s="43"/>
      <c r="C259" s="43"/>
      <c r="D259" s="43"/>
      <c r="E259" s="43"/>
      <c r="F259" s="43"/>
      <c r="G259" s="43"/>
      <c r="H259" s="43"/>
      <c r="I259" s="43"/>
      <c r="J259" s="45"/>
      <c r="K259" s="44"/>
      <c r="L259" s="46"/>
      <c r="M259" s="45"/>
      <c r="N259" s="45"/>
      <c r="O259" s="45"/>
      <c r="P259" s="45"/>
      <c r="Q259" s="43"/>
    </row>
    <row r="260" spans="1:17" ht="11.25" customHeight="1" x14ac:dyDescent="0.2">
      <c r="A260" s="43"/>
      <c r="B260" s="43"/>
      <c r="C260" s="43"/>
      <c r="D260" s="43"/>
      <c r="E260" s="43"/>
      <c r="F260" s="43"/>
      <c r="G260" s="43"/>
      <c r="H260" s="43"/>
      <c r="I260" s="43"/>
      <c r="J260" s="45"/>
      <c r="K260" s="44"/>
      <c r="L260" s="46"/>
      <c r="M260" s="45"/>
      <c r="N260" s="45"/>
      <c r="O260" s="45"/>
      <c r="P260" s="45"/>
      <c r="Q260" s="43"/>
    </row>
    <row r="261" spans="1:17" ht="11.25" customHeight="1" x14ac:dyDescent="0.2">
      <c r="A261" s="43"/>
      <c r="B261" s="43"/>
      <c r="C261" s="43"/>
      <c r="D261" s="43"/>
      <c r="E261" s="43"/>
      <c r="F261" s="43"/>
      <c r="G261" s="43"/>
      <c r="H261" s="43"/>
      <c r="I261" s="43"/>
      <c r="J261" s="45"/>
      <c r="K261" s="44"/>
      <c r="L261" s="46"/>
      <c r="M261" s="45"/>
      <c r="N261" s="45"/>
      <c r="O261" s="45"/>
      <c r="P261" s="45"/>
      <c r="Q261" s="43"/>
    </row>
    <row r="262" spans="1:17" ht="11.25" customHeight="1" x14ac:dyDescent="0.2">
      <c r="A262" s="43"/>
      <c r="B262" s="43"/>
      <c r="C262" s="43"/>
      <c r="D262" s="43"/>
      <c r="E262" s="43"/>
      <c r="F262" s="43"/>
      <c r="G262" s="43"/>
      <c r="H262" s="43"/>
      <c r="I262" s="43"/>
      <c r="J262" s="45"/>
      <c r="K262" s="44"/>
      <c r="L262" s="46"/>
      <c r="M262" s="45"/>
      <c r="N262" s="45"/>
      <c r="O262" s="45"/>
      <c r="P262" s="45"/>
      <c r="Q262" s="43"/>
    </row>
    <row r="263" spans="1:17" ht="11.25" customHeight="1" x14ac:dyDescent="0.2">
      <c r="A263" s="43"/>
      <c r="B263" s="43"/>
      <c r="C263" s="43"/>
      <c r="D263" s="43"/>
      <c r="E263" s="43"/>
      <c r="F263" s="43"/>
      <c r="G263" s="43"/>
      <c r="H263" s="43"/>
      <c r="I263" s="43"/>
      <c r="J263" s="45"/>
      <c r="K263" s="44"/>
      <c r="L263" s="46"/>
      <c r="M263" s="45"/>
      <c r="N263" s="45"/>
      <c r="O263" s="45"/>
      <c r="P263" s="45"/>
      <c r="Q263" s="43"/>
    </row>
    <row r="264" spans="1:17" ht="11.25" customHeight="1" x14ac:dyDescent="0.2">
      <c r="A264" s="43"/>
      <c r="B264" s="43"/>
      <c r="C264" s="43"/>
      <c r="D264" s="43"/>
      <c r="E264" s="43"/>
      <c r="F264" s="43"/>
      <c r="G264" s="43"/>
      <c r="H264" s="43"/>
      <c r="I264" s="43"/>
      <c r="J264" s="45"/>
      <c r="K264" s="44"/>
      <c r="L264" s="46"/>
      <c r="M264" s="45"/>
      <c r="N264" s="45"/>
      <c r="O264" s="45"/>
      <c r="P264" s="45"/>
      <c r="Q264" s="43"/>
    </row>
    <row r="265" spans="1:17" ht="11.25" customHeight="1" x14ac:dyDescent="0.2">
      <c r="A265" s="43"/>
      <c r="B265" s="43"/>
      <c r="C265" s="43"/>
      <c r="D265" s="43"/>
      <c r="E265" s="43"/>
      <c r="F265" s="43"/>
      <c r="G265" s="43"/>
      <c r="H265" s="43"/>
      <c r="I265" s="43"/>
      <c r="J265" s="45"/>
      <c r="K265" s="44"/>
      <c r="L265" s="46"/>
      <c r="M265" s="45"/>
      <c r="N265" s="45"/>
      <c r="O265" s="45"/>
      <c r="P265" s="45"/>
      <c r="Q265" s="43"/>
    </row>
    <row r="266" spans="1:17" ht="11.25" customHeight="1" x14ac:dyDescent="0.2">
      <c r="A266" s="43"/>
      <c r="B266" s="43"/>
      <c r="C266" s="43"/>
      <c r="D266" s="43"/>
      <c r="E266" s="43"/>
      <c r="F266" s="43"/>
      <c r="G266" s="43"/>
      <c r="H266" s="43"/>
      <c r="I266" s="43"/>
      <c r="J266" s="45"/>
      <c r="K266" s="44"/>
      <c r="L266" s="46"/>
      <c r="M266" s="45"/>
      <c r="N266" s="45"/>
      <c r="O266" s="45"/>
      <c r="P266" s="45"/>
      <c r="Q266" s="43"/>
    </row>
    <row r="267" spans="1:17" ht="11.25" customHeight="1" x14ac:dyDescent="0.2">
      <c r="A267" s="43"/>
      <c r="B267" s="43"/>
      <c r="C267" s="43"/>
      <c r="D267" s="43"/>
      <c r="E267" s="43"/>
      <c r="F267" s="43"/>
      <c r="G267" s="43"/>
      <c r="H267" s="43"/>
      <c r="I267" s="43"/>
      <c r="J267" s="45"/>
      <c r="K267" s="44"/>
      <c r="L267" s="46"/>
      <c r="M267" s="45"/>
      <c r="N267" s="45"/>
      <c r="O267" s="45"/>
      <c r="P267" s="45"/>
      <c r="Q267" s="43"/>
    </row>
    <row r="268" spans="1:17" ht="11.25" customHeight="1" x14ac:dyDescent="0.2">
      <c r="A268" s="43"/>
      <c r="B268" s="43"/>
      <c r="C268" s="43"/>
      <c r="D268" s="43"/>
      <c r="E268" s="43"/>
      <c r="F268" s="43"/>
      <c r="G268" s="43"/>
      <c r="H268" s="43"/>
      <c r="I268" s="43"/>
      <c r="J268" s="45"/>
      <c r="K268" s="44"/>
      <c r="L268" s="46"/>
      <c r="M268" s="45"/>
      <c r="N268" s="45"/>
      <c r="O268" s="45"/>
      <c r="P268" s="45"/>
      <c r="Q268" s="43"/>
    </row>
    <row r="269" spans="1:17" ht="11.25" customHeight="1" x14ac:dyDescent="0.2">
      <c r="A269" s="43"/>
      <c r="B269" s="43"/>
      <c r="C269" s="43"/>
      <c r="D269" s="43"/>
      <c r="E269" s="43"/>
      <c r="F269" s="43"/>
      <c r="G269" s="43"/>
      <c r="H269" s="43"/>
      <c r="I269" s="43"/>
      <c r="J269" s="45"/>
      <c r="K269" s="44"/>
      <c r="L269" s="46"/>
      <c r="M269" s="45"/>
      <c r="N269" s="45"/>
      <c r="O269" s="45"/>
      <c r="P269" s="45"/>
      <c r="Q269" s="43"/>
    </row>
    <row r="270" spans="1:17" ht="11.25" customHeight="1" x14ac:dyDescent="0.2">
      <c r="A270" s="43"/>
      <c r="B270" s="43"/>
      <c r="C270" s="43"/>
      <c r="D270" s="43"/>
      <c r="E270" s="43"/>
      <c r="F270" s="43"/>
      <c r="G270" s="43"/>
      <c r="H270" s="43"/>
      <c r="I270" s="43"/>
      <c r="J270" s="45"/>
      <c r="K270" s="44"/>
      <c r="L270" s="46"/>
      <c r="M270" s="45"/>
      <c r="N270" s="45"/>
      <c r="O270" s="45"/>
      <c r="P270" s="45"/>
      <c r="Q270" s="43"/>
    </row>
    <row r="271" spans="1:17" ht="11.25" customHeight="1" x14ac:dyDescent="0.2">
      <c r="A271" s="43"/>
      <c r="B271" s="43"/>
      <c r="C271" s="43"/>
      <c r="D271" s="43"/>
      <c r="E271" s="43"/>
      <c r="F271" s="43"/>
      <c r="G271" s="43"/>
      <c r="H271" s="43"/>
      <c r="I271" s="43"/>
      <c r="J271" s="45"/>
      <c r="K271" s="44"/>
      <c r="L271" s="46"/>
      <c r="M271" s="45"/>
      <c r="N271" s="45"/>
      <c r="O271" s="45"/>
      <c r="P271" s="45"/>
      <c r="Q271" s="43"/>
    </row>
    <row r="272" spans="1:17" ht="11.25" customHeight="1" x14ac:dyDescent="0.2">
      <c r="A272" s="43"/>
      <c r="B272" s="43"/>
      <c r="C272" s="43"/>
      <c r="D272" s="43"/>
      <c r="E272" s="43"/>
      <c r="F272" s="43"/>
      <c r="G272" s="43"/>
      <c r="H272" s="43"/>
      <c r="I272" s="43"/>
      <c r="J272" s="45"/>
      <c r="K272" s="44"/>
      <c r="L272" s="46"/>
      <c r="M272" s="45"/>
      <c r="N272" s="45"/>
      <c r="O272" s="45"/>
      <c r="P272" s="45"/>
      <c r="Q272" s="43"/>
    </row>
    <row r="273" spans="1:17" ht="11.25" customHeight="1" x14ac:dyDescent="0.2">
      <c r="A273" s="43"/>
      <c r="B273" s="43"/>
      <c r="C273" s="43"/>
      <c r="D273" s="43"/>
      <c r="E273" s="43"/>
      <c r="F273" s="43"/>
      <c r="G273" s="43"/>
      <c r="H273" s="43"/>
      <c r="I273" s="43"/>
      <c r="J273" s="45"/>
      <c r="K273" s="44"/>
      <c r="L273" s="46"/>
      <c r="M273" s="45"/>
      <c r="N273" s="45"/>
      <c r="O273" s="45"/>
      <c r="P273" s="45"/>
      <c r="Q273" s="43"/>
    </row>
    <row r="274" spans="1:17" ht="11.25" customHeight="1" x14ac:dyDescent="0.2">
      <c r="A274" s="43"/>
      <c r="B274" s="43"/>
      <c r="C274" s="43"/>
      <c r="D274" s="43"/>
      <c r="E274" s="43"/>
      <c r="F274" s="43"/>
      <c r="G274" s="43"/>
      <c r="H274" s="43"/>
      <c r="I274" s="43"/>
      <c r="J274" s="45"/>
      <c r="K274" s="44"/>
      <c r="L274" s="46"/>
      <c r="M274" s="45"/>
      <c r="N274" s="45"/>
      <c r="O274" s="45"/>
      <c r="P274" s="45"/>
      <c r="Q274" s="43"/>
    </row>
    <row r="275" spans="1:17" ht="11.25" customHeight="1" x14ac:dyDescent="0.2">
      <c r="A275" s="43"/>
      <c r="B275" s="43"/>
      <c r="C275" s="43"/>
      <c r="D275" s="43"/>
      <c r="E275" s="43"/>
      <c r="F275" s="43"/>
      <c r="G275" s="43"/>
      <c r="H275" s="43"/>
      <c r="I275" s="43"/>
      <c r="J275" s="45"/>
      <c r="K275" s="44"/>
      <c r="L275" s="46"/>
      <c r="M275" s="45"/>
      <c r="N275" s="45"/>
      <c r="O275" s="45"/>
      <c r="P275" s="45"/>
      <c r="Q275" s="43"/>
    </row>
    <row r="276" spans="1:17" ht="11.25" customHeight="1" x14ac:dyDescent="0.2">
      <c r="A276" s="43"/>
      <c r="B276" s="43"/>
      <c r="C276" s="43"/>
      <c r="D276" s="43"/>
      <c r="E276" s="43"/>
      <c r="F276" s="43"/>
      <c r="G276" s="43"/>
      <c r="H276" s="43"/>
      <c r="I276" s="43"/>
      <c r="J276" s="45"/>
      <c r="K276" s="44"/>
      <c r="L276" s="46"/>
      <c r="M276" s="45"/>
      <c r="N276" s="45"/>
      <c r="O276" s="45"/>
      <c r="P276" s="45"/>
      <c r="Q276" s="43"/>
    </row>
    <row r="277" spans="1:17" ht="11.25" customHeight="1" x14ac:dyDescent="0.2">
      <c r="A277" s="43"/>
      <c r="B277" s="43"/>
      <c r="C277" s="43"/>
      <c r="D277" s="43"/>
      <c r="E277" s="43"/>
      <c r="F277" s="43"/>
      <c r="G277" s="43"/>
      <c r="H277" s="43"/>
      <c r="I277" s="43"/>
      <c r="J277" s="45"/>
      <c r="K277" s="44"/>
      <c r="L277" s="46"/>
      <c r="M277" s="45"/>
      <c r="N277" s="45"/>
      <c r="O277" s="45"/>
      <c r="P277" s="45"/>
      <c r="Q277" s="43"/>
    </row>
    <row r="278" spans="1:17" ht="11.25" customHeight="1" x14ac:dyDescent="0.2">
      <c r="A278" s="43"/>
      <c r="B278" s="43"/>
      <c r="C278" s="43"/>
      <c r="D278" s="43"/>
      <c r="E278" s="43"/>
      <c r="F278" s="43"/>
      <c r="G278" s="43"/>
      <c r="H278" s="43"/>
      <c r="I278" s="43"/>
      <c r="J278" s="45"/>
      <c r="K278" s="44"/>
      <c r="L278" s="46"/>
      <c r="M278" s="45"/>
      <c r="N278" s="45"/>
      <c r="O278" s="45"/>
      <c r="P278" s="45"/>
      <c r="Q278" s="43"/>
    </row>
    <row r="279" spans="1:17" ht="11.25" customHeight="1" x14ac:dyDescent="0.2">
      <c r="A279" s="43"/>
      <c r="B279" s="43"/>
      <c r="C279" s="43"/>
      <c r="D279" s="43"/>
      <c r="E279" s="43"/>
      <c r="F279" s="43"/>
      <c r="G279" s="43"/>
      <c r="H279" s="43"/>
      <c r="I279" s="43"/>
      <c r="J279" s="45"/>
      <c r="K279" s="44"/>
      <c r="L279" s="46"/>
      <c r="M279" s="45"/>
      <c r="N279" s="45"/>
      <c r="O279" s="45"/>
      <c r="P279" s="45"/>
      <c r="Q279" s="43"/>
    </row>
    <row r="280" spans="1:17" ht="11.25" customHeight="1" x14ac:dyDescent="0.2">
      <c r="A280" s="43"/>
      <c r="B280" s="43"/>
      <c r="C280" s="43"/>
      <c r="D280" s="43"/>
      <c r="E280" s="43"/>
      <c r="F280" s="43"/>
      <c r="G280" s="43"/>
      <c r="H280" s="43"/>
      <c r="I280" s="43"/>
      <c r="J280" s="45"/>
      <c r="K280" s="44"/>
      <c r="L280" s="46"/>
      <c r="M280" s="45"/>
      <c r="N280" s="45"/>
      <c r="O280" s="45"/>
      <c r="P280" s="45"/>
      <c r="Q280" s="43"/>
    </row>
    <row r="281" spans="1:17" ht="11.25" customHeight="1" x14ac:dyDescent="0.2">
      <c r="A281" s="43"/>
      <c r="B281" s="43"/>
      <c r="C281" s="43"/>
      <c r="D281" s="43"/>
      <c r="E281" s="43"/>
      <c r="F281" s="43"/>
      <c r="G281" s="43"/>
      <c r="H281" s="43"/>
      <c r="I281" s="43"/>
      <c r="J281" s="45"/>
      <c r="K281" s="44"/>
      <c r="L281" s="46"/>
      <c r="M281" s="45"/>
      <c r="N281" s="45"/>
      <c r="O281" s="45"/>
      <c r="P281" s="45"/>
      <c r="Q281" s="43"/>
    </row>
    <row r="282" spans="1:17" ht="11.25" customHeight="1" x14ac:dyDescent="0.2">
      <c r="A282" s="43"/>
      <c r="B282" s="43"/>
      <c r="C282" s="43"/>
      <c r="D282" s="43"/>
      <c r="E282" s="43"/>
      <c r="F282" s="43"/>
      <c r="G282" s="43"/>
      <c r="H282" s="43"/>
      <c r="I282" s="43"/>
      <c r="J282" s="45"/>
      <c r="K282" s="44"/>
      <c r="L282" s="46"/>
      <c r="M282" s="45"/>
      <c r="N282" s="45"/>
      <c r="O282" s="45"/>
      <c r="P282" s="45"/>
      <c r="Q282" s="43"/>
    </row>
    <row r="283" spans="1:17" ht="11.25" customHeight="1" x14ac:dyDescent="0.2">
      <c r="A283" s="43"/>
      <c r="B283" s="43"/>
      <c r="C283" s="43"/>
      <c r="D283" s="43"/>
      <c r="E283" s="43"/>
      <c r="F283" s="43"/>
      <c r="G283" s="43"/>
      <c r="H283" s="43"/>
      <c r="I283" s="43"/>
      <c r="J283" s="45"/>
      <c r="K283" s="44"/>
      <c r="L283" s="46"/>
      <c r="M283" s="45"/>
      <c r="N283" s="45"/>
      <c r="O283" s="45"/>
      <c r="P283" s="45"/>
      <c r="Q283" s="43"/>
    </row>
    <row r="284" spans="1:17" ht="11.25" customHeight="1" x14ac:dyDescent="0.2">
      <c r="A284" s="43"/>
      <c r="B284" s="43"/>
      <c r="C284" s="43"/>
      <c r="D284" s="43"/>
      <c r="E284" s="43"/>
      <c r="F284" s="43"/>
      <c r="G284" s="43"/>
      <c r="H284" s="43"/>
      <c r="I284" s="43"/>
      <c r="J284" s="45"/>
      <c r="K284" s="44"/>
      <c r="L284" s="46"/>
      <c r="M284" s="45"/>
      <c r="N284" s="45"/>
      <c r="O284" s="45"/>
      <c r="P284" s="45"/>
      <c r="Q284" s="43"/>
    </row>
    <row r="285" spans="1:17" ht="11.25" customHeight="1" x14ac:dyDescent="0.2">
      <c r="A285" s="43"/>
      <c r="B285" s="43"/>
      <c r="C285" s="43"/>
      <c r="D285" s="43"/>
      <c r="E285" s="43"/>
      <c r="F285" s="43"/>
      <c r="G285" s="43"/>
      <c r="H285" s="43"/>
      <c r="I285" s="43"/>
      <c r="J285" s="45"/>
      <c r="K285" s="44"/>
      <c r="L285" s="46"/>
      <c r="M285" s="45"/>
      <c r="N285" s="45"/>
      <c r="O285" s="45"/>
      <c r="P285" s="45"/>
      <c r="Q285" s="43"/>
    </row>
    <row r="286" spans="1:17" ht="11.25" customHeight="1" x14ac:dyDescent="0.2">
      <c r="A286" s="43"/>
      <c r="B286" s="43"/>
      <c r="C286" s="43"/>
      <c r="D286" s="43"/>
      <c r="E286" s="43"/>
      <c r="F286" s="43"/>
      <c r="G286" s="43"/>
      <c r="H286" s="43"/>
      <c r="I286" s="43"/>
      <c r="J286" s="45"/>
      <c r="K286" s="44"/>
      <c r="L286" s="46"/>
      <c r="M286" s="45"/>
      <c r="N286" s="45"/>
      <c r="O286" s="45"/>
      <c r="P286" s="45"/>
      <c r="Q286" s="43"/>
    </row>
    <row r="287" spans="1:17" ht="11.25" customHeight="1" x14ac:dyDescent="0.2">
      <c r="A287" s="43"/>
      <c r="B287" s="43"/>
      <c r="C287" s="43"/>
      <c r="D287" s="43"/>
      <c r="E287" s="43"/>
      <c r="F287" s="43"/>
      <c r="G287" s="43"/>
      <c r="H287" s="43"/>
      <c r="I287" s="43"/>
      <c r="J287" s="45"/>
      <c r="K287" s="44"/>
      <c r="L287" s="46"/>
      <c r="M287" s="45"/>
      <c r="N287" s="45"/>
      <c r="O287" s="45"/>
      <c r="P287" s="45"/>
      <c r="Q287" s="43"/>
    </row>
    <row r="288" spans="1:17" ht="11.25" customHeight="1" x14ac:dyDescent="0.2">
      <c r="A288" s="43"/>
      <c r="B288" s="43"/>
      <c r="C288" s="43"/>
      <c r="D288" s="43"/>
      <c r="E288" s="43"/>
      <c r="F288" s="43"/>
      <c r="G288" s="43"/>
      <c r="H288" s="43"/>
      <c r="I288" s="43"/>
      <c r="J288" s="45"/>
      <c r="K288" s="44"/>
      <c r="L288" s="46"/>
      <c r="M288" s="45"/>
      <c r="N288" s="45"/>
      <c r="O288" s="45"/>
      <c r="P288" s="45"/>
      <c r="Q288" s="43"/>
    </row>
    <row r="289" spans="1:17" ht="11.25" customHeight="1" x14ac:dyDescent="0.2">
      <c r="A289" s="43"/>
      <c r="B289" s="43"/>
      <c r="C289" s="43"/>
      <c r="D289" s="43"/>
      <c r="E289" s="43"/>
      <c r="F289" s="43"/>
      <c r="G289" s="43"/>
      <c r="H289" s="43"/>
      <c r="I289" s="43"/>
      <c r="J289" s="45"/>
      <c r="K289" s="44"/>
      <c r="L289" s="46"/>
      <c r="M289" s="45"/>
      <c r="N289" s="45"/>
      <c r="O289" s="45"/>
      <c r="P289" s="45"/>
      <c r="Q289" s="43"/>
    </row>
    <row r="290" spans="1:17" ht="11.25" customHeight="1" x14ac:dyDescent="0.2">
      <c r="A290" s="43"/>
      <c r="B290" s="43"/>
      <c r="C290" s="43"/>
      <c r="D290" s="43"/>
      <c r="E290" s="43"/>
      <c r="F290" s="43"/>
      <c r="G290" s="43"/>
      <c r="H290" s="43"/>
      <c r="I290" s="43"/>
      <c r="J290" s="45"/>
      <c r="K290" s="44"/>
      <c r="L290" s="46"/>
      <c r="M290" s="45"/>
      <c r="N290" s="45"/>
      <c r="O290" s="45"/>
      <c r="P290" s="45"/>
      <c r="Q290" s="43"/>
    </row>
    <row r="291" spans="1:17" ht="11.25" customHeight="1" x14ac:dyDescent="0.2">
      <c r="A291" s="43"/>
      <c r="B291" s="43"/>
      <c r="C291" s="43"/>
      <c r="D291" s="43"/>
      <c r="E291" s="43"/>
      <c r="F291" s="43"/>
      <c r="G291" s="43"/>
      <c r="H291" s="43"/>
      <c r="I291" s="43"/>
      <c r="J291" s="45"/>
      <c r="K291" s="44"/>
      <c r="L291" s="46"/>
      <c r="M291" s="45"/>
      <c r="N291" s="45"/>
      <c r="O291" s="45"/>
      <c r="P291" s="45"/>
      <c r="Q291" s="43"/>
    </row>
    <row r="292" spans="1:17" ht="11.25" customHeight="1" x14ac:dyDescent="0.2">
      <c r="A292" s="43"/>
      <c r="B292" s="43"/>
      <c r="C292" s="43"/>
      <c r="D292" s="43"/>
      <c r="E292" s="43"/>
      <c r="F292" s="43"/>
      <c r="G292" s="43"/>
      <c r="H292" s="43"/>
      <c r="I292" s="43"/>
      <c r="J292" s="45"/>
      <c r="K292" s="44"/>
      <c r="L292" s="46"/>
      <c r="M292" s="45"/>
      <c r="N292" s="45"/>
      <c r="O292" s="45"/>
      <c r="P292" s="45"/>
      <c r="Q292" s="43"/>
    </row>
    <row r="293" spans="1:17" ht="11.25" customHeight="1" x14ac:dyDescent="0.2">
      <c r="A293" s="43"/>
      <c r="B293" s="43"/>
      <c r="C293" s="43"/>
      <c r="D293" s="43"/>
      <c r="E293" s="43"/>
      <c r="F293" s="43"/>
      <c r="G293" s="43"/>
      <c r="H293" s="43"/>
      <c r="I293" s="43"/>
      <c r="J293" s="45"/>
      <c r="K293" s="44"/>
      <c r="L293" s="46"/>
      <c r="M293" s="45"/>
      <c r="N293" s="45"/>
      <c r="O293" s="45"/>
      <c r="P293" s="45"/>
      <c r="Q293" s="43"/>
    </row>
    <row r="294" spans="1:17" ht="11.25" customHeight="1" x14ac:dyDescent="0.2">
      <c r="A294" s="43"/>
      <c r="B294" s="43"/>
      <c r="C294" s="43"/>
      <c r="D294" s="43"/>
      <c r="E294" s="43"/>
      <c r="F294" s="43"/>
      <c r="G294" s="43"/>
      <c r="H294" s="43"/>
      <c r="I294" s="43"/>
      <c r="J294" s="45"/>
      <c r="K294" s="44"/>
      <c r="L294" s="46"/>
      <c r="M294" s="45"/>
      <c r="N294" s="45"/>
      <c r="O294" s="45"/>
      <c r="P294" s="45"/>
      <c r="Q294" s="43"/>
    </row>
    <row r="295" spans="1:17" ht="11.25" customHeight="1" x14ac:dyDescent="0.2">
      <c r="A295" s="43"/>
      <c r="B295" s="43"/>
      <c r="C295" s="43"/>
      <c r="D295" s="43"/>
      <c r="E295" s="43"/>
      <c r="F295" s="43"/>
      <c r="G295" s="43"/>
      <c r="H295" s="43"/>
      <c r="I295" s="43"/>
      <c r="J295" s="45"/>
      <c r="K295" s="44"/>
      <c r="L295" s="46"/>
      <c r="M295" s="45"/>
      <c r="N295" s="45"/>
      <c r="O295" s="45"/>
      <c r="P295" s="45"/>
      <c r="Q295" s="43"/>
    </row>
    <row r="296" spans="1:17" ht="11.25" customHeight="1" x14ac:dyDescent="0.2">
      <c r="A296" s="43"/>
      <c r="B296" s="43"/>
      <c r="C296" s="43"/>
      <c r="D296" s="43"/>
      <c r="E296" s="43"/>
      <c r="F296" s="43"/>
      <c r="G296" s="43"/>
      <c r="H296" s="43"/>
      <c r="I296" s="43"/>
      <c r="J296" s="45"/>
      <c r="K296" s="44"/>
      <c r="L296" s="46"/>
      <c r="M296" s="45"/>
      <c r="N296" s="45"/>
      <c r="O296" s="45"/>
      <c r="P296" s="45"/>
      <c r="Q296" s="43"/>
    </row>
    <row r="297" spans="1:17" ht="11.25" customHeight="1" x14ac:dyDescent="0.2">
      <c r="A297" s="43"/>
      <c r="B297" s="43"/>
      <c r="C297" s="43"/>
      <c r="D297" s="43"/>
      <c r="E297" s="43"/>
      <c r="F297" s="43"/>
      <c r="G297" s="43"/>
      <c r="H297" s="43"/>
      <c r="I297" s="43"/>
      <c r="J297" s="45"/>
      <c r="K297" s="44"/>
      <c r="L297" s="46"/>
      <c r="M297" s="45"/>
      <c r="N297" s="45"/>
      <c r="O297" s="45"/>
      <c r="P297" s="45"/>
      <c r="Q297" s="43"/>
    </row>
    <row r="298" spans="1:17" ht="11.25" customHeight="1" x14ac:dyDescent="0.2">
      <c r="A298" s="43"/>
      <c r="B298" s="43"/>
      <c r="C298" s="43"/>
      <c r="D298" s="43"/>
      <c r="E298" s="43"/>
      <c r="F298" s="43"/>
      <c r="G298" s="43"/>
      <c r="H298" s="43"/>
      <c r="I298" s="43"/>
      <c r="J298" s="45"/>
      <c r="K298" s="44"/>
      <c r="L298" s="46"/>
      <c r="M298" s="45"/>
      <c r="N298" s="45"/>
      <c r="O298" s="45"/>
      <c r="P298" s="45"/>
      <c r="Q298" s="43"/>
    </row>
    <row r="299" spans="1:17" ht="11.25" customHeight="1" x14ac:dyDescent="0.2">
      <c r="A299" s="43"/>
      <c r="B299" s="43"/>
      <c r="C299" s="43"/>
      <c r="D299" s="43"/>
      <c r="E299" s="43"/>
      <c r="F299" s="43"/>
      <c r="G299" s="43"/>
      <c r="H299" s="43"/>
      <c r="I299" s="43"/>
      <c r="J299" s="45"/>
      <c r="K299" s="44"/>
      <c r="L299" s="46"/>
      <c r="M299" s="45"/>
      <c r="N299" s="45"/>
      <c r="O299" s="45"/>
      <c r="P299" s="45"/>
      <c r="Q299" s="43"/>
    </row>
    <row r="300" spans="1:17" ht="11.25" customHeight="1" x14ac:dyDescent="0.2">
      <c r="A300" s="43"/>
      <c r="B300" s="43"/>
      <c r="C300" s="43"/>
      <c r="D300" s="43"/>
      <c r="E300" s="43"/>
      <c r="F300" s="43"/>
      <c r="G300" s="43"/>
      <c r="H300" s="43"/>
      <c r="I300" s="43"/>
      <c r="J300" s="45"/>
      <c r="K300" s="44"/>
      <c r="L300" s="46"/>
      <c r="M300" s="45"/>
      <c r="N300" s="45"/>
      <c r="O300" s="45"/>
      <c r="P300" s="45"/>
      <c r="Q300" s="43"/>
    </row>
    <row r="301" spans="1:17" ht="11.25" customHeight="1" x14ac:dyDescent="0.2">
      <c r="A301" s="43"/>
      <c r="B301" s="43"/>
      <c r="C301" s="43"/>
      <c r="D301" s="43"/>
      <c r="E301" s="43"/>
      <c r="F301" s="43"/>
      <c r="G301" s="43"/>
      <c r="H301" s="43"/>
      <c r="I301" s="43"/>
      <c r="J301" s="45"/>
      <c r="K301" s="44"/>
      <c r="L301" s="46"/>
      <c r="M301" s="45"/>
      <c r="N301" s="45"/>
      <c r="O301" s="45"/>
      <c r="P301" s="45"/>
      <c r="Q301" s="43"/>
    </row>
    <row r="302" spans="1:17" ht="11.25" customHeight="1" x14ac:dyDescent="0.2">
      <c r="A302" s="43"/>
      <c r="B302" s="43"/>
      <c r="C302" s="43"/>
      <c r="D302" s="43"/>
      <c r="E302" s="43"/>
      <c r="F302" s="43"/>
      <c r="G302" s="43"/>
      <c r="H302" s="43"/>
      <c r="I302" s="43"/>
      <c r="J302" s="45"/>
      <c r="K302" s="44"/>
      <c r="L302" s="46"/>
      <c r="M302" s="45"/>
      <c r="N302" s="45"/>
      <c r="O302" s="45"/>
      <c r="P302" s="45"/>
      <c r="Q302" s="43"/>
    </row>
    <row r="303" spans="1:17" ht="11.25" customHeight="1" x14ac:dyDescent="0.2">
      <c r="A303" s="43"/>
      <c r="B303" s="43"/>
      <c r="C303" s="43"/>
      <c r="D303" s="43"/>
      <c r="E303" s="43"/>
      <c r="F303" s="43"/>
      <c r="G303" s="43"/>
      <c r="H303" s="43"/>
      <c r="I303" s="43"/>
      <c r="J303" s="45"/>
      <c r="K303" s="44"/>
      <c r="L303" s="46"/>
      <c r="M303" s="45"/>
      <c r="N303" s="45"/>
      <c r="O303" s="45"/>
      <c r="P303" s="45"/>
      <c r="Q303" s="43"/>
    </row>
    <row r="304" spans="1:17" ht="11.25" customHeight="1" x14ac:dyDescent="0.2">
      <c r="A304" s="43"/>
      <c r="B304" s="43"/>
      <c r="C304" s="43"/>
      <c r="D304" s="43"/>
      <c r="E304" s="43"/>
      <c r="F304" s="43"/>
      <c r="G304" s="43"/>
      <c r="H304" s="43"/>
      <c r="I304" s="43"/>
      <c r="J304" s="45"/>
      <c r="K304" s="44"/>
      <c r="L304" s="46"/>
      <c r="M304" s="45"/>
      <c r="N304" s="45"/>
      <c r="O304" s="45"/>
      <c r="P304" s="45"/>
      <c r="Q304" s="43"/>
    </row>
    <row r="305" spans="1:17" ht="11.25" customHeight="1" x14ac:dyDescent="0.2">
      <c r="A305" s="43"/>
      <c r="B305" s="43"/>
      <c r="C305" s="43"/>
      <c r="D305" s="43"/>
      <c r="E305" s="43"/>
      <c r="F305" s="43"/>
      <c r="G305" s="43"/>
      <c r="H305" s="43"/>
      <c r="I305" s="43"/>
      <c r="J305" s="45"/>
      <c r="K305" s="44"/>
      <c r="L305" s="46"/>
      <c r="M305" s="45"/>
      <c r="N305" s="45"/>
      <c r="O305" s="45"/>
      <c r="P305" s="45"/>
      <c r="Q305" s="43"/>
    </row>
    <row r="306" spans="1:17" ht="11.25" customHeight="1" x14ac:dyDescent="0.2">
      <c r="A306" s="43"/>
      <c r="B306" s="43"/>
      <c r="C306" s="43"/>
      <c r="D306" s="43"/>
      <c r="E306" s="43"/>
      <c r="F306" s="43"/>
      <c r="G306" s="43"/>
      <c r="H306" s="43"/>
      <c r="I306" s="43"/>
      <c r="J306" s="45"/>
      <c r="K306" s="44"/>
      <c r="L306" s="46"/>
      <c r="M306" s="45"/>
      <c r="N306" s="45"/>
      <c r="O306" s="45"/>
      <c r="P306" s="45"/>
      <c r="Q306" s="43"/>
    </row>
    <row r="307" spans="1:17" ht="11.25" customHeight="1" x14ac:dyDescent="0.2">
      <c r="A307" s="43"/>
      <c r="B307" s="43"/>
      <c r="C307" s="43"/>
      <c r="D307" s="43"/>
      <c r="E307" s="43"/>
      <c r="F307" s="43"/>
      <c r="G307" s="43"/>
      <c r="H307" s="43"/>
      <c r="I307" s="43"/>
      <c r="J307" s="45"/>
      <c r="K307" s="44"/>
      <c r="L307" s="46"/>
      <c r="M307" s="45"/>
      <c r="N307" s="45"/>
      <c r="O307" s="45"/>
      <c r="P307" s="45"/>
      <c r="Q307" s="43"/>
    </row>
    <row r="308" spans="1:17" ht="11.25" customHeight="1" x14ac:dyDescent="0.2">
      <c r="A308" s="43"/>
      <c r="B308" s="43"/>
      <c r="C308" s="43"/>
      <c r="D308" s="43"/>
      <c r="E308" s="43"/>
      <c r="F308" s="43"/>
      <c r="G308" s="43"/>
      <c r="H308" s="43"/>
      <c r="I308" s="43"/>
      <c r="J308" s="45"/>
      <c r="K308" s="44"/>
      <c r="L308" s="46"/>
      <c r="M308" s="45"/>
      <c r="N308" s="45"/>
      <c r="O308" s="45"/>
      <c r="P308" s="45"/>
      <c r="Q308" s="43"/>
    </row>
    <row r="309" spans="1:17" ht="11.25" customHeight="1" x14ac:dyDescent="0.2">
      <c r="A309" s="43"/>
      <c r="B309" s="43"/>
      <c r="C309" s="43"/>
      <c r="D309" s="43"/>
      <c r="E309" s="43"/>
      <c r="F309" s="43"/>
      <c r="G309" s="43"/>
      <c r="H309" s="43"/>
      <c r="I309" s="43"/>
      <c r="J309" s="45"/>
      <c r="K309" s="44"/>
      <c r="L309" s="46"/>
      <c r="M309" s="45"/>
      <c r="N309" s="45"/>
      <c r="O309" s="45"/>
      <c r="P309" s="45"/>
      <c r="Q309" s="43"/>
    </row>
    <row r="310" spans="1:17" ht="11.25" customHeight="1" x14ac:dyDescent="0.2">
      <c r="A310" s="43"/>
      <c r="B310" s="43"/>
      <c r="C310" s="43"/>
      <c r="D310" s="43"/>
      <c r="E310" s="43"/>
      <c r="F310" s="43"/>
      <c r="G310" s="43"/>
      <c r="H310" s="43"/>
      <c r="I310" s="43"/>
      <c r="J310" s="45"/>
      <c r="K310" s="44"/>
      <c r="L310" s="46"/>
      <c r="M310" s="45"/>
      <c r="N310" s="45"/>
      <c r="O310" s="45"/>
      <c r="P310" s="45"/>
      <c r="Q310" s="43"/>
    </row>
    <row r="311" spans="1:17" ht="11.25" customHeight="1" x14ac:dyDescent="0.2">
      <c r="A311" s="43"/>
      <c r="B311" s="43"/>
      <c r="C311" s="43"/>
      <c r="D311" s="43"/>
      <c r="E311" s="43"/>
      <c r="F311" s="43"/>
      <c r="G311" s="43"/>
      <c r="H311" s="43"/>
      <c r="I311" s="43"/>
      <c r="J311" s="45"/>
      <c r="K311" s="44"/>
      <c r="L311" s="46"/>
      <c r="M311" s="45"/>
      <c r="N311" s="45"/>
      <c r="O311" s="45"/>
      <c r="P311" s="45"/>
      <c r="Q311" s="43"/>
    </row>
    <row r="312" spans="1:17" ht="11.25" customHeight="1" x14ac:dyDescent="0.2">
      <c r="A312" s="43"/>
      <c r="B312" s="43"/>
      <c r="C312" s="43"/>
      <c r="D312" s="43"/>
      <c r="E312" s="43"/>
      <c r="F312" s="43"/>
      <c r="G312" s="43"/>
      <c r="H312" s="43"/>
      <c r="I312" s="43"/>
      <c r="J312" s="45"/>
      <c r="K312" s="44"/>
      <c r="L312" s="46"/>
      <c r="M312" s="45"/>
      <c r="N312" s="45"/>
      <c r="O312" s="45"/>
      <c r="P312" s="45"/>
      <c r="Q312" s="43"/>
    </row>
    <row r="313" spans="1:17" ht="11.25" customHeight="1" x14ac:dyDescent="0.2">
      <c r="A313" s="43"/>
      <c r="B313" s="43"/>
      <c r="C313" s="43"/>
      <c r="D313" s="43"/>
      <c r="E313" s="43"/>
      <c r="F313" s="43"/>
      <c r="G313" s="43"/>
      <c r="H313" s="43"/>
      <c r="I313" s="43"/>
      <c r="J313" s="45"/>
      <c r="K313" s="44"/>
      <c r="L313" s="46"/>
      <c r="M313" s="45"/>
      <c r="N313" s="45"/>
      <c r="O313" s="45"/>
      <c r="P313" s="45"/>
      <c r="Q313" s="43"/>
    </row>
    <row r="314" spans="1:17" ht="11.25" customHeight="1" x14ac:dyDescent="0.2">
      <c r="A314" s="43"/>
      <c r="B314" s="43"/>
      <c r="C314" s="43"/>
      <c r="D314" s="43"/>
      <c r="E314" s="43"/>
      <c r="F314" s="43"/>
      <c r="G314" s="43"/>
      <c r="H314" s="43"/>
      <c r="I314" s="43"/>
      <c r="J314" s="45"/>
      <c r="K314" s="44"/>
      <c r="L314" s="46"/>
      <c r="M314" s="45"/>
      <c r="N314" s="45"/>
      <c r="O314" s="45"/>
      <c r="P314" s="45"/>
      <c r="Q314" s="43"/>
    </row>
    <row r="315" spans="1:17" ht="11.25" customHeight="1" x14ac:dyDescent="0.2">
      <c r="A315" s="43"/>
      <c r="B315" s="43"/>
      <c r="C315" s="43"/>
      <c r="D315" s="43"/>
      <c r="E315" s="43"/>
      <c r="F315" s="43"/>
      <c r="G315" s="43"/>
      <c r="H315" s="43"/>
      <c r="I315" s="43"/>
      <c r="J315" s="45"/>
      <c r="K315" s="44"/>
      <c r="L315" s="46"/>
      <c r="M315" s="45"/>
      <c r="N315" s="45"/>
      <c r="O315" s="45"/>
      <c r="P315" s="45"/>
      <c r="Q315" s="43"/>
    </row>
    <row r="316" spans="1:17" ht="11.25" customHeight="1" x14ac:dyDescent="0.2">
      <c r="A316" s="43"/>
      <c r="B316" s="43"/>
      <c r="C316" s="43"/>
      <c r="D316" s="43"/>
      <c r="E316" s="43"/>
      <c r="F316" s="43"/>
      <c r="G316" s="43"/>
      <c r="H316" s="43"/>
      <c r="I316" s="43"/>
      <c r="J316" s="45"/>
      <c r="K316" s="44"/>
      <c r="L316" s="46"/>
      <c r="M316" s="45"/>
      <c r="N316" s="45"/>
      <c r="O316" s="45"/>
      <c r="P316" s="45"/>
      <c r="Q316" s="43"/>
    </row>
    <row r="317" spans="1:17" ht="11.25" customHeight="1" x14ac:dyDescent="0.2">
      <c r="A317" s="43"/>
      <c r="B317" s="43"/>
      <c r="C317" s="43"/>
      <c r="D317" s="43"/>
      <c r="E317" s="43"/>
      <c r="F317" s="43"/>
      <c r="G317" s="43"/>
      <c r="H317" s="43"/>
      <c r="I317" s="43"/>
      <c r="J317" s="45"/>
      <c r="K317" s="44"/>
      <c r="L317" s="46"/>
      <c r="M317" s="45"/>
      <c r="N317" s="45"/>
      <c r="O317" s="45"/>
      <c r="P317" s="45"/>
      <c r="Q317" s="43"/>
    </row>
    <row r="318" spans="1:17" ht="11.25" customHeight="1" x14ac:dyDescent="0.2">
      <c r="A318" s="43"/>
      <c r="B318" s="43"/>
      <c r="C318" s="43"/>
      <c r="D318" s="43"/>
      <c r="E318" s="43"/>
      <c r="F318" s="43"/>
      <c r="G318" s="43"/>
      <c r="H318" s="43"/>
      <c r="I318" s="43"/>
      <c r="J318" s="45"/>
      <c r="K318" s="44"/>
      <c r="L318" s="46"/>
      <c r="M318" s="45"/>
      <c r="N318" s="45"/>
      <c r="O318" s="45"/>
      <c r="P318" s="45"/>
      <c r="Q318" s="43"/>
    </row>
    <row r="319" spans="1:17" ht="11.25" customHeight="1" x14ac:dyDescent="0.2">
      <c r="A319" s="43"/>
      <c r="B319" s="43"/>
      <c r="C319" s="43"/>
      <c r="D319" s="43"/>
      <c r="E319" s="43"/>
      <c r="F319" s="43"/>
      <c r="G319" s="43"/>
      <c r="H319" s="43"/>
      <c r="I319" s="43"/>
      <c r="J319" s="45"/>
      <c r="K319" s="44"/>
      <c r="L319" s="46"/>
      <c r="M319" s="45"/>
      <c r="N319" s="45"/>
      <c r="O319" s="45"/>
      <c r="P319" s="45"/>
      <c r="Q319" s="43"/>
    </row>
    <row r="320" spans="1:17" ht="11.25" customHeight="1" x14ac:dyDescent="0.2">
      <c r="A320" s="43"/>
      <c r="B320" s="43"/>
      <c r="C320" s="43"/>
      <c r="D320" s="43"/>
      <c r="E320" s="43"/>
      <c r="F320" s="43"/>
      <c r="G320" s="43"/>
      <c r="H320" s="43"/>
      <c r="I320" s="43"/>
      <c r="J320" s="45"/>
      <c r="K320" s="44"/>
      <c r="L320" s="46"/>
      <c r="M320" s="45"/>
      <c r="N320" s="45"/>
      <c r="O320" s="45"/>
      <c r="P320" s="45"/>
      <c r="Q320" s="43"/>
    </row>
    <row r="321" spans="1:17" ht="11.25" customHeight="1" x14ac:dyDescent="0.2">
      <c r="A321" s="43"/>
      <c r="B321" s="43"/>
      <c r="C321" s="43"/>
      <c r="D321" s="43"/>
      <c r="E321" s="43"/>
      <c r="F321" s="43"/>
      <c r="G321" s="43"/>
      <c r="H321" s="43"/>
      <c r="I321" s="43"/>
      <c r="J321" s="45"/>
      <c r="K321" s="44"/>
      <c r="L321" s="46"/>
      <c r="M321" s="45"/>
      <c r="N321" s="45"/>
      <c r="O321" s="45"/>
      <c r="P321" s="45"/>
      <c r="Q321" s="43"/>
    </row>
    <row r="322" spans="1:17" ht="11.25" customHeight="1" x14ac:dyDescent="0.2">
      <c r="A322" s="43"/>
      <c r="B322" s="43"/>
      <c r="C322" s="43"/>
      <c r="D322" s="43"/>
      <c r="E322" s="43"/>
      <c r="F322" s="43"/>
      <c r="G322" s="43"/>
      <c r="H322" s="43"/>
      <c r="I322" s="43"/>
      <c r="J322" s="45"/>
      <c r="K322" s="44"/>
      <c r="L322" s="46"/>
      <c r="M322" s="45"/>
      <c r="N322" s="45"/>
      <c r="O322" s="45"/>
      <c r="P322" s="45"/>
      <c r="Q322" s="43"/>
    </row>
    <row r="323" spans="1:17" ht="11.25" customHeight="1" x14ac:dyDescent="0.2">
      <c r="A323" s="43"/>
      <c r="B323" s="43"/>
      <c r="C323" s="43"/>
      <c r="D323" s="43"/>
      <c r="E323" s="43"/>
      <c r="F323" s="43"/>
      <c r="G323" s="43"/>
      <c r="H323" s="43"/>
      <c r="I323" s="43"/>
      <c r="J323" s="45"/>
      <c r="K323" s="44"/>
      <c r="L323" s="46"/>
      <c r="M323" s="45"/>
      <c r="N323" s="45"/>
      <c r="O323" s="45"/>
      <c r="P323" s="45"/>
      <c r="Q323" s="43"/>
    </row>
    <row r="324" spans="1:17" ht="11.25" customHeight="1" x14ac:dyDescent="0.2">
      <c r="A324" s="43"/>
      <c r="B324" s="43"/>
      <c r="C324" s="43"/>
      <c r="D324" s="43"/>
      <c r="E324" s="43"/>
      <c r="F324" s="43"/>
      <c r="G324" s="43"/>
      <c r="H324" s="43"/>
      <c r="I324" s="43"/>
      <c r="J324" s="45"/>
      <c r="K324" s="44"/>
      <c r="L324" s="46"/>
      <c r="M324" s="45"/>
      <c r="N324" s="45"/>
      <c r="O324" s="45"/>
      <c r="P324" s="45"/>
      <c r="Q324" s="43"/>
    </row>
    <row r="325" spans="1:17" ht="11.25" customHeight="1" x14ac:dyDescent="0.2">
      <c r="A325" s="43"/>
      <c r="B325" s="43"/>
      <c r="C325" s="43"/>
      <c r="D325" s="43"/>
      <c r="E325" s="43"/>
      <c r="F325" s="43"/>
      <c r="G325" s="43"/>
      <c r="H325" s="43"/>
      <c r="I325" s="43"/>
      <c r="J325" s="45"/>
      <c r="K325" s="44"/>
      <c r="L325" s="46"/>
      <c r="M325" s="45"/>
      <c r="N325" s="45"/>
      <c r="O325" s="45"/>
      <c r="P325" s="45"/>
      <c r="Q325" s="43"/>
    </row>
    <row r="326" spans="1:17" ht="11.25" customHeight="1" x14ac:dyDescent="0.2">
      <c r="A326" s="43"/>
      <c r="B326" s="43"/>
      <c r="C326" s="43"/>
      <c r="D326" s="43"/>
      <c r="E326" s="43"/>
      <c r="F326" s="43"/>
      <c r="G326" s="43"/>
      <c r="H326" s="43"/>
      <c r="I326" s="43"/>
      <c r="J326" s="45"/>
      <c r="K326" s="44"/>
      <c r="L326" s="46"/>
      <c r="M326" s="45"/>
      <c r="N326" s="45"/>
      <c r="O326" s="45"/>
      <c r="P326" s="45"/>
      <c r="Q326" s="43"/>
    </row>
    <row r="327" spans="1:17" ht="11.25" customHeight="1" x14ac:dyDescent="0.2">
      <c r="A327" s="43"/>
      <c r="B327" s="43"/>
      <c r="C327" s="43"/>
      <c r="D327" s="43"/>
      <c r="E327" s="43"/>
      <c r="F327" s="43"/>
      <c r="G327" s="43"/>
      <c r="H327" s="43"/>
      <c r="I327" s="43"/>
      <c r="J327" s="45"/>
      <c r="K327" s="44"/>
      <c r="L327" s="46"/>
      <c r="M327" s="45"/>
      <c r="N327" s="45"/>
      <c r="O327" s="45"/>
      <c r="P327" s="45"/>
      <c r="Q327" s="43"/>
    </row>
    <row r="328" spans="1:17" ht="11.25" customHeight="1" x14ac:dyDescent="0.2">
      <c r="A328" s="43"/>
      <c r="B328" s="43"/>
      <c r="C328" s="43"/>
      <c r="D328" s="43"/>
      <c r="E328" s="43"/>
      <c r="F328" s="43"/>
      <c r="G328" s="43"/>
      <c r="H328" s="43"/>
      <c r="I328" s="43"/>
      <c r="J328" s="45"/>
      <c r="K328" s="44"/>
      <c r="L328" s="46"/>
      <c r="M328" s="45"/>
      <c r="N328" s="45"/>
      <c r="O328" s="45"/>
      <c r="P328" s="45"/>
      <c r="Q328" s="43"/>
    </row>
    <row r="329" spans="1:17" ht="11.25" customHeight="1" x14ac:dyDescent="0.2">
      <c r="A329" s="43"/>
      <c r="B329" s="43"/>
      <c r="C329" s="43"/>
      <c r="D329" s="43"/>
      <c r="E329" s="43"/>
      <c r="F329" s="43"/>
      <c r="G329" s="43"/>
      <c r="H329" s="43"/>
      <c r="I329" s="43"/>
      <c r="J329" s="45"/>
      <c r="K329" s="44"/>
      <c r="L329" s="46"/>
      <c r="M329" s="45"/>
      <c r="N329" s="45"/>
      <c r="O329" s="45"/>
      <c r="P329" s="45"/>
      <c r="Q329" s="43"/>
    </row>
    <row r="330" spans="1:17" ht="11.25" customHeight="1" x14ac:dyDescent="0.2">
      <c r="A330" s="43"/>
      <c r="B330" s="43"/>
      <c r="C330" s="43"/>
      <c r="D330" s="43"/>
      <c r="E330" s="43"/>
      <c r="F330" s="43"/>
      <c r="G330" s="43"/>
      <c r="H330" s="43"/>
      <c r="I330" s="43"/>
      <c r="J330" s="45"/>
      <c r="K330" s="44"/>
      <c r="L330" s="46"/>
      <c r="M330" s="45"/>
      <c r="N330" s="45"/>
      <c r="O330" s="45"/>
      <c r="P330" s="45"/>
      <c r="Q330" s="43"/>
    </row>
    <row r="331" spans="1:17" ht="11.25" customHeight="1" x14ac:dyDescent="0.2">
      <c r="A331" s="43"/>
      <c r="B331" s="43"/>
      <c r="C331" s="43"/>
      <c r="D331" s="43"/>
      <c r="E331" s="43"/>
      <c r="F331" s="43"/>
      <c r="G331" s="43"/>
      <c r="H331" s="43"/>
      <c r="I331" s="43"/>
      <c r="J331" s="45"/>
      <c r="K331" s="44"/>
      <c r="L331" s="46"/>
      <c r="M331" s="45"/>
      <c r="N331" s="45"/>
      <c r="O331" s="45"/>
      <c r="P331" s="45"/>
      <c r="Q331" s="43"/>
    </row>
    <row r="332" spans="1:17" ht="11.25" customHeight="1" x14ac:dyDescent="0.2">
      <c r="A332" s="43"/>
      <c r="B332" s="43"/>
      <c r="C332" s="43"/>
      <c r="D332" s="43"/>
      <c r="E332" s="43"/>
      <c r="F332" s="43"/>
      <c r="G332" s="43"/>
      <c r="H332" s="43"/>
      <c r="I332" s="43"/>
      <c r="J332" s="45"/>
      <c r="K332" s="44"/>
      <c r="L332" s="46"/>
      <c r="M332" s="45"/>
      <c r="N332" s="45"/>
      <c r="O332" s="45"/>
      <c r="P332" s="45"/>
      <c r="Q332" s="43"/>
    </row>
    <row r="333" spans="1:17" ht="11.25" customHeight="1" x14ac:dyDescent="0.2">
      <c r="A333" s="43"/>
      <c r="B333" s="43"/>
      <c r="C333" s="43"/>
      <c r="D333" s="43"/>
      <c r="E333" s="43"/>
      <c r="F333" s="43"/>
      <c r="G333" s="43"/>
      <c r="H333" s="43"/>
      <c r="I333" s="43"/>
      <c r="J333" s="45"/>
      <c r="K333" s="44"/>
      <c r="L333" s="46"/>
      <c r="M333" s="45"/>
      <c r="N333" s="45"/>
      <c r="O333" s="45"/>
      <c r="P333" s="45"/>
      <c r="Q333" s="43"/>
    </row>
    <row r="334" spans="1:17" ht="11.25" customHeight="1" x14ac:dyDescent="0.2">
      <c r="A334" s="43"/>
      <c r="B334" s="43"/>
      <c r="C334" s="43"/>
      <c r="D334" s="43"/>
      <c r="E334" s="43"/>
      <c r="F334" s="43"/>
      <c r="G334" s="43"/>
      <c r="H334" s="43"/>
      <c r="I334" s="43"/>
      <c r="J334" s="45"/>
      <c r="K334" s="44"/>
      <c r="L334" s="46"/>
      <c r="M334" s="45"/>
      <c r="N334" s="45"/>
      <c r="O334" s="45"/>
      <c r="P334" s="45"/>
      <c r="Q334" s="43"/>
    </row>
    <row r="335" spans="1:17" ht="11.25" customHeight="1" x14ac:dyDescent="0.2">
      <c r="A335" s="43"/>
      <c r="B335" s="43"/>
      <c r="C335" s="43"/>
      <c r="D335" s="43"/>
      <c r="E335" s="43"/>
      <c r="F335" s="43"/>
      <c r="G335" s="43"/>
      <c r="H335" s="43"/>
      <c r="I335" s="43"/>
      <c r="J335" s="45"/>
      <c r="K335" s="44"/>
      <c r="L335" s="46"/>
      <c r="M335" s="45"/>
      <c r="N335" s="45"/>
      <c r="O335" s="45"/>
      <c r="P335" s="45"/>
      <c r="Q335" s="43"/>
    </row>
    <row r="336" spans="1:17" ht="11.25" customHeight="1" x14ac:dyDescent="0.2">
      <c r="A336" s="43"/>
      <c r="B336" s="43"/>
      <c r="C336" s="43"/>
      <c r="D336" s="43"/>
      <c r="E336" s="43"/>
      <c r="F336" s="43"/>
      <c r="G336" s="43"/>
      <c r="H336" s="43"/>
      <c r="I336" s="43"/>
      <c r="J336" s="45"/>
      <c r="K336" s="44"/>
      <c r="L336" s="46"/>
      <c r="M336" s="45"/>
      <c r="N336" s="45"/>
      <c r="O336" s="45"/>
      <c r="P336" s="45"/>
      <c r="Q336" s="43"/>
    </row>
    <row r="337" spans="1:17" ht="11.25" customHeight="1" x14ac:dyDescent="0.2">
      <c r="A337" s="43"/>
      <c r="B337" s="43"/>
      <c r="C337" s="43"/>
      <c r="D337" s="43"/>
      <c r="E337" s="43"/>
      <c r="F337" s="43"/>
      <c r="G337" s="43"/>
      <c r="H337" s="43"/>
      <c r="I337" s="43"/>
      <c r="J337" s="45"/>
      <c r="K337" s="44"/>
      <c r="L337" s="46"/>
      <c r="M337" s="45"/>
      <c r="N337" s="45"/>
      <c r="O337" s="45"/>
      <c r="P337" s="45"/>
      <c r="Q337" s="43"/>
    </row>
    <row r="338" spans="1:17" ht="11.25" customHeight="1" x14ac:dyDescent="0.2">
      <c r="A338" s="43"/>
      <c r="B338" s="43"/>
      <c r="C338" s="43"/>
      <c r="D338" s="43"/>
      <c r="E338" s="43"/>
      <c r="F338" s="43"/>
      <c r="G338" s="43"/>
      <c r="H338" s="43"/>
      <c r="I338" s="43"/>
      <c r="J338" s="45"/>
      <c r="K338" s="44"/>
      <c r="L338" s="46"/>
      <c r="M338" s="45"/>
      <c r="N338" s="45"/>
      <c r="O338" s="45"/>
      <c r="P338" s="45"/>
      <c r="Q338" s="43"/>
    </row>
    <row r="339" spans="1:17" ht="11.25" customHeight="1" x14ac:dyDescent="0.2">
      <c r="A339" s="43"/>
      <c r="B339" s="43"/>
      <c r="C339" s="43"/>
      <c r="D339" s="43"/>
      <c r="E339" s="43"/>
      <c r="F339" s="43"/>
      <c r="G339" s="43"/>
      <c r="H339" s="43"/>
      <c r="I339" s="43"/>
      <c r="J339" s="45"/>
      <c r="K339" s="44"/>
      <c r="L339" s="46"/>
      <c r="M339" s="45"/>
      <c r="N339" s="45"/>
      <c r="O339" s="45"/>
      <c r="P339" s="45"/>
      <c r="Q339" s="43"/>
    </row>
    <row r="340" spans="1:17" ht="11.25" customHeight="1" x14ac:dyDescent="0.2">
      <c r="A340" s="43"/>
      <c r="B340" s="43"/>
      <c r="C340" s="43"/>
      <c r="D340" s="43"/>
      <c r="E340" s="43"/>
      <c r="F340" s="43"/>
      <c r="G340" s="43"/>
      <c r="H340" s="43"/>
      <c r="I340" s="43"/>
      <c r="J340" s="45"/>
      <c r="K340" s="44"/>
      <c r="L340" s="46"/>
      <c r="M340" s="45"/>
      <c r="N340" s="45"/>
      <c r="O340" s="45"/>
      <c r="P340" s="45"/>
      <c r="Q340" s="43"/>
    </row>
    <row r="341" spans="1:17" ht="11.25" customHeight="1" x14ac:dyDescent="0.2">
      <c r="A341" s="43"/>
      <c r="B341" s="43"/>
      <c r="C341" s="43"/>
      <c r="D341" s="43"/>
      <c r="E341" s="43"/>
      <c r="F341" s="43"/>
      <c r="G341" s="43"/>
      <c r="H341" s="43"/>
      <c r="I341" s="43"/>
      <c r="J341" s="45"/>
      <c r="K341" s="44"/>
      <c r="L341" s="46"/>
      <c r="M341" s="45"/>
      <c r="N341" s="45"/>
      <c r="O341" s="45"/>
      <c r="P341" s="45"/>
      <c r="Q341" s="43"/>
    </row>
    <row r="342" spans="1:17" ht="11.25" customHeight="1" x14ac:dyDescent="0.2">
      <c r="A342" s="43"/>
      <c r="B342" s="43"/>
      <c r="C342" s="43"/>
      <c r="D342" s="43"/>
      <c r="E342" s="43"/>
      <c r="F342" s="43"/>
      <c r="G342" s="43"/>
      <c r="H342" s="43"/>
      <c r="I342" s="43"/>
      <c r="J342" s="45"/>
      <c r="K342" s="44"/>
      <c r="L342" s="46"/>
      <c r="M342" s="45"/>
      <c r="N342" s="45"/>
      <c r="O342" s="45"/>
      <c r="P342" s="45"/>
      <c r="Q342" s="43"/>
    </row>
    <row r="343" spans="1:17" ht="11.25" customHeight="1" x14ac:dyDescent="0.2">
      <c r="A343" s="43"/>
      <c r="B343" s="43"/>
      <c r="C343" s="43"/>
      <c r="D343" s="43"/>
      <c r="E343" s="43"/>
      <c r="F343" s="43"/>
      <c r="G343" s="43"/>
      <c r="H343" s="43"/>
      <c r="I343" s="43"/>
      <c r="J343" s="45"/>
      <c r="K343" s="44"/>
      <c r="L343" s="46"/>
      <c r="M343" s="45"/>
      <c r="N343" s="45"/>
      <c r="O343" s="45"/>
      <c r="P343" s="45"/>
      <c r="Q343" s="43"/>
    </row>
    <row r="344" spans="1:17" ht="11.25" customHeight="1" x14ac:dyDescent="0.2">
      <c r="A344" s="43"/>
      <c r="B344" s="43"/>
      <c r="C344" s="43"/>
      <c r="D344" s="43"/>
      <c r="E344" s="43"/>
      <c r="F344" s="43"/>
      <c r="G344" s="43"/>
      <c r="H344" s="43"/>
      <c r="I344" s="43"/>
      <c r="J344" s="45"/>
      <c r="K344" s="44"/>
      <c r="L344" s="46"/>
      <c r="M344" s="45"/>
      <c r="N344" s="45"/>
      <c r="O344" s="45"/>
      <c r="P344" s="45"/>
      <c r="Q344" s="43"/>
    </row>
    <row r="345" spans="1:17" ht="11.25" customHeight="1" x14ac:dyDescent="0.2">
      <c r="A345" s="43"/>
      <c r="B345" s="43"/>
      <c r="C345" s="43"/>
      <c r="D345" s="43"/>
      <c r="E345" s="43"/>
      <c r="F345" s="43"/>
      <c r="G345" s="43"/>
      <c r="H345" s="43"/>
      <c r="I345" s="43"/>
      <c r="J345" s="45"/>
      <c r="K345" s="44"/>
      <c r="L345" s="46"/>
      <c r="M345" s="45"/>
      <c r="N345" s="45"/>
      <c r="O345" s="45"/>
      <c r="P345" s="45"/>
      <c r="Q345" s="43"/>
    </row>
    <row r="346" spans="1:17" ht="11.25" customHeight="1" x14ac:dyDescent="0.2">
      <c r="A346" s="43"/>
      <c r="B346" s="43"/>
      <c r="C346" s="43"/>
      <c r="D346" s="43"/>
      <c r="E346" s="43"/>
      <c r="F346" s="43"/>
      <c r="G346" s="43"/>
      <c r="H346" s="43"/>
      <c r="I346" s="43"/>
      <c r="J346" s="45"/>
      <c r="K346" s="44"/>
      <c r="L346" s="46"/>
      <c r="M346" s="45"/>
      <c r="N346" s="45"/>
      <c r="O346" s="45"/>
      <c r="P346" s="45"/>
      <c r="Q346" s="43"/>
    </row>
    <row r="347" spans="1:17" ht="11.25" customHeight="1" x14ac:dyDescent="0.2">
      <c r="A347" s="43"/>
      <c r="B347" s="43"/>
      <c r="C347" s="43"/>
      <c r="D347" s="43"/>
      <c r="E347" s="43"/>
      <c r="F347" s="43"/>
      <c r="G347" s="43"/>
      <c r="H347" s="43"/>
      <c r="I347" s="43"/>
      <c r="J347" s="45"/>
      <c r="K347" s="44"/>
      <c r="L347" s="46"/>
      <c r="M347" s="45"/>
      <c r="N347" s="45"/>
      <c r="O347" s="45"/>
      <c r="P347" s="45"/>
      <c r="Q347" s="43"/>
    </row>
    <row r="348" spans="1:17" ht="11.25" customHeight="1" x14ac:dyDescent="0.2">
      <c r="A348" s="43"/>
      <c r="B348" s="43"/>
      <c r="C348" s="43"/>
      <c r="D348" s="43"/>
      <c r="E348" s="43"/>
      <c r="F348" s="43"/>
      <c r="G348" s="43"/>
      <c r="H348" s="43"/>
      <c r="I348" s="43"/>
      <c r="J348" s="45"/>
      <c r="K348" s="44"/>
      <c r="L348" s="46"/>
      <c r="M348" s="45"/>
      <c r="N348" s="45"/>
      <c r="O348" s="45"/>
      <c r="P348" s="45"/>
      <c r="Q348" s="43"/>
    </row>
    <row r="349" spans="1:17" ht="11.25" customHeight="1" x14ac:dyDescent="0.2">
      <c r="A349" s="43"/>
      <c r="B349" s="43"/>
      <c r="C349" s="43"/>
      <c r="D349" s="43"/>
      <c r="E349" s="43"/>
      <c r="F349" s="43"/>
      <c r="G349" s="43"/>
      <c r="H349" s="43"/>
      <c r="I349" s="43"/>
      <c r="J349" s="45"/>
      <c r="K349" s="44"/>
      <c r="L349" s="46"/>
      <c r="M349" s="45"/>
      <c r="N349" s="45"/>
      <c r="O349" s="45"/>
      <c r="P349" s="45"/>
      <c r="Q349" s="43"/>
    </row>
    <row r="350" spans="1:17" ht="11.25" customHeight="1" x14ac:dyDescent="0.2">
      <c r="A350" s="43"/>
      <c r="B350" s="43"/>
      <c r="C350" s="43"/>
      <c r="D350" s="43"/>
      <c r="E350" s="43"/>
      <c r="F350" s="43"/>
      <c r="G350" s="43"/>
      <c r="H350" s="43"/>
      <c r="I350" s="43"/>
      <c r="J350" s="45"/>
      <c r="K350" s="44"/>
      <c r="L350" s="46"/>
      <c r="M350" s="45"/>
      <c r="N350" s="45"/>
      <c r="O350" s="45"/>
      <c r="P350" s="45"/>
      <c r="Q350" s="43"/>
    </row>
    <row r="351" spans="1:17" ht="11.25" customHeight="1" x14ac:dyDescent="0.2">
      <c r="A351" s="43"/>
      <c r="B351" s="43"/>
      <c r="C351" s="43"/>
      <c r="D351" s="43"/>
      <c r="E351" s="43"/>
      <c r="F351" s="43"/>
      <c r="G351" s="43"/>
      <c r="H351" s="43"/>
      <c r="I351" s="43"/>
      <c r="J351" s="45"/>
      <c r="K351" s="44"/>
      <c r="L351" s="46"/>
      <c r="M351" s="45"/>
      <c r="N351" s="45"/>
      <c r="O351" s="45"/>
      <c r="P351" s="45"/>
      <c r="Q351" s="43"/>
    </row>
    <row r="352" spans="1:17" ht="11.25" customHeight="1" x14ac:dyDescent="0.2">
      <c r="A352" s="43"/>
      <c r="B352" s="43"/>
      <c r="C352" s="43"/>
      <c r="D352" s="43"/>
      <c r="E352" s="43"/>
      <c r="F352" s="43"/>
      <c r="G352" s="43"/>
      <c r="H352" s="43"/>
      <c r="I352" s="43"/>
      <c r="J352" s="45"/>
      <c r="K352" s="44"/>
      <c r="L352" s="46"/>
      <c r="M352" s="45"/>
      <c r="N352" s="45"/>
      <c r="O352" s="45"/>
      <c r="P352" s="45"/>
      <c r="Q352" s="43"/>
    </row>
    <row r="353" spans="1:17" ht="11.25" customHeight="1" x14ac:dyDescent="0.2">
      <c r="A353" s="43"/>
      <c r="B353" s="43"/>
      <c r="C353" s="43"/>
      <c r="D353" s="43"/>
      <c r="E353" s="43"/>
      <c r="F353" s="43"/>
      <c r="G353" s="43"/>
      <c r="H353" s="43"/>
      <c r="I353" s="43"/>
      <c r="J353" s="45"/>
      <c r="K353" s="44"/>
      <c r="L353" s="46"/>
      <c r="M353" s="45"/>
      <c r="N353" s="45"/>
      <c r="O353" s="45"/>
      <c r="P353" s="45"/>
      <c r="Q353" s="43"/>
    </row>
    <row r="354" spans="1:17" ht="11.25" customHeight="1" x14ac:dyDescent="0.2">
      <c r="A354" s="43"/>
      <c r="B354" s="43"/>
      <c r="C354" s="43"/>
      <c r="D354" s="43"/>
      <c r="E354" s="43"/>
      <c r="F354" s="43"/>
      <c r="G354" s="43"/>
      <c r="H354" s="43"/>
      <c r="I354" s="43"/>
      <c r="J354" s="45"/>
      <c r="K354" s="44"/>
      <c r="L354" s="46"/>
      <c r="M354" s="45"/>
      <c r="N354" s="45"/>
      <c r="O354" s="45"/>
      <c r="P354" s="45"/>
      <c r="Q354" s="43"/>
    </row>
    <row r="355" spans="1:17" ht="11.25" customHeight="1" x14ac:dyDescent="0.2">
      <c r="A355" s="43"/>
      <c r="B355" s="43"/>
      <c r="C355" s="43"/>
      <c r="D355" s="43"/>
      <c r="E355" s="43"/>
      <c r="F355" s="43"/>
      <c r="G355" s="43"/>
      <c r="H355" s="43"/>
      <c r="I355" s="43"/>
      <c r="J355" s="45"/>
      <c r="K355" s="44"/>
      <c r="L355" s="46"/>
      <c r="M355" s="45"/>
      <c r="N355" s="45"/>
      <c r="O355" s="45"/>
      <c r="P355" s="45"/>
      <c r="Q355" s="43"/>
    </row>
    <row r="356" spans="1:17" ht="11.25" customHeight="1" x14ac:dyDescent="0.2">
      <c r="A356" s="43"/>
      <c r="B356" s="43"/>
      <c r="C356" s="43"/>
      <c r="D356" s="43"/>
      <c r="E356" s="43"/>
      <c r="F356" s="43"/>
      <c r="G356" s="43"/>
      <c r="H356" s="43"/>
      <c r="I356" s="43"/>
      <c r="J356" s="45"/>
      <c r="K356" s="44"/>
      <c r="L356" s="46"/>
      <c r="M356" s="45"/>
      <c r="N356" s="45"/>
      <c r="O356" s="45"/>
      <c r="P356" s="45"/>
      <c r="Q356" s="43"/>
    </row>
    <row r="357" spans="1:17" ht="11.25" customHeight="1" x14ac:dyDescent="0.2">
      <c r="A357" s="43"/>
      <c r="B357" s="43"/>
      <c r="C357" s="43"/>
      <c r="D357" s="43"/>
      <c r="E357" s="43"/>
      <c r="F357" s="43"/>
      <c r="G357" s="43"/>
      <c r="H357" s="43"/>
      <c r="I357" s="43"/>
      <c r="J357" s="45"/>
      <c r="K357" s="44"/>
      <c r="L357" s="46"/>
      <c r="M357" s="45"/>
      <c r="N357" s="45"/>
      <c r="O357" s="45"/>
      <c r="P357" s="45"/>
      <c r="Q357" s="43"/>
    </row>
    <row r="358" spans="1:17" ht="11.25" customHeight="1" x14ac:dyDescent="0.2">
      <c r="A358" s="43"/>
      <c r="B358" s="43"/>
      <c r="C358" s="43"/>
      <c r="D358" s="43"/>
      <c r="E358" s="43"/>
      <c r="F358" s="43"/>
      <c r="G358" s="43"/>
      <c r="H358" s="43"/>
      <c r="I358" s="43"/>
      <c r="J358" s="45"/>
      <c r="K358" s="44"/>
      <c r="L358" s="46"/>
      <c r="M358" s="45"/>
      <c r="N358" s="45"/>
      <c r="O358" s="45"/>
      <c r="P358" s="45"/>
      <c r="Q358" s="43"/>
    </row>
    <row r="359" spans="1:17" ht="11.25" customHeight="1" x14ac:dyDescent="0.2">
      <c r="A359" s="43"/>
      <c r="B359" s="43"/>
      <c r="C359" s="43"/>
      <c r="D359" s="43"/>
      <c r="E359" s="43"/>
      <c r="F359" s="43"/>
      <c r="G359" s="43"/>
      <c r="H359" s="43"/>
      <c r="I359" s="43"/>
      <c r="J359" s="45"/>
      <c r="K359" s="44"/>
      <c r="L359" s="46"/>
      <c r="M359" s="45"/>
      <c r="N359" s="45"/>
      <c r="O359" s="45"/>
      <c r="P359" s="45"/>
      <c r="Q359" s="43"/>
    </row>
    <row r="360" spans="1:17" ht="11.25" customHeight="1" x14ac:dyDescent="0.2">
      <c r="A360" s="43"/>
      <c r="B360" s="43"/>
      <c r="C360" s="43"/>
      <c r="D360" s="43"/>
      <c r="E360" s="43"/>
      <c r="F360" s="43"/>
      <c r="G360" s="43"/>
      <c r="H360" s="43"/>
      <c r="I360" s="43"/>
      <c r="J360" s="45"/>
      <c r="K360" s="44"/>
      <c r="L360" s="46"/>
      <c r="M360" s="45"/>
      <c r="N360" s="45"/>
      <c r="O360" s="45"/>
      <c r="P360" s="45"/>
      <c r="Q360" s="43"/>
    </row>
    <row r="361" spans="1:17" ht="11.25" customHeight="1" x14ac:dyDescent="0.2">
      <c r="A361" s="43"/>
      <c r="B361" s="43"/>
      <c r="C361" s="43"/>
      <c r="D361" s="43"/>
      <c r="E361" s="43"/>
      <c r="F361" s="43"/>
      <c r="G361" s="43"/>
      <c r="H361" s="43"/>
      <c r="I361" s="43"/>
      <c r="J361" s="45"/>
      <c r="K361" s="44"/>
      <c r="L361" s="46"/>
      <c r="M361" s="45"/>
      <c r="N361" s="45"/>
      <c r="O361" s="45"/>
      <c r="P361" s="45"/>
      <c r="Q361" s="43"/>
    </row>
    <row r="362" spans="1:17" ht="11.25" customHeight="1" x14ac:dyDescent="0.2">
      <c r="A362" s="43"/>
      <c r="B362" s="43"/>
      <c r="C362" s="43"/>
      <c r="D362" s="43"/>
      <c r="E362" s="43"/>
      <c r="F362" s="43"/>
      <c r="G362" s="43"/>
      <c r="H362" s="43"/>
      <c r="I362" s="43"/>
      <c r="J362" s="45"/>
      <c r="K362" s="44"/>
      <c r="L362" s="46"/>
      <c r="M362" s="45"/>
      <c r="N362" s="45"/>
      <c r="O362" s="45"/>
      <c r="P362" s="45"/>
      <c r="Q362" s="43"/>
    </row>
    <row r="363" spans="1:17" ht="11.25" customHeight="1" x14ac:dyDescent="0.2">
      <c r="A363" s="43"/>
      <c r="B363" s="43"/>
      <c r="C363" s="43"/>
      <c r="D363" s="43"/>
      <c r="E363" s="43"/>
      <c r="F363" s="43"/>
      <c r="G363" s="43"/>
      <c r="H363" s="43"/>
      <c r="I363" s="43"/>
      <c r="J363" s="45"/>
      <c r="K363" s="44"/>
      <c r="L363" s="46"/>
      <c r="M363" s="45"/>
      <c r="N363" s="45"/>
      <c r="O363" s="45"/>
      <c r="P363" s="45"/>
      <c r="Q363" s="43"/>
    </row>
    <row r="364" spans="1:17" ht="11.25" customHeight="1" x14ac:dyDescent="0.2">
      <c r="A364" s="43"/>
      <c r="B364" s="43"/>
      <c r="C364" s="43"/>
      <c r="D364" s="43"/>
      <c r="E364" s="43"/>
      <c r="F364" s="43"/>
      <c r="G364" s="43"/>
      <c r="H364" s="43"/>
      <c r="I364" s="43"/>
      <c r="J364" s="45"/>
      <c r="K364" s="44"/>
      <c r="L364" s="46"/>
      <c r="M364" s="45"/>
      <c r="N364" s="45"/>
      <c r="O364" s="45"/>
      <c r="P364" s="45"/>
      <c r="Q364" s="43"/>
    </row>
    <row r="365" spans="1:17" ht="11.25" customHeight="1" x14ac:dyDescent="0.2">
      <c r="A365" s="43"/>
      <c r="B365" s="43"/>
      <c r="C365" s="43"/>
      <c r="D365" s="43"/>
      <c r="E365" s="43"/>
      <c r="F365" s="43"/>
      <c r="G365" s="43"/>
      <c r="H365" s="43"/>
      <c r="I365" s="43"/>
      <c r="J365" s="45"/>
      <c r="K365" s="44"/>
      <c r="L365" s="46"/>
      <c r="M365" s="45"/>
      <c r="N365" s="45"/>
      <c r="O365" s="45"/>
      <c r="P365" s="45"/>
      <c r="Q365" s="43"/>
    </row>
    <row r="366" spans="1:17" ht="11.25" customHeight="1" x14ac:dyDescent="0.2">
      <c r="A366" s="43"/>
      <c r="B366" s="43"/>
      <c r="C366" s="43"/>
      <c r="D366" s="43"/>
      <c r="E366" s="43"/>
      <c r="F366" s="43"/>
      <c r="G366" s="43"/>
      <c r="H366" s="43"/>
      <c r="I366" s="43"/>
      <c r="J366" s="45"/>
      <c r="K366" s="44"/>
      <c r="L366" s="46"/>
      <c r="M366" s="45"/>
      <c r="N366" s="45"/>
      <c r="O366" s="45"/>
      <c r="P366" s="45"/>
      <c r="Q366" s="43"/>
    </row>
    <row r="367" spans="1:17" ht="11.25" customHeight="1" x14ac:dyDescent="0.2">
      <c r="A367" s="43"/>
      <c r="B367" s="43"/>
      <c r="C367" s="43"/>
      <c r="D367" s="43"/>
      <c r="E367" s="43"/>
      <c r="F367" s="43"/>
      <c r="G367" s="43"/>
      <c r="H367" s="43"/>
      <c r="I367" s="43"/>
      <c r="J367" s="45"/>
      <c r="K367" s="44"/>
      <c r="L367" s="46"/>
      <c r="M367" s="45"/>
      <c r="N367" s="45"/>
      <c r="O367" s="45"/>
      <c r="P367" s="45"/>
      <c r="Q367" s="43"/>
    </row>
    <row r="368" spans="1:17" ht="11.25" customHeight="1" x14ac:dyDescent="0.2">
      <c r="A368" s="43"/>
      <c r="B368" s="43"/>
      <c r="C368" s="43"/>
      <c r="D368" s="43"/>
      <c r="E368" s="43"/>
      <c r="F368" s="43"/>
      <c r="G368" s="43"/>
      <c r="H368" s="43"/>
      <c r="I368" s="43"/>
      <c r="J368" s="45"/>
      <c r="K368" s="44"/>
      <c r="L368" s="46"/>
      <c r="M368" s="45"/>
      <c r="N368" s="45"/>
      <c r="O368" s="45"/>
      <c r="P368" s="45"/>
      <c r="Q368" s="43"/>
    </row>
    <row r="369" spans="1:17" ht="11.25" customHeight="1" x14ac:dyDescent="0.2">
      <c r="A369" s="43"/>
      <c r="B369" s="43"/>
      <c r="C369" s="43"/>
      <c r="D369" s="43"/>
      <c r="E369" s="43"/>
      <c r="F369" s="43"/>
      <c r="G369" s="43"/>
      <c r="H369" s="43"/>
      <c r="I369" s="43"/>
      <c r="J369" s="45"/>
      <c r="K369" s="44"/>
      <c r="L369" s="46"/>
      <c r="M369" s="45"/>
      <c r="N369" s="45"/>
      <c r="O369" s="45"/>
      <c r="P369" s="45"/>
      <c r="Q369" s="43"/>
    </row>
    <row r="370" spans="1:17" ht="11.25" customHeight="1" x14ac:dyDescent="0.2">
      <c r="A370" s="43"/>
      <c r="B370" s="43"/>
      <c r="C370" s="43"/>
      <c r="D370" s="43"/>
      <c r="E370" s="43"/>
      <c r="F370" s="43"/>
      <c r="G370" s="43"/>
      <c r="H370" s="43"/>
      <c r="I370" s="43"/>
      <c r="J370" s="45"/>
      <c r="K370" s="44"/>
      <c r="L370" s="46"/>
      <c r="M370" s="45"/>
      <c r="N370" s="45"/>
      <c r="O370" s="45"/>
      <c r="P370" s="45"/>
      <c r="Q370" s="43"/>
    </row>
    <row r="371" spans="1:17" ht="11.25" customHeight="1" x14ac:dyDescent="0.2">
      <c r="A371" s="43"/>
      <c r="B371" s="43"/>
      <c r="C371" s="43"/>
      <c r="D371" s="43"/>
      <c r="E371" s="43"/>
      <c r="F371" s="43"/>
      <c r="G371" s="43"/>
      <c r="H371" s="43"/>
      <c r="I371" s="43"/>
      <c r="J371" s="45"/>
      <c r="K371" s="44"/>
      <c r="L371" s="46"/>
      <c r="M371" s="45"/>
      <c r="N371" s="45"/>
      <c r="O371" s="45"/>
      <c r="P371" s="45"/>
      <c r="Q371" s="43"/>
    </row>
    <row r="372" spans="1:17" ht="11.25" customHeight="1" x14ac:dyDescent="0.2">
      <c r="A372" s="43"/>
      <c r="B372" s="43"/>
      <c r="C372" s="43"/>
      <c r="D372" s="43"/>
      <c r="E372" s="43"/>
      <c r="F372" s="43"/>
      <c r="G372" s="43"/>
      <c r="H372" s="43"/>
      <c r="I372" s="43"/>
      <c r="J372" s="45"/>
      <c r="K372" s="44"/>
      <c r="L372" s="46"/>
      <c r="M372" s="45"/>
      <c r="N372" s="45"/>
      <c r="O372" s="45"/>
      <c r="P372" s="45"/>
      <c r="Q372" s="43"/>
    </row>
    <row r="373" spans="1:17" ht="11.25" customHeight="1" x14ac:dyDescent="0.2">
      <c r="A373" s="43"/>
      <c r="B373" s="43"/>
      <c r="C373" s="43"/>
      <c r="D373" s="43"/>
      <c r="E373" s="43"/>
      <c r="F373" s="43"/>
      <c r="G373" s="43"/>
      <c r="H373" s="43"/>
      <c r="I373" s="43"/>
      <c r="J373" s="45"/>
      <c r="K373" s="44"/>
      <c r="L373" s="46"/>
      <c r="M373" s="45"/>
      <c r="N373" s="45"/>
      <c r="O373" s="45"/>
      <c r="P373" s="45"/>
      <c r="Q373" s="43"/>
    </row>
    <row r="374" spans="1:17" ht="11.25" customHeight="1" x14ac:dyDescent="0.2">
      <c r="A374" s="43"/>
      <c r="B374" s="43"/>
      <c r="C374" s="43"/>
      <c r="D374" s="43"/>
      <c r="E374" s="43"/>
      <c r="F374" s="43"/>
      <c r="G374" s="43"/>
      <c r="H374" s="43"/>
      <c r="I374" s="43"/>
      <c r="J374" s="45"/>
      <c r="K374" s="44"/>
      <c r="L374" s="46"/>
      <c r="M374" s="45"/>
      <c r="N374" s="45"/>
      <c r="O374" s="45"/>
      <c r="P374" s="45"/>
      <c r="Q374" s="43"/>
    </row>
    <row r="375" spans="1:17" ht="11.25" customHeight="1" x14ac:dyDescent="0.2">
      <c r="A375" s="43"/>
      <c r="B375" s="43"/>
      <c r="C375" s="43"/>
      <c r="D375" s="43"/>
      <c r="E375" s="43"/>
      <c r="F375" s="43"/>
      <c r="G375" s="43"/>
      <c r="H375" s="43"/>
      <c r="I375" s="43"/>
      <c r="J375" s="45"/>
      <c r="K375" s="44"/>
      <c r="L375" s="46"/>
      <c r="M375" s="45"/>
      <c r="N375" s="45"/>
      <c r="O375" s="45"/>
      <c r="P375" s="45"/>
      <c r="Q375" s="43"/>
    </row>
    <row r="376" spans="1:17" ht="11.25" customHeight="1" x14ac:dyDescent="0.2">
      <c r="A376" s="43"/>
      <c r="B376" s="43"/>
      <c r="C376" s="43"/>
      <c r="D376" s="43"/>
      <c r="E376" s="43"/>
      <c r="F376" s="43"/>
      <c r="G376" s="43"/>
      <c r="H376" s="43"/>
      <c r="I376" s="43"/>
      <c r="J376" s="45"/>
      <c r="K376" s="44"/>
      <c r="L376" s="46"/>
      <c r="M376" s="45"/>
      <c r="N376" s="45"/>
      <c r="O376" s="45"/>
      <c r="P376" s="45"/>
      <c r="Q376" s="43"/>
    </row>
    <row r="377" spans="1:17" ht="11.25" customHeight="1" x14ac:dyDescent="0.2">
      <c r="A377" s="43"/>
      <c r="B377" s="43"/>
      <c r="C377" s="43"/>
      <c r="D377" s="43"/>
      <c r="E377" s="43"/>
      <c r="F377" s="43"/>
      <c r="G377" s="43"/>
      <c r="H377" s="43"/>
      <c r="I377" s="43"/>
      <c r="J377" s="45"/>
      <c r="K377" s="44"/>
      <c r="L377" s="46"/>
      <c r="M377" s="45"/>
      <c r="N377" s="45"/>
      <c r="O377" s="45"/>
      <c r="P377" s="45"/>
      <c r="Q377" s="43"/>
    </row>
    <row r="378" spans="1:17" ht="11.25" customHeight="1" x14ac:dyDescent="0.2">
      <c r="A378" s="43"/>
      <c r="B378" s="43"/>
      <c r="C378" s="43"/>
      <c r="D378" s="43"/>
      <c r="E378" s="43"/>
      <c r="F378" s="43"/>
      <c r="G378" s="43"/>
      <c r="H378" s="43"/>
      <c r="I378" s="43"/>
      <c r="J378" s="45"/>
      <c r="K378" s="44"/>
      <c r="L378" s="46"/>
      <c r="M378" s="45"/>
      <c r="N378" s="45"/>
      <c r="O378" s="45"/>
      <c r="P378" s="45"/>
      <c r="Q378" s="43"/>
    </row>
    <row r="379" spans="1:17" ht="11.25" customHeight="1" x14ac:dyDescent="0.2">
      <c r="A379" s="43"/>
      <c r="B379" s="43"/>
      <c r="C379" s="43"/>
      <c r="D379" s="43"/>
      <c r="E379" s="43"/>
      <c r="F379" s="43"/>
      <c r="G379" s="43"/>
      <c r="H379" s="43"/>
      <c r="I379" s="43"/>
      <c r="J379" s="45"/>
      <c r="K379" s="44"/>
      <c r="L379" s="46"/>
      <c r="M379" s="45"/>
      <c r="N379" s="45"/>
      <c r="O379" s="45"/>
      <c r="P379" s="45"/>
      <c r="Q379" s="43"/>
    </row>
    <row r="380" spans="1:17" ht="11.25" customHeight="1" x14ac:dyDescent="0.2">
      <c r="A380" s="43"/>
      <c r="B380" s="43"/>
      <c r="C380" s="43"/>
      <c r="D380" s="43"/>
      <c r="E380" s="43"/>
      <c r="F380" s="43"/>
      <c r="G380" s="43"/>
      <c r="H380" s="43"/>
      <c r="I380" s="43"/>
      <c r="J380" s="45"/>
      <c r="K380" s="44"/>
      <c r="L380" s="46"/>
      <c r="M380" s="45"/>
      <c r="N380" s="45"/>
      <c r="O380" s="45"/>
      <c r="P380" s="45"/>
      <c r="Q380" s="43"/>
    </row>
    <row r="381" spans="1:17" ht="11.25" customHeight="1" x14ac:dyDescent="0.2">
      <c r="A381" s="43"/>
      <c r="B381" s="43"/>
      <c r="C381" s="43"/>
      <c r="D381" s="43"/>
      <c r="E381" s="43"/>
      <c r="F381" s="43"/>
      <c r="G381" s="43"/>
      <c r="H381" s="43"/>
      <c r="I381" s="43"/>
      <c r="J381" s="45"/>
      <c r="K381" s="44"/>
      <c r="L381" s="46"/>
      <c r="M381" s="45"/>
      <c r="N381" s="45"/>
      <c r="O381" s="45"/>
      <c r="P381" s="45"/>
      <c r="Q381" s="43"/>
    </row>
    <row r="382" spans="1:17" ht="11.25" customHeight="1" x14ac:dyDescent="0.2">
      <c r="A382" s="43"/>
      <c r="B382" s="43"/>
      <c r="C382" s="43"/>
      <c r="D382" s="43"/>
      <c r="E382" s="43"/>
      <c r="F382" s="43"/>
      <c r="G382" s="43"/>
      <c r="H382" s="43"/>
      <c r="I382" s="43"/>
      <c r="J382" s="45"/>
      <c r="K382" s="44"/>
      <c r="L382" s="46"/>
      <c r="M382" s="45"/>
      <c r="N382" s="45"/>
      <c r="O382" s="45"/>
      <c r="P382" s="45"/>
      <c r="Q382" s="43"/>
    </row>
    <row r="383" spans="1:17" ht="11.25" customHeight="1" x14ac:dyDescent="0.2">
      <c r="A383" s="43"/>
      <c r="B383" s="43"/>
      <c r="C383" s="43"/>
      <c r="D383" s="43"/>
      <c r="E383" s="43"/>
      <c r="F383" s="43"/>
      <c r="G383" s="43"/>
      <c r="H383" s="43"/>
      <c r="I383" s="43"/>
      <c r="J383" s="45"/>
      <c r="K383" s="44"/>
      <c r="L383" s="46"/>
      <c r="M383" s="45"/>
      <c r="N383" s="45"/>
      <c r="O383" s="45"/>
      <c r="P383" s="45"/>
      <c r="Q383" s="43"/>
    </row>
    <row r="384" spans="1:17" ht="11.25" customHeight="1" x14ac:dyDescent="0.2">
      <c r="A384" s="43"/>
      <c r="B384" s="43"/>
      <c r="C384" s="43"/>
      <c r="D384" s="43"/>
      <c r="E384" s="43"/>
      <c r="F384" s="43"/>
      <c r="G384" s="43"/>
      <c r="H384" s="43"/>
      <c r="I384" s="43"/>
      <c r="J384" s="45"/>
      <c r="K384" s="44"/>
      <c r="L384" s="46"/>
      <c r="M384" s="45"/>
      <c r="N384" s="45"/>
      <c r="O384" s="45"/>
      <c r="P384" s="45"/>
      <c r="Q384" s="43"/>
    </row>
    <row r="385" spans="1:17" ht="11.25" customHeight="1" x14ac:dyDescent="0.2">
      <c r="A385" s="43"/>
      <c r="B385" s="43"/>
      <c r="C385" s="43"/>
      <c r="D385" s="43"/>
      <c r="E385" s="43"/>
      <c r="F385" s="43"/>
      <c r="G385" s="43"/>
      <c r="H385" s="43"/>
      <c r="I385" s="43"/>
      <c r="J385" s="45"/>
      <c r="K385" s="44"/>
      <c r="L385" s="46"/>
      <c r="M385" s="45"/>
      <c r="N385" s="45"/>
      <c r="O385" s="45"/>
      <c r="P385" s="45"/>
      <c r="Q385" s="43"/>
    </row>
    <row r="386" spans="1:17" ht="11.25" customHeight="1" x14ac:dyDescent="0.2">
      <c r="A386" s="43"/>
      <c r="B386" s="43"/>
      <c r="C386" s="43"/>
      <c r="D386" s="43"/>
      <c r="E386" s="43"/>
      <c r="F386" s="43"/>
      <c r="G386" s="43"/>
      <c r="H386" s="43"/>
      <c r="I386" s="43"/>
      <c r="J386" s="45"/>
      <c r="K386" s="44"/>
      <c r="L386" s="46"/>
      <c r="M386" s="45"/>
      <c r="N386" s="45"/>
      <c r="O386" s="45"/>
      <c r="P386" s="45"/>
      <c r="Q386" s="43"/>
    </row>
    <row r="387" spans="1:17" ht="11.25" customHeight="1" x14ac:dyDescent="0.2">
      <c r="A387" s="43"/>
      <c r="B387" s="43"/>
      <c r="C387" s="43"/>
      <c r="D387" s="43"/>
      <c r="E387" s="43"/>
      <c r="F387" s="43"/>
      <c r="G387" s="43"/>
      <c r="H387" s="43"/>
      <c r="I387" s="43"/>
      <c r="J387" s="45"/>
      <c r="K387" s="44"/>
      <c r="L387" s="46"/>
      <c r="M387" s="45"/>
      <c r="N387" s="45"/>
      <c r="O387" s="45"/>
      <c r="P387" s="45"/>
      <c r="Q387" s="43"/>
    </row>
    <row r="388" spans="1:17" ht="11.25" customHeight="1" x14ac:dyDescent="0.2">
      <c r="A388" s="43"/>
      <c r="B388" s="43"/>
      <c r="C388" s="43"/>
      <c r="D388" s="43"/>
      <c r="E388" s="43"/>
      <c r="F388" s="43"/>
      <c r="G388" s="43"/>
      <c r="H388" s="43"/>
      <c r="I388" s="43"/>
      <c r="J388" s="45"/>
      <c r="K388" s="44"/>
      <c r="L388" s="46"/>
      <c r="M388" s="45"/>
      <c r="N388" s="45"/>
      <c r="O388" s="45"/>
      <c r="P388" s="45"/>
      <c r="Q388" s="43"/>
    </row>
    <row r="389" spans="1:17" ht="11.25" customHeight="1" x14ac:dyDescent="0.2">
      <c r="A389" s="43"/>
      <c r="B389" s="43"/>
      <c r="C389" s="43"/>
      <c r="D389" s="43"/>
      <c r="E389" s="43"/>
      <c r="F389" s="43"/>
      <c r="G389" s="43"/>
      <c r="H389" s="43"/>
      <c r="I389" s="43"/>
      <c r="J389" s="45"/>
      <c r="K389" s="44"/>
      <c r="L389" s="46"/>
      <c r="M389" s="45"/>
      <c r="N389" s="45"/>
      <c r="O389" s="45"/>
      <c r="P389" s="45"/>
      <c r="Q389" s="43"/>
    </row>
    <row r="390" spans="1:17" ht="11.25" customHeight="1" x14ac:dyDescent="0.2">
      <c r="A390" s="43"/>
      <c r="B390" s="43"/>
      <c r="C390" s="43"/>
      <c r="D390" s="43"/>
      <c r="E390" s="43"/>
      <c r="F390" s="43"/>
      <c r="G390" s="43"/>
      <c r="H390" s="43"/>
      <c r="I390" s="43"/>
      <c r="J390" s="45"/>
      <c r="K390" s="44"/>
      <c r="L390" s="46"/>
      <c r="M390" s="45"/>
      <c r="N390" s="45"/>
      <c r="O390" s="45"/>
      <c r="P390" s="45"/>
      <c r="Q390" s="43"/>
    </row>
    <row r="391" spans="1:17" ht="11.25" customHeight="1" x14ac:dyDescent="0.2">
      <c r="A391" s="43"/>
      <c r="B391" s="43"/>
      <c r="C391" s="43"/>
      <c r="D391" s="43"/>
      <c r="E391" s="43"/>
      <c r="F391" s="43"/>
      <c r="G391" s="43"/>
      <c r="H391" s="43"/>
      <c r="I391" s="43"/>
      <c r="J391" s="45"/>
      <c r="K391" s="44"/>
      <c r="L391" s="46"/>
      <c r="M391" s="45"/>
      <c r="N391" s="45"/>
      <c r="O391" s="45"/>
      <c r="P391" s="45"/>
      <c r="Q391" s="43"/>
    </row>
    <row r="392" spans="1:17" ht="11.25" customHeight="1" x14ac:dyDescent="0.2">
      <c r="A392" s="43"/>
      <c r="B392" s="43"/>
      <c r="C392" s="43"/>
      <c r="D392" s="43"/>
      <c r="E392" s="43"/>
      <c r="F392" s="43"/>
      <c r="G392" s="43"/>
      <c r="H392" s="43"/>
      <c r="I392" s="43"/>
      <c r="J392" s="45"/>
      <c r="K392" s="44"/>
      <c r="L392" s="46"/>
      <c r="M392" s="45"/>
      <c r="N392" s="45"/>
      <c r="O392" s="45"/>
      <c r="P392" s="45"/>
      <c r="Q392" s="43"/>
    </row>
    <row r="393" spans="1:17" ht="11.25" customHeight="1" x14ac:dyDescent="0.2">
      <c r="A393" s="43"/>
      <c r="B393" s="43"/>
      <c r="C393" s="43"/>
      <c r="D393" s="43"/>
      <c r="E393" s="43"/>
      <c r="F393" s="43"/>
      <c r="G393" s="43"/>
      <c r="H393" s="43"/>
      <c r="I393" s="43"/>
      <c r="J393" s="45"/>
      <c r="K393" s="44"/>
      <c r="L393" s="46"/>
      <c r="M393" s="45"/>
      <c r="N393" s="45"/>
      <c r="O393" s="45"/>
      <c r="P393" s="45"/>
      <c r="Q393" s="43"/>
    </row>
    <row r="394" spans="1:17" ht="11.25" customHeight="1" x14ac:dyDescent="0.2">
      <c r="A394" s="43"/>
      <c r="B394" s="43"/>
      <c r="C394" s="43"/>
      <c r="D394" s="43"/>
      <c r="E394" s="43"/>
      <c r="F394" s="43"/>
      <c r="G394" s="43"/>
      <c r="H394" s="43"/>
      <c r="I394" s="43"/>
      <c r="J394" s="45"/>
      <c r="K394" s="44"/>
      <c r="L394" s="46"/>
      <c r="M394" s="45"/>
      <c r="N394" s="45"/>
      <c r="O394" s="45"/>
      <c r="P394" s="45"/>
      <c r="Q394" s="43"/>
    </row>
    <row r="395" spans="1:17" ht="11.25" customHeight="1" x14ac:dyDescent="0.2">
      <c r="A395" s="43"/>
      <c r="B395" s="43"/>
      <c r="C395" s="43"/>
      <c r="D395" s="43"/>
      <c r="E395" s="43"/>
      <c r="F395" s="43"/>
      <c r="G395" s="43"/>
      <c r="H395" s="43"/>
      <c r="I395" s="43"/>
      <c r="J395" s="45"/>
      <c r="K395" s="44"/>
      <c r="L395" s="46"/>
      <c r="M395" s="45"/>
      <c r="N395" s="45"/>
      <c r="O395" s="45"/>
      <c r="P395" s="45"/>
      <c r="Q395" s="43"/>
    </row>
    <row r="396" spans="1:17" ht="11.25" customHeight="1" x14ac:dyDescent="0.2">
      <c r="A396" s="43"/>
      <c r="B396" s="43"/>
      <c r="C396" s="43"/>
      <c r="D396" s="43"/>
      <c r="E396" s="43"/>
      <c r="F396" s="43"/>
      <c r="G396" s="43"/>
      <c r="H396" s="43"/>
      <c r="I396" s="43"/>
      <c r="J396" s="45"/>
      <c r="K396" s="44"/>
      <c r="L396" s="46"/>
      <c r="M396" s="45"/>
      <c r="N396" s="45"/>
      <c r="O396" s="45"/>
      <c r="P396" s="45"/>
      <c r="Q396" s="43"/>
    </row>
    <row r="397" spans="1:17" ht="11.25" customHeight="1" x14ac:dyDescent="0.2">
      <c r="A397" s="43"/>
      <c r="B397" s="43"/>
      <c r="C397" s="43"/>
      <c r="D397" s="43"/>
      <c r="E397" s="43"/>
      <c r="F397" s="43"/>
      <c r="G397" s="43"/>
      <c r="H397" s="43"/>
      <c r="I397" s="43"/>
      <c r="J397" s="45"/>
      <c r="K397" s="44"/>
      <c r="L397" s="46"/>
      <c r="M397" s="45"/>
      <c r="N397" s="45"/>
      <c r="O397" s="45"/>
      <c r="P397" s="45"/>
      <c r="Q397" s="43"/>
    </row>
    <row r="398" spans="1:17" ht="11.25" customHeight="1" x14ac:dyDescent="0.2">
      <c r="A398" s="43"/>
      <c r="B398" s="43"/>
      <c r="C398" s="43"/>
      <c r="D398" s="43"/>
      <c r="E398" s="43"/>
      <c r="F398" s="43"/>
      <c r="G398" s="43"/>
      <c r="H398" s="43"/>
      <c r="I398" s="43"/>
      <c r="J398" s="45"/>
      <c r="K398" s="44"/>
      <c r="L398" s="46"/>
      <c r="M398" s="45"/>
      <c r="N398" s="45"/>
      <c r="O398" s="45"/>
      <c r="P398" s="45"/>
      <c r="Q398" s="43"/>
    </row>
    <row r="399" spans="1:17" ht="11.25" customHeight="1" x14ac:dyDescent="0.2">
      <c r="A399" s="43"/>
      <c r="B399" s="43"/>
      <c r="C399" s="43"/>
      <c r="D399" s="43"/>
      <c r="E399" s="43"/>
      <c r="F399" s="43"/>
      <c r="G399" s="43"/>
      <c r="H399" s="43"/>
      <c r="I399" s="43"/>
      <c r="J399" s="45"/>
      <c r="K399" s="44"/>
      <c r="L399" s="46"/>
      <c r="M399" s="45"/>
      <c r="N399" s="45"/>
      <c r="O399" s="45"/>
      <c r="P399" s="45"/>
      <c r="Q399" s="43"/>
    </row>
    <row r="400" spans="1:17" ht="11.25" customHeight="1" x14ac:dyDescent="0.2">
      <c r="A400" s="43"/>
      <c r="B400" s="43"/>
      <c r="C400" s="43"/>
      <c r="D400" s="43"/>
      <c r="E400" s="43"/>
      <c r="F400" s="43"/>
      <c r="G400" s="43"/>
      <c r="H400" s="43"/>
      <c r="I400" s="43"/>
      <c r="J400" s="45"/>
      <c r="K400" s="44"/>
      <c r="L400" s="46"/>
      <c r="M400" s="45"/>
      <c r="N400" s="45"/>
      <c r="O400" s="45"/>
      <c r="P400" s="45"/>
      <c r="Q400" s="43"/>
    </row>
    <row r="401" spans="1:17" ht="11.25" customHeight="1" x14ac:dyDescent="0.2">
      <c r="A401" s="43"/>
      <c r="B401" s="43"/>
      <c r="C401" s="43"/>
      <c r="D401" s="43"/>
      <c r="E401" s="43"/>
      <c r="F401" s="43"/>
      <c r="G401" s="43"/>
      <c r="H401" s="43"/>
      <c r="I401" s="43"/>
      <c r="J401" s="45"/>
      <c r="K401" s="44"/>
      <c r="L401" s="46"/>
      <c r="M401" s="45"/>
      <c r="N401" s="45"/>
      <c r="O401" s="45"/>
      <c r="P401" s="45"/>
      <c r="Q401" s="43"/>
    </row>
    <row r="402" spans="1:17" ht="11.25" customHeight="1" x14ac:dyDescent="0.2">
      <c r="A402" s="43"/>
      <c r="B402" s="43"/>
      <c r="C402" s="43"/>
      <c r="D402" s="43"/>
      <c r="E402" s="43"/>
      <c r="F402" s="43"/>
      <c r="G402" s="43"/>
      <c r="H402" s="43"/>
      <c r="I402" s="43"/>
      <c r="J402" s="45"/>
      <c r="K402" s="44"/>
      <c r="L402" s="46"/>
      <c r="M402" s="45"/>
      <c r="N402" s="45"/>
      <c r="O402" s="45"/>
      <c r="P402" s="45"/>
      <c r="Q402" s="43"/>
    </row>
    <row r="403" spans="1:17" ht="11.25" customHeight="1" x14ac:dyDescent="0.2">
      <c r="A403" s="43"/>
      <c r="B403" s="43"/>
      <c r="C403" s="43"/>
      <c r="D403" s="43"/>
      <c r="E403" s="43"/>
      <c r="F403" s="43"/>
      <c r="G403" s="43"/>
      <c r="H403" s="43"/>
      <c r="I403" s="43"/>
      <c r="J403" s="45"/>
      <c r="K403" s="44"/>
      <c r="L403" s="46"/>
      <c r="M403" s="45"/>
      <c r="N403" s="45"/>
      <c r="O403" s="45"/>
      <c r="P403" s="45"/>
      <c r="Q403" s="43"/>
    </row>
    <row r="404" spans="1:17" ht="11.25" customHeight="1" x14ac:dyDescent="0.2">
      <c r="A404" s="43"/>
      <c r="B404" s="43"/>
      <c r="C404" s="43"/>
      <c r="D404" s="43"/>
      <c r="E404" s="43"/>
      <c r="F404" s="43"/>
      <c r="G404" s="43"/>
      <c r="H404" s="43"/>
      <c r="I404" s="43"/>
      <c r="J404" s="45"/>
      <c r="K404" s="44"/>
      <c r="L404" s="46"/>
      <c r="M404" s="45"/>
      <c r="N404" s="45"/>
      <c r="O404" s="45"/>
      <c r="P404" s="45"/>
      <c r="Q404" s="43"/>
    </row>
    <row r="405" spans="1:17" ht="11.25" customHeight="1" x14ac:dyDescent="0.2">
      <c r="A405" s="43"/>
      <c r="B405" s="43"/>
      <c r="C405" s="43"/>
      <c r="D405" s="43"/>
      <c r="E405" s="43"/>
      <c r="F405" s="43"/>
      <c r="G405" s="43"/>
      <c r="H405" s="43"/>
      <c r="I405" s="43"/>
      <c r="J405" s="45"/>
      <c r="K405" s="44"/>
      <c r="L405" s="46"/>
      <c r="M405" s="45"/>
      <c r="N405" s="45"/>
      <c r="O405" s="45"/>
      <c r="P405" s="45"/>
      <c r="Q405" s="43"/>
    </row>
    <row r="406" spans="1:17" ht="11.25" customHeight="1" x14ac:dyDescent="0.2">
      <c r="A406" s="43"/>
      <c r="B406" s="43"/>
      <c r="C406" s="43"/>
      <c r="D406" s="43"/>
      <c r="E406" s="43"/>
      <c r="F406" s="43"/>
      <c r="G406" s="43"/>
      <c r="H406" s="43"/>
      <c r="I406" s="43"/>
      <c r="J406" s="45"/>
      <c r="K406" s="44"/>
      <c r="L406" s="46"/>
      <c r="M406" s="45"/>
      <c r="N406" s="45"/>
      <c r="O406" s="45"/>
      <c r="P406" s="45"/>
      <c r="Q406" s="43"/>
    </row>
    <row r="407" spans="1:17" ht="11.25" customHeight="1" x14ac:dyDescent="0.2">
      <c r="A407" s="43"/>
      <c r="B407" s="43"/>
      <c r="C407" s="43"/>
      <c r="D407" s="43"/>
      <c r="E407" s="43"/>
      <c r="F407" s="43"/>
      <c r="G407" s="43"/>
      <c r="H407" s="43"/>
      <c r="I407" s="43"/>
      <c r="J407" s="45"/>
      <c r="K407" s="44"/>
      <c r="L407" s="46"/>
      <c r="M407" s="45"/>
      <c r="N407" s="45"/>
      <c r="O407" s="45"/>
      <c r="P407" s="45"/>
      <c r="Q407" s="43"/>
    </row>
    <row r="408" spans="1:17" ht="11.25" customHeight="1" x14ac:dyDescent="0.2">
      <c r="A408" s="43"/>
      <c r="B408" s="43"/>
      <c r="C408" s="43"/>
      <c r="D408" s="43"/>
      <c r="E408" s="43"/>
      <c r="F408" s="43"/>
      <c r="G408" s="43"/>
      <c r="H408" s="43"/>
      <c r="I408" s="43"/>
      <c r="J408" s="45"/>
      <c r="K408" s="44"/>
      <c r="L408" s="46"/>
      <c r="M408" s="45"/>
      <c r="N408" s="45"/>
      <c r="O408" s="45"/>
      <c r="P408" s="45"/>
      <c r="Q408" s="43"/>
    </row>
    <row r="409" spans="1:17" ht="11.25" customHeight="1" x14ac:dyDescent="0.2">
      <c r="A409" s="43"/>
      <c r="B409" s="43"/>
      <c r="C409" s="43"/>
      <c r="D409" s="43"/>
      <c r="E409" s="43"/>
      <c r="F409" s="43"/>
      <c r="G409" s="43"/>
      <c r="H409" s="43"/>
      <c r="I409" s="43"/>
      <c r="J409" s="45"/>
      <c r="K409" s="44"/>
      <c r="L409" s="46"/>
      <c r="M409" s="45"/>
      <c r="N409" s="45"/>
      <c r="O409" s="45"/>
      <c r="P409" s="45"/>
      <c r="Q409" s="43"/>
    </row>
    <row r="410" spans="1:17" ht="11.25" customHeight="1" x14ac:dyDescent="0.2">
      <c r="A410" s="43"/>
      <c r="B410" s="43"/>
      <c r="C410" s="43"/>
      <c r="D410" s="43"/>
      <c r="E410" s="43"/>
      <c r="F410" s="43"/>
      <c r="G410" s="43"/>
      <c r="H410" s="43"/>
      <c r="I410" s="43"/>
      <c r="J410" s="45"/>
      <c r="K410" s="44"/>
      <c r="L410" s="46"/>
      <c r="M410" s="45"/>
      <c r="N410" s="45"/>
      <c r="O410" s="45"/>
      <c r="P410" s="45"/>
      <c r="Q410" s="43"/>
    </row>
    <row r="411" spans="1:17" ht="11.25" customHeight="1" x14ac:dyDescent="0.2">
      <c r="A411" s="43"/>
      <c r="B411" s="43"/>
      <c r="C411" s="43"/>
      <c r="D411" s="43"/>
      <c r="E411" s="43"/>
      <c r="F411" s="43"/>
      <c r="G411" s="43"/>
      <c r="H411" s="43"/>
      <c r="I411" s="43"/>
      <c r="J411" s="45"/>
      <c r="K411" s="44"/>
      <c r="L411" s="46"/>
      <c r="M411" s="45"/>
      <c r="N411" s="45"/>
      <c r="O411" s="45"/>
      <c r="P411" s="45"/>
      <c r="Q411" s="43"/>
    </row>
    <row r="412" spans="1:17" ht="11.25" customHeight="1" x14ac:dyDescent="0.2">
      <c r="A412" s="43"/>
      <c r="B412" s="43"/>
      <c r="C412" s="43"/>
      <c r="D412" s="43"/>
      <c r="E412" s="43"/>
      <c r="F412" s="43"/>
      <c r="G412" s="43"/>
      <c r="H412" s="43"/>
      <c r="I412" s="43"/>
      <c r="J412" s="45"/>
      <c r="K412" s="44"/>
      <c r="L412" s="46"/>
      <c r="M412" s="45"/>
      <c r="N412" s="45"/>
      <c r="O412" s="45"/>
      <c r="P412" s="45"/>
      <c r="Q412" s="43"/>
    </row>
    <row r="413" spans="1:17" ht="11.25" customHeight="1" x14ac:dyDescent="0.2">
      <c r="A413" s="43"/>
      <c r="B413" s="43"/>
      <c r="C413" s="43"/>
      <c r="D413" s="43"/>
      <c r="E413" s="43"/>
      <c r="F413" s="43"/>
      <c r="G413" s="43"/>
      <c r="H413" s="43"/>
      <c r="I413" s="43"/>
      <c r="J413" s="45"/>
      <c r="K413" s="44"/>
      <c r="L413" s="46"/>
      <c r="M413" s="45"/>
      <c r="N413" s="45"/>
      <c r="O413" s="45"/>
      <c r="P413" s="45"/>
      <c r="Q413" s="43"/>
    </row>
    <row r="414" spans="1:17" ht="11.25" customHeight="1" x14ac:dyDescent="0.2">
      <c r="A414" s="43"/>
      <c r="B414" s="43"/>
      <c r="C414" s="43"/>
      <c r="D414" s="43"/>
      <c r="E414" s="43"/>
      <c r="F414" s="43"/>
      <c r="G414" s="43"/>
      <c r="H414" s="43"/>
      <c r="I414" s="43"/>
      <c r="J414" s="45"/>
      <c r="K414" s="44"/>
      <c r="L414" s="46"/>
      <c r="M414" s="45"/>
      <c r="N414" s="45"/>
      <c r="O414" s="45"/>
      <c r="P414" s="45"/>
      <c r="Q414" s="43"/>
    </row>
    <row r="415" spans="1:17" ht="11.25" customHeight="1" x14ac:dyDescent="0.2">
      <c r="A415" s="43"/>
      <c r="B415" s="43"/>
      <c r="C415" s="43"/>
      <c r="D415" s="43"/>
      <c r="E415" s="43"/>
      <c r="F415" s="43"/>
      <c r="G415" s="43"/>
      <c r="H415" s="43"/>
      <c r="I415" s="43"/>
      <c r="J415" s="45"/>
      <c r="K415" s="44"/>
      <c r="L415" s="46"/>
      <c r="M415" s="45"/>
      <c r="N415" s="45"/>
      <c r="O415" s="45"/>
      <c r="P415" s="45"/>
      <c r="Q415" s="43"/>
    </row>
    <row r="416" spans="1:17" ht="11.25" customHeight="1" x14ac:dyDescent="0.2">
      <c r="A416" s="43"/>
      <c r="B416" s="43"/>
      <c r="C416" s="43"/>
      <c r="D416" s="43"/>
      <c r="E416" s="43"/>
      <c r="F416" s="43"/>
      <c r="G416" s="43"/>
      <c r="H416" s="43"/>
      <c r="I416" s="43"/>
      <c r="J416" s="45"/>
      <c r="K416" s="44"/>
      <c r="L416" s="46"/>
      <c r="M416" s="45"/>
      <c r="N416" s="45"/>
      <c r="O416" s="45"/>
      <c r="P416" s="45"/>
      <c r="Q416" s="43"/>
    </row>
    <row r="417" spans="1:17" ht="11.25" customHeight="1" x14ac:dyDescent="0.2">
      <c r="A417" s="43"/>
      <c r="B417" s="43"/>
      <c r="C417" s="43"/>
      <c r="D417" s="43"/>
      <c r="E417" s="43"/>
      <c r="F417" s="43"/>
      <c r="G417" s="43"/>
      <c r="H417" s="43"/>
      <c r="I417" s="43"/>
      <c r="J417" s="45"/>
      <c r="K417" s="44"/>
      <c r="L417" s="46"/>
      <c r="M417" s="45"/>
      <c r="N417" s="45"/>
      <c r="O417" s="45"/>
      <c r="P417" s="45"/>
      <c r="Q417" s="43"/>
    </row>
    <row r="418" spans="1:17" ht="11.25" customHeight="1" x14ac:dyDescent="0.2">
      <c r="A418" s="43"/>
      <c r="B418" s="43"/>
      <c r="C418" s="43"/>
      <c r="D418" s="43"/>
      <c r="E418" s="43"/>
      <c r="F418" s="43"/>
      <c r="G418" s="43"/>
      <c r="H418" s="43"/>
      <c r="I418" s="43"/>
      <c r="J418" s="45"/>
      <c r="K418" s="44"/>
      <c r="L418" s="46"/>
      <c r="M418" s="45"/>
      <c r="N418" s="45"/>
      <c r="O418" s="45"/>
      <c r="P418" s="45"/>
      <c r="Q418" s="43"/>
    </row>
    <row r="419" spans="1:17" ht="11.25" customHeight="1" x14ac:dyDescent="0.2">
      <c r="A419" s="43"/>
      <c r="B419" s="43"/>
      <c r="C419" s="43"/>
      <c r="D419" s="43"/>
      <c r="E419" s="43"/>
      <c r="F419" s="43"/>
      <c r="G419" s="43"/>
      <c r="H419" s="43"/>
      <c r="I419" s="43"/>
      <c r="J419" s="45"/>
      <c r="K419" s="44"/>
      <c r="L419" s="46"/>
      <c r="M419" s="45"/>
      <c r="N419" s="45"/>
      <c r="O419" s="45"/>
      <c r="P419" s="45"/>
      <c r="Q419" s="43"/>
    </row>
    <row r="420" spans="1:17" ht="11.25" customHeight="1" x14ac:dyDescent="0.2">
      <c r="A420" s="43"/>
      <c r="B420" s="43"/>
      <c r="C420" s="43"/>
      <c r="D420" s="43"/>
      <c r="E420" s="43"/>
      <c r="F420" s="43"/>
      <c r="G420" s="43"/>
      <c r="H420" s="43"/>
      <c r="I420" s="43"/>
      <c r="J420" s="45"/>
      <c r="K420" s="44"/>
      <c r="L420" s="46"/>
      <c r="M420" s="45"/>
      <c r="N420" s="45"/>
      <c r="O420" s="45"/>
      <c r="P420" s="45"/>
      <c r="Q420" s="43"/>
    </row>
    <row r="421" spans="1:17" ht="11.25" customHeight="1" x14ac:dyDescent="0.2">
      <c r="A421" s="43"/>
      <c r="B421" s="43"/>
      <c r="C421" s="43"/>
      <c r="D421" s="43"/>
      <c r="E421" s="43"/>
      <c r="F421" s="43"/>
      <c r="G421" s="43"/>
      <c r="H421" s="43"/>
      <c r="I421" s="43"/>
      <c r="J421" s="45"/>
      <c r="K421" s="44"/>
      <c r="L421" s="46"/>
      <c r="M421" s="45"/>
      <c r="N421" s="45"/>
      <c r="O421" s="45"/>
      <c r="P421" s="45"/>
      <c r="Q421" s="43"/>
    </row>
    <row r="422" spans="1:17" ht="11.25" customHeight="1" x14ac:dyDescent="0.2">
      <c r="A422" s="43"/>
      <c r="B422" s="43"/>
      <c r="C422" s="43"/>
      <c r="D422" s="43"/>
      <c r="E422" s="43"/>
      <c r="F422" s="43"/>
      <c r="G422" s="43"/>
      <c r="H422" s="43"/>
      <c r="I422" s="43"/>
      <c r="J422" s="45"/>
      <c r="K422" s="44"/>
      <c r="L422" s="46"/>
      <c r="M422" s="45"/>
      <c r="N422" s="45"/>
      <c r="O422" s="45"/>
      <c r="P422" s="45"/>
      <c r="Q422" s="43"/>
    </row>
    <row r="423" spans="1:17" ht="11.25" customHeight="1" x14ac:dyDescent="0.2">
      <c r="A423" s="43"/>
      <c r="B423" s="43"/>
      <c r="C423" s="43"/>
      <c r="D423" s="43"/>
      <c r="E423" s="43"/>
      <c r="F423" s="43"/>
      <c r="G423" s="43"/>
      <c r="H423" s="43"/>
      <c r="I423" s="43"/>
      <c r="J423" s="45"/>
      <c r="K423" s="44"/>
      <c r="L423" s="46"/>
      <c r="M423" s="45"/>
      <c r="N423" s="45"/>
      <c r="O423" s="45"/>
      <c r="P423" s="45"/>
      <c r="Q423" s="43"/>
    </row>
    <row r="424" spans="1:17" ht="11.25" customHeight="1" x14ac:dyDescent="0.2">
      <c r="A424" s="43"/>
      <c r="B424" s="43"/>
      <c r="C424" s="43"/>
      <c r="D424" s="43"/>
      <c r="E424" s="43"/>
      <c r="F424" s="43"/>
      <c r="G424" s="43"/>
      <c r="H424" s="43"/>
      <c r="I424" s="43"/>
      <c r="J424" s="45"/>
      <c r="K424" s="44"/>
      <c r="L424" s="46"/>
      <c r="M424" s="45"/>
      <c r="N424" s="45"/>
      <c r="O424" s="45"/>
      <c r="P424" s="45"/>
      <c r="Q424" s="43"/>
    </row>
    <row r="425" spans="1:17" ht="11.25" customHeight="1" x14ac:dyDescent="0.2">
      <c r="A425" s="43"/>
      <c r="B425" s="43"/>
      <c r="C425" s="43"/>
      <c r="D425" s="43"/>
      <c r="E425" s="43"/>
      <c r="F425" s="43"/>
      <c r="G425" s="43"/>
      <c r="H425" s="43"/>
      <c r="I425" s="43"/>
      <c r="J425" s="45"/>
      <c r="K425" s="44"/>
      <c r="L425" s="46"/>
      <c r="M425" s="45"/>
      <c r="N425" s="45"/>
      <c r="O425" s="45"/>
      <c r="P425" s="45"/>
      <c r="Q425" s="43"/>
    </row>
    <row r="426" spans="1:17" ht="11.25" customHeight="1" x14ac:dyDescent="0.2">
      <c r="A426" s="43"/>
      <c r="B426" s="43"/>
      <c r="C426" s="43"/>
      <c r="D426" s="43"/>
      <c r="E426" s="43"/>
      <c r="F426" s="43"/>
      <c r="G426" s="43"/>
      <c r="H426" s="43"/>
      <c r="I426" s="43"/>
      <c r="J426" s="45"/>
      <c r="K426" s="44"/>
      <c r="L426" s="46"/>
      <c r="M426" s="45"/>
      <c r="N426" s="45"/>
      <c r="O426" s="45"/>
      <c r="P426" s="45"/>
      <c r="Q426" s="43"/>
    </row>
    <row r="427" spans="1:17" ht="11.25" customHeight="1" x14ac:dyDescent="0.2">
      <c r="A427" s="43"/>
      <c r="B427" s="43"/>
      <c r="C427" s="43"/>
      <c r="D427" s="43"/>
      <c r="E427" s="43"/>
      <c r="F427" s="43"/>
      <c r="G427" s="43"/>
      <c r="H427" s="43"/>
      <c r="I427" s="43"/>
      <c r="J427" s="45"/>
      <c r="K427" s="44"/>
      <c r="L427" s="46"/>
      <c r="M427" s="45"/>
      <c r="N427" s="45"/>
      <c r="O427" s="45"/>
      <c r="P427" s="45"/>
      <c r="Q427" s="43"/>
    </row>
    <row r="428" spans="1:17" ht="11.25" customHeight="1" x14ac:dyDescent="0.2">
      <c r="A428" s="43"/>
      <c r="B428" s="43"/>
      <c r="C428" s="43"/>
      <c r="D428" s="43"/>
      <c r="E428" s="43"/>
      <c r="F428" s="43"/>
      <c r="G428" s="43"/>
      <c r="H428" s="43"/>
      <c r="I428" s="43"/>
      <c r="J428" s="45"/>
      <c r="K428" s="44"/>
      <c r="L428" s="46"/>
      <c r="M428" s="45"/>
      <c r="N428" s="45"/>
      <c r="O428" s="45"/>
      <c r="P428" s="45"/>
      <c r="Q428" s="43"/>
    </row>
    <row r="429" spans="1:17" ht="11.25" customHeight="1" x14ac:dyDescent="0.2">
      <c r="A429" s="43"/>
      <c r="B429" s="43"/>
      <c r="C429" s="43"/>
      <c r="D429" s="43"/>
      <c r="E429" s="43"/>
      <c r="F429" s="43"/>
      <c r="G429" s="43"/>
      <c r="H429" s="43"/>
      <c r="I429" s="43"/>
      <c r="J429" s="45"/>
      <c r="K429" s="44"/>
      <c r="L429" s="46"/>
      <c r="M429" s="45"/>
      <c r="N429" s="45"/>
      <c r="O429" s="45"/>
      <c r="P429" s="45"/>
      <c r="Q429" s="43"/>
    </row>
    <row r="430" spans="1:17" ht="11.25" customHeight="1" x14ac:dyDescent="0.2">
      <c r="A430" s="43"/>
      <c r="B430" s="43"/>
      <c r="C430" s="43"/>
      <c r="D430" s="43"/>
      <c r="E430" s="43"/>
      <c r="F430" s="43"/>
      <c r="G430" s="43"/>
      <c r="H430" s="43"/>
      <c r="I430" s="43"/>
      <c r="J430" s="45"/>
      <c r="K430" s="44"/>
      <c r="L430" s="46"/>
      <c r="M430" s="45"/>
      <c r="N430" s="45"/>
      <c r="O430" s="45"/>
      <c r="P430" s="45"/>
      <c r="Q430" s="43"/>
    </row>
    <row r="431" spans="1:17" ht="11.25" customHeight="1" x14ac:dyDescent="0.2">
      <c r="A431" s="43"/>
      <c r="B431" s="43"/>
      <c r="C431" s="43"/>
      <c r="D431" s="43"/>
      <c r="E431" s="43"/>
      <c r="F431" s="43"/>
      <c r="G431" s="43"/>
      <c r="H431" s="43"/>
      <c r="I431" s="43"/>
      <c r="J431" s="45"/>
      <c r="K431" s="44"/>
      <c r="L431" s="46"/>
      <c r="M431" s="45"/>
      <c r="N431" s="45"/>
      <c r="O431" s="45"/>
      <c r="P431" s="45"/>
      <c r="Q431" s="43"/>
    </row>
    <row r="432" spans="1:17" ht="11.25" customHeight="1" x14ac:dyDescent="0.2">
      <c r="A432" s="43"/>
      <c r="B432" s="43"/>
      <c r="C432" s="43"/>
      <c r="D432" s="43"/>
      <c r="E432" s="43"/>
      <c r="F432" s="43"/>
      <c r="G432" s="43"/>
      <c r="H432" s="43"/>
      <c r="I432" s="43"/>
      <c r="J432" s="45"/>
      <c r="K432" s="44"/>
      <c r="L432" s="46"/>
      <c r="M432" s="45"/>
      <c r="N432" s="45"/>
      <c r="O432" s="45"/>
      <c r="P432" s="45"/>
      <c r="Q432" s="43"/>
    </row>
    <row r="433" spans="1:17" ht="11.25" customHeight="1" x14ac:dyDescent="0.2">
      <c r="A433" s="43"/>
      <c r="B433" s="43"/>
      <c r="C433" s="43"/>
      <c r="D433" s="43"/>
      <c r="E433" s="43"/>
      <c r="F433" s="43"/>
      <c r="G433" s="43"/>
      <c r="H433" s="43"/>
      <c r="I433" s="43"/>
      <c r="J433" s="45"/>
      <c r="K433" s="44"/>
      <c r="L433" s="46"/>
      <c r="M433" s="45"/>
      <c r="N433" s="45"/>
      <c r="O433" s="45"/>
      <c r="P433" s="45"/>
      <c r="Q433" s="43"/>
    </row>
    <row r="434" spans="1:17" ht="11.25" customHeight="1" x14ac:dyDescent="0.2">
      <c r="A434" s="43"/>
      <c r="B434" s="43"/>
      <c r="C434" s="43"/>
      <c r="D434" s="43"/>
      <c r="E434" s="43"/>
      <c r="F434" s="43"/>
      <c r="G434" s="43"/>
      <c r="H434" s="43"/>
      <c r="I434" s="43"/>
      <c r="J434" s="45"/>
      <c r="K434" s="44"/>
      <c r="L434" s="46"/>
      <c r="M434" s="45"/>
      <c r="N434" s="45"/>
      <c r="O434" s="45"/>
      <c r="P434" s="45"/>
      <c r="Q434" s="43"/>
    </row>
    <row r="435" spans="1:17" ht="11.25" customHeight="1" x14ac:dyDescent="0.2">
      <c r="A435" s="43"/>
      <c r="B435" s="43"/>
      <c r="C435" s="43"/>
      <c r="D435" s="43"/>
      <c r="E435" s="43"/>
      <c r="F435" s="43"/>
      <c r="G435" s="43"/>
      <c r="H435" s="43"/>
      <c r="I435" s="43"/>
      <c r="J435" s="45"/>
      <c r="K435" s="44"/>
      <c r="L435" s="46"/>
      <c r="M435" s="45"/>
      <c r="N435" s="45"/>
      <c r="O435" s="45"/>
      <c r="P435" s="45"/>
      <c r="Q435" s="43"/>
    </row>
    <row r="436" spans="1:17" ht="11.25" customHeight="1" x14ac:dyDescent="0.2">
      <c r="A436" s="43"/>
      <c r="B436" s="43"/>
      <c r="C436" s="43"/>
      <c r="D436" s="43"/>
      <c r="E436" s="43"/>
      <c r="F436" s="43"/>
      <c r="G436" s="43"/>
      <c r="H436" s="43"/>
      <c r="I436" s="43"/>
      <c r="J436" s="45"/>
      <c r="K436" s="44"/>
      <c r="L436" s="46"/>
      <c r="M436" s="45"/>
      <c r="N436" s="45"/>
      <c r="O436" s="45"/>
      <c r="P436" s="45"/>
      <c r="Q436" s="43"/>
    </row>
    <row r="437" spans="1:17" ht="11.25" customHeight="1" x14ac:dyDescent="0.2">
      <c r="A437" s="43"/>
      <c r="B437" s="43"/>
      <c r="C437" s="43"/>
      <c r="D437" s="43"/>
      <c r="E437" s="43"/>
      <c r="F437" s="43"/>
      <c r="G437" s="43"/>
      <c r="H437" s="43"/>
      <c r="I437" s="43"/>
      <c r="J437" s="45"/>
      <c r="K437" s="44"/>
      <c r="L437" s="46"/>
      <c r="M437" s="45"/>
      <c r="N437" s="45"/>
      <c r="O437" s="45"/>
      <c r="P437" s="45"/>
      <c r="Q437" s="43"/>
    </row>
    <row r="438" spans="1:17" ht="11.25" customHeight="1" x14ac:dyDescent="0.2">
      <c r="A438" s="43"/>
      <c r="B438" s="43"/>
      <c r="C438" s="43"/>
      <c r="D438" s="43"/>
      <c r="E438" s="43"/>
      <c r="F438" s="43"/>
      <c r="G438" s="43"/>
      <c r="H438" s="43"/>
      <c r="I438" s="43"/>
      <c r="J438" s="45"/>
      <c r="K438" s="44"/>
      <c r="L438" s="46"/>
      <c r="M438" s="45"/>
      <c r="N438" s="45"/>
      <c r="O438" s="45"/>
      <c r="P438" s="45"/>
      <c r="Q438" s="43"/>
    </row>
    <row r="439" spans="1:17" ht="11.25" customHeight="1" x14ac:dyDescent="0.2">
      <c r="A439" s="43"/>
      <c r="B439" s="43"/>
      <c r="C439" s="43"/>
      <c r="D439" s="43"/>
      <c r="E439" s="43"/>
      <c r="F439" s="43"/>
      <c r="G439" s="43"/>
      <c r="H439" s="43"/>
      <c r="I439" s="43"/>
      <c r="J439" s="45"/>
      <c r="K439" s="44"/>
      <c r="L439" s="46"/>
      <c r="M439" s="45"/>
      <c r="N439" s="45"/>
      <c r="O439" s="45"/>
      <c r="P439" s="45"/>
      <c r="Q439" s="43"/>
    </row>
    <row r="440" spans="1:17" ht="11.25" customHeight="1" x14ac:dyDescent="0.2">
      <c r="A440" s="43"/>
      <c r="B440" s="43"/>
      <c r="C440" s="43"/>
      <c r="D440" s="43"/>
      <c r="E440" s="43"/>
      <c r="F440" s="43"/>
      <c r="G440" s="43"/>
      <c r="H440" s="43"/>
      <c r="I440" s="43"/>
      <c r="J440" s="45"/>
      <c r="K440" s="44"/>
      <c r="L440" s="46"/>
      <c r="M440" s="45"/>
      <c r="N440" s="45"/>
      <c r="O440" s="45"/>
      <c r="P440" s="45"/>
      <c r="Q440" s="43"/>
    </row>
    <row r="441" spans="1:17" ht="11.25" customHeight="1" x14ac:dyDescent="0.2">
      <c r="A441" s="43"/>
      <c r="B441" s="43"/>
      <c r="C441" s="43"/>
      <c r="D441" s="43"/>
      <c r="E441" s="43"/>
      <c r="F441" s="43"/>
      <c r="G441" s="43"/>
      <c r="H441" s="43"/>
      <c r="I441" s="43"/>
      <c r="J441" s="45"/>
      <c r="K441" s="44"/>
      <c r="L441" s="46"/>
      <c r="M441" s="45"/>
      <c r="N441" s="45"/>
      <c r="O441" s="45"/>
      <c r="P441" s="45"/>
      <c r="Q441" s="43"/>
    </row>
    <row r="442" spans="1:17" ht="11.25" customHeight="1" x14ac:dyDescent="0.2">
      <c r="A442" s="43"/>
      <c r="B442" s="43"/>
      <c r="C442" s="43"/>
      <c r="D442" s="43"/>
      <c r="E442" s="43"/>
      <c r="F442" s="43"/>
      <c r="G442" s="43"/>
      <c r="H442" s="43"/>
      <c r="I442" s="43"/>
      <c r="J442" s="45"/>
      <c r="K442" s="44"/>
      <c r="L442" s="46"/>
      <c r="M442" s="45"/>
      <c r="N442" s="45"/>
      <c r="O442" s="45"/>
      <c r="P442" s="45"/>
      <c r="Q442" s="43"/>
    </row>
    <row r="443" spans="1:17" ht="11.25" customHeight="1" x14ac:dyDescent="0.2">
      <c r="A443" s="43"/>
      <c r="B443" s="43"/>
      <c r="C443" s="43"/>
      <c r="D443" s="43"/>
      <c r="E443" s="43"/>
      <c r="F443" s="43"/>
      <c r="G443" s="43"/>
      <c r="H443" s="43"/>
      <c r="I443" s="43"/>
      <c r="J443" s="45"/>
      <c r="K443" s="44"/>
      <c r="L443" s="46"/>
      <c r="M443" s="45"/>
      <c r="N443" s="45"/>
      <c r="O443" s="45"/>
      <c r="P443" s="45"/>
      <c r="Q443" s="43"/>
    </row>
    <row r="444" spans="1:17" ht="11.25" customHeight="1" x14ac:dyDescent="0.2">
      <c r="A444" s="43"/>
      <c r="B444" s="43"/>
      <c r="C444" s="43"/>
      <c r="D444" s="43"/>
      <c r="E444" s="43"/>
      <c r="F444" s="43"/>
      <c r="G444" s="43"/>
      <c r="H444" s="43"/>
      <c r="I444" s="43"/>
      <c r="J444" s="45"/>
      <c r="K444" s="44"/>
      <c r="L444" s="46"/>
      <c r="M444" s="45"/>
      <c r="N444" s="45"/>
      <c r="O444" s="45"/>
      <c r="P444" s="45"/>
      <c r="Q444" s="43"/>
    </row>
    <row r="445" spans="1:17" ht="11.25" customHeight="1" x14ac:dyDescent="0.2">
      <c r="A445" s="43"/>
      <c r="B445" s="43"/>
      <c r="C445" s="43"/>
      <c r="D445" s="43"/>
      <c r="E445" s="43"/>
      <c r="F445" s="43"/>
      <c r="G445" s="43"/>
      <c r="H445" s="43"/>
      <c r="I445" s="43"/>
      <c r="J445" s="45"/>
      <c r="K445" s="44"/>
      <c r="L445" s="46"/>
      <c r="M445" s="45"/>
      <c r="N445" s="45"/>
      <c r="O445" s="45"/>
      <c r="P445" s="45"/>
      <c r="Q445" s="43"/>
    </row>
    <row r="446" spans="1:17" ht="11.25" customHeight="1" x14ac:dyDescent="0.2">
      <c r="A446" s="43"/>
      <c r="B446" s="43"/>
      <c r="C446" s="43"/>
      <c r="D446" s="43"/>
      <c r="E446" s="43"/>
      <c r="F446" s="43"/>
      <c r="G446" s="43"/>
      <c r="H446" s="43"/>
      <c r="I446" s="43"/>
      <c r="J446" s="45"/>
      <c r="K446" s="44"/>
      <c r="L446" s="46"/>
      <c r="M446" s="45"/>
      <c r="N446" s="45"/>
      <c r="O446" s="45"/>
      <c r="P446" s="45"/>
      <c r="Q446" s="43"/>
    </row>
    <row r="447" spans="1:17" ht="11.25" customHeight="1" x14ac:dyDescent="0.2">
      <c r="A447" s="43"/>
      <c r="B447" s="43"/>
      <c r="C447" s="43"/>
      <c r="D447" s="43"/>
      <c r="E447" s="43"/>
      <c r="F447" s="43"/>
      <c r="G447" s="43"/>
      <c r="H447" s="43"/>
      <c r="I447" s="43"/>
      <c r="J447" s="45"/>
      <c r="K447" s="44"/>
      <c r="L447" s="46"/>
      <c r="M447" s="45"/>
      <c r="N447" s="45"/>
      <c r="O447" s="45"/>
      <c r="P447" s="45"/>
      <c r="Q447" s="43"/>
    </row>
    <row r="448" spans="1:17" ht="11.25" customHeight="1" x14ac:dyDescent="0.2">
      <c r="A448" s="43"/>
      <c r="B448" s="43"/>
      <c r="C448" s="43"/>
      <c r="D448" s="43"/>
      <c r="E448" s="43"/>
      <c r="F448" s="43"/>
      <c r="G448" s="43"/>
      <c r="H448" s="43"/>
      <c r="I448" s="43"/>
      <c r="J448" s="45"/>
      <c r="K448" s="44"/>
      <c r="L448" s="46"/>
      <c r="M448" s="45"/>
      <c r="N448" s="45"/>
      <c r="O448" s="45"/>
      <c r="P448" s="45"/>
      <c r="Q448" s="43"/>
    </row>
    <row r="449" spans="1:17" ht="11.25" customHeight="1" x14ac:dyDescent="0.2">
      <c r="A449" s="43"/>
      <c r="B449" s="43"/>
      <c r="C449" s="43"/>
      <c r="D449" s="43"/>
      <c r="E449" s="43"/>
      <c r="F449" s="43"/>
      <c r="G449" s="43"/>
      <c r="H449" s="43"/>
      <c r="I449" s="43"/>
      <c r="J449" s="45"/>
      <c r="K449" s="44"/>
      <c r="L449" s="46"/>
      <c r="M449" s="45"/>
      <c r="N449" s="45"/>
      <c r="O449" s="45"/>
      <c r="P449" s="45"/>
      <c r="Q449" s="43"/>
    </row>
    <row r="450" spans="1:17" ht="11.25" customHeight="1" x14ac:dyDescent="0.2">
      <c r="A450" s="43"/>
      <c r="B450" s="43"/>
      <c r="C450" s="43"/>
      <c r="D450" s="43"/>
      <c r="E450" s="43"/>
      <c r="F450" s="43"/>
      <c r="G450" s="43"/>
      <c r="H450" s="43"/>
      <c r="I450" s="43"/>
      <c r="J450" s="45"/>
      <c r="K450" s="44"/>
      <c r="L450" s="46"/>
      <c r="M450" s="45"/>
      <c r="N450" s="45"/>
      <c r="O450" s="45"/>
      <c r="P450" s="45"/>
      <c r="Q450" s="43"/>
    </row>
    <row r="451" spans="1:17" x14ac:dyDescent="0.2">
      <c r="A451" s="43"/>
      <c r="B451" s="43"/>
      <c r="C451" s="43"/>
      <c r="D451" s="43"/>
      <c r="E451" s="43"/>
      <c r="F451" s="43"/>
      <c r="G451" s="43"/>
      <c r="H451" s="43"/>
      <c r="I451" s="43"/>
      <c r="J451" s="45"/>
      <c r="K451" s="44"/>
      <c r="L451" s="46"/>
      <c r="M451" s="45"/>
      <c r="N451" s="45"/>
      <c r="O451" s="45"/>
      <c r="P451" s="45"/>
      <c r="Q451" s="43"/>
    </row>
    <row r="455" spans="1:17" x14ac:dyDescent="0.2">
      <c r="E455" s="47" t="s">
        <v>50</v>
      </c>
      <c r="G455" s="47" t="s">
        <v>51</v>
      </c>
    </row>
    <row r="456" spans="1:17" x14ac:dyDescent="0.2">
      <c r="E456" s="47" t="s">
        <v>52</v>
      </c>
      <c r="G456" s="47" t="s">
        <v>49</v>
      </c>
    </row>
    <row r="457" spans="1:17" x14ac:dyDescent="0.2">
      <c r="E457" s="47" t="s">
        <v>232</v>
      </c>
      <c r="G457" s="47" t="s">
        <v>48</v>
      </c>
    </row>
    <row r="458" spans="1:17" x14ac:dyDescent="0.2">
      <c r="E458" s="47" t="s">
        <v>53</v>
      </c>
      <c r="G458" s="47" t="s">
        <v>54</v>
      </c>
    </row>
    <row r="459" spans="1:17" x14ac:dyDescent="0.2">
      <c r="E459" s="47" t="s">
        <v>47</v>
      </c>
      <c r="G459" s="47" t="s">
        <v>55</v>
      </c>
    </row>
    <row r="460" spans="1:17" x14ac:dyDescent="0.2">
      <c r="E460" s="47" t="s">
        <v>56</v>
      </c>
      <c r="G460" s="47" t="s">
        <v>57</v>
      </c>
    </row>
    <row r="461" spans="1:17" x14ac:dyDescent="0.2">
      <c r="E461" s="47" t="s">
        <v>11</v>
      </c>
      <c r="G461" s="47" t="s">
        <v>175</v>
      </c>
    </row>
    <row r="462" spans="1:17" x14ac:dyDescent="0.2">
      <c r="G462" s="47" t="s">
        <v>58</v>
      </c>
    </row>
    <row r="463" spans="1:17" x14ac:dyDescent="0.2">
      <c r="G463" s="47" t="s">
        <v>11</v>
      </c>
    </row>
  </sheetData>
  <sheetProtection selectLockedCells="1" selectUnlockedCells="1"/>
  <mergeCells count="275">
    <mergeCell ref="A43:A45"/>
    <mergeCell ref="B43:B45"/>
    <mergeCell ref="C43:C45"/>
    <mergeCell ref="D43:D45"/>
    <mergeCell ref="E43:E45"/>
    <mergeCell ref="F43:F45"/>
    <mergeCell ref="G43:G45"/>
    <mergeCell ref="H43:H45"/>
    <mergeCell ref="I43:I45"/>
    <mergeCell ref="A37:A39"/>
    <mergeCell ref="B37:B39"/>
    <mergeCell ref="C37:C39"/>
    <mergeCell ref="D37:D39"/>
    <mergeCell ref="E37:E39"/>
    <mergeCell ref="F37:F39"/>
    <mergeCell ref="G37:G39"/>
    <mergeCell ref="H37:H39"/>
    <mergeCell ref="H40:H42"/>
    <mergeCell ref="A40:A42"/>
    <mergeCell ref="B40:B42"/>
    <mergeCell ref="C40:C42"/>
    <mergeCell ref="D40:D42"/>
    <mergeCell ref="E40:E42"/>
    <mergeCell ref="F40:F42"/>
    <mergeCell ref="G40:G42"/>
    <mergeCell ref="A34:A36"/>
    <mergeCell ref="B34:B36"/>
    <mergeCell ref="C34:C36"/>
    <mergeCell ref="D34:D36"/>
    <mergeCell ref="E34:E36"/>
    <mergeCell ref="F34:F36"/>
    <mergeCell ref="G34:G36"/>
    <mergeCell ref="H34:H36"/>
    <mergeCell ref="A31:A33"/>
    <mergeCell ref="B31:B33"/>
    <mergeCell ref="C31:C33"/>
    <mergeCell ref="D31:D33"/>
    <mergeCell ref="E31:E33"/>
    <mergeCell ref="F31:F33"/>
    <mergeCell ref="G31:G33"/>
    <mergeCell ref="Q64:Q66"/>
    <mergeCell ref="L28:L30"/>
    <mergeCell ref="Q28:Q30"/>
    <mergeCell ref="K28:K30"/>
    <mergeCell ref="J28:J30"/>
    <mergeCell ref="H25:H27"/>
    <mergeCell ref="L34:L36"/>
    <mergeCell ref="A28:A30"/>
    <mergeCell ref="B28:B30"/>
    <mergeCell ref="C28:C30"/>
    <mergeCell ref="D28:D30"/>
    <mergeCell ref="E28:E30"/>
    <mergeCell ref="F28:F30"/>
    <mergeCell ref="A25:A27"/>
    <mergeCell ref="B25:B27"/>
    <mergeCell ref="C25:C27"/>
    <mergeCell ref="D25:D27"/>
    <mergeCell ref="E25:E27"/>
    <mergeCell ref="F25:F27"/>
    <mergeCell ref="Q34:Q36"/>
    <mergeCell ref="J34:J36"/>
    <mergeCell ref="I34:I36"/>
    <mergeCell ref="H31:H33"/>
    <mergeCell ref="I31:I33"/>
    <mergeCell ref="L73:L77"/>
    <mergeCell ref="Q73:Q77"/>
    <mergeCell ref="H67:H69"/>
    <mergeCell ref="I67:I69"/>
    <mergeCell ref="Q70:Q72"/>
    <mergeCell ref="Q67:Q69"/>
    <mergeCell ref="G73:G77"/>
    <mergeCell ref="H73:H77"/>
    <mergeCell ref="I73:I77"/>
    <mergeCell ref="H70:H72"/>
    <mergeCell ref="I70:I72"/>
    <mergeCell ref="K70:K72"/>
    <mergeCell ref="J70:J72"/>
    <mergeCell ref="L70:L72"/>
    <mergeCell ref="L67:L69"/>
    <mergeCell ref="G70:G72"/>
    <mergeCell ref="F15:F18"/>
    <mergeCell ref="G15:G18"/>
    <mergeCell ref="H15:H18"/>
    <mergeCell ref="I15:I18"/>
    <mergeCell ref="A15:A18"/>
    <mergeCell ref="B15:B18"/>
    <mergeCell ref="C15:C18"/>
    <mergeCell ref="D15:D18"/>
    <mergeCell ref="E15:E18"/>
    <mergeCell ref="A19:A21"/>
    <mergeCell ref="B19:B21"/>
    <mergeCell ref="C19:C21"/>
    <mergeCell ref="D19:D21"/>
    <mergeCell ref="E19:E21"/>
    <mergeCell ref="F19:F21"/>
    <mergeCell ref="G19:G21"/>
    <mergeCell ref="G25:G27"/>
    <mergeCell ref="H22:H24"/>
    <mergeCell ref="F22:F24"/>
    <mergeCell ref="L64:L66"/>
    <mergeCell ref="J61:J63"/>
    <mergeCell ref="L61:L63"/>
    <mergeCell ref="K58:K60"/>
    <mergeCell ref="K61:K63"/>
    <mergeCell ref="K64:K66"/>
    <mergeCell ref="J64:J66"/>
    <mergeCell ref="G22:G24"/>
    <mergeCell ref="G28:G30"/>
    <mergeCell ref="H28:H30"/>
    <mergeCell ref="I28:I30"/>
    <mergeCell ref="I22:I24"/>
    <mergeCell ref="L43:L45"/>
    <mergeCell ref="I46:I48"/>
    <mergeCell ref="L22:L24"/>
    <mergeCell ref="J55:J57"/>
    <mergeCell ref="I37:I39"/>
    <mergeCell ref="K40:K42"/>
    <mergeCell ref="J40:J42"/>
    <mergeCell ref="K37:K39"/>
    <mergeCell ref="J37:J39"/>
    <mergeCell ref="I40:I42"/>
    <mergeCell ref="K43:K45"/>
    <mergeCell ref="J43:J45"/>
    <mergeCell ref="A73:A77"/>
    <mergeCell ref="B73:B77"/>
    <mergeCell ref="C73:C77"/>
    <mergeCell ref="D73:D77"/>
    <mergeCell ref="E73:E77"/>
    <mergeCell ref="F73:F77"/>
    <mergeCell ref="K73:K77"/>
    <mergeCell ref="J73:J77"/>
    <mergeCell ref="A67:A69"/>
    <mergeCell ref="B67:B69"/>
    <mergeCell ref="C67:C69"/>
    <mergeCell ref="D67:D69"/>
    <mergeCell ref="E67:E69"/>
    <mergeCell ref="D70:D72"/>
    <mergeCell ref="E70:E72"/>
    <mergeCell ref="F70:F72"/>
    <mergeCell ref="F67:F69"/>
    <mergeCell ref="G67:G69"/>
    <mergeCell ref="J67:J69"/>
    <mergeCell ref="K67:K69"/>
    <mergeCell ref="A70:A72"/>
    <mergeCell ref="B70:B72"/>
    <mergeCell ref="C70:C72"/>
    <mergeCell ref="A64:A66"/>
    <mergeCell ref="B64:B66"/>
    <mergeCell ref="C64:C66"/>
    <mergeCell ref="D64:D66"/>
    <mergeCell ref="E64:E66"/>
    <mergeCell ref="F64:F66"/>
    <mergeCell ref="G64:G66"/>
    <mergeCell ref="H64:H66"/>
    <mergeCell ref="I64:I66"/>
    <mergeCell ref="A55:A57"/>
    <mergeCell ref="B55:B57"/>
    <mergeCell ref="C55:C57"/>
    <mergeCell ref="D55:D57"/>
    <mergeCell ref="E55:E57"/>
    <mergeCell ref="L58:L60"/>
    <mergeCell ref="Q58:Q60"/>
    <mergeCell ref="A61:A63"/>
    <mergeCell ref="B61:B63"/>
    <mergeCell ref="C61:C63"/>
    <mergeCell ref="D61:D63"/>
    <mergeCell ref="E61:E63"/>
    <mergeCell ref="F61:F63"/>
    <mergeCell ref="G61:G63"/>
    <mergeCell ref="F58:F60"/>
    <mergeCell ref="A58:A60"/>
    <mergeCell ref="B58:B60"/>
    <mergeCell ref="C58:C60"/>
    <mergeCell ref="D58:D60"/>
    <mergeCell ref="E58:E60"/>
    <mergeCell ref="J58:J60"/>
    <mergeCell ref="G58:G60"/>
    <mergeCell ref="H58:H60"/>
    <mergeCell ref="I58:I60"/>
    <mergeCell ref="Q61:Q63"/>
    <mergeCell ref="H61:H63"/>
    <mergeCell ref="I61:I63"/>
    <mergeCell ref="Q52:Q54"/>
    <mergeCell ref="A52:A54"/>
    <mergeCell ref="B52:B54"/>
    <mergeCell ref="C52:C54"/>
    <mergeCell ref="K49:K51"/>
    <mergeCell ref="D52:D54"/>
    <mergeCell ref="E52:E54"/>
    <mergeCell ref="F52:F54"/>
    <mergeCell ref="G52:G54"/>
    <mergeCell ref="F49:F51"/>
    <mergeCell ref="K52:K54"/>
    <mergeCell ref="J52:J54"/>
    <mergeCell ref="J49:J51"/>
    <mergeCell ref="L49:L51"/>
    <mergeCell ref="H49:H51"/>
    <mergeCell ref="I49:I51"/>
    <mergeCell ref="A49:A51"/>
    <mergeCell ref="B49:B51"/>
    <mergeCell ref="C49:C51"/>
    <mergeCell ref="D49:D51"/>
    <mergeCell ref="E49:E51"/>
    <mergeCell ref="Q22:Q24"/>
    <mergeCell ref="Q15:Q18"/>
    <mergeCell ref="Q25:Q27"/>
    <mergeCell ref="Q31:Q33"/>
    <mergeCell ref="Q9:Q11"/>
    <mergeCell ref="Q12:Q14"/>
    <mergeCell ref="Q55:Q57"/>
    <mergeCell ref="L52:L54"/>
    <mergeCell ref="K55:K57"/>
    <mergeCell ref="L55:L57"/>
    <mergeCell ref="Q37:Q39"/>
    <mergeCell ref="L40:L42"/>
    <mergeCell ref="L37:L39"/>
    <mergeCell ref="Q43:Q45"/>
    <mergeCell ref="Q40:Q42"/>
    <mergeCell ref="Q46:Q48"/>
    <mergeCell ref="Q49:Q51"/>
    <mergeCell ref="Q19:Q21"/>
    <mergeCell ref="K22:K24"/>
    <mergeCell ref="K31:K33"/>
    <mergeCell ref="L25:L27"/>
    <mergeCell ref="L31:L33"/>
    <mergeCell ref="K34:K36"/>
    <mergeCell ref="K25:K27"/>
    <mergeCell ref="F55:F57"/>
    <mergeCell ref="G55:G57"/>
    <mergeCell ref="K15:K18"/>
    <mergeCell ref="J15:J18"/>
    <mergeCell ref="L15:L18"/>
    <mergeCell ref="J19:J21"/>
    <mergeCell ref="M7:P7"/>
    <mergeCell ref="J46:J48"/>
    <mergeCell ref="L46:L48"/>
    <mergeCell ref="I9:I14"/>
    <mergeCell ref="K9:K14"/>
    <mergeCell ref="J9:J14"/>
    <mergeCell ref="L9:L14"/>
    <mergeCell ref="I19:I21"/>
    <mergeCell ref="K19:K21"/>
    <mergeCell ref="J25:J27"/>
    <mergeCell ref="L19:L21"/>
    <mergeCell ref="J22:J24"/>
    <mergeCell ref="J31:J33"/>
    <mergeCell ref="H55:H57"/>
    <mergeCell ref="I55:I57"/>
    <mergeCell ref="H52:H54"/>
    <mergeCell ref="I52:I54"/>
    <mergeCell ref="I25:I27"/>
    <mergeCell ref="A46:A48"/>
    <mergeCell ref="B46:B48"/>
    <mergeCell ref="C46:C48"/>
    <mergeCell ref="D46:D48"/>
    <mergeCell ref="E46:E48"/>
    <mergeCell ref="G49:G51"/>
    <mergeCell ref="K46:K48"/>
    <mergeCell ref="A9:A14"/>
    <mergeCell ref="B9:B14"/>
    <mergeCell ref="C9:C14"/>
    <mergeCell ref="D9:D14"/>
    <mergeCell ref="E9:E14"/>
    <mergeCell ref="F9:F14"/>
    <mergeCell ref="G9:G14"/>
    <mergeCell ref="H9:H14"/>
    <mergeCell ref="F46:F48"/>
    <mergeCell ref="G46:G48"/>
    <mergeCell ref="H46:H48"/>
    <mergeCell ref="H19:H21"/>
    <mergeCell ref="A22:A24"/>
    <mergeCell ref="B22:B24"/>
    <mergeCell ref="C22:C24"/>
    <mergeCell ref="D22:D24"/>
    <mergeCell ref="E22:E24"/>
  </mergeCells>
  <dataValidations count="7">
    <dataValidation type="list" allowBlank="1" showErrorMessage="1" sqref="G9:G77">
      <formula1>$G$455:$G$463</formula1>
    </dataValidation>
    <dataValidation type="list" allowBlank="1" showErrorMessage="1" sqref="N9:N13 N15:N17 N19:N20 N22:N23 N25:N26 N28:N29 N34:N35 N31:N32 N37:N38 N40:N41 N43:N44 N46:N47 N49:N50 N52:N53 N55:N56 N58:N59 N61:N62 N64:N65 N67:N68 N70:N71 N73:N76">
      <formula1>"Planifié,Réalisé"</formula1>
    </dataValidation>
    <dataValidation type="list" allowBlank="1" showErrorMessage="1" sqref="B15:B77 B9">
      <formula1>"régie,cogestion"</formula1>
    </dataValidation>
    <dataValidation type="list" allowBlank="1" showErrorMessage="1" sqref="B65538:B65987 IW65539:IW65988 SS65539:SS65988 ACO65539:ACO65988 AMK65539:AMK65988 AWG65539:AWG65988 BGC65539:BGC65988 BPY65539:BPY65988 BZU65539:BZU65988 CJQ65539:CJQ65988 CTM65539:CTM65988 DDI65539:DDI65988 DNE65539:DNE65988 DXA65539:DXA65988 EGW65539:EGW65988 EQS65539:EQS65988 FAO65539:FAO65988 FKK65539:FKK65988 FUG65539:FUG65988 GEC65539:GEC65988 GNY65539:GNY65988 GXU65539:GXU65988 HHQ65539:HHQ65988 HRM65539:HRM65988 IBI65539:IBI65988 ILE65539:ILE65988 IVA65539:IVA65988 JEW65539:JEW65988 JOS65539:JOS65988 JYO65539:JYO65988 KIK65539:KIK65988 KSG65539:KSG65988 LCC65539:LCC65988 LLY65539:LLY65988 LVU65539:LVU65988 MFQ65539:MFQ65988 MPM65539:MPM65988 MZI65539:MZI65988 NJE65539:NJE65988 NTA65539:NTA65988 OCW65539:OCW65988 OMS65539:OMS65988 OWO65539:OWO65988 PGK65539:PGK65988 PQG65539:PQG65988 QAC65539:QAC65988 QJY65539:QJY65988 QTU65539:QTU65988 RDQ65539:RDQ65988 RNM65539:RNM65988 RXI65539:RXI65988 SHE65539:SHE65988 SRA65539:SRA65988 TAW65539:TAW65988 TKS65539:TKS65988 TUO65539:TUO65988 UEK65539:UEK65988 UOG65539:UOG65988 UYC65539:UYC65988 VHY65539:VHY65988 VRU65539:VRU65988 WBQ65539:WBQ65988 WLM65539:WLM65988 WVI65539:WVI65988 B131074:B131523 IW131075:IW131524 SS131075:SS131524 ACO131075:ACO131524 AMK131075:AMK131524 AWG131075:AWG131524 BGC131075:BGC131524 BPY131075:BPY131524 BZU131075:BZU131524 CJQ131075:CJQ131524 CTM131075:CTM131524 DDI131075:DDI131524 DNE131075:DNE131524 DXA131075:DXA131524 EGW131075:EGW131524 EQS131075:EQS131524 FAO131075:FAO131524 FKK131075:FKK131524 FUG131075:FUG131524 GEC131075:GEC131524 GNY131075:GNY131524 GXU131075:GXU131524 HHQ131075:HHQ131524 HRM131075:HRM131524 IBI131075:IBI131524 ILE131075:ILE131524 IVA131075:IVA131524 JEW131075:JEW131524 JOS131075:JOS131524 JYO131075:JYO131524 KIK131075:KIK131524 KSG131075:KSG131524 LCC131075:LCC131524 LLY131075:LLY131524 LVU131075:LVU131524 MFQ131075:MFQ131524 MPM131075:MPM131524 MZI131075:MZI131524 NJE131075:NJE131524 NTA131075:NTA131524 OCW131075:OCW131524 OMS131075:OMS131524 OWO131075:OWO131524 PGK131075:PGK131524 PQG131075:PQG131524 QAC131075:QAC131524 QJY131075:QJY131524 QTU131075:QTU131524 RDQ131075:RDQ131524 RNM131075:RNM131524 RXI131075:RXI131524 SHE131075:SHE131524 SRA131075:SRA131524 TAW131075:TAW131524 TKS131075:TKS131524 TUO131075:TUO131524 UEK131075:UEK131524 UOG131075:UOG131524 UYC131075:UYC131524 VHY131075:VHY131524 VRU131075:VRU131524 WBQ131075:WBQ131524 WLM131075:WLM131524 WVI131075:WVI131524 B196610:B197059 IW196611:IW197060 SS196611:SS197060 ACO196611:ACO197060 AMK196611:AMK197060 AWG196611:AWG197060 BGC196611:BGC197060 BPY196611:BPY197060 BZU196611:BZU197060 CJQ196611:CJQ197060 CTM196611:CTM197060 DDI196611:DDI197060 DNE196611:DNE197060 DXA196611:DXA197060 EGW196611:EGW197060 EQS196611:EQS197060 FAO196611:FAO197060 FKK196611:FKK197060 FUG196611:FUG197060 GEC196611:GEC197060 GNY196611:GNY197060 GXU196611:GXU197060 HHQ196611:HHQ197060 HRM196611:HRM197060 IBI196611:IBI197060 ILE196611:ILE197060 IVA196611:IVA197060 JEW196611:JEW197060 JOS196611:JOS197060 JYO196611:JYO197060 KIK196611:KIK197060 KSG196611:KSG197060 LCC196611:LCC197060 LLY196611:LLY197060 LVU196611:LVU197060 MFQ196611:MFQ197060 MPM196611:MPM197060 MZI196611:MZI197060 NJE196611:NJE197060 NTA196611:NTA197060 OCW196611:OCW197060 OMS196611:OMS197060 OWO196611:OWO197060 PGK196611:PGK197060 PQG196611:PQG197060 QAC196611:QAC197060 QJY196611:QJY197060 QTU196611:QTU197060 RDQ196611:RDQ197060 RNM196611:RNM197060 RXI196611:RXI197060 SHE196611:SHE197060 SRA196611:SRA197060 TAW196611:TAW197060 TKS196611:TKS197060 TUO196611:TUO197060 UEK196611:UEK197060 UOG196611:UOG197060 UYC196611:UYC197060 VHY196611:VHY197060 VRU196611:VRU197060 WBQ196611:WBQ197060 WLM196611:WLM197060 WVI196611:WVI197060 B262146:B262595 IW262147:IW262596 SS262147:SS262596 ACO262147:ACO262596 AMK262147:AMK262596 AWG262147:AWG262596 BGC262147:BGC262596 BPY262147:BPY262596 BZU262147:BZU262596 CJQ262147:CJQ262596 CTM262147:CTM262596 DDI262147:DDI262596 DNE262147:DNE262596 DXA262147:DXA262596 EGW262147:EGW262596 EQS262147:EQS262596 FAO262147:FAO262596 FKK262147:FKK262596 FUG262147:FUG262596 GEC262147:GEC262596 GNY262147:GNY262596 GXU262147:GXU262596 HHQ262147:HHQ262596 HRM262147:HRM262596 IBI262147:IBI262596 ILE262147:ILE262596 IVA262147:IVA262596 JEW262147:JEW262596 JOS262147:JOS262596 JYO262147:JYO262596 KIK262147:KIK262596 KSG262147:KSG262596 LCC262147:LCC262596 LLY262147:LLY262596 LVU262147:LVU262596 MFQ262147:MFQ262596 MPM262147:MPM262596 MZI262147:MZI262596 NJE262147:NJE262596 NTA262147:NTA262596 OCW262147:OCW262596 OMS262147:OMS262596 OWO262147:OWO262596 PGK262147:PGK262596 PQG262147:PQG262596 QAC262147:QAC262596 QJY262147:QJY262596 QTU262147:QTU262596 RDQ262147:RDQ262596 RNM262147:RNM262596 RXI262147:RXI262596 SHE262147:SHE262596 SRA262147:SRA262596 TAW262147:TAW262596 TKS262147:TKS262596 TUO262147:TUO262596 UEK262147:UEK262596 UOG262147:UOG262596 UYC262147:UYC262596 VHY262147:VHY262596 VRU262147:VRU262596 WBQ262147:WBQ262596 WLM262147:WLM262596 WVI262147:WVI262596 B327682:B328131 IW327683:IW328132 SS327683:SS328132 ACO327683:ACO328132 AMK327683:AMK328132 AWG327683:AWG328132 BGC327683:BGC328132 BPY327683:BPY328132 BZU327683:BZU328132 CJQ327683:CJQ328132 CTM327683:CTM328132 DDI327683:DDI328132 DNE327683:DNE328132 DXA327683:DXA328132 EGW327683:EGW328132 EQS327683:EQS328132 FAO327683:FAO328132 FKK327683:FKK328132 FUG327683:FUG328132 GEC327683:GEC328132 GNY327683:GNY328132 GXU327683:GXU328132 HHQ327683:HHQ328132 HRM327683:HRM328132 IBI327683:IBI328132 ILE327683:ILE328132 IVA327683:IVA328132 JEW327683:JEW328132 JOS327683:JOS328132 JYO327683:JYO328132 KIK327683:KIK328132 KSG327683:KSG328132 LCC327683:LCC328132 LLY327683:LLY328132 LVU327683:LVU328132 MFQ327683:MFQ328132 MPM327683:MPM328132 MZI327683:MZI328132 NJE327683:NJE328132 NTA327683:NTA328132 OCW327683:OCW328132 OMS327683:OMS328132 OWO327683:OWO328132 PGK327683:PGK328132 PQG327683:PQG328132 QAC327683:QAC328132 QJY327683:QJY328132 QTU327683:QTU328132 RDQ327683:RDQ328132 RNM327683:RNM328132 RXI327683:RXI328132 SHE327683:SHE328132 SRA327683:SRA328132 TAW327683:TAW328132 TKS327683:TKS328132 TUO327683:TUO328132 UEK327683:UEK328132 UOG327683:UOG328132 UYC327683:UYC328132 VHY327683:VHY328132 VRU327683:VRU328132 WBQ327683:WBQ328132 WLM327683:WLM328132 WVI327683:WVI328132 B393218:B393667 IW393219:IW393668 SS393219:SS393668 ACO393219:ACO393668 AMK393219:AMK393668 AWG393219:AWG393668 BGC393219:BGC393668 BPY393219:BPY393668 BZU393219:BZU393668 CJQ393219:CJQ393668 CTM393219:CTM393668 DDI393219:DDI393668 DNE393219:DNE393668 DXA393219:DXA393668 EGW393219:EGW393668 EQS393219:EQS393668 FAO393219:FAO393668 FKK393219:FKK393668 FUG393219:FUG393668 GEC393219:GEC393668 GNY393219:GNY393668 GXU393219:GXU393668 HHQ393219:HHQ393668 HRM393219:HRM393668 IBI393219:IBI393668 ILE393219:ILE393668 IVA393219:IVA393668 JEW393219:JEW393668 JOS393219:JOS393668 JYO393219:JYO393668 KIK393219:KIK393668 KSG393219:KSG393668 LCC393219:LCC393668 LLY393219:LLY393668 LVU393219:LVU393668 MFQ393219:MFQ393668 MPM393219:MPM393668 MZI393219:MZI393668 NJE393219:NJE393668 NTA393219:NTA393668 OCW393219:OCW393668 OMS393219:OMS393668 OWO393219:OWO393668 PGK393219:PGK393668 PQG393219:PQG393668 QAC393219:QAC393668 QJY393219:QJY393668 QTU393219:QTU393668 RDQ393219:RDQ393668 RNM393219:RNM393668 RXI393219:RXI393668 SHE393219:SHE393668 SRA393219:SRA393668 TAW393219:TAW393668 TKS393219:TKS393668 TUO393219:TUO393668 UEK393219:UEK393668 UOG393219:UOG393668 UYC393219:UYC393668 VHY393219:VHY393668 VRU393219:VRU393668 WBQ393219:WBQ393668 WLM393219:WLM393668 WVI393219:WVI393668 B458754:B459203 IW458755:IW459204 SS458755:SS459204 ACO458755:ACO459204 AMK458755:AMK459204 AWG458755:AWG459204 BGC458755:BGC459204 BPY458755:BPY459204 BZU458755:BZU459204 CJQ458755:CJQ459204 CTM458755:CTM459204 DDI458755:DDI459204 DNE458755:DNE459204 DXA458755:DXA459204 EGW458755:EGW459204 EQS458755:EQS459204 FAO458755:FAO459204 FKK458755:FKK459204 FUG458755:FUG459204 GEC458755:GEC459204 GNY458755:GNY459204 GXU458755:GXU459204 HHQ458755:HHQ459204 HRM458755:HRM459204 IBI458755:IBI459204 ILE458755:ILE459204 IVA458755:IVA459204 JEW458755:JEW459204 JOS458755:JOS459204 JYO458755:JYO459204 KIK458755:KIK459204 KSG458755:KSG459204 LCC458755:LCC459204 LLY458755:LLY459204 LVU458755:LVU459204 MFQ458755:MFQ459204 MPM458755:MPM459204 MZI458755:MZI459204 NJE458755:NJE459204 NTA458755:NTA459204 OCW458755:OCW459204 OMS458755:OMS459204 OWO458755:OWO459204 PGK458755:PGK459204 PQG458755:PQG459204 QAC458755:QAC459204 QJY458755:QJY459204 QTU458755:QTU459204 RDQ458755:RDQ459204 RNM458755:RNM459204 RXI458755:RXI459204 SHE458755:SHE459204 SRA458755:SRA459204 TAW458755:TAW459204 TKS458755:TKS459204 TUO458755:TUO459204 UEK458755:UEK459204 UOG458755:UOG459204 UYC458755:UYC459204 VHY458755:VHY459204 VRU458755:VRU459204 WBQ458755:WBQ459204 WLM458755:WLM459204 WVI458755:WVI459204 B524290:B524739 IW524291:IW524740 SS524291:SS524740 ACO524291:ACO524740 AMK524291:AMK524740 AWG524291:AWG524740 BGC524291:BGC524740 BPY524291:BPY524740 BZU524291:BZU524740 CJQ524291:CJQ524740 CTM524291:CTM524740 DDI524291:DDI524740 DNE524291:DNE524740 DXA524291:DXA524740 EGW524291:EGW524740 EQS524291:EQS524740 FAO524291:FAO524740 FKK524291:FKK524740 FUG524291:FUG524740 GEC524291:GEC524740 GNY524291:GNY524740 GXU524291:GXU524740 HHQ524291:HHQ524740 HRM524291:HRM524740 IBI524291:IBI524740 ILE524291:ILE524740 IVA524291:IVA524740 JEW524291:JEW524740 JOS524291:JOS524740 JYO524291:JYO524740 KIK524291:KIK524740 KSG524291:KSG524740 LCC524291:LCC524740 LLY524291:LLY524740 LVU524291:LVU524740 MFQ524291:MFQ524740 MPM524291:MPM524740 MZI524291:MZI524740 NJE524291:NJE524740 NTA524291:NTA524740 OCW524291:OCW524740 OMS524291:OMS524740 OWO524291:OWO524740 PGK524291:PGK524740 PQG524291:PQG524740 QAC524291:QAC524740 QJY524291:QJY524740 QTU524291:QTU524740 RDQ524291:RDQ524740 RNM524291:RNM524740 RXI524291:RXI524740 SHE524291:SHE524740 SRA524291:SRA524740 TAW524291:TAW524740 TKS524291:TKS524740 TUO524291:TUO524740 UEK524291:UEK524740 UOG524291:UOG524740 UYC524291:UYC524740 VHY524291:VHY524740 VRU524291:VRU524740 WBQ524291:WBQ524740 WLM524291:WLM524740 WVI524291:WVI524740 B589826:B590275 IW589827:IW590276 SS589827:SS590276 ACO589827:ACO590276 AMK589827:AMK590276 AWG589827:AWG590276 BGC589827:BGC590276 BPY589827:BPY590276 BZU589827:BZU590276 CJQ589827:CJQ590276 CTM589827:CTM590276 DDI589827:DDI590276 DNE589827:DNE590276 DXA589827:DXA590276 EGW589827:EGW590276 EQS589827:EQS590276 FAO589827:FAO590276 FKK589827:FKK590276 FUG589827:FUG590276 GEC589827:GEC590276 GNY589827:GNY590276 GXU589827:GXU590276 HHQ589827:HHQ590276 HRM589827:HRM590276 IBI589827:IBI590276 ILE589827:ILE590276 IVA589827:IVA590276 JEW589827:JEW590276 JOS589827:JOS590276 JYO589827:JYO590276 KIK589827:KIK590276 KSG589827:KSG590276 LCC589827:LCC590276 LLY589827:LLY590276 LVU589827:LVU590276 MFQ589827:MFQ590276 MPM589827:MPM590276 MZI589827:MZI590276 NJE589827:NJE590276 NTA589827:NTA590276 OCW589827:OCW590276 OMS589827:OMS590276 OWO589827:OWO590276 PGK589827:PGK590276 PQG589827:PQG590276 QAC589827:QAC590276 QJY589827:QJY590276 QTU589827:QTU590276 RDQ589827:RDQ590276 RNM589827:RNM590276 RXI589827:RXI590276 SHE589827:SHE590276 SRA589827:SRA590276 TAW589827:TAW590276 TKS589827:TKS590276 TUO589827:TUO590276 UEK589827:UEK590276 UOG589827:UOG590276 UYC589827:UYC590276 VHY589827:VHY590276 VRU589827:VRU590276 WBQ589827:WBQ590276 WLM589827:WLM590276 WVI589827:WVI590276 B655362:B655811 IW655363:IW655812 SS655363:SS655812 ACO655363:ACO655812 AMK655363:AMK655812 AWG655363:AWG655812 BGC655363:BGC655812 BPY655363:BPY655812 BZU655363:BZU655812 CJQ655363:CJQ655812 CTM655363:CTM655812 DDI655363:DDI655812 DNE655363:DNE655812 DXA655363:DXA655812 EGW655363:EGW655812 EQS655363:EQS655812 FAO655363:FAO655812 FKK655363:FKK655812 FUG655363:FUG655812 GEC655363:GEC655812 GNY655363:GNY655812 GXU655363:GXU655812 HHQ655363:HHQ655812 HRM655363:HRM655812 IBI655363:IBI655812 ILE655363:ILE655812 IVA655363:IVA655812 JEW655363:JEW655812 JOS655363:JOS655812 JYO655363:JYO655812 KIK655363:KIK655812 KSG655363:KSG655812 LCC655363:LCC655812 LLY655363:LLY655812 LVU655363:LVU655812 MFQ655363:MFQ655812 MPM655363:MPM655812 MZI655363:MZI655812 NJE655363:NJE655812 NTA655363:NTA655812 OCW655363:OCW655812 OMS655363:OMS655812 OWO655363:OWO655812 PGK655363:PGK655812 PQG655363:PQG655812 QAC655363:QAC655812 QJY655363:QJY655812 QTU655363:QTU655812 RDQ655363:RDQ655812 RNM655363:RNM655812 RXI655363:RXI655812 SHE655363:SHE655812 SRA655363:SRA655812 TAW655363:TAW655812 TKS655363:TKS655812 TUO655363:TUO655812 UEK655363:UEK655812 UOG655363:UOG655812 UYC655363:UYC655812 VHY655363:VHY655812 VRU655363:VRU655812 WBQ655363:WBQ655812 WLM655363:WLM655812 WVI655363:WVI655812 B720898:B721347 IW720899:IW721348 SS720899:SS721348 ACO720899:ACO721348 AMK720899:AMK721348 AWG720899:AWG721348 BGC720899:BGC721348 BPY720899:BPY721348 BZU720899:BZU721348 CJQ720899:CJQ721348 CTM720899:CTM721348 DDI720899:DDI721348 DNE720899:DNE721348 DXA720899:DXA721348 EGW720899:EGW721348 EQS720899:EQS721348 FAO720899:FAO721348 FKK720899:FKK721348 FUG720899:FUG721348 GEC720899:GEC721348 GNY720899:GNY721348 GXU720899:GXU721348 HHQ720899:HHQ721348 HRM720899:HRM721348 IBI720899:IBI721348 ILE720899:ILE721348 IVA720899:IVA721348 JEW720899:JEW721348 JOS720899:JOS721348 JYO720899:JYO721348 KIK720899:KIK721348 KSG720899:KSG721348 LCC720899:LCC721348 LLY720899:LLY721348 LVU720899:LVU721348 MFQ720899:MFQ721348 MPM720899:MPM721348 MZI720899:MZI721348 NJE720899:NJE721348 NTA720899:NTA721348 OCW720899:OCW721348 OMS720899:OMS721348 OWO720899:OWO721348 PGK720899:PGK721348 PQG720899:PQG721348 QAC720899:QAC721348 QJY720899:QJY721348 QTU720899:QTU721348 RDQ720899:RDQ721348 RNM720899:RNM721348 RXI720899:RXI721348 SHE720899:SHE721348 SRA720899:SRA721348 TAW720899:TAW721348 TKS720899:TKS721348 TUO720899:TUO721348 UEK720899:UEK721348 UOG720899:UOG721348 UYC720899:UYC721348 VHY720899:VHY721348 VRU720899:VRU721348 WBQ720899:WBQ721348 WLM720899:WLM721348 WVI720899:WVI721348 B786434:B786883 IW786435:IW786884 SS786435:SS786884 ACO786435:ACO786884 AMK786435:AMK786884 AWG786435:AWG786884 BGC786435:BGC786884 BPY786435:BPY786884 BZU786435:BZU786884 CJQ786435:CJQ786884 CTM786435:CTM786884 DDI786435:DDI786884 DNE786435:DNE786884 DXA786435:DXA786884 EGW786435:EGW786884 EQS786435:EQS786884 FAO786435:FAO786884 FKK786435:FKK786884 FUG786435:FUG786884 GEC786435:GEC786884 GNY786435:GNY786884 GXU786435:GXU786884 HHQ786435:HHQ786884 HRM786435:HRM786884 IBI786435:IBI786884 ILE786435:ILE786884 IVA786435:IVA786884 JEW786435:JEW786884 JOS786435:JOS786884 JYO786435:JYO786884 KIK786435:KIK786884 KSG786435:KSG786884 LCC786435:LCC786884 LLY786435:LLY786884 LVU786435:LVU786884 MFQ786435:MFQ786884 MPM786435:MPM786884 MZI786435:MZI786884 NJE786435:NJE786884 NTA786435:NTA786884 OCW786435:OCW786884 OMS786435:OMS786884 OWO786435:OWO786884 PGK786435:PGK786884 PQG786435:PQG786884 QAC786435:QAC786884 QJY786435:QJY786884 QTU786435:QTU786884 RDQ786435:RDQ786884 RNM786435:RNM786884 RXI786435:RXI786884 SHE786435:SHE786884 SRA786435:SRA786884 TAW786435:TAW786884 TKS786435:TKS786884 TUO786435:TUO786884 UEK786435:UEK786884 UOG786435:UOG786884 UYC786435:UYC786884 VHY786435:VHY786884 VRU786435:VRU786884 WBQ786435:WBQ786884 WLM786435:WLM786884 WVI786435:WVI786884 B851970:B852419 IW851971:IW852420 SS851971:SS852420 ACO851971:ACO852420 AMK851971:AMK852420 AWG851971:AWG852420 BGC851971:BGC852420 BPY851971:BPY852420 BZU851971:BZU852420 CJQ851971:CJQ852420 CTM851971:CTM852420 DDI851971:DDI852420 DNE851971:DNE852420 DXA851971:DXA852420 EGW851971:EGW852420 EQS851971:EQS852420 FAO851971:FAO852420 FKK851971:FKK852420 FUG851971:FUG852420 GEC851971:GEC852420 GNY851971:GNY852420 GXU851971:GXU852420 HHQ851971:HHQ852420 HRM851971:HRM852420 IBI851971:IBI852420 ILE851971:ILE852420 IVA851971:IVA852420 JEW851971:JEW852420 JOS851971:JOS852420 JYO851971:JYO852420 KIK851971:KIK852420 KSG851971:KSG852420 LCC851971:LCC852420 LLY851971:LLY852420 LVU851971:LVU852420 MFQ851971:MFQ852420 MPM851971:MPM852420 MZI851971:MZI852420 NJE851971:NJE852420 NTA851971:NTA852420 OCW851971:OCW852420 OMS851971:OMS852420 OWO851971:OWO852420 PGK851971:PGK852420 PQG851971:PQG852420 QAC851971:QAC852420 QJY851971:QJY852420 QTU851971:QTU852420 RDQ851971:RDQ852420 RNM851971:RNM852420 RXI851971:RXI852420 SHE851971:SHE852420 SRA851971:SRA852420 TAW851971:TAW852420 TKS851971:TKS852420 TUO851971:TUO852420 UEK851971:UEK852420 UOG851971:UOG852420 UYC851971:UYC852420 VHY851971:VHY852420 VRU851971:VRU852420 WBQ851971:WBQ852420 WLM851971:WLM852420 WVI851971:WVI852420 B917506:B917955 IW917507:IW917956 SS917507:SS917956 ACO917507:ACO917956 AMK917507:AMK917956 AWG917507:AWG917956 BGC917507:BGC917956 BPY917507:BPY917956 BZU917507:BZU917956 CJQ917507:CJQ917956 CTM917507:CTM917956 DDI917507:DDI917956 DNE917507:DNE917956 DXA917507:DXA917956 EGW917507:EGW917956 EQS917507:EQS917956 FAO917507:FAO917956 FKK917507:FKK917956 FUG917507:FUG917956 GEC917507:GEC917956 GNY917507:GNY917956 GXU917507:GXU917956 HHQ917507:HHQ917956 HRM917507:HRM917956 IBI917507:IBI917956 ILE917507:ILE917956 IVA917507:IVA917956 JEW917507:JEW917956 JOS917507:JOS917956 JYO917507:JYO917956 KIK917507:KIK917956 KSG917507:KSG917956 LCC917507:LCC917956 LLY917507:LLY917956 LVU917507:LVU917956 MFQ917507:MFQ917956 MPM917507:MPM917956 MZI917507:MZI917956 NJE917507:NJE917956 NTA917507:NTA917956 OCW917507:OCW917956 OMS917507:OMS917956 OWO917507:OWO917956 PGK917507:PGK917956 PQG917507:PQG917956 QAC917507:QAC917956 QJY917507:QJY917956 QTU917507:QTU917956 RDQ917507:RDQ917956 RNM917507:RNM917956 RXI917507:RXI917956 SHE917507:SHE917956 SRA917507:SRA917956 TAW917507:TAW917956 TKS917507:TKS917956 TUO917507:TUO917956 UEK917507:UEK917956 UOG917507:UOG917956 UYC917507:UYC917956 VHY917507:VHY917956 VRU917507:VRU917956 WBQ917507:WBQ917956 WLM917507:WLM917956 WVI917507:WVI917956 B983042:B983491 IW983043:IW983492 SS983043:SS983492 ACO983043:ACO983492 AMK983043:AMK983492 AWG983043:AWG983492 BGC983043:BGC983492 BPY983043:BPY983492 BZU983043:BZU983492 CJQ983043:CJQ983492 CTM983043:CTM983492 DDI983043:DDI983492 DNE983043:DNE983492 DXA983043:DXA983492 EGW983043:EGW983492 EQS983043:EQS983492 FAO983043:FAO983492 FKK983043:FKK983492 FUG983043:FUG983492 GEC983043:GEC983492 GNY983043:GNY983492 GXU983043:GXU983492 HHQ983043:HHQ983492 HRM983043:HRM983492 IBI983043:IBI983492 ILE983043:ILE983492 IVA983043:IVA983492 JEW983043:JEW983492 JOS983043:JOS983492 JYO983043:JYO983492 KIK983043:KIK983492 KSG983043:KSG983492 LCC983043:LCC983492 LLY983043:LLY983492 LVU983043:LVU983492 MFQ983043:MFQ983492 MPM983043:MPM983492 MZI983043:MZI983492 NJE983043:NJE983492 NTA983043:NTA983492 OCW983043:OCW983492 OMS983043:OMS983492 OWO983043:OWO983492 PGK983043:PGK983492 PQG983043:PQG983492 QAC983043:QAC983492 QJY983043:QJY983492 QTU983043:QTU983492 RDQ983043:RDQ983492 RNM983043:RNM983492 RXI983043:RXI983492 SHE983043:SHE983492 SRA983043:SRA983492 TAW983043:TAW983492 TKS983043:TKS983492 TUO983043:TUO983492 UEK983043:UEK983492 UOG983043:UOG983492 UYC983043:UYC983492 VHY983043:VHY983492 VRU983043:VRU983492 WBQ983043:WBQ983492 WLM983043:WLM983492 WVI983043:WVI983492 WVI9:WVI452 IW9:IW452 SS9:SS452 ACO9:ACO452 AMK9:AMK452 AWG9:AWG452 BGC9:BGC452 BPY9:BPY452 BZU9:BZU452 CJQ9:CJQ452 CTM9:CTM452 DDI9:DDI452 DNE9:DNE452 DXA9:DXA452 EGW9:EGW452 EQS9:EQS452 FAO9:FAO452 FKK9:FKK452 FUG9:FUG452 GEC9:GEC452 GNY9:GNY452 GXU9:GXU452 HHQ9:HHQ452 HRM9:HRM452 IBI9:IBI452 ILE9:ILE452 IVA9:IVA452 JEW9:JEW452 JOS9:JOS452 JYO9:JYO452 KIK9:KIK452 KSG9:KSG452 LCC9:LCC452 LLY9:LLY452 LVU9:LVU452 MFQ9:MFQ452 MPM9:MPM452 MZI9:MZI452 NJE9:NJE452 NTA9:NTA452 OCW9:OCW452 OMS9:OMS452 OWO9:OWO452 PGK9:PGK452 PQG9:PQG452 QAC9:QAC452 QJY9:QJY452 QTU9:QTU452 RDQ9:RDQ452 RNM9:RNM452 RXI9:RXI452 SHE9:SHE452 SRA9:SRA452 TAW9:TAW452 TKS9:TKS452 TUO9:TUO452 UEK9:UEK452 UOG9:UOG452 UYC9:UYC452 VHY9:VHY452 VRU9:VRU452 WBQ9:WBQ452 WLM9:WLM452 B78:B451">
      <formula1>"State-managed,Co-management"</formula1>
      <formula2>0</formula2>
    </dataValidation>
    <dataValidation type="list" allowBlank="1" showErrorMessage="1" sqref="E65538:E65987 IZ65539:IZ65988 SV65539:SV65988 ACR65539:ACR65988 AMN65539:AMN65988 AWJ65539:AWJ65988 BGF65539:BGF65988 BQB65539:BQB65988 BZX65539:BZX65988 CJT65539:CJT65988 CTP65539:CTP65988 DDL65539:DDL65988 DNH65539:DNH65988 DXD65539:DXD65988 EGZ65539:EGZ65988 EQV65539:EQV65988 FAR65539:FAR65988 FKN65539:FKN65988 FUJ65539:FUJ65988 GEF65539:GEF65988 GOB65539:GOB65988 GXX65539:GXX65988 HHT65539:HHT65988 HRP65539:HRP65988 IBL65539:IBL65988 ILH65539:ILH65988 IVD65539:IVD65988 JEZ65539:JEZ65988 JOV65539:JOV65988 JYR65539:JYR65988 KIN65539:KIN65988 KSJ65539:KSJ65988 LCF65539:LCF65988 LMB65539:LMB65988 LVX65539:LVX65988 MFT65539:MFT65988 MPP65539:MPP65988 MZL65539:MZL65988 NJH65539:NJH65988 NTD65539:NTD65988 OCZ65539:OCZ65988 OMV65539:OMV65988 OWR65539:OWR65988 PGN65539:PGN65988 PQJ65539:PQJ65988 QAF65539:QAF65988 QKB65539:QKB65988 QTX65539:QTX65988 RDT65539:RDT65988 RNP65539:RNP65988 RXL65539:RXL65988 SHH65539:SHH65988 SRD65539:SRD65988 TAZ65539:TAZ65988 TKV65539:TKV65988 TUR65539:TUR65988 UEN65539:UEN65988 UOJ65539:UOJ65988 UYF65539:UYF65988 VIB65539:VIB65988 VRX65539:VRX65988 WBT65539:WBT65988 WLP65539:WLP65988 WVL65539:WVL65988 E131074:E131523 IZ131075:IZ131524 SV131075:SV131524 ACR131075:ACR131524 AMN131075:AMN131524 AWJ131075:AWJ131524 BGF131075:BGF131524 BQB131075:BQB131524 BZX131075:BZX131524 CJT131075:CJT131524 CTP131075:CTP131524 DDL131075:DDL131524 DNH131075:DNH131524 DXD131075:DXD131524 EGZ131075:EGZ131524 EQV131075:EQV131524 FAR131075:FAR131524 FKN131075:FKN131524 FUJ131075:FUJ131524 GEF131075:GEF131524 GOB131075:GOB131524 GXX131075:GXX131524 HHT131075:HHT131524 HRP131075:HRP131524 IBL131075:IBL131524 ILH131075:ILH131524 IVD131075:IVD131524 JEZ131075:JEZ131524 JOV131075:JOV131524 JYR131075:JYR131524 KIN131075:KIN131524 KSJ131075:KSJ131524 LCF131075:LCF131524 LMB131075:LMB131524 LVX131075:LVX131524 MFT131075:MFT131524 MPP131075:MPP131524 MZL131075:MZL131524 NJH131075:NJH131524 NTD131075:NTD131524 OCZ131075:OCZ131524 OMV131075:OMV131524 OWR131075:OWR131524 PGN131075:PGN131524 PQJ131075:PQJ131524 QAF131075:QAF131524 QKB131075:QKB131524 QTX131075:QTX131524 RDT131075:RDT131524 RNP131075:RNP131524 RXL131075:RXL131524 SHH131075:SHH131524 SRD131075:SRD131524 TAZ131075:TAZ131524 TKV131075:TKV131524 TUR131075:TUR131524 UEN131075:UEN131524 UOJ131075:UOJ131524 UYF131075:UYF131524 VIB131075:VIB131524 VRX131075:VRX131524 WBT131075:WBT131524 WLP131075:WLP131524 WVL131075:WVL131524 E196610:E197059 IZ196611:IZ197060 SV196611:SV197060 ACR196611:ACR197060 AMN196611:AMN197060 AWJ196611:AWJ197060 BGF196611:BGF197060 BQB196611:BQB197060 BZX196611:BZX197060 CJT196611:CJT197060 CTP196611:CTP197060 DDL196611:DDL197060 DNH196611:DNH197060 DXD196611:DXD197060 EGZ196611:EGZ197060 EQV196611:EQV197060 FAR196611:FAR197060 FKN196611:FKN197060 FUJ196611:FUJ197060 GEF196611:GEF197060 GOB196611:GOB197060 GXX196611:GXX197060 HHT196611:HHT197060 HRP196611:HRP197060 IBL196611:IBL197060 ILH196611:ILH197060 IVD196611:IVD197060 JEZ196611:JEZ197060 JOV196611:JOV197060 JYR196611:JYR197060 KIN196611:KIN197060 KSJ196611:KSJ197060 LCF196611:LCF197060 LMB196611:LMB197060 LVX196611:LVX197060 MFT196611:MFT197060 MPP196611:MPP197060 MZL196611:MZL197060 NJH196611:NJH197060 NTD196611:NTD197060 OCZ196611:OCZ197060 OMV196611:OMV197060 OWR196611:OWR197060 PGN196611:PGN197060 PQJ196611:PQJ197060 QAF196611:QAF197060 QKB196611:QKB197060 QTX196611:QTX197060 RDT196611:RDT197060 RNP196611:RNP197060 RXL196611:RXL197060 SHH196611:SHH197060 SRD196611:SRD197060 TAZ196611:TAZ197060 TKV196611:TKV197060 TUR196611:TUR197060 UEN196611:UEN197060 UOJ196611:UOJ197060 UYF196611:UYF197060 VIB196611:VIB197060 VRX196611:VRX197060 WBT196611:WBT197060 WLP196611:WLP197060 WVL196611:WVL197060 E262146:E262595 IZ262147:IZ262596 SV262147:SV262596 ACR262147:ACR262596 AMN262147:AMN262596 AWJ262147:AWJ262596 BGF262147:BGF262596 BQB262147:BQB262596 BZX262147:BZX262596 CJT262147:CJT262596 CTP262147:CTP262596 DDL262147:DDL262596 DNH262147:DNH262596 DXD262147:DXD262596 EGZ262147:EGZ262596 EQV262147:EQV262596 FAR262147:FAR262596 FKN262147:FKN262596 FUJ262147:FUJ262596 GEF262147:GEF262596 GOB262147:GOB262596 GXX262147:GXX262596 HHT262147:HHT262596 HRP262147:HRP262596 IBL262147:IBL262596 ILH262147:ILH262596 IVD262147:IVD262596 JEZ262147:JEZ262596 JOV262147:JOV262596 JYR262147:JYR262596 KIN262147:KIN262596 KSJ262147:KSJ262596 LCF262147:LCF262596 LMB262147:LMB262596 LVX262147:LVX262596 MFT262147:MFT262596 MPP262147:MPP262596 MZL262147:MZL262596 NJH262147:NJH262596 NTD262147:NTD262596 OCZ262147:OCZ262596 OMV262147:OMV262596 OWR262147:OWR262596 PGN262147:PGN262596 PQJ262147:PQJ262596 QAF262147:QAF262596 QKB262147:QKB262596 QTX262147:QTX262596 RDT262147:RDT262596 RNP262147:RNP262596 RXL262147:RXL262596 SHH262147:SHH262596 SRD262147:SRD262596 TAZ262147:TAZ262596 TKV262147:TKV262596 TUR262147:TUR262596 UEN262147:UEN262596 UOJ262147:UOJ262596 UYF262147:UYF262596 VIB262147:VIB262596 VRX262147:VRX262596 WBT262147:WBT262596 WLP262147:WLP262596 WVL262147:WVL262596 E327682:E328131 IZ327683:IZ328132 SV327683:SV328132 ACR327683:ACR328132 AMN327683:AMN328132 AWJ327683:AWJ328132 BGF327683:BGF328132 BQB327683:BQB328132 BZX327683:BZX328132 CJT327683:CJT328132 CTP327683:CTP328132 DDL327683:DDL328132 DNH327683:DNH328132 DXD327683:DXD328132 EGZ327683:EGZ328132 EQV327683:EQV328132 FAR327683:FAR328132 FKN327683:FKN328132 FUJ327683:FUJ328132 GEF327683:GEF328132 GOB327683:GOB328132 GXX327683:GXX328132 HHT327683:HHT328132 HRP327683:HRP328132 IBL327683:IBL328132 ILH327683:ILH328132 IVD327683:IVD328132 JEZ327683:JEZ328132 JOV327683:JOV328132 JYR327683:JYR328132 KIN327683:KIN328132 KSJ327683:KSJ328132 LCF327683:LCF328132 LMB327683:LMB328132 LVX327683:LVX328132 MFT327683:MFT328132 MPP327683:MPP328132 MZL327683:MZL328132 NJH327683:NJH328132 NTD327683:NTD328132 OCZ327683:OCZ328132 OMV327683:OMV328132 OWR327683:OWR328132 PGN327683:PGN328132 PQJ327683:PQJ328132 QAF327683:QAF328132 QKB327683:QKB328132 QTX327683:QTX328132 RDT327683:RDT328132 RNP327683:RNP328132 RXL327683:RXL328132 SHH327683:SHH328132 SRD327683:SRD328132 TAZ327683:TAZ328132 TKV327683:TKV328132 TUR327683:TUR328132 UEN327683:UEN328132 UOJ327683:UOJ328132 UYF327683:UYF328132 VIB327683:VIB328132 VRX327683:VRX328132 WBT327683:WBT328132 WLP327683:WLP328132 WVL327683:WVL328132 E393218:E393667 IZ393219:IZ393668 SV393219:SV393668 ACR393219:ACR393668 AMN393219:AMN393668 AWJ393219:AWJ393668 BGF393219:BGF393668 BQB393219:BQB393668 BZX393219:BZX393668 CJT393219:CJT393668 CTP393219:CTP393668 DDL393219:DDL393668 DNH393219:DNH393668 DXD393219:DXD393668 EGZ393219:EGZ393668 EQV393219:EQV393668 FAR393219:FAR393668 FKN393219:FKN393668 FUJ393219:FUJ393668 GEF393219:GEF393668 GOB393219:GOB393668 GXX393219:GXX393668 HHT393219:HHT393668 HRP393219:HRP393668 IBL393219:IBL393668 ILH393219:ILH393668 IVD393219:IVD393668 JEZ393219:JEZ393668 JOV393219:JOV393668 JYR393219:JYR393668 KIN393219:KIN393668 KSJ393219:KSJ393668 LCF393219:LCF393668 LMB393219:LMB393668 LVX393219:LVX393668 MFT393219:MFT393668 MPP393219:MPP393668 MZL393219:MZL393668 NJH393219:NJH393668 NTD393219:NTD393668 OCZ393219:OCZ393668 OMV393219:OMV393668 OWR393219:OWR393668 PGN393219:PGN393668 PQJ393219:PQJ393668 QAF393219:QAF393668 QKB393219:QKB393668 QTX393219:QTX393668 RDT393219:RDT393668 RNP393219:RNP393668 RXL393219:RXL393668 SHH393219:SHH393668 SRD393219:SRD393668 TAZ393219:TAZ393668 TKV393219:TKV393668 TUR393219:TUR393668 UEN393219:UEN393668 UOJ393219:UOJ393668 UYF393219:UYF393668 VIB393219:VIB393668 VRX393219:VRX393668 WBT393219:WBT393668 WLP393219:WLP393668 WVL393219:WVL393668 E458754:E459203 IZ458755:IZ459204 SV458755:SV459204 ACR458755:ACR459204 AMN458755:AMN459204 AWJ458755:AWJ459204 BGF458755:BGF459204 BQB458755:BQB459204 BZX458755:BZX459204 CJT458755:CJT459204 CTP458755:CTP459204 DDL458755:DDL459204 DNH458755:DNH459204 DXD458755:DXD459204 EGZ458755:EGZ459204 EQV458755:EQV459204 FAR458755:FAR459204 FKN458755:FKN459204 FUJ458755:FUJ459204 GEF458755:GEF459204 GOB458755:GOB459204 GXX458755:GXX459204 HHT458755:HHT459204 HRP458755:HRP459204 IBL458755:IBL459204 ILH458755:ILH459204 IVD458755:IVD459204 JEZ458755:JEZ459204 JOV458755:JOV459204 JYR458755:JYR459204 KIN458755:KIN459204 KSJ458755:KSJ459204 LCF458755:LCF459204 LMB458755:LMB459204 LVX458755:LVX459204 MFT458755:MFT459204 MPP458755:MPP459204 MZL458755:MZL459204 NJH458755:NJH459204 NTD458755:NTD459204 OCZ458755:OCZ459204 OMV458755:OMV459204 OWR458755:OWR459204 PGN458755:PGN459204 PQJ458755:PQJ459204 QAF458755:QAF459204 QKB458755:QKB459204 QTX458755:QTX459204 RDT458755:RDT459204 RNP458755:RNP459204 RXL458755:RXL459204 SHH458755:SHH459204 SRD458755:SRD459204 TAZ458755:TAZ459204 TKV458755:TKV459204 TUR458755:TUR459204 UEN458755:UEN459204 UOJ458755:UOJ459204 UYF458755:UYF459204 VIB458755:VIB459204 VRX458755:VRX459204 WBT458755:WBT459204 WLP458755:WLP459204 WVL458755:WVL459204 E524290:E524739 IZ524291:IZ524740 SV524291:SV524740 ACR524291:ACR524740 AMN524291:AMN524740 AWJ524291:AWJ524740 BGF524291:BGF524740 BQB524291:BQB524740 BZX524291:BZX524740 CJT524291:CJT524740 CTP524291:CTP524740 DDL524291:DDL524740 DNH524291:DNH524740 DXD524291:DXD524740 EGZ524291:EGZ524740 EQV524291:EQV524740 FAR524291:FAR524740 FKN524291:FKN524740 FUJ524291:FUJ524740 GEF524291:GEF524740 GOB524291:GOB524740 GXX524291:GXX524740 HHT524291:HHT524740 HRP524291:HRP524740 IBL524291:IBL524740 ILH524291:ILH524740 IVD524291:IVD524740 JEZ524291:JEZ524740 JOV524291:JOV524740 JYR524291:JYR524740 KIN524291:KIN524740 KSJ524291:KSJ524740 LCF524291:LCF524740 LMB524291:LMB524740 LVX524291:LVX524740 MFT524291:MFT524740 MPP524291:MPP524740 MZL524291:MZL524740 NJH524291:NJH524740 NTD524291:NTD524740 OCZ524291:OCZ524740 OMV524291:OMV524740 OWR524291:OWR524740 PGN524291:PGN524740 PQJ524291:PQJ524740 QAF524291:QAF524740 QKB524291:QKB524740 QTX524291:QTX524740 RDT524291:RDT524740 RNP524291:RNP524740 RXL524291:RXL524740 SHH524291:SHH524740 SRD524291:SRD524740 TAZ524291:TAZ524740 TKV524291:TKV524740 TUR524291:TUR524740 UEN524291:UEN524740 UOJ524291:UOJ524740 UYF524291:UYF524740 VIB524291:VIB524740 VRX524291:VRX524740 WBT524291:WBT524740 WLP524291:WLP524740 WVL524291:WVL524740 E589826:E590275 IZ589827:IZ590276 SV589827:SV590276 ACR589827:ACR590276 AMN589827:AMN590276 AWJ589827:AWJ590276 BGF589827:BGF590276 BQB589827:BQB590276 BZX589827:BZX590276 CJT589827:CJT590276 CTP589827:CTP590276 DDL589827:DDL590276 DNH589827:DNH590276 DXD589827:DXD590276 EGZ589827:EGZ590276 EQV589827:EQV590276 FAR589827:FAR590276 FKN589827:FKN590276 FUJ589827:FUJ590276 GEF589827:GEF590276 GOB589827:GOB590276 GXX589827:GXX590276 HHT589827:HHT590276 HRP589827:HRP590276 IBL589827:IBL590276 ILH589827:ILH590276 IVD589827:IVD590276 JEZ589827:JEZ590276 JOV589827:JOV590276 JYR589827:JYR590276 KIN589827:KIN590276 KSJ589827:KSJ590276 LCF589827:LCF590276 LMB589827:LMB590276 LVX589827:LVX590276 MFT589827:MFT590276 MPP589827:MPP590276 MZL589827:MZL590276 NJH589827:NJH590276 NTD589827:NTD590276 OCZ589827:OCZ590276 OMV589827:OMV590276 OWR589827:OWR590276 PGN589827:PGN590276 PQJ589827:PQJ590276 QAF589827:QAF590276 QKB589827:QKB590276 QTX589827:QTX590276 RDT589827:RDT590276 RNP589827:RNP590276 RXL589827:RXL590276 SHH589827:SHH590276 SRD589827:SRD590276 TAZ589827:TAZ590276 TKV589827:TKV590276 TUR589827:TUR590276 UEN589827:UEN590276 UOJ589827:UOJ590276 UYF589827:UYF590276 VIB589827:VIB590276 VRX589827:VRX590276 WBT589827:WBT590276 WLP589827:WLP590276 WVL589827:WVL590276 E655362:E655811 IZ655363:IZ655812 SV655363:SV655812 ACR655363:ACR655812 AMN655363:AMN655812 AWJ655363:AWJ655812 BGF655363:BGF655812 BQB655363:BQB655812 BZX655363:BZX655812 CJT655363:CJT655812 CTP655363:CTP655812 DDL655363:DDL655812 DNH655363:DNH655812 DXD655363:DXD655812 EGZ655363:EGZ655812 EQV655363:EQV655812 FAR655363:FAR655812 FKN655363:FKN655812 FUJ655363:FUJ655812 GEF655363:GEF655812 GOB655363:GOB655812 GXX655363:GXX655812 HHT655363:HHT655812 HRP655363:HRP655812 IBL655363:IBL655812 ILH655363:ILH655812 IVD655363:IVD655812 JEZ655363:JEZ655812 JOV655363:JOV655812 JYR655363:JYR655812 KIN655363:KIN655812 KSJ655363:KSJ655812 LCF655363:LCF655812 LMB655363:LMB655812 LVX655363:LVX655812 MFT655363:MFT655812 MPP655363:MPP655812 MZL655363:MZL655812 NJH655363:NJH655812 NTD655363:NTD655812 OCZ655363:OCZ655812 OMV655363:OMV655812 OWR655363:OWR655812 PGN655363:PGN655812 PQJ655363:PQJ655812 QAF655363:QAF655812 QKB655363:QKB655812 QTX655363:QTX655812 RDT655363:RDT655812 RNP655363:RNP655812 RXL655363:RXL655812 SHH655363:SHH655812 SRD655363:SRD655812 TAZ655363:TAZ655812 TKV655363:TKV655812 TUR655363:TUR655812 UEN655363:UEN655812 UOJ655363:UOJ655812 UYF655363:UYF655812 VIB655363:VIB655812 VRX655363:VRX655812 WBT655363:WBT655812 WLP655363:WLP655812 WVL655363:WVL655812 E720898:E721347 IZ720899:IZ721348 SV720899:SV721348 ACR720899:ACR721348 AMN720899:AMN721348 AWJ720899:AWJ721348 BGF720899:BGF721348 BQB720899:BQB721348 BZX720899:BZX721348 CJT720899:CJT721348 CTP720899:CTP721348 DDL720899:DDL721348 DNH720899:DNH721348 DXD720899:DXD721348 EGZ720899:EGZ721348 EQV720899:EQV721348 FAR720899:FAR721348 FKN720899:FKN721348 FUJ720899:FUJ721348 GEF720899:GEF721348 GOB720899:GOB721348 GXX720899:GXX721348 HHT720899:HHT721348 HRP720899:HRP721348 IBL720899:IBL721348 ILH720899:ILH721348 IVD720899:IVD721348 JEZ720899:JEZ721348 JOV720899:JOV721348 JYR720899:JYR721348 KIN720899:KIN721348 KSJ720899:KSJ721348 LCF720899:LCF721348 LMB720899:LMB721348 LVX720899:LVX721348 MFT720899:MFT721348 MPP720899:MPP721348 MZL720899:MZL721348 NJH720899:NJH721348 NTD720899:NTD721348 OCZ720899:OCZ721348 OMV720899:OMV721348 OWR720899:OWR721348 PGN720899:PGN721348 PQJ720899:PQJ721348 QAF720899:QAF721348 QKB720899:QKB721348 QTX720899:QTX721348 RDT720899:RDT721348 RNP720899:RNP721348 RXL720899:RXL721348 SHH720899:SHH721348 SRD720899:SRD721348 TAZ720899:TAZ721348 TKV720899:TKV721348 TUR720899:TUR721348 UEN720899:UEN721348 UOJ720899:UOJ721348 UYF720899:UYF721348 VIB720899:VIB721348 VRX720899:VRX721348 WBT720899:WBT721348 WLP720899:WLP721348 WVL720899:WVL721348 E786434:E786883 IZ786435:IZ786884 SV786435:SV786884 ACR786435:ACR786884 AMN786435:AMN786884 AWJ786435:AWJ786884 BGF786435:BGF786884 BQB786435:BQB786884 BZX786435:BZX786884 CJT786435:CJT786884 CTP786435:CTP786884 DDL786435:DDL786884 DNH786435:DNH786884 DXD786435:DXD786884 EGZ786435:EGZ786884 EQV786435:EQV786884 FAR786435:FAR786884 FKN786435:FKN786884 FUJ786435:FUJ786884 GEF786435:GEF786884 GOB786435:GOB786884 GXX786435:GXX786884 HHT786435:HHT786884 HRP786435:HRP786884 IBL786435:IBL786884 ILH786435:ILH786884 IVD786435:IVD786884 JEZ786435:JEZ786884 JOV786435:JOV786884 JYR786435:JYR786884 KIN786435:KIN786884 KSJ786435:KSJ786884 LCF786435:LCF786884 LMB786435:LMB786884 LVX786435:LVX786884 MFT786435:MFT786884 MPP786435:MPP786884 MZL786435:MZL786884 NJH786435:NJH786884 NTD786435:NTD786884 OCZ786435:OCZ786884 OMV786435:OMV786884 OWR786435:OWR786884 PGN786435:PGN786884 PQJ786435:PQJ786884 QAF786435:QAF786884 QKB786435:QKB786884 QTX786435:QTX786884 RDT786435:RDT786884 RNP786435:RNP786884 RXL786435:RXL786884 SHH786435:SHH786884 SRD786435:SRD786884 TAZ786435:TAZ786884 TKV786435:TKV786884 TUR786435:TUR786884 UEN786435:UEN786884 UOJ786435:UOJ786884 UYF786435:UYF786884 VIB786435:VIB786884 VRX786435:VRX786884 WBT786435:WBT786884 WLP786435:WLP786884 WVL786435:WVL786884 E851970:E852419 IZ851971:IZ852420 SV851971:SV852420 ACR851971:ACR852420 AMN851971:AMN852420 AWJ851971:AWJ852420 BGF851971:BGF852420 BQB851971:BQB852420 BZX851971:BZX852420 CJT851971:CJT852420 CTP851971:CTP852420 DDL851971:DDL852420 DNH851971:DNH852420 DXD851971:DXD852420 EGZ851971:EGZ852420 EQV851971:EQV852420 FAR851971:FAR852420 FKN851971:FKN852420 FUJ851971:FUJ852420 GEF851971:GEF852420 GOB851971:GOB852420 GXX851971:GXX852420 HHT851971:HHT852420 HRP851971:HRP852420 IBL851971:IBL852420 ILH851971:ILH852420 IVD851971:IVD852420 JEZ851971:JEZ852420 JOV851971:JOV852420 JYR851971:JYR852420 KIN851971:KIN852420 KSJ851971:KSJ852420 LCF851971:LCF852420 LMB851971:LMB852420 LVX851971:LVX852420 MFT851971:MFT852420 MPP851971:MPP852420 MZL851971:MZL852420 NJH851971:NJH852420 NTD851971:NTD852420 OCZ851971:OCZ852420 OMV851971:OMV852420 OWR851971:OWR852420 PGN851971:PGN852420 PQJ851971:PQJ852420 QAF851971:QAF852420 QKB851971:QKB852420 QTX851971:QTX852420 RDT851971:RDT852420 RNP851971:RNP852420 RXL851971:RXL852420 SHH851971:SHH852420 SRD851971:SRD852420 TAZ851971:TAZ852420 TKV851971:TKV852420 TUR851971:TUR852420 UEN851971:UEN852420 UOJ851971:UOJ852420 UYF851971:UYF852420 VIB851971:VIB852420 VRX851971:VRX852420 WBT851971:WBT852420 WLP851971:WLP852420 WVL851971:WVL852420 E917506:E917955 IZ917507:IZ917956 SV917507:SV917956 ACR917507:ACR917956 AMN917507:AMN917956 AWJ917507:AWJ917956 BGF917507:BGF917956 BQB917507:BQB917956 BZX917507:BZX917956 CJT917507:CJT917956 CTP917507:CTP917956 DDL917507:DDL917956 DNH917507:DNH917956 DXD917507:DXD917956 EGZ917507:EGZ917956 EQV917507:EQV917956 FAR917507:FAR917956 FKN917507:FKN917956 FUJ917507:FUJ917956 GEF917507:GEF917956 GOB917507:GOB917956 GXX917507:GXX917956 HHT917507:HHT917956 HRP917507:HRP917956 IBL917507:IBL917956 ILH917507:ILH917956 IVD917507:IVD917956 JEZ917507:JEZ917956 JOV917507:JOV917956 JYR917507:JYR917956 KIN917507:KIN917956 KSJ917507:KSJ917956 LCF917507:LCF917956 LMB917507:LMB917956 LVX917507:LVX917956 MFT917507:MFT917956 MPP917507:MPP917956 MZL917507:MZL917956 NJH917507:NJH917956 NTD917507:NTD917956 OCZ917507:OCZ917956 OMV917507:OMV917956 OWR917507:OWR917956 PGN917507:PGN917956 PQJ917507:PQJ917956 QAF917507:QAF917956 QKB917507:QKB917956 QTX917507:QTX917956 RDT917507:RDT917956 RNP917507:RNP917956 RXL917507:RXL917956 SHH917507:SHH917956 SRD917507:SRD917956 TAZ917507:TAZ917956 TKV917507:TKV917956 TUR917507:TUR917956 UEN917507:UEN917956 UOJ917507:UOJ917956 UYF917507:UYF917956 VIB917507:VIB917956 VRX917507:VRX917956 WBT917507:WBT917956 WLP917507:WLP917956 WVL917507:WVL917956 E983042:E983491 IZ983043:IZ983492 SV983043:SV983492 ACR983043:ACR983492 AMN983043:AMN983492 AWJ983043:AWJ983492 BGF983043:BGF983492 BQB983043:BQB983492 BZX983043:BZX983492 CJT983043:CJT983492 CTP983043:CTP983492 DDL983043:DDL983492 DNH983043:DNH983492 DXD983043:DXD983492 EGZ983043:EGZ983492 EQV983043:EQV983492 FAR983043:FAR983492 FKN983043:FKN983492 FUJ983043:FUJ983492 GEF983043:GEF983492 GOB983043:GOB983492 GXX983043:GXX983492 HHT983043:HHT983492 HRP983043:HRP983492 IBL983043:IBL983492 ILH983043:ILH983492 IVD983043:IVD983492 JEZ983043:JEZ983492 JOV983043:JOV983492 JYR983043:JYR983492 KIN983043:KIN983492 KSJ983043:KSJ983492 LCF983043:LCF983492 LMB983043:LMB983492 LVX983043:LVX983492 MFT983043:MFT983492 MPP983043:MPP983492 MZL983043:MZL983492 NJH983043:NJH983492 NTD983043:NTD983492 OCZ983043:OCZ983492 OMV983043:OMV983492 OWR983043:OWR983492 PGN983043:PGN983492 PQJ983043:PQJ983492 QAF983043:QAF983492 QKB983043:QKB983492 QTX983043:QTX983492 RDT983043:RDT983492 RNP983043:RNP983492 RXL983043:RXL983492 SHH983043:SHH983492 SRD983043:SRD983492 TAZ983043:TAZ983492 TKV983043:TKV983492 TUR983043:TUR983492 UEN983043:UEN983492 UOJ983043:UOJ983492 UYF983043:UYF983492 VIB983043:VIB983492 VRX983043:VRX983492 WBT983043:WBT983492 WLP983043:WLP983492 WVL983043:WVL983492 IZ9:IZ452 SV9:SV452 ACR9:ACR452 AMN9:AMN452 AWJ9:AWJ452 BGF9:BGF452 BQB9:BQB452 BZX9:BZX452 CJT9:CJT452 CTP9:CTP452 DDL9:DDL452 DNH9:DNH452 DXD9:DXD452 EGZ9:EGZ452 EQV9:EQV452 FAR9:FAR452 FKN9:FKN452 FUJ9:FUJ452 GEF9:GEF452 GOB9:GOB452 GXX9:GXX452 HHT9:HHT452 HRP9:HRP452 IBL9:IBL452 ILH9:ILH452 IVD9:IVD452 JEZ9:JEZ452 JOV9:JOV452 JYR9:JYR452 KIN9:KIN452 KSJ9:KSJ452 LCF9:LCF452 LMB9:LMB452 LVX9:LVX452 MFT9:MFT452 MPP9:MPP452 MZL9:MZL452 NJH9:NJH452 NTD9:NTD452 OCZ9:OCZ452 OMV9:OMV452 OWR9:OWR452 PGN9:PGN452 PQJ9:PQJ452 QAF9:QAF452 QKB9:QKB452 QTX9:QTX452 RDT9:RDT452 RNP9:RNP452 RXL9:RXL452 SHH9:SHH452 SRD9:SRD452 TAZ9:TAZ452 TKV9:TKV452 TUR9:TUR452 UEN9:UEN452 UOJ9:UOJ452 UYF9:UYF452 VIB9:VIB452 VRX9:VRX452 WBT9:WBT452 WLP9:WLP452 WVL9:WVL452 E15:E451 E9">
      <formula1>$E$455:$E$461</formula1>
      <formula2>0</formula2>
    </dataValidation>
    <dataValidation type="list" allowBlank="1" showErrorMessage="1" sqref="G65539:G65988 G131075:G131524 G196611:G197060 G262147:G262596 G327683:G328132 G393219:G393668 G458755:G459204 G524291:G524740 G589827:G590276 G655363:G655812 G720899:G721348 G786435:G786884 G851971:G852420 G917507:G917956 G983043:G983492 G78:G451 WVN9:WVN452 WLR9:WLR452 WBV9:WBV452 VRZ9:VRZ452 VID9:VID452 UYH9:UYH452 UOL9:UOL452 UEP9:UEP452 TUT9:TUT452 TKX9:TKX452 TBB9:TBB452 SRF9:SRF452 SHJ9:SHJ452 RXN9:RXN452 RNR9:RNR452 RDV9:RDV452 QTZ9:QTZ452 QKD9:QKD452 QAH9:QAH452 PQL9:PQL452 PGP9:PGP452 OWT9:OWT452 OMX9:OMX452 ODB9:ODB452 NTF9:NTF452 NJJ9:NJJ452 MZN9:MZN452 MPR9:MPR452 MFV9:MFV452 LVZ9:LVZ452 LMD9:LMD452 LCH9:LCH452 KSL9:KSL452 KIP9:KIP452 JYT9:JYT452 JOX9:JOX452 JFB9:JFB452 IVF9:IVF452 ILJ9:ILJ452 IBN9:IBN452 HRR9:HRR452 HHV9:HHV452 GXZ9:GXZ452 GOD9:GOD452 GEH9:GEH452 FUL9:FUL452 FKP9:FKP452 FAT9:FAT452 EQX9:EQX452 EHB9:EHB452 DXF9:DXF452 DNJ9:DNJ452 DDN9:DDN452 CTR9:CTR452 CJV9:CJV452 BZZ9:BZZ452 BQD9:BQD452 BGH9:BGH452 AWL9:AWL452 AMP9:AMP452 ACT9:ACT452 SX9:SX452 JB9:JB452 WVN983043:WVN983492 WLR983043:WLR983492 WBV983043:WBV983492 VRZ983043:VRZ983492 VID983043:VID983492 UYH983043:UYH983492 UOL983043:UOL983492 UEP983043:UEP983492 TUT983043:TUT983492 TKX983043:TKX983492 TBB983043:TBB983492 SRF983043:SRF983492 SHJ983043:SHJ983492 RXN983043:RXN983492 RNR983043:RNR983492 RDV983043:RDV983492 QTZ983043:QTZ983492 QKD983043:QKD983492 QAH983043:QAH983492 PQL983043:PQL983492 PGP983043:PGP983492 OWT983043:OWT983492 OMX983043:OMX983492 ODB983043:ODB983492 NTF983043:NTF983492 NJJ983043:NJJ983492 MZN983043:MZN983492 MPR983043:MPR983492 MFV983043:MFV983492 LVZ983043:LVZ983492 LMD983043:LMD983492 LCH983043:LCH983492 KSL983043:KSL983492 KIP983043:KIP983492 JYT983043:JYT983492 JOX983043:JOX983492 JFB983043:JFB983492 IVF983043:IVF983492 ILJ983043:ILJ983492 IBN983043:IBN983492 HRR983043:HRR983492 HHV983043:HHV983492 GXZ983043:GXZ983492 GOD983043:GOD983492 GEH983043:GEH983492 FUL983043:FUL983492 FKP983043:FKP983492 FAT983043:FAT983492 EQX983043:EQX983492 EHB983043:EHB983492 DXF983043:DXF983492 DNJ983043:DNJ983492 DDN983043:DDN983492 CTR983043:CTR983492 CJV983043:CJV983492 BZZ983043:BZZ983492 BQD983043:BQD983492 BGH983043:BGH983492 AWL983043:AWL983492 AMP983043:AMP983492 ACT983043:ACT983492 SX983043:SX983492 JB983043:JB983492 WVN917507:WVN917956 WLR917507:WLR917956 WBV917507:WBV917956 VRZ917507:VRZ917956 VID917507:VID917956 UYH917507:UYH917956 UOL917507:UOL917956 UEP917507:UEP917956 TUT917507:TUT917956 TKX917507:TKX917956 TBB917507:TBB917956 SRF917507:SRF917956 SHJ917507:SHJ917956 RXN917507:RXN917956 RNR917507:RNR917956 RDV917507:RDV917956 QTZ917507:QTZ917956 QKD917507:QKD917956 QAH917507:QAH917956 PQL917507:PQL917956 PGP917507:PGP917956 OWT917507:OWT917956 OMX917507:OMX917956 ODB917507:ODB917956 NTF917507:NTF917956 NJJ917507:NJJ917956 MZN917507:MZN917956 MPR917507:MPR917956 MFV917507:MFV917956 LVZ917507:LVZ917956 LMD917507:LMD917956 LCH917507:LCH917956 KSL917507:KSL917956 KIP917507:KIP917956 JYT917507:JYT917956 JOX917507:JOX917956 JFB917507:JFB917956 IVF917507:IVF917956 ILJ917507:ILJ917956 IBN917507:IBN917956 HRR917507:HRR917956 HHV917507:HHV917956 GXZ917507:GXZ917956 GOD917507:GOD917956 GEH917507:GEH917956 FUL917507:FUL917956 FKP917507:FKP917956 FAT917507:FAT917956 EQX917507:EQX917956 EHB917507:EHB917956 DXF917507:DXF917956 DNJ917507:DNJ917956 DDN917507:DDN917956 CTR917507:CTR917956 CJV917507:CJV917956 BZZ917507:BZZ917956 BQD917507:BQD917956 BGH917507:BGH917956 AWL917507:AWL917956 AMP917507:AMP917956 ACT917507:ACT917956 SX917507:SX917956 JB917507:JB917956 WVN851971:WVN852420 WLR851971:WLR852420 WBV851971:WBV852420 VRZ851971:VRZ852420 VID851971:VID852420 UYH851971:UYH852420 UOL851971:UOL852420 UEP851971:UEP852420 TUT851971:TUT852420 TKX851971:TKX852420 TBB851971:TBB852420 SRF851971:SRF852420 SHJ851971:SHJ852420 RXN851971:RXN852420 RNR851971:RNR852420 RDV851971:RDV852420 QTZ851971:QTZ852420 QKD851971:QKD852420 QAH851971:QAH852420 PQL851971:PQL852420 PGP851971:PGP852420 OWT851971:OWT852420 OMX851971:OMX852420 ODB851971:ODB852420 NTF851971:NTF852420 NJJ851971:NJJ852420 MZN851971:MZN852420 MPR851971:MPR852420 MFV851971:MFV852420 LVZ851971:LVZ852420 LMD851971:LMD852420 LCH851971:LCH852420 KSL851971:KSL852420 KIP851971:KIP852420 JYT851971:JYT852420 JOX851971:JOX852420 JFB851971:JFB852420 IVF851971:IVF852420 ILJ851971:ILJ852420 IBN851971:IBN852420 HRR851971:HRR852420 HHV851971:HHV852420 GXZ851971:GXZ852420 GOD851971:GOD852420 GEH851971:GEH852420 FUL851971:FUL852420 FKP851971:FKP852420 FAT851971:FAT852420 EQX851971:EQX852420 EHB851971:EHB852420 DXF851971:DXF852420 DNJ851971:DNJ852420 DDN851971:DDN852420 CTR851971:CTR852420 CJV851971:CJV852420 BZZ851971:BZZ852420 BQD851971:BQD852420 BGH851971:BGH852420 AWL851971:AWL852420 AMP851971:AMP852420 ACT851971:ACT852420 SX851971:SX852420 JB851971:JB852420 WVN786435:WVN786884 WLR786435:WLR786884 WBV786435:WBV786884 VRZ786435:VRZ786884 VID786435:VID786884 UYH786435:UYH786884 UOL786435:UOL786884 UEP786435:UEP786884 TUT786435:TUT786884 TKX786435:TKX786884 TBB786435:TBB786884 SRF786435:SRF786884 SHJ786435:SHJ786884 RXN786435:RXN786884 RNR786435:RNR786884 RDV786435:RDV786884 QTZ786435:QTZ786884 QKD786435:QKD786884 QAH786435:QAH786884 PQL786435:PQL786884 PGP786435:PGP786884 OWT786435:OWT786884 OMX786435:OMX786884 ODB786435:ODB786884 NTF786435:NTF786884 NJJ786435:NJJ786884 MZN786435:MZN786884 MPR786435:MPR786884 MFV786435:MFV786884 LVZ786435:LVZ786884 LMD786435:LMD786884 LCH786435:LCH786884 KSL786435:KSL786884 KIP786435:KIP786884 JYT786435:JYT786884 JOX786435:JOX786884 JFB786435:JFB786884 IVF786435:IVF786884 ILJ786435:ILJ786884 IBN786435:IBN786884 HRR786435:HRR786884 HHV786435:HHV786884 GXZ786435:GXZ786884 GOD786435:GOD786884 GEH786435:GEH786884 FUL786435:FUL786884 FKP786435:FKP786884 FAT786435:FAT786884 EQX786435:EQX786884 EHB786435:EHB786884 DXF786435:DXF786884 DNJ786435:DNJ786884 DDN786435:DDN786884 CTR786435:CTR786884 CJV786435:CJV786884 BZZ786435:BZZ786884 BQD786435:BQD786884 BGH786435:BGH786884 AWL786435:AWL786884 AMP786435:AMP786884 ACT786435:ACT786884 SX786435:SX786884 JB786435:JB786884 WVN720899:WVN721348 WLR720899:WLR721348 WBV720899:WBV721348 VRZ720899:VRZ721348 VID720899:VID721348 UYH720899:UYH721348 UOL720899:UOL721348 UEP720899:UEP721348 TUT720899:TUT721348 TKX720899:TKX721348 TBB720899:TBB721348 SRF720899:SRF721348 SHJ720899:SHJ721348 RXN720899:RXN721348 RNR720899:RNR721348 RDV720899:RDV721348 QTZ720899:QTZ721348 QKD720899:QKD721348 QAH720899:QAH721348 PQL720899:PQL721348 PGP720899:PGP721348 OWT720899:OWT721348 OMX720899:OMX721348 ODB720899:ODB721348 NTF720899:NTF721348 NJJ720899:NJJ721348 MZN720899:MZN721348 MPR720899:MPR721348 MFV720899:MFV721348 LVZ720899:LVZ721348 LMD720899:LMD721348 LCH720899:LCH721348 KSL720899:KSL721348 KIP720899:KIP721348 JYT720899:JYT721348 JOX720899:JOX721348 JFB720899:JFB721348 IVF720899:IVF721348 ILJ720899:ILJ721348 IBN720899:IBN721348 HRR720899:HRR721348 HHV720899:HHV721348 GXZ720899:GXZ721348 GOD720899:GOD721348 GEH720899:GEH721348 FUL720899:FUL721348 FKP720899:FKP721348 FAT720899:FAT721348 EQX720899:EQX721348 EHB720899:EHB721348 DXF720899:DXF721348 DNJ720899:DNJ721348 DDN720899:DDN721348 CTR720899:CTR721348 CJV720899:CJV721348 BZZ720899:BZZ721348 BQD720899:BQD721348 BGH720899:BGH721348 AWL720899:AWL721348 AMP720899:AMP721348 ACT720899:ACT721348 SX720899:SX721348 JB720899:JB721348 WVN655363:WVN655812 WLR655363:WLR655812 WBV655363:WBV655812 VRZ655363:VRZ655812 VID655363:VID655812 UYH655363:UYH655812 UOL655363:UOL655812 UEP655363:UEP655812 TUT655363:TUT655812 TKX655363:TKX655812 TBB655363:TBB655812 SRF655363:SRF655812 SHJ655363:SHJ655812 RXN655363:RXN655812 RNR655363:RNR655812 RDV655363:RDV655812 QTZ655363:QTZ655812 QKD655363:QKD655812 QAH655363:QAH655812 PQL655363:PQL655812 PGP655363:PGP655812 OWT655363:OWT655812 OMX655363:OMX655812 ODB655363:ODB655812 NTF655363:NTF655812 NJJ655363:NJJ655812 MZN655363:MZN655812 MPR655363:MPR655812 MFV655363:MFV655812 LVZ655363:LVZ655812 LMD655363:LMD655812 LCH655363:LCH655812 KSL655363:KSL655812 KIP655363:KIP655812 JYT655363:JYT655812 JOX655363:JOX655812 JFB655363:JFB655812 IVF655363:IVF655812 ILJ655363:ILJ655812 IBN655363:IBN655812 HRR655363:HRR655812 HHV655363:HHV655812 GXZ655363:GXZ655812 GOD655363:GOD655812 GEH655363:GEH655812 FUL655363:FUL655812 FKP655363:FKP655812 FAT655363:FAT655812 EQX655363:EQX655812 EHB655363:EHB655812 DXF655363:DXF655812 DNJ655363:DNJ655812 DDN655363:DDN655812 CTR655363:CTR655812 CJV655363:CJV655812 BZZ655363:BZZ655812 BQD655363:BQD655812 BGH655363:BGH655812 AWL655363:AWL655812 AMP655363:AMP655812 ACT655363:ACT655812 SX655363:SX655812 JB655363:JB655812 WVN589827:WVN590276 WLR589827:WLR590276 WBV589827:WBV590276 VRZ589827:VRZ590276 VID589827:VID590276 UYH589827:UYH590276 UOL589827:UOL590276 UEP589827:UEP590276 TUT589827:TUT590276 TKX589827:TKX590276 TBB589827:TBB590276 SRF589827:SRF590276 SHJ589827:SHJ590276 RXN589827:RXN590276 RNR589827:RNR590276 RDV589827:RDV590276 QTZ589827:QTZ590276 QKD589827:QKD590276 QAH589827:QAH590276 PQL589827:PQL590276 PGP589827:PGP590276 OWT589827:OWT590276 OMX589827:OMX590276 ODB589827:ODB590276 NTF589827:NTF590276 NJJ589827:NJJ590276 MZN589827:MZN590276 MPR589827:MPR590276 MFV589827:MFV590276 LVZ589827:LVZ590276 LMD589827:LMD590276 LCH589827:LCH590276 KSL589827:KSL590276 KIP589827:KIP590276 JYT589827:JYT590276 JOX589827:JOX590276 JFB589827:JFB590276 IVF589827:IVF590276 ILJ589827:ILJ590276 IBN589827:IBN590276 HRR589827:HRR590276 HHV589827:HHV590276 GXZ589827:GXZ590276 GOD589827:GOD590276 GEH589827:GEH590276 FUL589827:FUL590276 FKP589827:FKP590276 FAT589827:FAT590276 EQX589827:EQX590276 EHB589827:EHB590276 DXF589827:DXF590276 DNJ589827:DNJ590276 DDN589827:DDN590276 CTR589827:CTR590276 CJV589827:CJV590276 BZZ589827:BZZ590276 BQD589827:BQD590276 BGH589827:BGH590276 AWL589827:AWL590276 AMP589827:AMP590276 ACT589827:ACT590276 SX589827:SX590276 JB589827:JB590276 WVN524291:WVN524740 WLR524291:WLR524740 WBV524291:WBV524740 VRZ524291:VRZ524740 VID524291:VID524740 UYH524291:UYH524740 UOL524291:UOL524740 UEP524291:UEP524740 TUT524291:TUT524740 TKX524291:TKX524740 TBB524291:TBB524740 SRF524291:SRF524740 SHJ524291:SHJ524740 RXN524291:RXN524740 RNR524291:RNR524740 RDV524291:RDV524740 QTZ524291:QTZ524740 QKD524291:QKD524740 QAH524291:QAH524740 PQL524291:PQL524740 PGP524291:PGP524740 OWT524291:OWT524740 OMX524291:OMX524740 ODB524291:ODB524740 NTF524291:NTF524740 NJJ524291:NJJ524740 MZN524291:MZN524740 MPR524291:MPR524740 MFV524291:MFV524740 LVZ524291:LVZ524740 LMD524291:LMD524740 LCH524291:LCH524740 KSL524291:KSL524740 KIP524291:KIP524740 JYT524291:JYT524740 JOX524291:JOX524740 JFB524291:JFB524740 IVF524291:IVF524740 ILJ524291:ILJ524740 IBN524291:IBN524740 HRR524291:HRR524740 HHV524291:HHV524740 GXZ524291:GXZ524740 GOD524291:GOD524740 GEH524291:GEH524740 FUL524291:FUL524740 FKP524291:FKP524740 FAT524291:FAT524740 EQX524291:EQX524740 EHB524291:EHB524740 DXF524291:DXF524740 DNJ524291:DNJ524740 DDN524291:DDN524740 CTR524291:CTR524740 CJV524291:CJV524740 BZZ524291:BZZ524740 BQD524291:BQD524740 BGH524291:BGH524740 AWL524291:AWL524740 AMP524291:AMP524740 ACT524291:ACT524740 SX524291:SX524740 JB524291:JB524740 WVN458755:WVN459204 WLR458755:WLR459204 WBV458755:WBV459204 VRZ458755:VRZ459204 VID458755:VID459204 UYH458755:UYH459204 UOL458755:UOL459204 UEP458755:UEP459204 TUT458755:TUT459204 TKX458755:TKX459204 TBB458755:TBB459204 SRF458755:SRF459204 SHJ458755:SHJ459204 RXN458755:RXN459204 RNR458755:RNR459204 RDV458755:RDV459204 QTZ458755:QTZ459204 QKD458755:QKD459204 QAH458755:QAH459204 PQL458755:PQL459204 PGP458755:PGP459204 OWT458755:OWT459204 OMX458755:OMX459204 ODB458755:ODB459204 NTF458755:NTF459204 NJJ458755:NJJ459204 MZN458755:MZN459204 MPR458755:MPR459204 MFV458755:MFV459204 LVZ458755:LVZ459204 LMD458755:LMD459204 LCH458755:LCH459204 KSL458755:KSL459204 KIP458755:KIP459204 JYT458755:JYT459204 JOX458755:JOX459204 JFB458755:JFB459204 IVF458755:IVF459204 ILJ458755:ILJ459204 IBN458755:IBN459204 HRR458755:HRR459204 HHV458755:HHV459204 GXZ458755:GXZ459204 GOD458755:GOD459204 GEH458755:GEH459204 FUL458755:FUL459204 FKP458755:FKP459204 FAT458755:FAT459204 EQX458755:EQX459204 EHB458755:EHB459204 DXF458755:DXF459204 DNJ458755:DNJ459204 DDN458755:DDN459204 CTR458755:CTR459204 CJV458755:CJV459204 BZZ458755:BZZ459204 BQD458755:BQD459204 BGH458755:BGH459204 AWL458755:AWL459204 AMP458755:AMP459204 ACT458755:ACT459204 SX458755:SX459204 JB458755:JB459204 WVN393219:WVN393668 WLR393219:WLR393668 WBV393219:WBV393668 VRZ393219:VRZ393668 VID393219:VID393668 UYH393219:UYH393668 UOL393219:UOL393668 UEP393219:UEP393668 TUT393219:TUT393668 TKX393219:TKX393668 TBB393219:TBB393668 SRF393219:SRF393668 SHJ393219:SHJ393668 RXN393219:RXN393668 RNR393219:RNR393668 RDV393219:RDV393668 QTZ393219:QTZ393668 QKD393219:QKD393668 QAH393219:QAH393668 PQL393219:PQL393668 PGP393219:PGP393668 OWT393219:OWT393668 OMX393219:OMX393668 ODB393219:ODB393668 NTF393219:NTF393668 NJJ393219:NJJ393668 MZN393219:MZN393668 MPR393219:MPR393668 MFV393219:MFV393668 LVZ393219:LVZ393668 LMD393219:LMD393668 LCH393219:LCH393668 KSL393219:KSL393668 KIP393219:KIP393668 JYT393219:JYT393668 JOX393219:JOX393668 JFB393219:JFB393668 IVF393219:IVF393668 ILJ393219:ILJ393668 IBN393219:IBN393668 HRR393219:HRR393668 HHV393219:HHV393668 GXZ393219:GXZ393668 GOD393219:GOD393668 GEH393219:GEH393668 FUL393219:FUL393668 FKP393219:FKP393668 FAT393219:FAT393668 EQX393219:EQX393668 EHB393219:EHB393668 DXF393219:DXF393668 DNJ393219:DNJ393668 DDN393219:DDN393668 CTR393219:CTR393668 CJV393219:CJV393668 BZZ393219:BZZ393668 BQD393219:BQD393668 BGH393219:BGH393668 AWL393219:AWL393668 AMP393219:AMP393668 ACT393219:ACT393668 SX393219:SX393668 JB393219:JB393668 WVN327683:WVN328132 WLR327683:WLR328132 WBV327683:WBV328132 VRZ327683:VRZ328132 VID327683:VID328132 UYH327683:UYH328132 UOL327683:UOL328132 UEP327683:UEP328132 TUT327683:TUT328132 TKX327683:TKX328132 TBB327683:TBB328132 SRF327683:SRF328132 SHJ327683:SHJ328132 RXN327683:RXN328132 RNR327683:RNR328132 RDV327683:RDV328132 QTZ327683:QTZ328132 QKD327683:QKD328132 QAH327683:QAH328132 PQL327683:PQL328132 PGP327683:PGP328132 OWT327683:OWT328132 OMX327683:OMX328132 ODB327683:ODB328132 NTF327683:NTF328132 NJJ327683:NJJ328132 MZN327683:MZN328132 MPR327683:MPR328132 MFV327683:MFV328132 LVZ327683:LVZ328132 LMD327683:LMD328132 LCH327683:LCH328132 KSL327683:KSL328132 KIP327683:KIP328132 JYT327683:JYT328132 JOX327683:JOX328132 JFB327683:JFB328132 IVF327683:IVF328132 ILJ327683:ILJ328132 IBN327683:IBN328132 HRR327683:HRR328132 HHV327683:HHV328132 GXZ327683:GXZ328132 GOD327683:GOD328132 GEH327683:GEH328132 FUL327683:FUL328132 FKP327683:FKP328132 FAT327683:FAT328132 EQX327683:EQX328132 EHB327683:EHB328132 DXF327683:DXF328132 DNJ327683:DNJ328132 DDN327683:DDN328132 CTR327683:CTR328132 CJV327683:CJV328132 BZZ327683:BZZ328132 BQD327683:BQD328132 BGH327683:BGH328132 AWL327683:AWL328132 AMP327683:AMP328132 ACT327683:ACT328132 SX327683:SX328132 JB327683:JB328132 WVN262147:WVN262596 WLR262147:WLR262596 WBV262147:WBV262596 VRZ262147:VRZ262596 VID262147:VID262596 UYH262147:UYH262596 UOL262147:UOL262596 UEP262147:UEP262596 TUT262147:TUT262596 TKX262147:TKX262596 TBB262147:TBB262596 SRF262147:SRF262596 SHJ262147:SHJ262596 RXN262147:RXN262596 RNR262147:RNR262596 RDV262147:RDV262596 QTZ262147:QTZ262596 QKD262147:QKD262596 QAH262147:QAH262596 PQL262147:PQL262596 PGP262147:PGP262596 OWT262147:OWT262596 OMX262147:OMX262596 ODB262147:ODB262596 NTF262147:NTF262596 NJJ262147:NJJ262596 MZN262147:MZN262596 MPR262147:MPR262596 MFV262147:MFV262596 LVZ262147:LVZ262596 LMD262147:LMD262596 LCH262147:LCH262596 KSL262147:KSL262596 KIP262147:KIP262596 JYT262147:JYT262596 JOX262147:JOX262596 JFB262147:JFB262596 IVF262147:IVF262596 ILJ262147:ILJ262596 IBN262147:IBN262596 HRR262147:HRR262596 HHV262147:HHV262596 GXZ262147:GXZ262596 GOD262147:GOD262596 GEH262147:GEH262596 FUL262147:FUL262596 FKP262147:FKP262596 FAT262147:FAT262596 EQX262147:EQX262596 EHB262147:EHB262596 DXF262147:DXF262596 DNJ262147:DNJ262596 DDN262147:DDN262596 CTR262147:CTR262596 CJV262147:CJV262596 BZZ262147:BZZ262596 BQD262147:BQD262596 BGH262147:BGH262596 AWL262147:AWL262596 AMP262147:AMP262596 ACT262147:ACT262596 SX262147:SX262596 JB262147:JB262596 WVN196611:WVN197060 WLR196611:WLR197060 WBV196611:WBV197060 VRZ196611:VRZ197060 VID196611:VID197060 UYH196611:UYH197060 UOL196611:UOL197060 UEP196611:UEP197060 TUT196611:TUT197060 TKX196611:TKX197060 TBB196611:TBB197060 SRF196611:SRF197060 SHJ196611:SHJ197060 RXN196611:RXN197060 RNR196611:RNR197060 RDV196611:RDV197060 QTZ196611:QTZ197060 QKD196611:QKD197060 QAH196611:QAH197060 PQL196611:PQL197060 PGP196611:PGP197060 OWT196611:OWT197060 OMX196611:OMX197060 ODB196611:ODB197060 NTF196611:NTF197060 NJJ196611:NJJ197060 MZN196611:MZN197060 MPR196611:MPR197060 MFV196611:MFV197060 LVZ196611:LVZ197060 LMD196611:LMD197060 LCH196611:LCH197060 KSL196611:KSL197060 KIP196611:KIP197060 JYT196611:JYT197060 JOX196611:JOX197060 JFB196611:JFB197060 IVF196611:IVF197060 ILJ196611:ILJ197060 IBN196611:IBN197060 HRR196611:HRR197060 HHV196611:HHV197060 GXZ196611:GXZ197060 GOD196611:GOD197060 GEH196611:GEH197060 FUL196611:FUL197060 FKP196611:FKP197060 FAT196611:FAT197060 EQX196611:EQX197060 EHB196611:EHB197060 DXF196611:DXF197060 DNJ196611:DNJ197060 DDN196611:DDN197060 CTR196611:CTR197060 CJV196611:CJV197060 BZZ196611:BZZ197060 BQD196611:BQD197060 BGH196611:BGH197060 AWL196611:AWL197060 AMP196611:AMP197060 ACT196611:ACT197060 SX196611:SX197060 JB196611:JB197060 WVN131075:WVN131524 WLR131075:WLR131524 WBV131075:WBV131524 VRZ131075:VRZ131524 VID131075:VID131524 UYH131075:UYH131524 UOL131075:UOL131524 UEP131075:UEP131524 TUT131075:TUT131524 TKX131075:TKX131524 TBB131075:TBB131524 SRF131075:SRF131524 SHJ131075:SHJ131524 RXN131075:RXN131524 RNR131075:RNR131524 RDV131075:RDV131524 QTZ131075:QTZ131524 QKD131075:QKD131524 QAH131075:QAH131524 PQL131075:PQL131524 PGP131075:PGP131524 OWT131075:OWT131524 OMX131075:OMX131524 ODB131075:ODB131524 NTF131075:NTF131524 NJJ131075:NJJ131524 MZN131075:MZN131524 MPR131075:MPR131524 MFV131075:MFV131524 LVZ131075:LVZ131524 LMD131075:LMD131524 LCH131075:LCH131524 KSL131075:KSL131524 KIP131075:KIP131524 JYT131075:JYT131524 JOX131075:JOX131524 JFB131075:JFB131524 IVF131075:IVF131524 ILJ131075:ILJ131524 IBN131075:IBN131524 HRR131075:HRR131524 HHV131075:HHV131524 GXZ131075:GXZ131524 GOD131075:GOD131524 GEH131075:GEH131524 FUL131075:FUL131524 FKP131075:FKP131524 FAT131075:FAT131524 EQX131075:EQX131524 EHB131075:EHB131524 DXF131075:DXF131524 DNJ131075:DNJ131524 DDN131075:DDN131524 CTR131075:CTR131524 CJV131075:CJV131524 BZZ131075:BZZ131524 BQD131075:BQD131524 BGH131075:BGH131524 AWL131075:AWL131524 AMP131075:AMP131524 ACT131075:ACT131524 SX131075:SX131524 JB131075:JB131524 WVN65539:WVN65988 WLR65539:WLR65988 WBV65539:WBV65988 VRZ65539:VRZ65988 VID65539:VID65988 UYH65539:UYH65988 UOL65539:UOL65988 UEP65539:UEP65988 TUT65539:TUT65988 TKX65539:TKX65988 TBB65539:TBB65988 SRF65539:SRF65988 SHJ65539:SHJ65988 RXN65539:RXN65988 RNR65539:RNR65988 RDV65539:RDV65988 QTZ65539:QTZ65988 QKD65539:QKD65988 QAH65539:QAH65988 PQL65539:PQL65988 PGP65539:PGP65988 OWT65539:OWT65988 OMX65539:OMX65988 ODB65539:ODB65988 NTF65539:NTF65988 NJJ65539:NJJ65988 MZN65539:MZN65988 MPR65539:MPR65988 MFV65539:MFV65988 LVZ65539:LVZ65988 LMD65539:LMD65988 LCH65539:LCH65988 KSL65539:KSL65988 KIP65539:KIP65988 JYT65539:JYT65988 JOX65539:JOX65988 JFB65539:JFB65988 IVF65539:IVF65988 ILJ65539:ILJ65988 IBN65539:IBN65988 HRR65539:HRR65988 HHV65539:HHV65988 GXZ65539:GXZ65988 GOD65539:GOD65988 GEH65539:GEH65988 FUL65539:FUL65988 FKP65539:FKP65988 FAT65539:FAT65988 EQX65539:EQX65988 EHB65539:EHB65988 DXF65539:DXF65988 DNJ65539:DNJ65988 DDN65539:DDN65988 CTR65539:CTR65988 CJV65539:CJV65988 BZZ65539:BZZ65988 BQD65539:BQD65988 BGH65539:BGH65988 AWL65539:AWL65988 AMP65539:AMP65988 ACT65539:ACT65988 SX65539:SX65988 JB65539:JB65988">
      <formula1>$G$455:$G$463</formula1>
      <formula2>0</formula2>
    </dataValidation>
    <dataValidation type="list" allowBlank="1" showErrorMessage="1" sqref="L65538:L65987 JH65539:JH65988 TD65539:TD65988 ACZ65539:ACZ65988 AMV65539:AMV65988 AWR65539:AWR65988 BGN65539:BGN65988 BQJ65539:BQJ65988 CAF65539:CAF65988 CKB65539:CKB65988 CTX65539:CTX65988 DDT65539:DDT65988 DNP65539:DNP65988 DXL65539:DXL65988 EHH65539:EHH65988 ERD65539:ERD65988 FAZ65539:FAZ65988 FKV65539:FKV65988 FUR65539:FUR65988 GEN65539:GEN65988 GOJ65539:GOJ65988 GYF65539:GYF65988 HIB65539:HIB65988 HRX65539:HRX65988 IBT65539:IBT65988 ILP65539:ILP65988 IVL65539:IVL65988 JFH65539:JFH65988 JPD65539:JPD65988 JYZ65539:JYZ65988 KIV65539:KIV65988 KSR65539:KSR65988 LCN65539:LCN65988 LMJ65539:LMJ65988 LWF65539:LWF65988 MGB65539:MGB65988 MPX65539:MPX65988 MZT65539:MZT65988 NJP65539:NJP65988 NTL65539:NTL65988 ODH65539:ODH65988 OND65539:OND65988 OWZ65539:OWZ65988 PGV65539:PGV65988 PQR65539:PQR65988 QAN65539:QAN65988 QKJ65539:QKJ65988 QUF65539:QUF65988 REB65539:REB65988 RNX65539:RNX65988 RXT65539:RXT65988 SHP65539:SHP65988 SRL65539:SRL65988 TBH65539:TBH65988 TLD65539:TLD65988 TUZ65539:TUZ65988 UEV65539:UEV65988 UOR65539:UOR65988 UYN65539:UYN65988 VIJ65539:VIJ65988 VSF65539:VSF65988 WCB65539:WCB65988 WLX65539:WLX65988 WVT65539:WVT65988 L131074:L131523 JH131075:JH131524 TD131075:TD131524 ACZ131075:ACZ131524 AMV131075:AMV131524 AWR131075:AWR131524 BGN131075:BGN131524 BQJ131075:BQJ131524 CAF131075:CAF131524 CKB131075:CKB131524 CTX131075:CTX131524 DDT131075:DDT131524 DNP131075:DNP131524 DXL131075:DXL131524 EHH131075:EHH131524 ERD131075:ERD131524 FAZ131075:FAZ131524 FKV131075:FKV131524 FUR131075:FUR131524 GEN131075:GEN131524 GOJ131075:GOJ131524 GYF131075:GYF131524 HIB131075:HIB131524 HRX131075:HRX131524 IBT131075:IBT131524 ILP131075:ILP131524 IVL131075:IVL131524 JFH131075:JFH131524 JPD131075:JPD131524 JYZ131075:JYZ131524 KIV131075:KIV131524 KSR131075:KSR131524 LCN131075:LCN131524 LMJ131075:LMJ131524 LWF131075:LWF131524 MGB131075:MGB131524 MPX131075:MPX131524 MZT131075:MZT131524 NJP131075:NJP131524 NTL131075:NTL131524 ODH131075:ODH131524 OND131075:OND131524 OWZ131075:OWZ131524 PGV131075:PGV131524 PQR131075:PQR131524 QAN131075:QAN131524 QKJ131075:QKJ131524 QUF131075:QUF131524 REB131075:REB131524 RNX131075:RNX131524 RXT131075:RXT131524 SHP131075:SHP131524 SRL131075:SRL131524 TBH131075:TBH131524 TLD131075:TLD131524 TUZ131075:TUZ131524 UEV131075:UEV131524 UOR131075:UOR131524 UYN131075:UYN131524 VIJ131075:VIJ131524 VSF131075:VSF131524 WCB131075:WCB131524 WLX131075:WLX131524 WVT131075:WVT131524 L196610:L197059 JH196611:JH197060 TD196611:TD197060 ACZ196611:ACZ197060 AMV196611:AMV197060 AWR196611:AWR197060 BGN196611:BGN197060 BQJ196611:BQJ197060 CAF196611:CAF197060 CKB196611:CKB197060 CTX196611:CTX197060 DDT196611:DDT197060 DNP196611:DNP197060 DXL196611:DXL197060 EHH196611:EHH197060 ERD196611:ERD197060 FAZ196611:FAZ197060 FKV196611:FKV197060 FUR196611:FUR197060 GEN196611:GEN197060 GOJ196611:GOJ197060 GYF196611:GYF197060 HIB196611:HIB197060 HRX196611:HRX197060 IBT196611:IBT197060 ILP196611:ILP197060 IVL196611:IVL197060 JFH196611:JFH197060 JPD196611:JPD197060 JYZ196611:JYZ197060 KIV196611:KIV197060 KSR196611:KSR197060 LCN196611:LCN197060 LMJ196611:LMJ197060 LWF196611:LWF197060 MGB196611:MGB197060 MPX196611:MPX197060 MZT196611:MZT197060 NJP196611:NJP197060 NTL196611:NTL197060 ODH196611:ODH197060 OND196611:OND197060 OWZ196611:OWZ197060 PGV196611:PGV197060 PQR196611:PQR197060 QAN196611:QAN197060 QKJ196611:QKJ197060 QUF196611:QUF197060 REB196611:REB197060 RNX196611:RNX197060 RXT196611:RXT197060 SHP196611:SHP197060 SRL196611:SRL197060 TBH196611:TBH197060 TLD196611:TLD197060 TUZ196611:TUZ197060 UEV196611:UEV197060 UOR196611:UOR197060 UYN196611:UYN197060 VIJ196611:VIJ197060 VSF196611:VSF197060 WCB196611:WCB197060 WLX196611:WLX197060 WVT196611:WVT197060 L262146:L262595 JH262147:JH262596 TD262147:TD262596 ACZ262147:ACZ262596 AMV262147:AMV262596 AWR262147:AWR262596 BGN262147:BGN262596 BQJ262147:BQJ262596 CAF262147:CAF262596 CKB262147:CKB262596 CTX262147:CTX262596 DDT262147:DDT262596 DNP262147:DNP262596 DXL262147:DXL262596 EHH262147:EHH262596 ERD262147:ERD262596 FAZ262147:FAZ262596 FKV262147:FKV262596 FUR262147:FUR262596 GEN262147:GEN262596 GOJ262147:GOJ262596 GYF262147:GYF262596 HIB262147:HIB262596 HRX262147:HRX262596 IBT262147:IBT262596 ILP262147:ILP262596 IVL262147:IVL262596 JFH262147:JFH262596 JPD262147:JPD262596 JYZ262147:JYZ262596 KIV262147:KIV262596 KSR262147:KSR262596 LCN262147:LCN262596 LMJ262147:LMJ262596 LWF262147:LWF262596 MGB262147:MGB262596 MPX262147:MPX262596 MZT262147:MZT262596 NJP262147:NJP262596 NTL262147:NTL262596 ODH262147:ODH262596 OND262147:OND262596 OWZ262147:OWZ262596 PGV262147:PGV262596 PQR262147:PQR262596 QAN262147:QAN262596 QKJ262147:QKJ262596 QUF262147:QUF262596 REB262147:REB262596 RNX262147:RNX262596 RXT262147:RXT262596 SHP262147:SHP262596 SRL262147:SRL262596 TBH262147:TBH262596 TLD262147:TLD262596 TUZ262147:TUZ262596 UEV262147:UEV262596 UOR262147:UOR262596 UYN262147:UYN262596 VIJ262147:VIJ262596 VSF262147:VSF262596 WCB262147:WCB262596 WLX262147:WLX262596 WVT262147:WVT262596 L327682:L328131 JH327683:JH328132 TD327683:TD328132 ACZ327683:ACZ328132 AMV327683:AMV328132 AWR327683:AWR328132 BGN327683:BGN328132 BQJ327683:BQJ328132 CAF327683:CAF328132 CKB327683:CKB328132 CTX327683:CTX328132 DDT327683:DDT328132 DNP327683:DNP328132 DXL327683:DXL328132 EHH327683:EHH328132 ERD327683:ERD328132 FAZ327683:FAZ328132 FKV327683:FKV328132 FUR327683:FUR328132 GEN327683:GEN328132 GOJ327683:GOJ328132 GYF327683:GYF328132 HIB327683:HIB328132 HRX327683:HRX328132 IBT327683:IBT328132 ILP327683:ILP328132 IVL327683:IVL328132 JFH327683:JFH328132 JPD327683:JPD328132 JYZ327683:JYZ328132 KIV327683:KIV328132 KSR327683:KSR328132 LCN327683:LCN328132 LMJ327683:LMJ328132 LWF327683:LWF328132 MGB327683:MGB328132 MPX327683:MPX328132 MZT327683:MZT328132 NJP327683:NJP328132 NTL327683:NTL328132 ODH327683:ODH328132 OND327683:OND328132 OWZ327683:OWZ328132 PGV327683:PGV328132 PQR327683:PQR328132 QAN327683:QAN328132 QKJ327683:QKJ328132 QUF327683:QUF328132 REB327683:REB328132 RNX327683:RNX328132 RXT327683:RXT328132 SHP327683:SHP328132 SRL327683:SRL328132 TBH327683:TBH328132 TLD327683:TLD328132 TUZ327683:TUZ328132 UEV327683:UEV328132 UOR327683:UOR328132 UYN327683:UYN328132 VIJ327683:VIJ328132 VSF327683:VSF328132 WCB327683:WCB328132 WLX327683:WLX328132 WVT327683:WVT328132 L393218:L393667 JH393219:JH393668 TD393219:TD393668 ACZ393219:ACZ393668 AMV393219:AMV393668 AWR393219:AWR393668 BGN393219:BGN393668 BQJ393219:BQJ393668 CAF393219:CAF393668 CKB393219:CKB393668 CTX393219:CTX393668 DDT393219:DDT393668 DNP393219:DNP393668 DXL393219:DXL393668 EHH393219:EHH393668 ERD393219:ERD393668 FAZ393219:FAZ393668 FKV393219:FKV393668 FUR393219:FUR393668 GEN393219:GEN393668 GOJ393219:GOJ393668 GYF393219:GYF393668 HIB393219:HIB393668 HRX393219:HRX393668 IBT393219:IBT393668 ILP393219:ILP393668 IVL393219:IVL393668 JFH393219:JFH393668 JPD393219:JPD393668 JYZ393219:JYZ393668 KIV393219:KIV393668 KSR393219:KSR393668 LCN393219:LCN393668 LMJ393219:LMJ393668 LWF393219:LWF393668 MGB393219:MGB393668 MPX393219:MPX393668 MZT393219:MZT393668 NJP393219:NJP393668 NTL393219:NTL393668 ODH393219:ODH393668 OND393219:OND393668 OWZ393219:OWZ393668 PGV393219:PGV393668 PQR393219:PQR393668 QAN393219:QAN393668 QKJ393219:QKJ393668 QUF393219:QUF393668 REB393219:REB393668 RNX393219:RNX393668 RXT393219:RXT393668 SHP393219:SHP393668 SRL393219:SRL393668 TBH393219:TBH393668 TLD393219:TLD393668 TUZ393219:TUZ393668 UEV393219:UEV393668 UOR393219:UOR393668 UYN393219:UYN393668 VIJ393219:VIJ393668 VSF393219:VSF393668 WCB393219:WCB393668 WLX393219:WLX393668 WVT393219:WVT393668 L458754:L459203 JH458755:JH459204 TD458755:TD459204 ACZ458755:ACZ459204 AMV458755:AMV459204 AWR458755:AWR459204 BGN458755:BGN459204 BQJ458755:BQJ459204 CAF458755:CAF459204 CKB458755:CKB459204 CTX458755:CTX459204 DDT458755:DDT459204 DNP458755:DNP459204 DXL458755:DXL459204 EHH458755:EHH459204 ERD458755:ERD459204 FAZ458755:FAZ459204 FKV458755:FKV459204 FUR458755:FUR459204 GEN458755:GEN459204 GOJ458755:GOJ459204 GYF458755:GYF459204 HIB458755:HIB459204 HRX458755:HRX459204 IBT458755:IBT459204 ILP458755:ILP459204 IVL458755:IVL459204 JFH458755:JFH459204 JPD458755:JPD459204 JYZ458755:JYZ459204 KIV458755:KIV459204 KSR458755:KSR459204 LCN458755:LCN459204 LMJ458755:LMJ459204 LWF458755:LWF459204 MGB458755:MGB459204 MPX458755:MPX459204 MZT458755:MZT459204 NJP458755:NJP459204 NTL458755:NTL459204 ODH458755:ODH459204 OND458755:OND459204 OWZ458755:OWZ459204 PGV458755:PGV459204 PQR458755:PQR459204 QAN458755:QAN459204 QKJ458755:QKJ459204 QUF458755:QUF459204 REB458755:REB459204 RNX458755:RNX459204 RXT458755:RXT459204 SHP458755:SHP459204 SRL458755:SRL459204 TBH458755:TBH459204 TLD458755:TLD459204 TUZ458755:TUZ459204 UEV458755:UEV459204 UOR458755:UOR459204 UYN458755:UYN459204 VIJ458755:VIJ459204 VSF458755:VSF459204 WCB458755:WCB459204 WLX458755:WLX459204 WVT458755:WVT459204 L524290:L524739 JH524291:JH524740 TD524291:TD524740 ACZ524291:ACZ524740 AMV524291:AMV524740 AWR524291:AWR524740 BGN524291:BGN524740 BQJ524291:BQJ524740 CAF524291:CAF524740 CKB524291:CKB524740 CTX524291:CTX524740 DDT524291:DDT524740 DNP524291:DNP524740 DXL524291:DXL524740 EHH524291:EHH524740 ERD524291:ERD524740 FAZ524291:FAZ524740 FKV524291:FKV524740 FUR524291:FUR524740 GEN524291:GEN524740 GOJ524291:GOJ524740 GYF524291:GYF524740 HIB524291:HIB524740 HRX524291:HRX524740 IBT524291:IBT524740 ILP524291:ILP524740 IVL524291:IVL524740 JFH524291:JFH524740 JPD524291:JPD524740 JYZ524291:JYZ524740 KIV524291:KIV524740 KSR524291:KSR524740 LCN524291:LCN524740 LMJ524291:LMJ524740 LWF524291:LWF524740 MGB524291:MGB524740 MPX524291:MPX524740 MZT524291:MZT524740 NJP524291:NJP524740 NTL524291:NTL524740 ODH524291:ODH524740 OND524291:OND524740 OWZ524291:OWZ524740 PGV524291:PGV524740 PQR524291:PQR524740 QAN524291:QAN524740 QKJ524291:QKJ524740 QUF524291:QUF524740 REB524291:REB524740 RNX524291:RNX524740 RXT524291:RXT524740 SHP524291:SHP524740 SRL524291:SRL524740 TBH524291:TBH524740 TLD524291:TLD524740 TUZ524291:TUZ524740 UEV524291:UEV524740 UOR524291:UOR524740 UYN524291:UYN524740 VIJ524291:VIJ524740 VSF524291:VSF524740 WCB524291:WCB524740 WLX524291:WLX524740 WVT524291:WVT524740 L589826:L590275 JH589827:JH590276 TD589827:TD590276 ACZ589827:ACZ590276 AMV589827:AMV590276 AWR589827:AWR590276 BGN589827:BGN590276 BQJ589827:BQJ590276 CAF589827:CAF590276 CKB589827:CKB590276 CTX589827:CTX590276 DDT589827:DDT590276 DNP589827:DNP590276 DXL589827:DXL590276 EHH589827:EHH590276 ERD589827:ERD590276 FAZ589827:FAZ590276 FKV589827:FKV590276 FUR589827:FUR590276 GEN589827:GEN590276 GOJ589827:GOJ590276 GYF589827:GYF590276 HIB589827:HIB590276 HRX589827:HRX590276 IBT589827:IBT590276 ILP589827:ILP590276 IVL589827:IVL590276 JFH589827:JFH590276 JPD589827:JPD590276 JYZ589827:JYZ590276 KIV589827:KIV590276 KSR589827:KSR590276 LCN589827:LCN590276 LMJ589827:LMJ590276 LWF589827:LWF590276 MGB589827:MGB590276 MPX589827:MPX590276 MZT589827:MZT590276 NJP589827:NJP590276 NTL589827:NTL590276 ODH589827:ODH590276 OND589827:OND590276 OWZ589827:OWZ590276 PGV589827:PGV590276 PQR589827:PQR590276 QAN589827:QAN590276 QKJ589827:QKJ590276 QUF589827:QUF590276 REB589827:REB590276 RNX589827:RNX590276 RXT589827:RXT590276 SHP589827:SHP590276 SRL589827:SRL590276 TBH589827:TBH590276 TLD589827:TLD590276 TUZ589827:TUZ590276 UEV589827:UEV590276 UOR589827:UOR590276 UYN589827:UYN590276 VIJ589827:VIJ590276 VSF589827:VSF590276 WCB589827:WCB590276 WLX589827:WLX590276 WVT589827:WVT590276 L655362:L655811 JH655363:JH655812 TD655363:TD655812 ACZ655363:ACZ655812 AMV655363:AMV655812 AWR655363:AWR655812 BGN655363:BGN655812 BQJ655363:BQJ655812 CAF655363:CAF655812 CKB655363:CKB655812 CTX655363:CTX655812 DDT655363:DDT655812 DNP655363:DNP655812 DXL655363:DXL655812 EHH655363:EHH655812 ERD655363:ERD655812 FAZ655363:FAZ655812 FKV655363:FKV655812 FUR655363:FUR655812 GEN655363:GEN655812 GOJ655363:GOJ655812 GYF655363:GYF655812 HIB655363:HIB655812 HRX655363:HRX655812 IBT655363:IBT655812 ILP655363:ILP655812 IVL655363:IVL655812 JFH655363:JFH655812 JPD655363:JPD655812 JYZ655363:JYZ655812 KIV655363:KIV655812 KSR655363:KSR655812 LCN655363:LCN655812 LMJ655363:LMJ655812 LWF655363:LWF655812 MGB655363:MGB655812 MPX655363:MPX655812 MZT655363:MZT655812 NJP655363:NJP655812 NTL655363:NTL655812 ODH655363:ODH655812 OND655363:OND655812 OWZ655363:OWZ655812 PGV655363:PGV655812 PQR655363:PQR655812 QAN655363:QAN655812 QKJ655363:QKJ655812 QUF655363:QUF655812 REB655363:REB655812 RNX655363:RNX655812 RXT655363:RXT655812 SHP655363:SHP655812 SRL655363:SRL655812 TBH655363:TBH655812 TLD655363:TLD655812 TUZ655363:TUZ655812 UEV655363:UEV655812 UOR655363:UOR655812 UYN655363:UYN655812 VIJ655363:VIJ655812 VSF655363:VSF655812 WCB655363:WCB655812 WLX655363:WLX655812 WVT655363:WVT655812 L720898:L721347 JH720899:JH721348 TD720899:TD721348 ACZ720899:ACZ721348 AMV720899:AMV721348 AWR720899:AWR721348 BGN720899:BGN721348 BQJ720899:BQJ721348 CAF720899:CAF721348 CKB720899:CKB721348 CTX720899:CTX721348 DDT720899:DDT721348 DNP720899:DNP721348 DXL720899:DXL721348 EHH720899:EHH721348 ERD720899:ERD721348 FAZ720899:FAZ721348 FKV720899:FKV721348 FUR720899:FUR721348 GEN720899:GEN721348 GOJ720899:GOJ721348 GYF720899:GYF721348 HIB720899:HIB721348 HRX720899:HRX721348 IBT720899:IBT721348 ILP720899:ILP721348 IVL720899:IVL721348 JFH720899:JFH721348 JPD720899:JPD721348 JYZ720899:JYZ721348 KIV720899:KIV721348 KSR720899:KSR721348 LCN720899:LCN721348 LMJ720899:LMJ721348 LWF720899:LWF721348 MGB720899:MGB721348 MPX720899:MPX721348 MZT720899:MZT721348 NJP720899:NJP721348 NTL720899:NTL721348 ODH720899:ODH721348 OND720899:OND721348 OWZ720899:OWZ721348 PGV720899:PGV721348 PQR720899:PQR721348 QAN720899:QAN721348 QKJ720899:QKJ721348 QUF720899:QUF721348 REB720899:REB721348 RNX720899:RNX721348 RXT720899:RXT721348 SHP720899:SHP721348 SRL720899:SRL721348 TBH720899:TBH721348 TLD720899:TLD721348 TUZ720899:TUZ721348 UEV720899:UEV721348 UOR720899:UOR721348 UYN720899:UYN721348 VIJ720899:VIJ721348 VSF720899:VSF721348 WCB720899:WCB721348 WLX720899:WLX721348 WVT720899:WVT721348 L786434:L786883 JH786435:JH786884 TD786435:TD786884 ACZ786435:ACZ786884 AMV786435:AMV786884 AWR786435:AWR786884 BGN786435:BGN786884 BQJ786435:BQJ786884 CAF786435:CAF786884 CKB786435:CKB786884 CTX786435:CTX786884 DDT786435:DDT786884 DNP786435:DNP786884 DXL786435:DXL786884 EHH786435:EHH786884 ERD786435:ERD786884 FAZ786435:FAZ786884 FKV786435:FKV786884 FUR786435:FUR786884 GEN786435:GEN786884 GOJ786435:GOJ786884 GYF786435:GYF786884 HIB786435:HIB786884 HRX786435:HRX786884 IBT786435:IBT786884 ILP786435:ILP786884 IVL786435:IVL786884 JFH786435:JFH786884 JPD786435:JPD786884 JYZ786435:JYZ786884 KIV786435:KIV786884 KSR786435:KSR786884 LCN786435:LCN786884 LMJ786435:LMJ786884 LWF786435:LWF786884 MGB786435:MGB786884 MPX786435:MPX786884 MZT786435:MZT786884 NJP786435:NJP786884 NTL786435:NTL786884 ODH786435:ODH786884 OND786435:OND786884 OWZ786435:OWZ786884 PGV786435:PGV786884 PQR786435:PQR786884 QAN786435:QAN786884 QKJ786435:QKJ786884 QUF786435:QUF786884 REB786435:REB786884 RNX786435:RNX786884 RXT786435:RXT786884 SHP786435:SHP786884 SRL786435:SRL786884 TBH786435:TBH786884 TLD786435:TLD786884 TUZ786435:TUZ786884 UEV786435:UEV786884 UOR786435:UOR786884 UYN786435:UYN786884 VIJ786435:VIJ786884 VSF786435:VSF786884 WCB786435:WCB786884 WLX786435:WLX786884 WVT786435:WVT786884 L851970:L852419 JH851971:JH852420 TD851971:TD852420 ACZ851971:ACZ852420 AMV851971:AMV852420 AWR851971:AWR852420 BGN851971:BGN852420 BQJ851971:BQJ852420 CAF851971:CAF852420 CKB851971:CKB852420 CTX851971:CTX852420 DDT851971:DDT852420 DNP851971:DNP852420 DXL851971:DXL852420 EHH851971:EHH852420 ERD851971:ERD852420 FAZ851971:FAZ852420 FKV851971:FKV852420 FUR851971:FUR852420 GEN851971:GEN852420 GOJ851971:GOJ852420 GYF851971:GYF852420 HIB851971:HIB852420 HRX851971:HRX852420 IBT851971:IBT852420 ILP851971:ILP852420 IVL851971:IVL852420 JFH851971:JFH852420 JPD851971:JPD852420 JYZ851971:JYZ852420 KIV851971:KIV852420 KSR851971:KSR852420 LCN851971:LCN852420 LMJ851971:LMJ852420 LWF851971:LWF852420 MGB851971:MGB852420 MPX851971:MPX852420 MZT851971:MZT852420 NJP851971:NJP852420 NTL851971:NTL852420 ODH851971:ODH852420 OND851971:OND852420 OWZ851971:OWZ852420 PGV851971:PGV852420 PQR851971:PQR852420 QAN851971:QAN852420 QKJ851971:QKJ852420 QUF851971:QUF852420 REB851971:REB852420 RNX851971:RNX852420 RXT851971:RXT852420 SHP851971:SHP852420 SRL851971:SRL852420 TBH851971:TBH852420 TLD851971:TLD852420 TUZ851971:TUZ852420 UEV851971:UEV852420 UOR851971:UOR852420 UYN851971:UYN852420 VIJ851971:VIJ852420 VSF851971:VSF852420 WCB851971:WCB852420 WLX851971:WLX852420 WVT851971:WVT852420 L917506:L917955 JH917507:JH917956 TD917507:TD917956 ACZ917507:ACZ917956 AMV917507:AMV917956 AWR917507:AWR917956 BGN917507:BGN917956 BQJ917507:BQJ917956 CAF917507:CAF917956 CKB917507:CKB917956 CTX917507:CTX917956 DDT917507:DDT917956 DNP917507:DNP917956 DXL917507:DXL917956 EHH917507:EHH917956 ERD917507:ERD917956 FAZ917507:FAZ917956 FKV917507:FKV917956 FUR917507:FUR917956 GEN917507:GEN917956 GOJ917507:GOJ917956 GYF917507:GYF917956 HIB917507:HIB917956 HRX917507:HRX917956 IBT917507:IBT917956 ILP917507:ILP917956 IVL917507:IVL917956 JFH917507:JFH917956 JPD917507:JPD917956 JYZ917507:JYZ917956 KIV917507:KIV917956 KSR917507:KSR917956 LCN917507:LCN917956 LMJ917507:LMJ917956 LWF917507:LWF917956 MGB917507:MGB917956 MPX917507:MPX917956 MZT917507:MZT917956 NJP917507:NJP917956 NTL917507:NTL917956 ODH917507:ODH917956 OND917507:OND917956 OWZ917507:OWZ917956 PGV917507:PGV917956 PQR917507:PQR917956 QAN917507:QAN917956 QKJ917507:QKJ917956 QUF917507:QUF917956 REB917507:REB917956 RNX917507:RNX917956 RXT917507:RXT917956 SHP917507:SHP917956 SRL917507:SRL917956 TBH917507:TBH917956 TLD917507:TLD917956 TUZ917507:TUZ917956 UEV917507:UEV917956 UOR917507:UOR917956 UYN917507:UYN917956 VIJ917507:VIJ917956 VSF917507:VSF917956 WCB917507:WCB917956 WLX917507:WLX917956 WVT917507:WVT917956 L983042:L983491 JH983043:JH983492 TD983043:TD983492 ACZ983043:ACZ983492 AMV983043:AMV983492 AWR983043:AWR983492 BGN983043:BGN983492 BQJ983043:BQJ983492 CAF983043:CAF983492 CKB983043:CKB983492 CTX983043:CTX983492 DDT983043:DDT983492 DNP983043:DNP983492 DXL983043:DXL983492 EHH983043:EHH983492 ERD983043:ERD983492 FAZ983043:FAZ983492 FKV983043:FKV983492 FUR983043:FUR983492 GEN983043:GEN983492 GOJ983043:GOJ983492 GYF983043:GYF983492 HIB983043:HIB983492 HRX983043:HRX983492 IBT983043:IBT983492 ILP983043:ILP983492 IVL983043:IVL983492 JFH983043:JFH983492 JPD983043:JPD983492 JYZ983043:JYZ983492 KIV983043:KIV983492 KSR983043:KSR983492 LCN983043:LCN983492 LMJ983043:LMJ983492 LWF983043:LWF983492 MGB983043:MGB983492 MPX983043:MPX983492 MZT983043:MZT983492 NJP983043:NJP983492 NTL983043:NTL983492 ODH983043:ODH983492 OND983043:OND983492 OWZ983043:OWZ983492 PGV983043:PGV983492 PQR983043:PQR983492 QAN983043:QAN983492 QKJ983043:QKJ983492 QUF983043:QUF983492 REB983043:REB983492 RNX983043:RNX983492 RXT983043:RXT983492 SHP983043:SHP983492 SRL983043:SRL983492 TBH983043:TBH983492 TLD983043:TLD983492 TUZ983043:TUZ983492 UEV983043:UEV983492 UOR983043:UOR983492 UYN983043:UYN983492 VIJ983043:VIJ983492 VSF983043:VSF983492 WCB983043:WCB983492 WLX983043:WLX983492 WVT983043:WVT983492 JH9:JH452 TD9:TD452 ACZ9:ACZ452 AMV9:AMV452 AWR9:AWR452 BGN9:BGN452 BQJ9:BQJ452 CAF9:CAF452 CKB9:CKB452 CTX9:CTX452 DDT9:DDT452 DNP9:DNP452 DXL9:DXL452 EHH9:EHH452 ERD9:ERD452 FAZ9:FAZ452 FKV9:FKV452 FUR9:FUR452 GEN9:GEN452 GOJ9:GOJ452 GYF9:GYF452 HIB9:HIB452 HRX9:HRX452 IBT9:IBT452 ILP9:ILP452 IVL9:IVL452 JFH9:JFH452 JPD9:JPD452 JYZ9:JYZ452 KIV9:KIV452 KSR9:KSR452 LCN9:LCN452 LMJ9:LMJ452 LWF9:LWF452 MGB9:MGB452 MPX9:MPX452 MZT9:MZT452 NJP9:NJP452 NTL9:NTL452 ODH9:ODH452 OND9:OND452 OWZ9:OWZ452 PGV9:PGV452 PQR9:PQR452 QAN9:QAN452 QKJ9:QKJ452 QUF9:QUF452 REB9:REB452 RNX9:RNX452 RXT9:RXT452 SHP9:SHP452 SRL9:SRL452 TBH9:TBH452 TLD9:TLD452 TUZ9:TUZ452 UEV9:UEV452 UOR9:UOR452 UYN9:UYN452 VIJ9:VIJ452 VSF9:VSF452 WCB9:WCB452 WLX9:WLX452 WVT9:WVT452 L9 L15:L451">
      <formula1>"Programmé,En négociation,En cours,Clôturé"</formula1>
      <formula2>0</formula2>
    </dataValidation>
  </dataValidations>
  <pageMargins left="0.74803149606299213" right="0.74803149606299213" top="0.98425196850393704" bottom="0.98425196850393704" header="0.51181102362204722" footer="0.51181102362204722"/>
  <pageSetup paperSize="8" scale="72" firstPageNumber="0" fitToHeight="0" orientation="landscape" r:id="rId1"/>
  <headerFooter alignWithMargins="0">
    <oddHeader xml:space="preserve">&amp;C&amp;"Arial,Bold"&amp;18&amp;K03+000Planification et Suivi Accords d'Exécution et de Financement&amp;"Arial,Regular"&amp;10&amp;K000000
</oddHeader>
  </headerFooter>
  <extLst>
    <ext xmlns:x14="http://schemas.microsoft.com/office/spreadsheetml/2009/9/main" uri="{CCE6A557-97BC-4b89-ADB6-D9C93CAAB3DF}">
      <x14:dataValidations xmlns:xm="http://schemas.microsoft.com/office/excel/2006/main" count="1">
        <x14:dataValidation type="list" allowBlank="1" showErrorMessage="1">
          <x14:formula1>
            <xm:f>"Planned,Processed"</xm:f>
          </x14:formula1>
          <x14:formula2>
            <xm:f>0</xm:f>
          </x14:formula2>
          <xm:sqref>WVV44:WVV45 JJ9:JJ14 TF9:TF14 ADB9:ADB14 AMX9:AMX14 AWT9:AWT14 BGP9:BGP14 BQL9:BQL14 CAH9:CAH14 CKD9:CKD14 CTZ9:CTZ14 DDV9:DDV14 DNR9:DNR14 DXN9:DXN14 EHJ9:EHJ14 ERF9:ERF14 FBB9:FBB14 FKX9:FKX14 FUT9:FUT14 GEP9:GEP14 GOL9:GOL14 GYH9:GYH14 HID9:HID14 HRZ9:HRZ14 IBV9:IBV14 ILR9:ILR14 IVN9:IVN14 JFJ9:JFJ14 JPF9:JPF14 JZB9:JZB14 KIX9:KIX14 KST9:KST14 LCP9:LCP14 LML9:LML14 LWH9:LWH14 MGD9:MGD14 MPZ9:MPZ14 MZV9:MZV14 NJR9:NJR14 NTN9:NTN14 ODJ9:ODJ14 ONF9:ONF14 OXB9:OXB14 PGX9:PGX14 PQT9:PQT14 QAP9:QAP14 QKL9:QKL14 QUH9:QUH14 RED9:RED14 RNZ9:RNZ14 RXV9:RXV14 SHR9:SHR14 SRN9:SRN14 TBJ9:TBJ14 TLF9:TLF14 TVB9:TVB14 UEX9:UEX14 UOT9:UOT14 UYP9:UYP14 VIL9:VIL14 VSH9:VSH14 WCD9:WCD14 WLZ9:WLZ14 WVV9:WVV14 N65538:N65543 JJ65539:JJ65544 TF65539:TF65544 ADB65539:ADB65544 AMX65539:AMX65544 AWT65539:AWT65544 BGP65539:BGP65544 BQL65539:BQL65544 CAH65539:CAH65544 CKD65539:CKD65544 CTZ65539:CTZ65544 DDV65539:DDV65544 DNR65539:DNR65544 DXN65539:DXN65544 EHJ65539:EHJ65544 ERF65539:ERF65544 FBB65539:FBB65544 FKX65539:FKX65544 FUT65539:FUT65544 GEP65539:GEP65544 GOL65539:GOL65544 GYH65539:GYH65544 HID65539:HID65544 HRZ65539:HRZ65544 IBV65539:IBV65544 ILR65539:ILR65544 IVN65539:IVN65544 JFJ65539:JFJ65544 JPF65539:JPF65544 JZB65539:JZB65544 KIX65539:KIX65544 KST65539:KST65544 LCP65539:LCP65544 LML65539:LML65544 LWH65539:LWH65544 MGD65539:MGD65544 MPZ65539:MPZ65544 MZV65539:MZV65544 NJR65539:NJR65544 NTN65539:NTN65544 ODJ65539:ODJ65544 ONF65539:ONF65544 OXB65539:OXB65544 PGX65539:PGX65544 PQT65539:PQT65544 QAP65539:QAP65544 QKL65539:QKL65544 QUH65539:QUH65544 RED65539:RED65544 RNZ65539:RNZ65544 RXV65539:RXV65544 SHR65539:SHR65544 SRN65539:SRN65544 TBJ65539:TBJ65544 TLF65539:TLF65544 TVB65539:TVB65544 UEX65539:UEX65544 UOT65539:UOT65544 UYP65539:UYP65544 VIL65539:VIL65544 VSH65539:VSH65544 WCD65539:WCD65544 WLZ65539:WLZ65544 WVV65539:WVV65544 N131074:N131079 JJ131075:JJ131080 TF131075:TF131080 ADB131075:ADB131080 AMX131075:AMX131080 AWT131075:AWT131080 BGP131075:BGP131080 BQL131075:BQL131080 CAH131075:CAH131080 CKD131075:CKD131080 CTZ131075:CTZ131080 DDV131075:DDV131080 DNR131075:DNR131080 DXN131075:DXN131080 EHJ131075:EHJ131080 ERF131075:ERF131080 FBB131075:FBB131080 FKX131075:FKX131080 FUT131075:FUT131080 GEP131075:GEP131080 GOL131075:GOL131080 GYH131075:GYH131080 HID131075:HID131080 HRZ131075:HRZ131080 IBV131075:IBV131080 ILR131075:ILR131080 IVN131075:IVN131080 JFJ131075:JFJ131080 JPF131075:JPF131080 JZB131075:JZB131080 KIX131075:KIX131080 KST131075:KST131080 LCP131075:LCP131080 LML131075:LML131080 LWH131075:LWH131080 MGD131075:MGD131080 MPZ131075:MPZ131080 MZV131075:MZV131080 NJR131075:NJR131080 NTN131075:NTN131080 ODJ131075:ODJ131080 ONF131075:ONF131080 OXB131075:OXB131080 PGX131075:PGX131080 PQT131075:PQT131080 QAP131075:QAP131080 QKL131075:QKL131080 QUH131075:QUH131080 RED131075:RED131080 RNZ131075:RNZ131080 RXV131075:RXV131080 SHR131075:SHR131080 SRN131075:SRN131080 TBJ131075:TBJ131080 TLF131075:TLF131080 TVB131075:TVB131080 UEX131075:UEX131080 UOT131075:UOT131080 UYP131075:UYP131080 VIL131075:VIL131080 VSH131075:VSH131080 WCD131075:WCD131080 WLZ131075:WLZ131080 WVV131075:WVV131080 N196610:N196615 JJ196611:JJ196616 TF196611:TF196616 ADB196611:ADB196616 AMX196611:AMX196616 AWT196611:AWT196616 BGP196611:BGP196616 BQL196611:BQL196616 CAH196611:CAH196616 CKD196611:CKD196616 CTZ196611:CTZ196616 DDV196611:DDV196616 DNR196611:DNR196616 DXN196611:DXN196616 EHJ196611:EHJ196616 ERF196611:ERF196616 FBB196611:FBB196616 FKX196611:FKX196616 FUT196611:FUT196616 GEP196611:GEP196616 GOL196611:GOL196616 GYH196611:GYH196616 HID196611:HID196616 HRZ196611:HRZ196616 IBV196611:IBV196616 ILR196611:ILR196616 IVN196611:IVN196616 JFJ196611:JFJ196616 JPF196611:JPF196616 JZB196611:JZB196616 KIX196611:KIX196616 KST196611:KST196616 LCP196611:LCP196616 LML196611:LML196616 LWH196611:LWH196616 MGD196611:MGD196616 MPZ196611:MPZ196616 MZV196611:MZV196616 NJR196611:NJR196616 NTN196611:NTN196616 ODJ196611:ODJ196616 ONF196611:ONF196616 OXB196611:OXB196616 PGX196611:PGX196616 PQT196611:PQT196616 QAP196611:QAP196616 QKL196611:QKL196616 QUH196611:QUH196616 RED196611:RED196616 RNZ196611:RNZ196616 RXV196611:RXV196616 SHR196611:SHR196616 SRN196611:SRN196616 TBJ196611:TBJ196616 TLF196611:TLF196616 TVB196611:TVB196616 UEX196611:UEX196616 UOT196611:UOT196616 UYP196611:UYP196616 VIL196611:VIL196616 VSH196611:VSH196616 WCD196611:WCD196616 WLZ196611:WLZ196616 WVV196611:WVV196616 N262146:N262151 JJ262147:JJ262152 TF262147:TF262152 ADB262147:ADB262152 AMX262147:AMX262152 AWT262147:AWT262152 BGP262147:BGP262152 BQL262147:BQL262152 CAH262147:CAH262152 CKD262147:CKD262152 CTZ262147:CTZ262152 DDV262147:DDV262152 DNR262147:DNR262152 DXN262147:DXN262152 EHJ262147:EHJ262152 ERF262147:ERF262152 FBB262147:FBB262152 FKX262147:FKX262152 FUT262147:FUT262152 GEP262147:GEP262152 GOL262147:GOL262152 GYH262147:GYH262152 HID262147:HID262152 HRZ262147:HRZ262152 IBV262147:IBV262152 ILR262147:ILR262152 IVN262147:IVN262152 JFJ262147:JFJ262152 JPF262147:JPF262152 JZB262147:JZB262152 KIX262147:KIX262152 KST262147:KST262152 LCP262147:LCP262152 LML262147:LML262152 LWH262147:LWH262152 MGD262147:MGD262152 MPZ262147:MPZ262152 MZV262147:MZV262152 NJR262147:NJR262152 NTN262147:NTN262152 ODJ262147:ODJ262152 ONF262147:ONF262152 OXB262147:OXB262152 PGX262147:PGX262152 PQT262147:PQT262152 QAP262147:QAP262152 QKL262147:QKL262152 QUH262147:QUH262152 RED262147:RED262152 RNZ262147:RNZ262152 RXV262147:RXV262152 SHR262147:SHR262152 SRN262147:SRN262152 TBJ262147:TBJ262152 TLF262147:TLF262152 TVB262147:TVB262152 UEX262147:UEX262152 UOT262147:UOT262152 UYP262147:UYP262152 VIL262147:VIL262152 VSH262147:VSH262152 WCD262147:WCD262152 WLZ262147:WLZ262152 WVV262147:WVV262152 N327682:N327687 JJ327683:JJ327688 TF327683:TF327688 ADB327683:ADB327688 AMX327683:AMX327688 AWT327683:AWT327688 BGP327683:BGP327688 BQL327683:BQL327688 CAH327683:CAH327688 CKD327683:CKD327688 CTZ327683:CTZ327688 DDV327683:DDV327688 DNR327683:DNR327688 DXN327683:DXN327688 EHJ327683:EHJ327688 ERF327683:ERF327688 FBB327683:FBB327688 FKX327683:FKX327688 FUT327683:FUT327688 GEP327683:GEP327688 GOL327683:GOL327688 GYH327683:GYH327688 HID327683:HID327688 HRZ327683:HRZ327688 IBV327683:IBV327688 ILR327683:ILR327688 IVN327683:IVN327688 JFJ327683:JFJ327688 JPF327683:JPF327688 JZB327683:JZB327688 KIX327683:KIX327688 KST327683:KST327688 LCP327683:LCP327688 LML327683:LML327688 LWH327683:LWH327688 MGD327683:MGD327688 MPZ327683:MPZ327688 MZV327683:MZV327688 NJR327683:NJR327688 NTN327683:NTN327688 ODJ327683:ODJ327688 ONF327683:ONF327688 OXB327683:OXB327688 PGX327683:PGX327688 PQT327683:PQT327688 QAP327683:QAP327688 QKL327683:QKL327688 QUH327683:QUH327688 RED327683:RED327688 RNZ327683:RNZ327688 RXV327683:RXV327688 SHR327683:SHR327688 SRN327683:SRN327688 TBJ327683:TBJ327688 TLF327683:TLF327688 TVB327683:TVB327688 UEX327683:UEX327688 UOT327683:UOT327688 UYP327683:UYP327688 VIL327683:VIL327688 VSH327683:VSH327688 WCD327683:WCD327688 WLZ327683:WLZ327688 WVV327683:WVV327688 N393218:N393223 JJ393219:JJ393224 TF393219:TF393224 ADB393219:ADB393224 AMX393219:AMX393224 AWT393219:AWT393224 BGP393219:BGP393224 BQL393219:BQL393224 CAH393219:CAH393224 CKD393219:CKD393224 CTZ393219:CTZ393224 DDV393219:DDV393224 DNR393219:DNR393224 DXN393219:DXN393224 EHJ393219:EHJ393224 ERF393219:ERF393224 FBB393219:FBB393224 FKX393219:FKX393224 FUT393219:FUT393224 GEP393219:GEP393224 GOL393219:GOL393224 GYH393219:GYH393224 HID393219:HID393224 HRZ393219:HRZ393224 IBV393219:IBV393224 ILR393219:ILR393224 IVN393219:IVN393224 JFJ393219:JFJ393224 JPF393219:JPF393224 JZB393219:JZB393224 KIX393219:KIX393224 KST393219:KST393224 LCP393219:LCP393224 LML393219:LML393224 LWH393219:LWH393224 MGD393219:MGD393224 MPZ393219:MPZ393224 MZV393219:MZV393224 NJR393219:NJR393224 NTN393219:NTN393224 ODJ393219:ODJ393224 ONF393219:ONF393224 OXB393219:OXB393224 PGX393219:PGX393224 PQT393219:PQT393224 QAP393219:QAP393224 QKL393219:QKL393224 QUH393219:QUH393224 RED393219:RED393224 RNZ393219:RNZ393224 RXV393219:RXV393224 SHR393219:SHR393224 SRN393219:SRN393224 TBJ393219:TBJ393224 TLF393219:TLF393224 TVB393219:TVB393224 UEX393219:UEX393224 UOT393219:UOT393224 UYP393219:UYP393224 VIL393219:VIL393224 VSH393219:VSH393224 WCD393219:WCD393224 WLZ393219:WLZ393224 WVV393219:WVV393224 N458754:N458759 JJ458755:JJ458760 TF458755:TF458760 ADB458755:ADB458760 AMX458755:AMX458760 AWT458755:AWT458760 BGP458755:BGP458760 BQL458755:BQL458760 CAH458755:CAH458760 CKD458755:CKD458760 CTZ458755:CTZ458760 DDV458755:DDV458760 DNR458755:DNR458760 DXN458755:DXN458760 EHJ458755:EHJ458760 ERF458755:ERF458760 FBB458755:FBB458760 FKX458755:FKX458760 FUT458755:FUT458760 GEP458755:GEP458760 GOL458755:GOL458760 GYH458755:GYH458760 HID458755:HID458760 HRZ458755:HRZ458760 IBV458755:IBV458760 ILR458755:ILR458760 IVN458755:IVN458760 JFJ458755:JFJ458760 JPF458755:JPF458760 JZB458755:JZB458760 KIX458755:KIX458760 KST458755:KST458760 LCP458755:LCP458760 LML458755:LML458760 LWH458755:LWH458760 MGD458755:MGD458760 MPZ458755:MPZ458760 MZV458755:MZV458760 NJR458755:NJR458760 NTN458755:NTN458760 ODJ458755:ODJ458760 ONF458755:ONF458760 OXB458755:OXB458760 PGX458755:PGX458760 PQT458755:PQT458760 QAP458755:QAP458760 QKL458755:QKL458760 QUH458755:QUH458760 RED458755:RED458760 RNZ458755:RNZ458760 RXV458755:RXV458760 SHR458755:SHR458760 SRN458755:SRN458760 TBJ458755:TBJ458760 TLF458755:TLF458760 TVB458755:TVB458760 UEX458755:UEX458760 UOT458755:UOT458760 UYP458755:UYP458760 VIL458755:VIL458760 VSH458755:VSH458760 WCD458755:WCD458760 WLZ458755:WLZ458760 WVV458755:WVV458760 N524290:N524295 JJ524291:JJ524296 TF524291:TF524296 ADB524291:ADB524296 AMX524291:AMX524296 AWT524291:AWT524296 BGP524291:BGP524296 BQL524291:BQL524296 CAH524291:CAH524296 CKD524291:CKD524296 CTZ524291:CTZ524296 DDV524291:DDV524296 DNR524291:DNR524296 DXN524291:DXN524296 EHJ524291:EHJ524296 ERF524291:ERF524296 FBB524291:FBB524296 FKX524291:FKX524296 FUT524291:FUT524296 GEP524291:GEP524296 GOL524291:GOL524296 GYH524291:GYH524296 HID524291:HID524296 HRZ524291:HRZ524296 IBV524291:IBV524296 ILR524291:ILR524296 IVN524291:IVN524296 JFJ524291:JFJ524296 JPF524291:JPF524296 JZB524291:JZB524296 KIX524291:KIX524296 KST524291:KST524296 LCP524291:LCP524296 LML524291:LML524296 LWH524291:LWH524296 MGD524291:MGD524296 MPZ524291:MPZ524296 MZV524291:MZV524296 NJR524291:NJR524296 NTN524291:NTN524296 ODJ524291:ODJ524296 ONF524291:ONF524296 OXB524291:OXB524296 PGX524291:PGX524296 PQT524291:PQT524296 QAP524291:QAP524296 QKL524291:QKL524296 QUH524291:QUH524296 RED524291:RED524296 RNZ524291:RNZ524296 RXV524291:RXV524296 SHR524291:SHR524296 SRN524291:SRN524296 TBJ524291:TBJ524296 TLF524291:TLF524296 TVB524291:TVB524296 UEX524291:UEX524296 UOT524291:UOT524296 UYP524291:UYP524296 VIL524291:VIL524296 VSH524291:VSH524296 WCD524291:WCD524296 WLZ524291:WLZ524296 WVV524291:WVV524296 N589826:N589831 JJ589827:JJ589832 TF589827:TF589832 ADB589827:ADB589832 AMX589827:AMX589832 AWT589827:AWT589832 BGP589827:BGP589832 BQL589827:BQL589832 CAH589827:CAH589832 CKD589827:CKD589832 CTZ589827:CTZ589832 DDV589827:DDV589832 DNR589827:DNR589832 DXN589827:DXN589832 EHJ589827:EHJ589832 ERF589827:ERF589832 FBB589827:FBB589832 FKX589827:FKX589832 FUT589827:FUT589832 GEP589827:GEP589832 GOL589827:GOL589832 GYH589827:GYH589832 HID589827:HID589832 HRZ589827:HRZ589832 IBV589827:IBV589832 ILR589827:ILR589832 IVN589827:IVN589832 JFJ589827:JFJ589832 JPF589827:JPF589832 JZB589827:JZB589832 KIX589827:KIX589832 KST589827:KST589832 LCP589827:LCP589832 LML589827:LML589832 LWH589827:LWH589832 MGD589827:MGD589832 MPZ589827:MPZ589832 MZV589827:MZV589832 NJR589827:NJR589832 NTN589827:NTN589832 ODJ589827:ODJ589832 ONF589827:ONF589832 OXB589827:OXB589832 PGX589827:PGX589832 PQT589827:PQT589832 QAP589827:QAP589832 QKL589827:QKL589832 QUH589827:QUH589832 RED589827:RED589832 RNZ589827:RNZ589832 RXV589827:RXV589832 SHR589827:SHR589832 SRN589827:SRN589832 TBJ589827:TBJ589832 TLF589827:TLF589832 TVB589827:TVB589832 UEX589827:UEX589832 UOT589827:UOT589832 UYP589827:UYP589832 VIL589827:VIL589832 VSH589827:VSH589832 WCD589827:WCD589832 WLZ589827:WLZ589832 WVV589827:WVV589832 N655362:N655367 JJ655363:JJ655368 TF655363:TF655368 ADB655363:ADB655368 AMX655363:AMX655368 AWT655363:AWT655368 BGP655363:BGP655368 BQL655363:BQL655368 CAH655363:CAH655368 CKD655363:CKD655368 CTZ655363:CTZ655368 DDV655363:DDV655368 DNR655363:DNR655368 DXN655363:DXN655368 EHJ655363:EHJ655368 ERF655363:ERF655368 FBB655363:FBB655368 FKX655363:FKX655368 FUT655363:FUT655368 GEP655363:GEP655368 GOL655363:GOL655368 GYH655363:GYH655368 HID655363:HID655368 HRZ655363:HRZ655368 IBV655363:IBV655368 ILR655363:ILR655368 IVN655363:IVN655368 JFJ655363:JFJ655368 JPF655363:JPF655368 JZB655363:JZB655368 KIX655363:KIX655368 KST655363:KST655368 LCP655363:LCP655368 LML655363:LML655368 LWH655363:LWH655368 MGD655363:MGD655368 MPZ655363:MPZ655368 MZV655363:MZV655368 NJR655363:NJR655368 NTN655363:NTN655368 ODJ655363:ODJ655368 ONF655363:ONF655368 OXB655363:OXB655368 PGX655363:PGX655368 PQT655363:PQT655368 QAP655363:QAP655368 QKL655363:QKL655368 QUH655363:QUH655368 RED655363:RED655368 RNZ655363:RNZ655368 RXV655363:RXV655368 SHR655363:SHR655368 SRN655363:SRN655368 TBJ655363:TBJ655368 TLF655363:TLF655368 TVB655363:TVB655368 UEX655363:UEX655368 UOT655363:UOT655368 UYP655363:UYP655368 VIL655363:VIL655368 VSH655363:VSH655368 WCD655363:WCD655368 WLZ655363:WLZ655368 WVV655363:WVV655368 N720898:N720903 JJ720899:JJ720904 TF720899:TF720904 ADB720899:ADB720904 AMX720899:AMX720904 AWT720899:AWT720904 BGP720899:BGP720904 BQL720899:BQL720904 CAH720899:CAH720904 CKD720899:CKD720904 CTZ720899:CTZ720904 DDV720899:DDV720904 DNR720899:DNR720904 DXN720899:DXN720904 EHJ720899:EHJ720904 ERF720899:ERF720904 FBB720899:FBB720904 FKX720899:FKX720904 FUT720899:FUT720904 GEP720899:GEP720904 GOL720899:GOL720904 GYH720899:GYH720904 HID720899:HID720904 HRZ720899:HRZ720904 IBV720899:IBV720904 ILR720899:ILR720904 IVN720899:IVN720904 JFJ720899:JFJ720904 JPF720899:JPF720904 JZB720899:JZB720904 KIX720899:KIX720904 KST720899:KST720904 LCP720899:LCP720904 LML720899:LML720904 LWH720899:LWH720904 MGD720899:MGD720904 MPZ720899:MPZ720904 MZV720899:MZV720904 NJR720899:NJR720904 NTN720899:NTN720904 ODJ720899:ODJ720904 ONF720899:ONF720904 OXB720899:OXB720904 PGX720899:PGX720904 PQT720899:PQT720904 QAP720899:QAP720904 QKL720899:QKL720904 QUH720899:QUH720904 RED720899:RED720904 RNZ720899:RNZ720904 RXV720899:RXV720904 SHR720899:SHR720904 SRN720899:SRN720904 TBJ720899:TBJ720904 TLF720899:TLF720904 TVB720899:TVB720904 UEX720899:UEX720904 UOT720899:UOT720904 UYP720899:UYP720904 VIL720899:VIL720904 VSH720899:VSH720904 WCD720899:WCD720904 WLZ720899:WLZ720904 WVV720899:WVV720904 N786434:N786439 JJ786435:JJ786440 TF786435:TF786440 ADB786435:ADB786440 AMX786435:AMX786440 AWT786435:AWT786440 BGP786435:BGP786440 BQL786435:BQL786440 CAH786435:CAH786440 CKD786435:CKD786440 CTZ786435:CTZ786440 DDV786435:DDV786440 DNR786435:DNR786440 DXN786435:DXN786440 EHJ786435:EHJ786440 ERF786435:ERF786440 FBB786435:FBB786440 FKX786435:FKX786440 FUT786435:FUT786440 GEP786435:GEP786440 GOL786435:GOL786440 GYH786435:GYH786440 HID786435:HID786440 HRZ786435:HRZ786440 IBV786435:IBV786440 ILR786435:ILR786440 IVN786435:IVN786440 JFJ786435:JFJ786440 JPF786435:JPF786440 JZB786435:JZB786440 KIX786435:KIX786440 KST786435:KST786440 LCP786435:LCP786440 LML786435:LML786440 LWH786435:LWH786440 MGD786435:MGD786440 MPZ786435:MPZ786440 MZV786435:MZV786440 NJR786435:NJR786440 NTN786435:NTN786440 ODJ786435:ODJ786440 ONF786435:ONF786440 OXB786435:OXB786440 PGX786435:PGX786440 PQT786435:PQT786440 QAP786435:QAP786440 QKL786435:QKL786440 QUH786435:QUH786440 RED786435:RED786440 RNZ786435:RNZ786440 RXV786435:RXV786440 SHR786435:SHR786440 SRN786435:SRN786440 TBJ786435:TBJ786440 TLF786435:TLF786440 TVB786435:TVB786440 UEX786435:UEX786440 UOT786435:UOT786440 UYP786435:UYP786440 VIL786435:VIL786440 VSH786435:VSH786440 WCD786435:WCD786440 WLZ786435:WLZ786440 WVV786435:WVV786440 N851970:N851975 JJ851971:JJ851976 TF851971:TF851976 ADB851971:ADB851976 AMX851971:AMX851976 AWT851971:AWT851976 BGP851971:BGP851976 BQL851971:BQL851976 CAH851971:CAH851976 CKD851971:CKD851976 CTZ851971:CTZ851976 DDV851971:DDV851976 DNR851971:DNR851976 DXN851971:DXN851976 EHJ851971:EHJ851976 ERF851971:ERF851976 FBB851971:FBB851976 FKX851971:FKX851976 FUT851971:FUT851976 GEP851971:GEP851976 GOL851971:GOL851976 GYH851971:GYH851976 HID851971:HID851976 HRZ851971:HRZ851976 IBV851971:IBV851976 ILR851971:ILR851976 IVN851971:IVN851976 JFJ851971:JFJ851976 JPF851971:JPF851976 JZB851971:JZB851976 KIX851971:KIX851976 KST851971:KST851976 LCP851971:LCP851976 LML851971:LML851976 LWH851971:LWH851976 MGD851971:MGD851976 MPZ851971:MPZ851976 MZV851971:MZV851976 NJR851971:NJR851976 NTN851971:NTN851976 ODJ851971:ODJ851976 ONF851971:ONF851976 OXB851971:OXB851976 PGX851971:PGX851976 PQT851971:PQT851976 QAP851971:QAP851976 QKL851971:QKL851976 QUH851971:QUH851976 RED851971:RED851976 RNZ851971:RNZ851976 RXV851971:RXV851976 SHR851971:SHR851976 SRN851971:SRN851976 TBJ851971:TBJ851976 TLF851971:TLF851976 TVB851971:TVB851976 UEX851971:UEX851976 UOT851971:UOT851976 UYP851971:UYP851976 VIL851971:VIL851976 VSH851971:VSH851976 WCD851971:WCD851976 WLZ851971:WLZ851976 WVV851971:WVV851976 N917506:N917511 JJ917507:JJ917512 TF917507:TF917512 ADB917507:ADB917512 AMX917507:AMX917512 AWT917507:AWT917512 BGP917507:BGP917512 BQL917507:BQL917512 CAH917507:CAH917512 CKD917507:CKD917512 CTZ917507:CTZ917512 DDV917507:DDV917512 DNR917507:DNR917512 DXN917507:DXN917512 EHJ917507:EHJ917512 ERF917507:ERF917512 FBB917507:FBB917512 FKX917507:FKX917512 FUT917507:FUT917512 GEP917507:GEP917512 GOL917507:GOL917512 GYH917507:GYH917512 HID917507:HID917512 HRZ917507:HRZ917512 IBV917507:IBV917512 ILR917507:ILR917512 IVN917507:IVN917512 JFJ917507:JFJ917512 JPF917507:JPF917512 JZB917507:JZB917512 KIX917507:KIX917512 KST917507:KST917512 LCP917507:LCP917512 LML917507:LML917512 LWH917507:LWH917512 MGD917507:MGD917512 MPZ917507:MPZ917512 MZV917507:MZV917512 NJR917507:NJR917512 NTN917507:NTN917512 ODJ917507:ODJ917512 ONF917507:ONF917512 OXB917507:OXB917512 PGX917507:PGX917512 PQT917507:PQT917512 QAP917507:QAP917512 QKL917507:QKL917512 QUH917507:QUH917512 RED917507:RED917512 RNZ917507:RNZ917512 RXV917507:RXV917512 SHR917507:SHR917512 SRN917507:SRN917512 TBJ917507:TBJ917512 TLF917507:TLF917512 TVB917507:TVB917512 UEX917507:UEX917512 UOT917507:UOT917512 UYP917507:UYP917512 VIL917507:VIL917512 VSH917507:VSH917512 WCD917507:WCD917512 WLZ917507:WLZ917512 WVV917507:WVV917512 N983042:N983047 JJ983043:JJ983048 TF983043:TF983048 ADB983043:ADB983048 AMX983043:AMX983048 AWT983043:AWT983048 BGP983043:BGP983048 BQL983043:BQL983048 CAH983043:CAH983048 CKD983043:CKD983048 CTZ983043:CTZ983048 DDV983043:DDV983048 DNR983043:DNR983048 DXN983043:DXN983048 EHJ983043:EHJ983048 ERF983043:ERF983048 FBB983043:FBB983048 FKX983043:FKX983048 FUT983043:FUT983048 GEP983043:GEP983048 GOL983043:GOL983048 GYH983043:GYH983048 HID983043:HID983048 HRZ983043:HRZ983048 IBV983043:IBV983048 ILR983043:ILR983048 IVN983043:IVN983048 JFJ983043:JFJ983048 JPF983043:JPF983048 JZB983043:JZB983048 KIX983043:KIX983048 KST983043:KST983048 LCP983043:LCP983048 LML983043:LML983048 LWH983043:LWH983048 MGD983043:MGD983048 MPZ983043:MPZ983048 MZV983043:MZV983048 NJR983043:NJR983048 NTN983043:NTN983048 ODJ983043:ODJ983048 ONF983043:ONF983048 OXB983043:OXB983048 PGX983043:PGX983048 PQT983043:PQT983048 QAP983043:QAP983048 QKL983043:QKL983048 QUH983043:QUH983048 RED983043:RED983048 RNZ983043:RNZ983048 RXV983043:RXV983048 SHR983043:SHR983048 SRN983043:SRN983048 TBJ983043:TBJ983048 TLF983043:TLF983048 TVB983043:TVB983048 UEX983043:UEX983048 UOT983043:UOT983048 UYP983043:UYP983048 VIL983043:VIL983048 VSH983043:VSH983048 WCD983043:WCD983048 WLZ983043:WLZ983048 WVV983043:WVV983048 N65545:N65549 JJ65546:JJ65550 TF65546:TF65550 ADB65546:ADB65550 AMX65546:AMX65550 AWT65546:AWT65550 BGP65546:BGP65550 BQL65546:BQL65550 CAH65546:CAH65550 CKD65546:CKD65550 CTZ65546:CTZ65550 DDV65546:DDV65550 DNR65546:DNR65550 DXN65546:DXN65550 EHJ65546:EHJ65550 ERF65546:ERF65550 FBB65546:FBB65550 FKX65546:FKX65550 FUT65546:FUT65550 GEP65546:GEP65550 GOL65546:GOL65550 GYH65546:GYH65550 HID65546:HID65550 HRZ65546:HRZ65550 IBV65546:IBV65550 ILR65546:ILR65550 IVN65546:IVN65550 JFJ65546:JFJ65550 JPF65546:JPF65550 JZB65546:JZB65550 KIX65546:KIX65550 KST65546:KST65550 LCP65546:LCP65550 LML65546:LML65550 LWH65546:LWH65550 MGD65546:MGD65550 MPZ65546:MPZ65550 MZV65546:MZV65550 NJR65546:NJR65550 NTN65546:NTN65550 ODJ65546:ODJ65550 ONF65546:ONF65550 OXB65546:OXB65550 PGX65546:PGX65550 PQT65546:PQT65550 QAP65546:QAP65550 QKL65546:QKL65550 QUH65546:QUH65550 RED65546:RED65550 RNZ65546:RNZ65550 RXV65546:RXV65550 SHR65546:SHR65550 SRN65546:SRN65550 TBJ65546:TBJ65550 TLF65546:TLF65550 TVB65546:TVB65550 UEX65546:UEX65550 UOT65546:UOT65550 UYP65546:UYP65550 VIL65546:VIL65550 VSH65546:VSH65550 WCD65546:WCD65550 WLZ65546:WLZ65550 WVV65546:WVV65550 N131081:N131085 JJ131082:JJ131086 TF131082:TF131086 ADB131082:ADB131086 AMX131082:AMX131086 AWT131082:AWT131086 BGP131082:BGP131086 BQL131082:BQL131086 CAH131082:CAH131086 CKD131082:CKD131086 CTZ131082:CTZ131086 DDV131082:DDV131086 DNR131082:DNR131086 DXN131082:DXN131086 EHJ131082:EHJ131086 ERF131082:ERF131086 FBB131082:FBB131086 FKX131082:FKX131086 FUT131082:FUT131086 GEP131082:GEP131086 GOL131082:GOL131086 GYH131082:GYH131086 HID131082:HID131086 HRZ131082:HRZ131086 IBV131082:IBV131086 ILR131082:ILR131086 IVN131082:IVN131086 JFJ131082:JFJ131086 JPF131082:JPF131086 JZB131082:JZB131086 KIX131082:KIX131086 KST131082:KST131086 LCP131082:LCP131086 LML131082:LML131086 LWH131082:LWH131086 MGD131082:MGD131086 MPZ131082:MPZ131086 MZV131082:MZV131086 NJR131082:NJR131086 NTN131082:NTN131086 ODJ131082:ODJ131086 ONF131082:ONF131086 OXB131082:OXB131086 PGX131082:PGX131086 PQT131082:PQT131086 QAP131082:QAP131086 QKL131082:QKL131086 QUH131082:QUH131086 RED131082:RED131086 RNZ131082:RNZ131086 RXV131082:RXV131086 SHR131082:SHR131086 SRN131082:SRN131086 TBJ131082:TBJ131086 TLF131082:TLF131086 TVB131082:TVB131086 UEX131082:UEX131086 UOT131082:UOT131086 UYP131082:UYP131086 VIL131082:VIL131086 VSH131082:VSH131086 WCD131082:WCD131086 WLZ131082:WLZ131086 WVV131082:WVV131086 N196617:N196621 JJ196618:JJ196622 TF196618:TF196622 ADB196618:ADB196622 AMX196618:AMX196622 AWT196618:AWT196622 BGP196618:BGP196622 BQL196618:BQL196622 CAH196618:CAH196622 CKD196618:CKD196622 CTZ196618:CTZ196622 DDV196618:DDV196622 DNR196618:DNR196622 DXN196618:DXN196622 EHJ196618:EHJ196622 ERF196618:ERF196622 FBB196618:FBB196622 FKX196618:FKX196622 FUT196618:FUT196622 GEP196618:GEP196622 GOL196618:GOL196622 GYH196618:GYH196622 HID196618:HID196622 HRZ196618:HRZ196622 IBV196618:IBV196622 ILR196618:ILR196622 IVN196618:IVN196622 JFJ196618:JFJ196622 JPF196618:JPF196622 JZB196618:JZB196622 KIX196618:KIX196622 KST196618:KST196622 LCP196618:LCP196622 LML196618:LML196622 LWH196618:LWH196622 MGD196618:MGD196622 MPZ196618:MPZ196622 MZV196618:MZV196622 NJR196618:NJR196622 NTN196618:NTN196622 ODJ196618:ODJ196622 ONF196618:ONF196622 OXB196618:OXB196622 PGX196618:PGX196622 PQT196618:PQT196622 QAP196618:QAP196622 QKL196618:QKL196622 QUH196618:QUH196622 RED196618:RED196622 RNZ196618:RNZ196622 RXV196618:RXV196622 SHR196618:SHR196622 SRN196618:SRN196622 TBJ196618:TBJ196622 TLF196618:TLF196622 TVB196618:TVB196622 UEX196618:UEX196622 UOT196618:UOT196622 UYP196618:UYP196622 VIL196618:VIL196622 VSH196618:VSH196622 WCD196618:WCD196622 WLZ196618:WLZ196622 WVV196618:WVV196622 N262153:N262157 JJ262154:JJ262158 TF262154:TF262158 ADB262154:ADB262158 AMX262154:AMX262158 AWT262154:AWT262158 BGP262154:BGP262158 BQL262154:BQL262158 CAH262154:CAH262158 CKD262154:CKD262158 CTZ262154:CTZ262158 DDV262154:DDV262158 DNR262154:DNR262158 DXN262154:DXN262158 EHJ262154:EHJ262158 ERF262154:ERF262158 FBB262154:FBB262158 FKX262154:FKX262158 FUT262154:FUT262158 GEP262154:GEP262158 GOL262154:GOL262158 GYH262154:GYH262158 HID262154:HID262158 HRZ262154:HRZ262158 IBV262154:IBV262158 ILR262154:ILR262158 IVN262154:IVN262158 JFJ262154:JFJ262158 JPF262154:JPF262158 JZB262154:JZB262158 KIX262154:KIX262158 KST262154:KST262158 LCP262154:LCP262158 LML262154:LML262158 LWH262154:LWH262158 MGD262154:MGD262158 MPZ262154:MPZ262158 MZV262154:MZV262158 NJR262154:NJR262158 NTN262154:NTN262158 ODJ262154:ODJ262158 ONF262154:ONF262158 OXB262154:OXB262158 PGX262154:PGX262158 PQT262154:PQT262158 QAP262154:QAP262158 QKL262154:QKL262158 QUH262154:QUH262158 RED262154:RED262158 RNZ262154:RNZ262158 RXV262154:RXV262158 SHR262154:SHR262158 SRN262154:SRN262158 TBJ262154:TBJ262158 TLF262154:TLF262158 TVB262154:TVB262158 UEX262154:UEX262158 UOT262154:UOT262158 UYP262154:UYP262158 VIL262154:VIL262158 VSH262154:VSH262158 WCD262154:WCD262158 WLZ262154:WLZ262158 WVV262154:WVV262158 N327689:N327693 JJ327690:JJ327694 TF327690:TF327694 ADB327690:ADB327694 AMX327690:AMX327694 AWT327690:AWT327694 BGP327690:BGP327694 BQL327690:BQL327694 CAH327690:CAH327694 CKD327690:CKD327694 CTZ327690:CTZ327694 DDV327690:DDV327694 DNR327690:DNR327694 DXN327690:DXN327694 EHJ327690:EHJ327694 ERF327690:ERF327694 FBB327690:FBB327694 FKX327690:FKX327694 FUT327690:FUT327694 GEP327690:GEP327694 GOL327690:GOL327694 GYH327690:GYH327694 HID327690:HID327694 HRZ327690:HRZ327694 IBV327690:IBV327694 ILR327690:ILR327694 IVN327690:IVN327694 JFJ327690:JFJ327694 JPF327690:JPF327694 JZB327690:JZB327694 KIX327690:KIX327694 KST327690:KST327694 LCP327690:LCP327694 LML327690:LML327694 LWH327690:LWH327694 MGD327690:MGD327694 MPZ327690:MPZ327694 MZV327690:MZV327694 NJR327690:NJR327694 NTN327690:NTN327694 ODJ327690:ODJ327694 ONF327690:ONF327694 OXB327690:OXB327694 PGX327690:PGX327694 PQT327690:PQT327694 QAP327690:QAP327694 QKL327690:QKL327694 QUH327690:QUH327694 RED327690:RED327694 RNZ327690:RNZ327694 RXV327690:RXV327694 SHR327690:SHR327694 SRN327690:SRN327694 TBJ327690:TBJ327694 TLF327690:TLF327694 TVB327690:TVB327694 UEX327690:UEX327694 UOT327690:UOT327694 UYP327690:UYP327694 VIL327690:VIL327694 VSH327690:VSH327694 WCD327690:WCD327694 WLZ327690:WLZ327694 WVV327690:WVV327694 N393225:N393229 JJ393226:JJ393230 TF393226:TF393230 ADB393226:ADB393230 AMX393226:AMX393230 AWT393226:AWT393230 BGP393226:BGP393230 BQL393226:BQL393230 CAH393226:CAH393230 CKD393226:CKD393230 CTZ393226:CTZ393230 DDV393226:DDV393230 DNR393226:DNR393230 DXN393226:DXN393230 EHJ393226:EHJ393230 ERF393226:ERF393230 FBB393226:FBB393230 FKX393226:FKX393230 FUT393226:FUT393230 GEP393226:GEP393230 GOL393226:GOL393230 GYH393226:GYH393230 HID393226:HID393230 HRZ393226:HRZ393230 IBV393226:IBV393230 ILR393226:ILR393230 IVN393226:IVN393230 JFJ393226:JFJ393230 JPF393226:JPF393230 JZB393226:JZB393230 KIX393226:KIX393230 KST393226:KST393230 LCP393226:LCP393230 LML393226:LML393230 LWH393226:LWH393230 MGD393226:MGD393230 MPZ393226:MPZ393230 MZV393226:MZV393230 NJR393226:NJR393230 NTN393226:NTN393230 ODJ393226:ODJ393230 ONF393226:ONF393230 OXB393226:OXB393230 PGX393226:PGX393230 PQT393226:PQT393230 QAP393226:QAP393230 QKL393226:QKL393230 QUH393226:QUH393230 RED393226:RED393230 RNZ393226:RNZ393230 RXV393226:RXV393230 SHR393226:SHR393230 SRN393226:SRN393230 TBJ393226:TBJ393230 TLF393226:TLF393230 TVB393226:TVB393230 UEX393226:UEX393230 UOT393226:UOT393230 UYP393226:UYP393230 VIL393226:VIL393230 VSH393226:VSH393230 WCD393226:WCD393230 WLZ393226:WLZ393230 WVV393226:WVV393230 N458761:N458765 JJ458762:JJ458766 TF458762:TF458766 ADB458762:ADB458766 AMX458762:AMX458766 AWT458762:AWT458766 BGP458762:BGP458766 BQL458762:BQL458766 CAH458762:CAH458766 CKD458762:CKD458766 CTZ458762:CTZ458766 DDV458762:DDV458766 DNR458762:DNR458766 DXN458762:DXN458766 EHJ458762:EHJ458766 ERF458762:ERF458766 FBB458762:FBB458766 FKX458762:FKX458766 FUT458762:FUT458766 GEP458762:GEP458766 GOL458762:GOL458766 GYH458762:GYH458766 HID458762:HID458766 HRZ458762:HRZ458766 IBV458762:IBV458766 ILR458762:ILR458766 IVN458762:IVN458766 JFJ458762:JFJ458766 JPF458762:JPF458766 JZB458762:JZB458766 KIX458762:KIX458766 KST458762:KST458766 LCP458762:LCP458766 LML458762:LML458766 LWH458762:LWH458766 MGD458762:MGD458766 MPZ458762:MPZ458766 MZV458762:MZV458766 NJR458762:NJR458766 NTN458762:NTN458766 ODJ458762:ODJ458766 ONF458762:ONF458766 OXB458762:OXB458766 PGX458762:PGX458766 PQT458762:PQT458766 QAP458762:QAP458766 QKL458762:QKL458766 QUH458762:QUH458766 RED458762:RED458766 RNZ458762:RNZ458766 RXV458762:RXV458766 SHR458762:SHR458766 SRN458762:SRN458766 TBJ458762:TBJ458766 TLF458762:TLF458766 TVB458762:TVB458766 UEX458762:UEX458766 UOT458762:UOT458766 UYP458762:UYP458766 VIL458762:VIL458766 VSH458762:VSH458766 WCD458762:WCD458766 WLZ458762:WLZ458766 WVV458762:WVV458766 N524297:N524301 JJ524298:JJ524302 TF524298:TF524302 ADB524298:ADB524302 AMX524298:AMX524302 AWT524298:AWT524302 BGP524298:BGP524302 BQL524298:BQL524302 CAH524298:CAH524302 CKD524298:CKD524302 CTZ524298:CTZ524302 DDV524298:DDV524302 DNR524298:DNR524302 DXN524298:DXN524302 EHJ524298:EHJ524302 ERF524298:ERF524302 FBB524298:FBB524302 FKX524298:FKX524302 FUT524298:FUT524302 GEP524298:GEP524302 GOL524298:GOL524302 GYH524298:GYH524302 HID524298:HID524302 HRZ524298:HRZ524302 IBV524298:IBV524302 ILR524298:ILR524302 IVN524298:IVN524302 JFJ524298:JFJ524302 JPF524298:JPF524302 JZB524298:JZB524302 KIX524298:KIX524302 KST524298:KST524302 LCP524298:LCP524302 LML524298:LML524302 LWH524298:LWH524302 MGD524298:MGD524302 MPZ524298:MPZ524302 MZV524298:MZV524302 NJR524298:NJR524302 NTN524298:NTN524302 ODJ524298:ODJ524302 ONF524298:ONF524302 OXB524298:OXB524302 PGX524298:PGX524302 PQT524298:PQT524302 QAP524298:QAP524302 QKL524298:QKL524302 QUH524298:QUH524302 RED524298:RED524302 RNZ524298:RNZ524302 RXV524298:RXV524302 SHR524298:SHR524302 SRN524298:SRN524302 TBJ524298:TBJ524302 TLF524298:TLF524302 TVB524298:TVB524302 UEX524298:UEX524302 UOT524298:UOT524302 UYP524298:UYP524302 VIL524298:VIL524302 VSH524298:VSH524302 WCD524298:WCD524302 WLZ524298:WLZ524302 WVV524298:WVV524302 N589833:N589837 JJ589834:JJ589838 TF589834:TF589838 ADB589834:ADB589838 AMX589834:AMX589838 AWT589834:AWT589838 BGP589834:BGP589838 BQL589834:BQL589838 CAH589834:CAH589838 CKD589834:CKD589838 CTZ589834:CTZ589838 DDV589834:DDV589838 DNR589834:DNR589838 DXN589834:DXN589838 EHJ589834:EHJ589838 ERF589834:ERF589838 FBB589834:FBB589838 FKX589834:FKX589838 FUT589834:FUT589838 GEP589834:GEP589838 GOL589834:GOL589838 GYH589834:GYH589838 HID589834:HID589838 HRZ589834:HRZ589838 IBV589834:IBV589838 ILR589834:ILR589838 IVN589834:IVN589838 JFJ589834:JFJ589838 JPF589834:JPF589838 JZB589834:JZB589838 KIX589834:KIX589838 KST589834:KST589838 LCP589834:LCP589838 LML589834:LML589838 LWH589834:LWH589838 MGD589834:MGD589838 MPZ589834:MPZ589838 MZV589834:MZV589838 NJR589834:NJR589838 NTN589834:NTN589838 ODJ589834:ODJ589838 ONF589834:ONF589838 OXB589834:OXB589838 PGX589834:PGX589838 PQT589834:PQT589838 QAP589834:QAP589838 QKL589834:QKL589838 QUH589834:QUH589838 RED589834:RED589838 RNZ589834:RNZ589838 RXV589834:RXV589838 SHR589834:SHR589838 SRN589834:SRN589838 TBJ589834:TBJ589838 TLF589834:TLF589838 TVB589834:TVB589838 UEX589834:UEX589838 UOT589834:UOT589838 UYP589834:UYP589838 VIL589834:VIL589838 VSH589834:VSH589838 WCD589834:WCD589838 WLZ589834:WLZ589838 WVV589834:WVV589838 N655369:N655373 JJ655370:JJ655374 TF655370:TF655374 ADB655370:ADB655374 AMX655370:AMX655374 AWT655370:AWT655374 BGP655370:BGP655374 BQL655370:BQL655374 CAH655370:CAH655374 CKD655370:CKD655374 CTZ655370:CTZ655374 DDV655370:DDV655374 DNR655370:DNR655374 DXN655370:DXN655374 EHJ655370:EHJ655374 ERF655370:ERF655374 FBB655370:FBB655374 FKX655370:FKX655374 FUT655370:FUT655374 GEP655370:GEP655374 GOL655370:GOL655374 GYH655370:GYH655374 HID655370:HID655374 HRZ655370:HRZ655374 IBV655370:IBV655374 ILR655370:ILR655374 IVN655370:IVN655374 JFJ655370:JFJ655374 JPF655370:JPF655374 JZB655370:JZB655374 KIX655370:KIX655374 KST655370:KST655374 LCP655370:LCP655374 LML655370:LML655374 LWH655370:LWH655374 MGD655370:MGD655374 MPZ655370:MPZ655374 MZV655370:MZV655374 NJR655370:NJR655374 NTN655370:NTN655374 ODJ655370:ODJ655374 ONF655370:ONF655374 OXB655370:OXB655374 PGX655370:PGX655374 PQT655370:PQT655374 QAP655370:QAP655374 QKL655370:QKL655374 QUH655370:QUH655374 RED655370:RED655374 RNZ655370:RNZ655374 RXV655370:RXV655374 SHR655370:SHR655374 SRN655370:SRN655374 TBJ655370:TBJ655374 TLF655370:TLF655374 TVB655370:TVB655374 UEX655370:UEX655374 UOT655370:UOT655374 UYP655370:UYP655374 VIL655370:VIL655374 VSH655370:VSH655374 WCD655370:WCD655374 WLZ655370:WLZ655374 WVV655370:WVV655374 N720905:N720909 JJ720906:JJ720910 TF720906:TF720910 ADB720906:ADB720910 AMX720906:AMX720910 AWT720906:AWT720910 BGP720906:BGP720910 BQL720906:BQL720910 CAH720906:CAH720910 CKD720906:CKD720910 CTZ720906:CTZ720910 DDV720906:DDV720910 DNR720906:DNR720910 DXN720906:DXN720910 EHJ720906:EHJ720910 ERF720906:ERF720910 FBB720906:FBB720910 FKX720906:FKX720910 FUT720906:FUT720910 GEP720906:GEP720910 GOL720906:GOL720910 GYH720906:GYH720910 HID720906:HID720910 HRZ720906:HRZ720910 IBV720906:IBV720910 ILR720906:ILR720910 IVN720906:IVN720910 JFJ720906:JFJ720910 JPF720906:JPF720910 JZB720906:JZB720910 KIX720906:KIX720910 KST720906:KST720910 LCP720906:LCP720910 LML720906:LML720910 LWH720906:LWH720910 MGD720906:MGD720910 MPZ720906:MPZ720910 MZV720906:MZV720910 NJR720906:NJR720910 NTN720906:NTN720910 ODJ720906:ODJ720910 ONF720906:ONF720910 OXB720906:OXB720910 PGX720906:PGX720910 PQT720906:PQT720910 QAP720906:QAP720910 QKL720906:QKL720910 QUH720906:QUH720910 RED720906:RED720910 RNZ720906:RNZ720910 RXV720906:RXV720910 SHR720906:SHR720910 SRN720906:SRN720910 TBJ720906:TBJ720910 TLF720906:TLF720910 TVB720906:TVB720910 UEX720906:UEX720910 UOT720906:UOT720910 UYP720906:UYP720910 VIL720906:VIL720910 VSH720906:VSH720910 WCD720906:WCD720910 WLZ720906:WLZ720910 WVV720906:WVV720910 N786441:N786445 JJ786442:JJ786446 TF786442:TF786446 ADB786442:ADB786446 AMX786442:AMX786446 AWT786442:AWT786446 BGP786442:BGP786446 BQL786442:BQL786446 CAH786442:CAH786446 CKD786442:CKD786446 CTZ786442:CTZ786446 DDV786442:DDV786446 DNR786442:DNR786446 DXN786442:DXN786446 EHJ786442:EHJ786446 ERF786442:ERF786446 FBB786442:FBB786446 FKX786442:FKX786446 FUT786442:FUT786446 GEP786442:GEP786446 GOL786442:GOL786446 GYH786442:GYH786446 HID786442:HID786446 HRZ786442:HRZ786446 IBV786442:IBV786446 ILR786442:ILR786446 IVN786442:IVN786446 JFJ786442:JFJ786446 JPF786442:JPF786446 JZB786442:JZB786446 KIX786442:KIX786446 KST786442:KST786446 LCP786442:LCP786446 LML786442:LML786446 LWH786442:LWH786446 MGD786442:MGD786446 MPZ786442:MPZ786446 MZV786442:MZV786446 NJR786442:NJR786446 NTN786442:NTN786446 ODJ786442:ODJ786446 ONF786442:ONF786446 OXB786442:OXB786446 PGX786442:PGX786446 PQT786442:PQT786446 QAP786442:QAP786446 QKL786442:QKL786446 QUH786442:QUH786446 RED786442:RED786446 RNZ786442:RNZ786446 RXV786442:RXV786446 SHR786442:SHR786446 SRN786442:SRN786446 TBJ786442:TBJ786446 TLF786442:TLF786446 TVB786442:TVB786446 UEX786442:UEX786446 UOT786442:UOT786446 UYP786442:UYP786446 VIL786442:VIL786446 VSH786442:VSH786446 WCD786442:WCD786446 WLZ786442:WLZ786446 WVV786442:WVV786446 N851977:N851981 JJ851978:JJ851982 TF851978:TF851982 ADB851978:ADB851982 AMX851978:AMX851982 AWT851978:AWT851982 BGP851978:BGP851982 BQL851978:BQL851982 CAH851978:CAH851982 CKD851978:CKD851982 CTZ851978:CTZ851982 DDV851978:DDV851982 DNR851978:DNR851982 DXN851978:DXN851982 EHJ851978:EHJ851982 ERF851978:ERF851982 FBB851978:FBB851982 FKX851978:FKX851982 FUT851978:FUT851982 GEP851978:GEP851982 GOL851978:GOL851982 GYH851978:GYH851982 HID851978:HID851982 HRZ851978:HRZ851982 IBV851978:IBV851982 ILR851978:ILR851982 IVN851978:IVN851982 JFJ851978:JFJ851982 JPF851978:JPF851982 JZB851978:JZB851982 KIX851978:KIX851982 KST851978:KST851982 LCP851978:LCP851982 LML851978:LML851982 LWH851978:LWH851982 MGD851978:MGD851982 MPZ851978:MPZ851982 MZV851978:MZV851982 NJR851978:NJR851982 NTN851978:NTN851982 ODJ851978:ODJ851982 ONF851978:ONF851982 OXB851978:OXB851982 PGX851978:PGX851982 PQT851978:PQT851982 QAP851978:QAP851982 QKL851978:QKL851982 QUH851978:QUH851982 RED851978:RED851982 RNZ851978:RNZ851982 RXV851978:RXV851982 SHR851978:SHR851982 SRN851978:SRN851982 TBJ851978:TBJ851982 TLF851978:TLF851982 TVB851978:TVB851982 UEX851978:UEX851982 UOT851978:UOT851982 UYP851978:UYP851982 VIL851978:VIL851982 VSH851978:VSH851982 WCD851978:WCD851982 WLZ851978:WLZ851982 WVV851978:WVV851982 N917513:N917517 JJ917514:JJ917518 TF917514:TF917518 ADB917514:ADB917518 AMX917514:AMX917518 AWT917514:AWT917518 BGP917514:BGP917518 BQL917514:BQL917518 CAH917514:CAH917518 CKD917514:CKD917518 CTZ917514:CTZ917518 DDV917514:DDV917518 DNR917514:DNR917518 DXN917514:DXN917518 EHJ917514:EHJ917518 ERF917514:ERF917518 FBB917514:FBB917518 FKX917514:FKX917518 FUT917514:FUT917518 GEP917514:GEP917518 GOL917514:GOL917518 GYH917514:GYH917518 HID917514:HID917518 HRZ917514:HRZ917518 IBV917514:IBV917518 ILR917514:ILR917518 IVN917514:IVN917518 JFJ917514:JFJ917518 JPF917514:JPF917518 JZB917514:JZB917518 KIX917514:KIX917518 KST917514:KST917518 LCP917514:LCP917518 LML917514:LML917518 LWH917514:LWH917518 MGD917514:MGD917518 MPZ917514:MPZ917518 MZV917514:MZV917518 NJR917514:NJR917518 NTN917514:NTN917518 ODJ917514:ODJ917518 ONF917514:ONF917518 OXB917514:OXB917518 PGX917514:PGX917518 PQT917514:PQT917518 QAP917514:QAP917518 QKL917514:QKL917518 QUH917514:QUH917518 RED917514:RED917518 RNZ917514:RNZ917518 RXV917514:RXV917518 SHR917514:SHR917518 SRN917514:SRN917518 TBJ917514:TBJ917518 TLF917514:TLF917518 TVB917514:TVB917518 UEX917514:UEX917518 UOT917514:UOT917518 UYP917514:UYP917518 VIL917514:VIL917518 VSH917514:VSH917518 WCD917514:WCD917518 WLZ917514:WLZ917518 WVV917514:WVV917518 N983049:N983053 JJ983050:JJ983054 TF983050:TF983054 ADB983050:ADB983054 AMX983050:AMX983054 AWT983050:AWT983054 BGP983050:BGP983054 BQL983050:BQL983054 CAH983050:CAH983054 CKD983050:CKD983054 CTZ983050:CTZ983054 DDV983050:DDV983054 DNR983050:DNR983054 DXN983050:DXN983054 EHJ983050:EHJ983054 ERF983050:ERF983054 FBB983050:FBB983054 FKX983050:FKX983054 FUT983050:FUT983054 GEP983050:GEP983054 GOL983050:GOL983054 GYH983050:GYH983054 HID983050:HID983054 HRZ983050:HRZ983054 IBV983050:IBV983054 ILR983050:ILR983054 IVN983050:IVN983054 JFJ983050:JFJ983054 JPF983050:JPF983054 JZB983050:JZB983054 KIX983050:KIX983054 KST983050:KST983054 LCP983050:LCP983054 LML983050:LML983054 LWH983050:LWH983054 MGD983050:MGD983054 MPZ983050:MPZ983054 MZV983050:MZV983054 NJR983050:NJR983054 NTN983050:NTN983054 ODJ983050:ODJ983054 ONF983050:ONF983054 OXB983050:OXB983054 PGX983050:PGX983054 PQT983050:PQT983054 QAP983050:QAP983054 QKL983050:QKL983054 QUH983050:QUH983054 RED983050:RED983054 RNZ983050:RNZ983054 RXV983050:RXV983054 SHR983050:SHR983054 SRN983050:SRN983054 TBJ983050:TBJ983054 TLF983050:TLF983054 TVB983050:TVB983054 UEX983050:UEX983054 UOT983050:UOT983054 UYP983050:UYP983054 VIL983050:VIL983054 VSH983050:VSH983054 WCD983050:WCD983054 WLZ983050:WLZ983054 WVV983050:WVV983054 N65551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N131087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N196623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N262159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N327695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N393231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N458767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N524303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N589839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N655375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N720911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N786447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N851983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N917519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N983055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N65553:N65557 JJ65554:JJ65558 TF65554:TF65558 ADB65554:ADB65558 AMX65554:AMX65558 AWT65554:AWT65558 BGP65554:BGP65558 BQL65554:BQL65558 CAH65554:CAH65558 CKD65554:CKD65558 CTZ65554:CTZ65558 DDV65554:DDV65558 DNR65554:DNR65558 DXN65554:DXN65558 EHJ65554:EHJ65558 ERF65554:ERF65558 FBB65554:FBB65558 FKX65554:FKX65558 FUT65554:FUT65558 GEP65554:GEP65558 GOL65554:GOL65558 GYH65554:GYH65558 HID65554:HID65558 HRZ65554:HRZ65558 IBV65554:IBV65558 ILR65554:ILR65558 IVN65554:IVN65558 JFJ65554:JFJ65558 JPF65554:JPF65558 JZB65554:JZB65558 KIX65554:KIX65558 KST65554:KST65558 LCP65554:LCP65558 LML65554:LML65558 LWH65554:LWH65558 MGD65554:MGD65558 MPZ65554:MPZ65558 MZV65554:MZV65558 NJR65554:NJR65558 NTN65554:NTN65558 ODJ65554:ODJ65558 ONF65554:ONF65558 OXB65554:OXB65558 PGX65554:PGX65558 PQT65554:PQT65558 QAP65554:QAP65558 QKL65554:QKL65558 QUH65554:QUH65558 RED65554:RED65558 RNZ65554:RNZ65558 RXV65554:RXV65558 SHR65554:SHR65558 SRN65554:SRN65558 TBJ65554:TBJ65558 TLF65554:TLF65558 TVB65554:TVB65558 UEX65554:UEX65558 UOT65554:UOT65558 UYP65554:UYP65558 VIL65554:VIL65558 VSH65554:VSH65558 WCD65554:WCD65558 WLZ65554:WLZ65558 WVV65554:WVV65558 N131089:N131093 JJ131090:JJ131094 TF131090:TF131094 ADB131090:ADB131094 AMX131090:AMX131094 AWT131090:AWT131094 BGP131090:BGP131094 BQL131090:BQL131094 CAH131090:CAH131094 CKD131090:CKD131094 CTZ131090:CTZ131094 DDV131090:DDV131094 DNR131090:DNR131094 DXN131090:DXN131094 EHJ131090:EHJ131094 ERF131090:ERF131094 FBB131090:FBB131094 FKX131090:FKX131094 FUT131090:FUT131094 GEP131090:GEP131094 GOL131090:GOL131094 GYH131090:GYH131094 HID131090:HID131094 HRZ131090:HRZ131094 IBV131090:IBV131094 ILR131090:ILR131094 IVN131090:IVN131094 JFJ131090:JFJ131094 JPF131090:JPF131094 JZB131090:JZB131094 KIX131090:KIX131094 KST131090:KST131094 LCP131090:LCP131094 LML131090:LML131094 LWH131090:LWH131094 MGD131090:MGD131094 MPZ131090:MPZ131094 MZV131090:MZV131094 NJR131090:NJR131094 NTN131090:NTN131094 ODJ131090:ODJ131094 ONF131090:ONF131094 OXB131090:OXB131094 PGX131090:PGX131094 PQT131090:PQT131094 QAP131090:QAP131094 QKL131090:QKL131094 QUH131090:QUH131094 RED131090:RED131094 RNZ131090:RNZ131094 RXV131090:RXV131094 SHR131090:SHR131094 SRN131090:SRN131094 TBJ131090:TBJ131094 TLF131090:TLF131094 TVB131090:TVB131094 UEX131090:UEX131094 UOT131090:UOT131094 UYP131090:UYP131094 VIL131090:VIL131094 VSH131090:VSH131094 WCD131090:WCD131094 WLZ131090:WLZ131094 WVV131090:WVV131094 N196625:N196629 JJ196626:JJ196630 TF196626:TF196630 ADB196626:ADB196630 AMX196626:AMX196630 AWT196626:AWT196630 BGP196626:BGP196630 BQL196626:BQL196630 CAH196626:CAH196630 CKD196626:CKD196630 CTZ196626:CTZ196630 DDV196626:DDV196630 DNR196626:DNR196630 DXN196626:DXN196630 EHJ196626:EHJ196630 ERF196626:ERF196630 FBB196626:FBB196630 FKX196626:FKX196630 FUT196626:FUT196630 GEP196626:GEP196630 GOL196626:GOL196630 GYH196626:GYH196630 HID196626:HID196630 HRZ196626:HRZ196630 IBV196626:IBV196630 ILR196626:ILR196630 IVN196626:IVN196630 JFJ196626:JFJ196630 JPF196626:JPF196630 JZB196626:JZB196630 KIX196626:KIX196630 KST196626:KST196630 LCP196626:LCP196630 LML196626:LML196630 LWH196626:LWH196630 MGD196626:MGD196630 MPZ196626:MPZ196630 MZV196626:MZV196630 NJR196626:NJR196630 NTN196626:NTN196630 ODJ196626:ODJ196630 ONF196626:ONF196630 OXB196626:OXB196630 PGX196626:PGX196630 PQT196626:PQT196630 QAP196626:QAP196630 QKL196626:QKL196630 QUH196626:QUH196630 RED196626:RED196630 RNZ196626:RNZ196630 RXV196626:RXV196630 SHR196626:SHR196630 SRN196626:SRN196630 TBJ196626:TBJ196630 TLF196626:TLF196630 TVB196626:TVB196630 UEX196626:UEX196630 UOT196626:UOT196630 UYP196626:UYP196630 VIL196626:VIL196630 VSH196626:VSH196630 WCD196626:WCD196630 WLZ196626:WLZ196630 WVV196626:WVV196630 N262161:N262165 JJ262162:JJ262166 TF262162:TF262166 ADB262162:ADB262166 AMX262162:AMX262166 AWT262162:AWT262166 BGP262162:BGP262166 BQL262162:BQL262166 CAH262162:CAH262166 CKD262162:CKD262166 CTZ262162:CTZ262166 DDV262162:DDV262166 DNR262162:DNR262166 DXN262162:DXN262166 EHJ262162:EHJ262166 ERF262162:ERF262166 FBB262162:FBB262166 FKX262162:FKX262166 FUT262162:FUT262166 GEP262162:GEP262166 GOL262162:GOL262166 GYH262162:GYH262166 HID262162:HID262166 HRZ262162:HRZ262166 IBV262162:IBV262166 ILR262162:ILR262166 IVN262162:IVN262166 JFJ262162:JFJ262166 JPF262162:JPF262166 JZB262162:JZB262166 KIX262162:KIX262166 KST262162:KST262166 LCP262162:LCP262166 LML262162:LML262166 LWH262162:LWH262166 MGD262162:MGD262166 MPZ262162:MPZ262166 MZV262162:MZV262166 NJR262162:NJR262166 NTN262162:NTN262166 ODJ262162:ODJ262166 ONF262162:ONF262166 OXB262162:OXB262166 PGX262162:PGX262166 PQT262162:PQT262166 QAP262162:QAP262166 QKL262162:QKL262166 QUH262162:QUH262166 RED262162:RED262166 RNZ262162:RNZ262166 RXV262162:RXV262166 SHR262162:SHR262166 SRN262162:SRN262166 TBJ262162:TBJ262166 TLF262162:TLF262166 TVB262162:TVB262166 UEX262162:UEX262166 UOT262162:UOT262166 UYP262162:UYP262166 VIL262162:VIL262166 VSH262162:VSH262166 WCD262162:WCD262166 WLZ262162:WLZ262166 WVV262162:WVV262166 N327697:N327701 JJ327698:JJ327702 TF327698:TF327702 ADB327698:ADB327702 AMX327698:AMX327702 AWT327698:AWT327702 BGP327698:BGP327702 BQL327698:BQL327702 CAH327698:CAH327702 CKD327698:CKD327702 CTZ327698:CTZ327702 DDV327698:DDV327702 DNR327698:DNR327702 DXN327698:DXN327702 EHJ327698:EHJ327702 ERF327698:ERF327702 FBB327698:FBB327702 FKX327698:FKX327702 FUT327698:FUT327702 GEP327698:GEP327702 GOL327698:GOL327702 GYH327698:GYH327702 HID327698:HID327702 HRZ327698:HRZ327702 IBV327698:IBV327702 ILR327698:ILR327702 IVN327698:IVN327702 JFJ327698:JFJ327702 JPF327698:JPF327702 JZB327698:JZB327702 KIX327698:KIX327702 KST327698:KST327702 LCP327698:LCP327702 LML327698:LML327702 LWH327698:LWH327702 MGD327698:MGD327702 MPZ327698:MPZ327702 MZV327698:MZV327702 NJR327698:NJR327702 NTN327698:NTN327702 ODJ327698:ODJ327702 ONF327698:ONF327702 OXB327698:OXB327702 PGX327698:PGX327702 PQT327698:PQT327702 QAP327698:QAP327702 QKL327698:QKL327702 QUH327698:QUH327702 RED327698:RED327702 RNZ327698:RNZ327702 RXV327698:RXV327702 SHR327698:SHR327702 SRN327698:SRN327702 TBJ327698:TBJ327702 TLF327698:TLF327702 TVB327698:TVB327702 UEX327698:UEX327702 UOT327698:UOT327702 UYP327698:UYP327702 VIL327698:VIL327702 VSH327698:VSH327702 WCD327698:WCD327702 WLZ327698:WLZ327702 WVV327698:WVV327702 N393233:N393237 JJ393234:JJ393238 TF393234:TF393238 ADB393234:ADB393238 AMX393234:AMX393238 AWT393234:AWT393238 BGP393234:BGP393238 BQL393234:BQL393238 CAH393234:CAH393238 CKD393234:CKD393238 CTZ393234:CTZ393238 DDV393234:DDV393238 DNR393234:DNR393238 DXN393234:DXN393238 EHJ393234:EHJ393238 ERF393234:ERF393238 FBB393234:FBB393238 FKX393234:FKX393238 FUT393234:FUT393238 GEP393234:GEP393238 GOL393234:GOL393238 GYH393234:GYH393238 HID393234:HID393238 HRZ393234:HRZ393238 IBV393234:IBV393238 ILR393234:ILR393238 IVN393234:IVN393238 JFJ393234:JFJ393238 JPF393234:JPF393238 JZB393234:JZB393238 KIX393234:KIX393238 KST393234:KST393238 LCP393234:LCP393238 LML393234:LML393238 LWH393234:LWH393238 MGD393234:MGD393238 MPZ393234:MPZ393238 MZV393234:MZV393238 NJR393234:NJR393238 NTN393234:NTN393238 ODJ393234:ODJ393238 ONF393234:ONF393238 OXB393234:OXB393238 PGX393234:PGX393238 PQT393234:PQT393238 QAP393234:QAP393238 QKL393234:QKL393238 QUH393234:QUH393238 RED393234:RED393238 RNZ393234:RNZ393238 RXV393234:RXV393238 SHR393234:SHR393238 SRN393234:SRN393238 TBJ393234:TBJ393238 TLF393234:TLF393238 TVB393234:TVB393238 UEX393234:UEX393238 UOT393234:UOT393238 UYP393234:UYP393238 VIL393234:VIL393238 VSH393234:VSH393238 WCD393234:WCD393238 WLZ393234:WLZ393238 WVV393234:WVV393238 N458769:N458773 JJ458770:JJ458774 TF458770:TF458774 ADB458770:ADB458774 AMX458770:AMX458774 AWT458770:AWT458774 BGP458770:BGP458774 BQL458770:BQL458774 CAH458770:CAH458774 CKD458770:CKD458774 CTZ458770:CTZ458774 DDV458770:DDV458774 DNR458770:DNR458774 DXN458770:DXN458774 EHJ458770:EHJ458774 ERF458770:ERF458774 FBB458770:FBB458774 FKX458770:FKX458774 FUT458770:FUT458774 GEP458770:GEP458774 GOL458770:GOL458774 GYH458770:GYH458774 HID458770:HID458774 HRZ458770:HRZ458774 IBV458770:IBV458774 ILR458770:ILR458774 IVN458770:IVN458774 JFJ458770:JFJ458774 JPF458770:JPF458774 JZB458770:JZB458774 KIX458770:KIX458774 KST458770:KST458774 LCP458770:LCP458774 LML458770:LML458774 LWH458770:LWH458774 MGD458770:MGD458774 MPZ458770:MPZ458774 MZV458770:MZV458774 NJR458770:NJR458774 NTN458770:NTN458774 ODJ458770:ODJ458774 ONF458770:ONF458774 OXB458770:OXB458774 PGX458770:PGX458774 PQT458770:PQT458774 QAP458770:QAP458774 QKL458770:QKL458774 QUH458770:QUH458774 RED458770:RED458774 RNZ458770:RNZ458774 RXV458770:RXV458774 SHR458770:SHR458774 SRN458770:SRN458774 TBJ458770:TBJ458774 TLF458770:TLF458774 TVB458770:TVB458774 UEX458770:UEX458774 UOT458770:UOT458774 UYP458770:UYP458774 VIL458770:VIL458774 VSH458770:VSH458774 WCD458770:WCD458774 WLZ458770:WLZ458774 WVV458770:WVV458774 N524305:N524309 JJ524306:JJ524310 TF524306:TF524310 ADB524306:ADB524310 AMX524306:AMX524310 AWT524306:AWT524310 BGP524306:BGP524310 BQL524306:BQL524310 CAH524306:CAH524310 CKD524306:CKD524310 CTZ524306:CTZ524310 DDV524306:DDV524310 DNR524306:DNR524310 DXN524306:DXN524310 EHJ524306:EHJ524310 ERF524306:ERF524310 FBB524306:FBB524310 FKX524306:FKX524310 FUT524306:FUT524310 GEP524306:GEP524310 GOL524306:GOL524310 GYH524306:GYH524310 HID524306:HID524310 HRZ524306:HRZ524310 IBV524306:IBV524310 ILR524306:ILR524310 IVN524306:IVN524310 JFJ524306:JFJ524310 JPF524306:JPF524310 JZB524306:JZB524310 KIX524306:KIX524310 KST524306:KST524310 LCP524306:LCP524310 LML524306:LML524310 LWH524306:LWH524310 MGD524306:MGD524310 MPZ524306:MPZ524310 MZV524306:MZV524310 NJR524306:NJR524310 NTN524306:NTN524310 ODJ524306:ODJ524310 ONF524306:ONF524310 OXB524306:OXB524310 PGX524306:PGX524310 PQT524306:PQT524310 QAP524306:QAP524310 QKL524306:QKL524310 QUH524306:QUH524310 RED524306:RED524310 RNZ524306:RNZ524310 RXV524306:RXV524310 SHR524306:SHR524310 SRN524306:SRN524310 TBJ524306:TBJ524310 TLF524306:TLF524310 TVB524306:TVB524310 UEX524306:UEX524310 UOT524306:UOT524310 UYP524306:UYP524310 VIL524306:VIL524310 VSH524306:VSH524310 WCD524306:WCD524310 WLZ524306:WLZ524310 WVV524306:WVV524310 N589841:N589845 JJ589842:JJ589846 TF589842:TF589846 ADB589842:ADB589846 AMX589842:AMX589846 AWT589842:AWT589846 BGP589842:BGP589846 BQL589842:BQL589846 CAH589842:CAH589846 CKD589842:CKD589846 CTZ589842:CTZ589846 DDV589842:DDV589846 DNR589842:DNR589846 DXN589842:DXN589846 EHJ589842:EHJ589846 ERF589842:ERF589846 FBB589842:FBB589846 FKX589842:FKX589846 FUT589842:FUT589846 GEP589842:GEP589846 GOL589842:GOL589846 GYH589842:GYH589846 HID589842:HID589846 HRZ589842:HRZ589846 IBV589842:IBV589846 ILR589842:ILR589846 IVN589842:IVN589846 JFJ589842:JFJ589846 JPF589842:JPF589846 JZB589842:JZB589846 KIX589842:KIX589846 KST589842:KST589846 LCP589842:LCP589846 LML589842:LML589846 LWH589842:LWH589846 MGD589842:MGD589846 MPZ589842:MPZ589846 MZV589842:MZV589846 NJR589842:NJR589846 NTN589842:NTN589846 ODJ589842:ODJ589846 ONF589842:ONF589846 OXB589842:OXB589846 PGX589842:PGX589846 PQT589842:PQT589846 QAP589842:QAP589846 QKL589842:QKL589846 QUH589842:QUH589846 RED589842:RED589846 RNZ589842:RNZ589846 RXV589842:RXV589846 SHR589842:SHR589846 SRN589842:SRN589846 TBJ589842:TBJ589846 TLF589842:TLF589846 TVB589842:TVB589846 UEX589842:UEX589846 UOT589842:UOT589846 UYP589842:UYP589846 VIL589842:VIL589846 VSH589842:VSH589846 WCD589842:WCD589846 WLZ589842:WLZ589846 WVV589842:WVV589846 N655377:N655381 JJ655378:JJ655382 TF655378:TF655382 ADB655378:ADB655382 AMX655378:AMX655382 AWT655378:AWT655382 BGP655378:BGP655382 BQL655378:BQL655382 CAH655378:CAH655382 CKD655378:CKD655382 CTZ655378:CTZ655382 DDV655378:DDV655382 DNR655378:DNR655382 DXN655378:DXN655382 EHJ655378:EHJ655382 ERF655378:ERF655382 FBB655378:FBB655382 FKX655378:FKX655382 FUT655378:FUT655382 GEP655378:GEP655382 GOL655378:GOL655382 GYH655378:GYH655382 HID655378:HID655382 HRZ655378:HRZ655382 IBV655378:IBV655382 ILR655378:ILR655382 IVN655378:IVN655382 JFJ655378:JFJ655382 JPF655378:JPF655382 JZB655378:JZB655382 KIX655378:KIX655382 KST655378:KST655382 LCP655378:LCP655382 LML655378:LML655382 LWH655378:LWH655382 MGD655378:MGD655382 MPZ655378:MPZ655382 MZV655378:MZV655382 NJR655378:NJR655382 NTN655378:NTN655382 ODJ655378:ODJ655382 ONF655378:ONF655382 OXB655378:OXB655382 PGX655378:PGX655382 PQT655378:PQT655382 QAP655378:QAP655382 QKL655378:QKL655382 QUH655378:QUH655382 RED655378:RED655382 RNZ655378:RNZ655382 RXV655378:RXV655382 SHR655378:SHR655382 SRN655378:SRN655382 TBJ655378:TBJ655382 TLF655378:TLF655382 TVB655378:TVB655382 UEX655378:UEX655382 UOT655378:UOT655382 UYP655378:UYP655382 VIL655378:VIL655382 VSH655378:VSH655382 WCD655378:WCD655382 WLZ655378:WLZ655382 WVV655378:WVV655382 N720913:N720917 JJ720914:JJ720918 TF720914:TF720918 ADB720914:ADB720918 AMX720914:AMX720918 AWT720914:AWT720918 BGP720914:BGP720918 BQL720914:BQL720918 CAH720914:CAH720918 CKD720914:CKD720918 CTZ720914:CTZ720918 DDV720914:DDV720918 DNR720914:DNR720918 DXN720914:DXN720918 EHJ720914:EHJ720918 ERF720914:ERF720918 FBB720914:FBB720918 FKX720914:FKX720918 FUT720914:FUT720918 GEP720914:GEP720918 GOL720914:GOL720918 GYH720914:GYH720918 HID720914:HID720918 HRZ720914:HRZ720918 IBV720914:IBV720918 ILR720914:ILR720918 IVN720914:IVN720918 JFJ720914:JFJ720918 JPF720914:JPF720918 JZB720914:JZB720918 KIX720914:KIX720918 KST720914:KST720918 LCP720914:LCP720918 LML720914:LML720918 LWH720914:LWH720918 MGD720914:MGD720918 MPZ720914:MPZ720918 MZV720914:MZV720918 NJR720914:NJR720918 NTN720914:NTN720918 ODJ720914:ODJ720918 ONF720914:ONF720918 OXB720914:OXB720918 PGX720914:PGX720918 PQT720914:PQT720918 QAP720914:QAP720918 QKL720914:QKL720918 QUH720914:QUH720918 RED720914:RED720918 RNZ720914:RNZ720918 RXV720914:RXV720918 SHR720914:SHR720918 SRN720914:SRN720918 TBJ720914:TBJ720918 TLF720914:TLF720918 TVB720914:TVB720918 UEX720914:UEX720918 UOT720914:UOT720918 UYP720914:UYP720918 VIL720914:VIL720918 VSH720914:VSH720918 WCD720914:WCD720918 WLZ720914:WLZ720918 WVV720914:WVV720918 N786449:N786453 JJ786450:JJ786454 TF786450:TF786454 ADB786450:ADB786454 AMX786450:AMX786454 AWT786450:AWT786454 BGP786450:BGP786454 BQL786450:BQL786454 CAH786450:CAH786454 CKD786450:CKD786454 CTZ786450:CTZ786454 DDV786450:DDV786454 DNR786450:DNR786454 DXN786450:DXN786454 EHJ786450:EHJ786454 ERF786450:ERF786454 FBB786450:FBB786454 FKX786450:FKX786454 FUT786450:FUT786454 GEP786450:GEP786454 GOL786450:GOL786454 GYH786450:GYH786454 HID786450:HID786454 HRZ786450:HRZ786454 IBV786450:IBV786454 ILR786450:ILR786454 IVN786450:IVN786454 JFJ786450:JFJ786454 JPF786450:JPF786454 JZB786450:JZB786454 KIX786450:KIX786454 KST786450:KST786454 LCP786450:LCP786454 LML786450:LML786454 LWH786450:LWH786454 MGD786450:MGD786454 MPZ786450:MPZ786454 MZV786450:MZV786454 NJR786450:NJR786454 NTN786450:NTN786454 ODJ786450:ODJ786454 ONF786450:ONF786454 OXB786450:OXB786454 PGX786450:PGX786454 PQT786450:PQT786454 QAP786450:QAP786454 QKL786450:QKL786454 QUH786450:QUH786454 RED786450:RED786454 RNZ786450:RNZ786454 RXV786450:RXV786454 SHR786450:SHR786454 SRN786450:SRN786454 TBJ786450:TBJ786454 TLF786450:TLF786454 TVB786450:TVB786454 UEX786450:UEX786454 UOT786450:UOT786454 UYP786450:UYP786454 VIL786450:VIL786454 VSH786450:VSH786454 WCD786450:WCD786454 WLZ786450:WLZ786454 WVV786450:WVV786454 N851985:N851989 JJ851986:JJ851990 TF851986:TF851990 ADB851986:ADB851990 AMX851986:AMX851990 AWT851986:AWT851990 BGP851986:BGP851990 BQL851986:BQL851990 CAH851986:CAH851990 CKD851986:CKD851990 CTZ851986:CTZ851990 DDV851986:DDV851990 DNR851986:DNR851990 DXN851986:DXN851990 EHJ851986:EHJ851990 ERF851986:ERF851990 FBB851986:FBB851990 FKX851986:FKX851990 FUT851986:FUT851990 GEP851986:GEP851990 GOL851986:GOL851990 GYH851986:GYH851990 HID851986:HID851990 HRZ851986:HRZ851990 IBV851986:IBV851990 ILR851986:ILR851990 IVN851986:IVN851990 JFJ851986:JFJ851990 JPF851986:JPF851990 JZB851986:JZB851990 KIX851986:KIX851990 KST851986:KST851990 LCP851986:LCP851990 LML851986:LML851990 LWH851986:LWH851990 MGD851986:MGD851990 MPZ851986:MPZ851990 MZV851986:MZV851990 NJR851986:NJR851990 NTN851986:NTN851990 ODJ851986:ODJ851990 ONF851986:ONF851990 OXB851986:OXB851990 PGX851986:PGX851990 PQT851986:PQT851990 QAP851986:QAP851990 QKL851986:QKL851990 QUH851986:QUH851990 RED851986:RED851990 RNZ851986:RNZ851990 RXV851986:RXV851990 SHR851986:SHR851990 SRN851986:SRN851990 TBJ851986:TBJ851990 TLF851986:TLF851990 TVB851986:TVB851990 UEX851986:UEX851990 UOT851986:UOT851990 UYP851986:UYP851990 VIL851986:VIL851990 VSH851986:VSH851990 WCD851986:WCD851990 WLZ851986:WLZ851990 WVV851986:WVV851990 N917521:N917525 JJ917522:JJ917526 TF917522:TF917526 ADB917522:ADB917526 AMX917522:AMX917526 AWT917522:AWT917526 BGP917522:BGP917526 BQL917522:BQL917526 CAH917522:CAH917526 CKD917522:CKD917526 CTZ917522:CTZ917526 DDV917522:DDV917526 DNR917522:DNR917526 DXN917522:DXN917526 EHJ917522:EHJ917526 ERF917522:ERF917526 FBB917522:FBB917526 FKX917522:FKX917526 FUT917522:FUT917526 GEP917522:GEP917526 GOL917522:GOL917526 GYH917522:GYH917526 HID917522:HID917526 HRZ917522:HRZ917526 IBV917522:IBV917526 ILR917522:ILR917526 IVN917522:IVN917526 JFJ917522:JFJ917526 JPF917522:JPF917526 JZB917522:JZB917526 KIX917522:KIX917526 KST917522:KST917526 LCP917522:LCP917526 LML917522:LML917526 LWH917522:LWH917526 MGD917522:MGD917526 MPZ917522:MPZ917526 MZV917522:MZV917526 NJR917522:NJR917526 NTN917522:NTN917526 ODJ917522:ODJ917526 ONF917522:ONF917526 OXB917522:OXB917526 PGX917522:PGX917526 PQT917522:PQT917526 QAP917522:QAP917526 QKL917522:QKL917526 QUH917522:QUH917526 RED917522:RED917526 RNZ917522:RNZ917526 RXV917522:RXV917526 SHR917522:SHR917526 SRN917522:SRN917526 TBJ917522:TBJ917526 TLF917522:TLF917526 TVB917522:TVB917526 UEX917522:UEX917526 UOT917522:UOT917526 UYP917522:UYP917526 VIL917522:VIL917526 VSH917522:VSH917526 WCD917522:WCD917526 WLZ917522:WLZ917526 WVV917522:WVV917526 N983057:N983061 JJ983058:JJ983062 TF983058:TF983062 ADB983058:ADB983062 AMX983058:AMX983062 AWT983058:AWT983062 BGP983058:BGP983062 BQL983058:BQL983062 CAH983058:CAH983062 CKD983058:CKD983062 CTZ983058:CTZ983062 DDV983058:DDV983062 DNR983058:DNR983062 DXN983058:DXN983062 EHJ983058:EHJ983062 ERF983058:ERF983062 FBB983058:FBB983062 FKX983058:FKX983062 FUT983058:FUT983062 GEP983058:GEP983062 GOL983058:GOL983062 GYH983058:GYH983062 HID983058:HID983062 HRZ983058:HRZ983062 IBV983058:IBV983062 ILR983058:ILR983062 IVN983058:IVN983062 JFJ983058:JFJ983062 JPF983058:JPF983062 JZB983058:JZB983062 KIX983058:KIX983062 KST983058:KST983062 LCP983058:LCP983062 LML983058:LML983062 LWH983058:LWH983062 MGD983058:MGD983062 MPZ983058:MPZ983062 MZV983058:MZV983062 NJR983058:NJR983062 NTN983058:NTN983062 ODJ983058:ODJ983062 ONF983058:ONF983062 OXB983058:OXB983062 PGX983058:PGX983062 PQT983058:PQT983062 QAP983058:QAP983062 QKL983058:QKL983062 QUH983058:QUH983062 RED983058:RED983062 RNZ983058:RNZ983062 RXV983058:RXV983062 SHR983058:SHR983062 SRN983058:SRN983062 TBJ983058:TBJ983062 TLF983058:TLF983062 TVB983058:TVB983062 UEX983058:UEX983062 UOT983058:UOT983062 UYP983058:UYP983062 VIL983058:VIL983062 VSH983058:VSH983062 WCD983058:WCD983062 WLZ983058:WLZ983062 WVV983058:WVV983062 N65559:N65563 JJ65560:JJ65564 TF65560:TF65564 ADB65560:ADB65564 AMX65560:AMX65564 AWT65560:AWT65564 BGP65560:BGP65564 BQL65560:BQL65564 CAH65560:CAH65564 CKD65560:CKD65564 CTZ65560:CTZ65564 DDV65560:DDV65564 DNR65560:DNR65564 DXN65560:DXN65564 EHJ65560:EHJ65564 ERF65560:ERF65564 FBB65560:FBB65564 FKX65560:FKX65564 FUT65560:FUT65564 GEP65560:GEP65564 GOL65560:GOL65564 GYH65560:GYH65564 HID65560:HID65564 HRZ65560:HRZ65564 IBV65560:IBV65564 ILR65560:ILR65564 IVN65560:IVN65564 JFJ65560:JFJ65564 JPF65560:JPF65564 JZB65560:JZB65564 KIX65560:KIX65564 KST65560:KST65564 LCP65560:LCP65564 LML65560:LML65564 LWH65560:LWH65564 MGD65560:MGD65564 MPZ65560:MPZ65564 MZV65560:MZV65564 NJR65560:NJR65564 NTN65560:NTN65564 ODJ65560:ODJ65564 ONF65560:ONF65564 OXB65560:OXB65564 PGX65560:PGX65564 PQT65560:PQT65564 QAP65560:QAP65564 QKL65560:QKL65564 QUH65560:QUH65564 RED65560:RED65564 RNZ65560:RNZ65564 RXV65560:RXV65564 SHR65560:SHR65564 SRN65560:SRN65564 TBJ65560:TBJ65564 TLF65560:TLF65564 TVB65560:TVB65564 UEX65560:UEX65564 UOT65560:UOT65564 UYP65560:UYP65564 VIL65560:VIL65564 VSH65560:VSH65564 WCD65560:WCD65564 WLZ65560:WLZ65564 WVV65560:WVV65564 N131095:N131099 JJ131096:JJ131100 TF131096:TF131100 ADB131096:ADB131100 AMX131096:AMX131100 AWT131096:AWT131100 BGP131096:BGP131100 BQL131096:BQL131100 CAH131096:CAH131100 CKD131096:CKD131100 CTZ131096:CTZ131100 DDV131096:DDV131100 DNR131096:DNR131100 DXN131096:DXN131100 EHJ131096:EHJ131100 ERF131096:ERF131100 FBB131096:FBB131100 FKX131096:FKX131100 FUT131096:FUT131100 GEP131096:GEP131100 GOL131096:GOL131100 GYH131096:GYH131100 HID131096:HID131100 HRZ131096:HRZ131100 IBV131096:IBV131100 ILR131096:ILR131100 IVN131096:IVN131100 JFJ131096:JFJ131100 JPF131096:JPF131100 JZB131096:JZB131100 KIX131096:KIX131100 KST131096:KST131100 LCP131096:LCP131100 LML131096:LML131100 LWH131096:LWH131100 MGD131096:MGD131100 MPZ131096:MPZ131100 MZV131096:MZV131100 NJR131096:NJR131100 NTN131096:NTN131100 ODJ131096:ODJ131100 ONF131096:ONF131100 OXB131096:OXB131100 PGX131096:PGX131100 PQT131096:PQT131100 QAP131096:QAP131100 QKL131096:QKL131100 QUH131096:QUH131100 RED131096:RED131100 RNZ131096:RNZ131100 RXV131096:RXV131100 SHR131096:SHR131100 SRN131096:SRN131100 TBJ131096:TBJ131100 TLF131096:TLF131100 TVB131096:TVB131100 UEX131096:UEX131100 UOT131096:UOT131100 UYP131096:UYP131100 VIL131096:VIL131100 VSH131096:VSH131100 WCD131096:WCD131100 WLZ131096:WLZ131100 WVV131096:WVV131100 N196631:N196635 JJ196632:JJ196636 TF196632:TF196636 ADB196632:ADB196636 AMX196632:AMX196636 AWT196632:AWT196636 BGP196632:BGP196636 BQL196632:BQL196636 CAH196632:CAH196636 CKD196632:CKD196636 CTZ196632:CTZ196636 DDV196632:DDV196636 DNR196632:DNR196636 DXN196632:DXN196636 EHJ196632:EHJ196636 ERF196632:ERF196636 FBB196632:FBB196636 FKX196632:FKX196636 FUT196632:FUT196636 GEP196632:GEP196636 GOL196632:GOL196636 GYH196632:GYH196636 HID196632:HID196636 HRZ196632:HRZ196636 IBV196632:IBV196636 ILR196632:ILR196636 IVN196632:IVN196636 JFJ196632:JFJ196636 JPF196632:JPF196636 JZB196632:JZB196636 KIX196632:KIX196636 KST196632:KST196636 LCP196632:LCP196636 LML196632:LML196636 LWH196632:LWH196636 MGD196632:MGD196636 MPZ196632:MPZ196636 MZV196632:MZV196636 NJR196632:NJR196636 NTN196632:NTN196636 ODJ196632:ODJ196636 ONF196632:ONF196636 OXB196632:OXB196636 PGX196632:PGX196636 PQT196632:PQT196636 QAP196632:QAP196636 QKL196632:QKL196636 QUH196632:QUH196636 RED196632:RED196636 RNZ196632:RNZ196636 RXV196632:RXV196636 SHR196632:SHR196636 SRN196632:SRN196636 TBJ196632:TBJ196636 TLF196632:TLF196636 TVB196632:TVB196636 UEX196632:UEX196636 UOT196632:UOT196636 UYP196632:UYP196636 VIL196632:VIL196636 VSH196632:VSH196636 WCD196632:WCD196636 WLZ196632:WLZ196636 WVV196632:WVV196636 N262167:N262171 JJ262168:JJ262172 TF262168:TF262172 ADB262168:ADB262172 AMX262168:AMX262172 AWT262168:AWT262172 BGP262168:BGP262172 BQL262168:BQL262172 CAH262168:CAH262172 CKD262168:CKD262172 CTZ262168:CTZ262172 DDV262168:DDV262172 DNR262168:DNR262172 DXN262168:DXN262172 EHJ262168:EHJ262172 ERF262168:ERF262172 FBB262168:FBB262172 FKX262168:FKX262172 FUT262168:FUT262172 GEP262168:GEP262172 GOL262168:GOL262172 GYH262168:GYH262172 HID262168:HID262172 HRZ262168:HRZ262172 IBV262168:IBV262172 ILR262168:ILR262172 IVN262168:IVN262172 JFJ262168:JFJ262172 JPF262168:JPF262172 JZB262168:JZB262172 KIX262168:KIX262172 KST262168:KST262172 LCP262168:LCP262172 LML262168:LML262172 LWH262168:LWH262172 MGD262168:MGD262172 MPZ262168:MPZ262172 MZV262168:MZV262172 NJR262168:NJR262172 NTN262168:NTN262172 ODJ262168:ODJ262172 ONF262168:ONF262172 OXB262168:OXB262172 PGX262168:PGX262172 PQT262168:PQT262172 QAP262168:QAP262172 QKL262168:QKL262172 QUH262168:QUH262172 RED262168:RED262172 RNZ262168:RNZ262172 RXV262168:RXV262172 SHR262168:SHR262172 SRN262168:SRN262172 TBJ262168:TBJ262172 TLF262168:TLF262172 TVB262168:TVB262172 UEX262168:UEX262172 UOT262168:UOT262172 UYP262168:UYP262172 VIL262168:VIL262172 VSH262168:VSH262172 WCD262168:WCD262172 WLZ262168:WLZ262172 WVV262168:WVV262172 N327703:N327707 JJ327704:JJ327708 TF327704:TF327708 ADB327704:ADB327708 AMX327704:AMX327708 AWT327704:AWT327708 BGP327704:BGP327708 BQL327704:BQL327708 CAH327704:CAH327708 CKD327704:CKD327708 CTZ327704:CTZ327708 DDV327704:DDV327708 DNR327704:DNR327708 DXN327704:DXN327708 EHJ327704:EHJ327708 ERF327704:ERF327708 FBB327704:FBB327708 FKX327704:FKX327708 FUT327704:FUT327708 GEP327704:GEP327708 GOL327704:GOL327708 GYH327704:GYH327708 HID327704:HID327708 HRZ327704:HRZ327708 IBV327704:IBV327708 ILR327704:ILR327708 IVN327704:IVN327708 JFJ327704:JFJ327708 JPF327704:JPF327708 JZB327704:JZB327708 KIX327704:KIX327708 KST327704:KST327708 LCP327704:LCP327708 LML327704:LML327708 LWH327704:LWH327708 MGD327704:MGD327708 MPZ327704:MPZ327708 MZV327704:MZV327708 NJR327704:NJR327708 NTN327704:NTN327708 ODJ327704:ODJ327708 ONF327704:ONF327708 OXB327704:OXB327708 PGX327704:PGX327708 PQT327704:PQT327708 QAP327704:QAP327708 QKL327704:QKL327708 QUH327704:QUH327708 RED327704:RED327708 RNZ327704:RNZ327708 RXV327704:RXV327708 SHR327704:SHR327708 SRN327704:SRN327708 TBJ327704:TBJ327708 TLF327704:TLF327708 TVB327704:TVB327708 UEX327704:UEX327708 UOT327704:UOT327708 UYP327704:UYP327708 VIL327704:VIL327708 VSH327704:VSH327708 WCD327704:WCD327708 WLZ327704:WLZ327708 WVV327704:WVV327708 N393239:N393243 JJ393240:JJ393244 TF393240:TF393244 ADB393240:ADB393244 AMX393240:AMX393244 AWT393240:AWT393244 BGP393240:BGP393244 BQL393240:BQL393244 CAH393240:CAH393244 CKD393240:CKD393244 CTZ393240:CTZ393244 DDV393240:DDV393244 DNR393240:DNR393244 DXN393240:DXN393244 EHJ393240:EHJ393244 ERF393240:ERF393244 FBB393240:FBB393244 FKX393240:FKX393244 FUT393240:FUT393244 GEP393240:GEP393244 GOL393240:GOL393244 GYH393240:GYH393244 HID393240:HID393244 HRZ393240:HRZ393244 IBV393240:IBV393244 ILR393240:ILR393244 IVN393240:IVN393244 JFJ393240:JFJ393244 JPF393240:JPF393244 JZB393240:JZB393244 KIX393240:KIX393244 KST393240:KST393244 LCP393240:LCP393244 LML393240:LML393244 LWH393240:LWH393244 MGD393240:MGD393244 MPZ393240:MPZ393244 MZV393240:MZV393244 NJR393240:NJR393244 NTN393240:NTN393244 ODJ393240:ODJ393244 ONF393240:ONF393244 OXB393240:OXB393244 PGX393240:PGX393244 PQT393240:PQT393244 QAP393240:QAP393244 QKL393240:QKL393244 QUH393240:QUH393244 RED393240:RED393244 RNZ393240:RNZ393244 RXV393240:RXV393244 SHR393240:SHR393244 SRN393240:SRN393244 TBJ393240:TBJ393244 TLF393240:TLF393244 TVB393240:TVB393244 UEX393240:UEX393244 UOT393240:UOT393244 UYP393240:UYP393244 VIL393240:VIL393244 VSH393240:VSH393244 WCD393240:WCD393244 WLZ393240:WLZ393244 WVV393240:WVV393244 N458775:N458779 JJ458776:JJ458780 TF458776:TF458780 ADB458776:ADB458780 AMX458776:AMX458780 AWT458776:AWT458780 BGP458776:BGP458780 BQL458776:BQL458780 CAH458776:CAH458780 CKD458776:CKD458780 CTZ458776:CTZ458780 DDV458776:DDV458780 DNR458776:DNR458780 DXN458776:DXN458780 EHJ458776:EHJ458780 ERF458776:ERF458780 FBB458776:FBB458780 FKX458776:FKX458780 FUT458776:FUT458780 GEP458776:GEP458780 GOL458776:GOL458780 GYH458776:GYH458780 HID458776:HID458780 HRZ458776:HRZ458780 IBV458776:IBV458780 ILR458776:ILR458780 IVN458776:IVN458780 JFJ458776:JFJ458780 JPF458776:JPF458780 JZB458776:JZB458780 KIX458776:KIX458780 KST458776:KST458780 LCP458776:LCP458780 LML458776:LML458780 LWH458776:LWH458780 MGD458776:MGD458780 MPZ458776:MPZ458780 MZV458776:MZV458780 NJR458776:NJR458780 NTN458776:NTN458780 ODJ458776:ODJ458780 ONF458776:ONF458780 OXB458776:OXB458780 PGX458776:PGX458780 PQT458776:PQT458780 QAP458776:QAP458780 QKL458776:QKL458780 QUH458776:QUH458780 RED458776:RED458780 RNZ458776:RNZ458780 RXV458776:RXV458780 SHR458776:SHR458780 SRN458776:SRN458780 TBJ458776:TBJ458780 TLF458776:TLF458780 TVB458776:TVB458780 UEX458776:UEX458780 UOT458776:UOT458780 UYP458776:UYP458780 VIL458776:VIL458780 VSH458776:VSH458780 WCD458776:WCD458780 WLZ458776:WLZ458780 WVV458776:WVV458780 N524311:N524315 JJ524312:JJ524316 TF524312:TF524316 ADB524312:ADB524316 AMX524312:AMX524316 AWT524312:AWT524316 BGP524312:BGP524316 BQL524312:BQL524316 CAH524312:CAH524316 CKD524312:CKD524316 CTZ524312:CTZ524316 DDV524312:DDV524316 DNR524312:DNR524316 DXN524312:DXN524316 EHJ524312:EHJ524316 ERF524312:ERF524316 FBB524312:FBB524316 FKX524312:FKX524316 FUT524312:FUT524316 GEP524312:GEP524316 GOL524312:GOL524316 GYH524312:GYH524316 HID524312:HID524316 HRZ524312:HRZ524316 IBV524312:IBV524316 ILR524312:ILR524316 IVN524312:IVN524316 JFJ524312:JFJ524316 JPF524312:JPF524316 JZB524312:JZB524316 KIX524312:KIX524316 KST524312:KST524316 LCP524312:LCP524316 LML524312:LML524316 LWH524312:LWH524316 MGD524312:MGD524316 MPZ524312:MPZ524316 MZV524312:MZV524316 NJR524312:NJR524316 NTN524312:NTN524316 ODJ524312:ODJ524316 ONF524312:ONF524316 OXB524312:OXB524316 PGX524312:PGX524316 PQT524312:PQT524316 QAP524312:QAP524316 QKL524312:QKL524316 QUH524312:QUH524316 RED524312:RED524316 RNZ524312:RNZ524316 RXV524312:RXV524316 SHR524312:SHR524316 SRN524312:SRN524316 TBJ524312:TBJ524316 TLF524312:TLF524316 TVB524312:TVB524316 UEX524312:UEX524316 UOT524312:UOT524316 UYP524312:UYP524316 VIL524312:VIL524316 VSH524312:VSH524316 WCD524312:WCD524316 WLZ524312:WLZ524316 WVV524312:WVV524316 N589847:N589851 JJ589848:JJ589852 TF589848:TF589852 ADB589848:ADB589852 AMX589848:AMX589852 AWT589848:AWT589852 BGP589848:BGP589852 BQL589848:BQL589852 CAH589848:CAH589852 CKD589848:CKD589852 CTZ589848:CTZ589852 DDV589848:DDV589852 DNR589848:DNR589852 DXN589848:DXN589852 EHJ589848:EHJ589852 ERF589848:ERF589852 FBB589848:FBB589852 FKX589848:FKX589852 FUT589848:FUT589852 GEP589848:GEP589852 GOL589848:GOL589852 GYH589848:GYH589852 HID589848:HID589852 HRZ589848:HRZ589852 IBV589848:IBV589852 ILR589848:ILR589852 IVN589848:IVN589852 JFJ589848:JFJ589852 JPF589848:JPF589852 JZB589848:JZB589852 KIX589848:KIX589852 KST589848:KST589852 LCP589848:LCP589852 LML589848:LML589852 LWH589848:LWH589852 MGD589848:MGD589852 MPZ589848:MPZ589852 MZV589848:MZV589852 NJR589848:NJR589852 NTN589848:NTN589852 ODJ589848:ODJ589852 ONF589848:ONF589852 OXB589848:OXB589852 PGX589848:PGX589852 PQT589848:PQT589852 QAP589848:QAP589852 QKL589848:QKL589852 QUH589848:QUH589852 RED589848:RED589852 RNZ589848:RNZ589852 RXV589848:RXV589852 SHR589848:SHR589852 SRN589848:SRN589852 TBJ589848:TBJ589852 TLF589848:TLF589852 TVB589848:TVB589852 UEX589848:UEX589852 UOT589848:UOT589852 UYP589848:UYP589852 VIL589848:VIL589852 VSH589848:VSH589852 WCD589848:WCD589852 WLZ589848:WLZ589852 WVV589848:WVV589852 N655383:N655387 JJ655384:JJ655388 TF655384:TF655388 ADB655384:ADB655388 AMX655384:AMX655388 AWT655384:AWT655388 BGP655384:BGP655388 BQL655384:BQL655388 CAH655384:CAH655388 CKD655384:CKD655388 CTZ655384:CTZ655388 DDV655384:DDV655388 DNR655384:DNR655388 DXN655384:DXN655388 EHJ655384:EHJ655388 ERF655384:ERF655388 FBB655384:FBB655388 FKX655384:FKX655388 FUT655384:FUT655388 GEP655384:GEP655388 GOL655384:GOL655388 GYH655384:GYH655388 HID655384:HID655388 HRZ655384:HRZ655388 IBV655384:IBV655388 ILR655384:ILR655388 IVN655384:IVN655388 JFJ655384:JFJ655388 JPF655384:JPF655388 JZB655384:JZB655388 KIX655384:KIX655388 KST655384:KST655388 LCP655384:LCP655388 LML655384:LML655388 LWH655384:LWH655388 MGD655384:MGD655388 MPZ655384:MPZ655388 MZV655384:MZV655388 NJR655384:NJR655388 NTN655384:NTN655388 ODJ655384:ODJ655388 ONF655384:ONF655388 OXB655384:OXB655388 PGX655384:PGX655388 PQT655384:PQT655388 QAP655384:QAP655388 QKL655384:QKL655388 QUH655384:QUH655388 RED655384:RED655388 RNZ655384:RNZ655388 RXV655384:RXV655388 SHR655384:SHR655388 SRN655384:SRN655388 TBJ655384:TBJ655388 TLF655384:TLF655388 TVB655384:TVB655388 UEX655384:UEX655388 UOT655384:UOT655388 UYP655384:UYP655388 VIL655384:VIL655388 VSH655384:VSH655388 WCD655384:WCD655388 WLZ655384:WLZ655388 WVV655384:WVV655388 N720919:N720923 JJ720920:JJ720924 TF720920:TF720924 ADB720920:ADB720924 AMX720920:AMX720924 AWT720920:AWT720924 BGP720920:BGP720924 BQL720920:BQL720924 CAH720920:CAH720924 CKD720920:CKD720924 CTZ720920:CTZ720924 DDV720920:DDV720924 DNR720920:DNR720924 DXN720920:DXN720924 EHJ720920:EHJ720924 ERF720920:ERF720924 FBB720920:FBB720924 FKX720920:FKX720924 FUT720920:FUT720924 GEP720920:GEP720924 GOL720920:GOL720924 GYH720920:GYH720924 HID720920:HID720924 HRZ720920:HRZ720924 IBV720920:IBV720924 ILR720920:ILR720924 IVN720920:IVN720924 JFJ720920:JFJ720924 JPF720920:JPF720924 JZB720920:JZB720924 KIX720920:KIX720924 KST720920:KST720924 LCP720920:LCP720924 LML720920:LML720924 LWH720920:LWH720924 MGD720920:MGD720924 MPZ720920:MPZ720924 MZV720920:MZV720924 NJR720920:NJR720924 NTN720920:NTN720924 ODJ720920:ODJ720924 ONF720920:ONF720924 OXB720920:OXB720924 PGX720920:PGX720924 PQT720920:PQT720924 QAP720920:QAP720924 QKL720920:QKL720924 QUH720920:QUH720924 RED720920:RED720924 RNZ720920:RNZ720924 RXV720920:RXV720924 SHR720920:SHR720924 SRN720920:SRN720924 TBJ720920:TBJ720924 TLF720920:TLF720924 TVB720920:TVB720924 UEX720920:UEX720924 UOT720920:UOT720924 UYP720920:UYP720924 VIL720920:VIL720924 VSH720920:VSH720924 WCD720920:WCD720924 WLZ720920:WLZ720924 WVV720920:WVV720924 N786455:N786459 JJ786456:JJ786460 TF786456:TF786460 ADB786456:ADB786460 AMX786456:AMX786460 AWT786456:AWT786460 BGP786456:BGP786460 BQL786456:BQL786460 CAH786456:CAH786460 CKD786456:CKD786460 CTZ786456:CTZ786460 DDV786456:DDV786460 DNR786456:DNR786460 DXN786456:DXN786460 EHJ786456:EHJ786460 ERF786456:ERF786460 FBB786456:FBB786460 FKX786456:FKX786460 FUT786456:FUT786460 GEP786456:GEP786460 GOL786456:GOL786460 GYH786456:GYH786460 HID786456:HID786460 HRZ786456:HRZ786460 IBV786456:IBV786460 ILR786456:ILR786460 IVN786456:IVN786460 JFJ786456:JFJ786460 JPF786456:JPF786460 JZB786456:JZB786460 KIX786456:KIX786460 KST786456:KST786460 LCP786456:LCP786460 LML786456:LML786460 LWH786456:LWH786460 MGD786456:MGD786460 MPZ786456:MPZ786460 MZV786456:MZV786460 NJR786456:NJR786460 NTN786456:NTN786460 ODJ786456:ODJ786460 ONF786456:ONF786460 OXB786456:OXB786460 PGX786456:PGX786460 PQT786456:PQT786460 QAP786456:QAP786460 QKL786456:QKL786460 QUH786456:QUH786460 RED786456:RED786460 RNZ786456:RNZ786460 RXV786456:RXV786460 SHR786456:SHR786460 SRN786456:SRN786460 TBJ786456:TBJ786460 TLF786456:TLF786460 TVB786456:TVB786460 UEX786456:UEX786460 UOT786456:UOT786460 UYP786456:UYP786460 VIL786456:VIL786460 VSH786456:VSH786460 WCD786456:WCD786460 WLZ786456:WLZ786460 WVV786456:WVV786460 N851991:N851995 JJ851992:JJ851996 TF851992:TF851996 ADB851992:ADB851996 AMX851992:AMX851996 AWT851992:AWT851996 BGP851992:BGP851996 BQL851992:BQL851996 CAH851992:CAH851996 CKD851992:CKD851996 CTZ851992:CTZ851996 DDV851992:DDV851996 DNR851992:DNR851996 DXN851992:DXN851996 EHJ851992:EHJ851996 ERF851992:ERF851996 FBB851992:FBB851996 FKX851992:FKX851996 FUT851992:FUT851996 GEP851992:GEP851996 GOL851992:GOL851996 GYH851992:GYH851996 HID851992:HID851996 HRZ851992:HRZ851996 IBV851992:IBV851996 ILR851992:ILR851996 IVN851992:IVN851996 JFJ851992:JFJ851996 JPF851992:JPF851996 JZB851992:JZB851996 KIX851992:KIX851996 KST851992:KST851996 LCP851992:LCP851996 LML851992:LML851996 LWH851992:LWH851996 MGD851992:MGD851996 MPZ851992:MPZ851996 MZV851992:MZV851996 NJR851992:NJR851996 NTN851992:NTN851996 ODJ851992:ODJ851996 ONF851992:ONF851996 OXB851992:OXB851996 PGX851992:PGX851996 PQT851992:PQT851996 QAP851992:QAP851996 QKL851992:QKL851996 QUH851992:QUH851996 RED851992:RED851996 RNZ851992:RNZ851996 RXV851992:RXV851996 SHR851992:SHR851996 SRN851992:SRN851996 TBJ851992:TBJ851996 TLF851992:TLF851996 TVB851992:TVB851996 UEX851992:UEX851996 UOT851992:UOT851996 UYP851992:UYP851996 VIL851992:VIL851996 VSH851992:VSH851996 WCD851992:WCD851996 WLZ851992:WLZ851996 WVV851992:WVV851996 N917527:N917531 JJ917528:JJ917532 TF917528:TF917532 ADB917528:ADB917532 AMX917528:AMX917532 AWT917528:AWT917532 BGP917528:BGP917532 BQL917528:BQL917532 CAH917528:CAH917532 CKD917528:CKD917532 CTZ917528:CTZ917532 DDV917528:DDV917532 DNR917528:DNR917532 DXN917528:DXN917532 EHJ917528:EHJ917532 ERF917528:ERF917532 FBB917528:FBB917532 FKX917528:FKX917532 FUT917528:FUT917532 GEP917528:GEP917532 GOL917528:GOL917532 GYH917528:GYH917532 HID917528:HID917532 HRZ917528:HRZ917532 IBV917528:IBV917532 ILR917528:ILR917532 IVN917528:IVN917532 JFJ917528:JFJ917532 JPF917528:JPF917532 JZB917528:JZB917532 KIX917528:KIX917532 KST917528:KST917532 LCP917528:LCP917532 LML917528:LML917532 LWH917528:LWH917532 MGD917528:MGD917532 MPZ917528:MPZ917532 MZV917528:MZV917532 NJR917528:NJR917532 NTN917528:NTN917532 ODJ917528:ODJ917532 ONF917528:ONF917532 OXB917528:OXB917532 PGX917528:PGX917532 PQT917528:PQT917532 QAP917528:QAP917532 QKL917528:QKL917532 QUH917528:QUH917532 RED917528:RED917532 RNZ917528:RNZ917532 RXV917528:RXV917532 SHR917528:SHR917532 SRN917528:SRN917532 TBJ917528:TBJ917532 TLF917528:TLF917532 TVB917528:TVB917532 UEX917528:UEX917532 UOT917528:UOT917532 UYP917528:UYP917532 VIL917528:VIL917532 VSH917528:VSH917532 WCD917528:WCD917532 WLZ917528:WLZ917532 WVV917528:WVV917532 N983063:N983067 JJ983064:JJ983068 TF983064:TF983068 ADB983064:ADB983068 AMX983064:AMX983068 AWT983064:AWT983068 BGP983064:BGP983068 BQL983064:BQL983068 CAH983064:CAH983068 CKD983064:CKD983068 CTZ983064:CTZ983068 DDV983064:DDV983068 DNR983064:DNR983068 DXN983064:DXN983068 EHJ983064:EHJ983068 ERF983064:ERF983068 FBB983064:FBB983068 FKX983064:FKX983068 FUT983064:FUT983068 GEP983064:GEP983068 GOL983064:GOL983068 GYH983064:GYH983068 HID983064:HID983068 HRZ983064:HRZ983068 IBV983064:IBV983068 ILR983064:ILR983068 IVN983064:IVN983068 JFJ983064:JFJ983068 JPF983064:JPF983068 JZB983064:JZB983068 KIX983064:KIX983068 KST983064:KST983068 LCP983064:LCP983068 LML983064:LML983068 LWH983064:LWH983068 MGD983064:MGD983068 MPZ983064:MPZ983068 MZV983064:MZV983068 NJR983064:NJR983068 NTN983064:NTN983068 ODJ983064:ODJ983068 ONF983064:ONF983068 OXB983064:OXB983068 PGX983064:PGX983068 PQT983064:PQT983068 QAP983064:QAP983068 QKL983064:QKL983068 QUH983064:QUH983068 RED983064:RED983068 RNZ983064:RNZ983068 RXV983064:RXV983068 SHR983064:SHR983068 SRN983064:SRN983068 TBJ983064:TBJ983068 TLF983064:TLF983068 TVB983064:TVB983068 UEX983064:UEX983068 UOT983064:UOT983068 UYP983064:UYP983068 VIL983064:VIL983068 VSH983064:VSH983068 WCD983064:WCD983068 WLZ983064:WLZ983068 WVV983064:WVV983068 N65565:N65567 JJ65566:JJ65568 TF65566:TF65568 ADB65566:ADB65568 AMX65566:AMX65568 AWT65566:AWT65568 BGP65566:BGP65568 BQL65566:BQL65568 CAH65566:CAH65568 CKD65566:CKD65568 CTZ65566:CTZ65568 DDV65566:DDV65568 DNR65566:DNR65568 DXN65566:DXN65568 EHJ65566:EHJ65568 ERF65566:ERF65568 FBB65566:FBB65568 FKX65566:FKX65568 FUT65566:FUT65568 GEP65566:GEP65568 GOL65566:GOL65568 GYH65566:GYH65568 HID65566:HID65568 HRZ65566:HRZ65568 IBV65566:IBV65568 ILR65566:ILR65568 IVN65566:IVN65568 JFJ65566:JFJ65568 JPF65566:JPF65568 JZB65566:JZB65568 KIX65566:KIX65568 KST65566:KST65568 LCP65566:LCP65568 LML65566:LML65568 LWH65566:LWH65568 MGD65566:MGD65568 MPZ65566:MPZ65568 MZV65566:MZV65568 NJR65566:NJR65568 NTN65566:NTN65568 ODJ65566:ODJ65568 ONF65566:ONF65568 OXB65566:OXB65568 PGX65566:PGX65568 PQT65566:PQT65568 QAP65566:QAP65568 QKL65566:QKL65568 QUH65566:QUH65568 RED65566:RED65568 RNZ65566:RNZ65568 RXV65566:RXV65568 SHR65566:SHR65568 SRN65566:SRN65568 TBJ65566:TBJ65568 TLF65566:TLF65568 TVB65566:TVB65568 UEX65566:UEX65568 UOT65566:UOT65568 UYP65566:UYP65568 VIL65566:VIL65568 VSH65566:VSH65568 WCD65566:WCD65568 WLZ65566:WLZ65568 WVV65566:WVV65568 N131101:N131103 JJ131102:JJ131104 TF131102:TF131104 ADB131102:ADB131104 AMX131102:AMX131104 AWT131102:AWT131104 BGP131102:BGP131104 BQL131102:BQL131104 CAH131102:CAH131104 CKD131102:CKD131104 CTZ131102:CTZ131104 DDV131102:DDV131104 DNR131102:DNR131104 DXN131102:DXN131104 EHJ131102:EHJ131104 ERF131102:ERF131104 FBB131102:FBB131104 FKX131102:FKX131104 FUT131102:FUT131104 GEP131102:GEP131104 GOL131102:GOL131104 GYH131102:GYH131104 HID131102:HID131104 HRZ131102:HRZ131104 IBV131102:IBV131104 ILR131102:ILR131104 IVN131102:IVN131104 JFJ131102:JFJ131104 JPF131102:JPF131104 JZB131102:JZB131104 KIX131102:KIX131104 KST131102:KST131104 LCP131102:LCP131104 LML131102:LML131104 LWH131102:LWH131104 MGD131102:MGD131104 MPZ131102:MPZ131104 MZV131102:MZV131104 NJR131102:NJR131104 NTN131102:NTN131104 ODJ131102:ODJ131104 ONF131102:ONF131104 OXB131102:OXB131104 PGX131102:PGX131104 PQT131102:PQT131104 QAP131102:QAP131104 QKL131102:QKL131104 QUH131102:QUH131104 RED131102:RED131104 RNZ131102:RNZ131104 RXV131102:RXV131104 SHR131102:SHR131104 SRN131102:SRN131104 TBJ131102:TBJ131104 TLF131102:TLF131104 TVB131102:TVB131104 UEX131102:UEX131104 UOT131102:UOT131104 UYP131102:UYP131104 VIL131102:VIL131104 VSH131102:VSH131104 WCD131102:WCD131104 WLZ131102:WLZ131104 WVV131102:WVV131104 N196637:N196639 JJ196638:JJ196640 TF196638:TF196640 ADB196638:ADB196640 AMX196638:AMX196640 AWT196638:AWT196640 BGP196638:BGP196640 BQL196638:BQL196640 CAH196638:CAH196640 CKD196638:CKD196640 CTZ196638:CTZ196640 DDV196638:DDV196640 DNR196638:DNR196640 DXN196638:DXN196640 EHJ196638:EHJ196640 ERF196638:ERF196640 FBB196638:FBB196640 FKX196638:FKX196640 FUT196638:FUT196640 GEP196638:GEP196640 GOL196638:GOL196640 GYH196638:GYH196640 HID196638:HID196640 HRZ196638:HRZ196640 IBV196638:IBV196640 ILR196638:ILR196640 IVN196638:IVN196640 JFJ196638:JFJ196640 JPF196638:JPF196640 JZB196638:JZB196640 KIX196638:KIX196640 KST196638:KST196640 LCP196638:LCP196640 LML196638:LML196640 LWH196638:LWH196640 MGD196638:MGD196640 MPZ196638:MPZ196640 MZV196638:MZV196640 NJR196638:NJR196640 NTN196638:NTN196640 ODJ196638:ODJ196640 ONF196638:ONF196640 OXB196638:OXB196640 PGX196638:PGX196640 PQT196638:PQT196640 QAP196638:QAP196640 QKL196638:QKL196640 QUH196638:QUH196640 RED196638:RED196640 RNZ196638:RNZ196640 RXV196638:RXV196640 SHR196638:SHR196640 SRN196638:SRN196640 TBJ196638:TBJ196640 TLF196638:TLF196640 TVB196638:TVB196640 UEX196638:UEX196640 UOT196638:UOT196640 UYP196638:UYP196640 VIL196638:VIL196640 VSH196638:VSH196640 WCD196638:WCD196640 WLZ196638:WLZ196640 WVV196638:WVV196640 N262173:N262175 JJ262174:JJ262176 TF262174:TF262176 ADB262174:ADB262176 AMX262174:AMX262176 AWT262174:AWT262176 BGP262174:BGP262176 BQL262174:BQL262176 CAH262174:CAH262176 CKD262174:CKD262176 CTZ262174:CTZ262176 DDV262174:DDV262176 DNR262174:DNR262176 DXN262174:DXN262176 EHJ262174:EHJ262176 ERF262174:ERF262176 FBB262174:FBB262176 FKX262174:FKX262176 FUT262174:FUT262176 GEP262174:GEP262176 GOL262174:GOL262176 GYH262174:GYH262176 HID262174:HID262176 HRZ262174:HRZ262176 IBV262174:IBV262176 ILR262174:ILR262176 IVN262174:IVN262176 JFJ262174:JFJ262176 JPF262174:JPF262176 JZB262174:JZB262176 KIX262174:KIX262176 KST262174:KST262176 LCP262174:LCP262176 LML262174:LML262176 LWH262174:LWH262176 MGD262174:MGD262176 MPZ262174:MPZ262176 MZV262174:MZV262176 NJR262174:NJR262176 NTN262174:NTN262176 ODJ262174:ODJ262176 ONF262174:ONF262176 OXB262174:OXB262176 PGX262174:PGX262176 PQT262174:PQT262176 QAP262174:QAP262176 QKL262174:QKL262176 QUH262174:QUH262176 RED262174:RED262176 RNZ262174:RNZ262176 RXV262174:RXV262176 SHR262174:SHR262176 SRN262174:SRN262176 TBJ262174:TBJ262176 TLF262174:TLF262176 TVB262174:TVB262176 UEX262174:UEX262176 UOT262174:UOT262176 UYP262174:UYP262176 VIL262174:VIL262176 VSH262174:VSH262176 WCD262174:WCD262176 WLZ262174:WLZ262176 WVV262174:WVV262176 N327709:N327711 JJ327710:JJ327712 TF327710:TF327712 ADB327710:ADB327712 AMX327710:AMX327712 AWT327710:AWT327712 BGP327710:BGP327712 BQL327710:BQL327712 CAH327710:CAH327712 CKD327710:CKD327712 CTZ327710:CTZ327712 DDV327710:DDV327712 DNR327710:DNR327712 DXN327710:DXN327712 EHJ327710:EHJ327712 ERF327710:ERF327712 FBB327710:FBB327712 FKX327710:FKX327712 FUT327710:FUT327712 GEP327710:GEP327712 GOL327710:GOL327712 GYH327710:GYH327712 HID327710:HID327712 HRZ327710:HRZ327712 IBV327710:IBV327712 ILR327710:ILR327712 IVN327710:IVN327712 JFJ327710:JFJ327712 JPF327710:JPF327712 JZB327710:JZB327712 KIX327710:KIX327712 KST327710:KST327712 LCP327710:LCP327712 LML327710:LML327712 LWH327710:LWH327712 MGD327710:MGD327712 MPZ327710:MPZ327712 MZV327710:MZV327712 NJR327710:NJR327712 NTN327710:NTN327712 ODJ327710:ODJ327712 ONF327710:ONF327712 OXB327710:OXB327712 PGX327710:PGX327712 PQT327710:PQT327712 QAP327710:QAP327712 QKL327710:QKL327712 QUH327710:QUH327712 RED327710:RED327712 RNZ327710:RNZ327712 RXV327710:RXV327712 SHR327710:SHR327712 SRN327710:SRN327712 TBJ327710:TBJ327712 TLF327710:TLF327712 TVB327710:TVB327712 UEX327710:UEX327712 UOT327710:UOT327712 UYP327710:UYP327712 VIL327710:VIL327712 VSH327710:VSH327712 WCD327710:WCD327712 WLZ327710:WLZ327712 WVV327710:WVV327712 N393245:N393247 JJ393246:JJ393248 TF393246:TF393248 ADB393246:ADB393248 AMX393246:AMX393248 AWT393246:AWT393248 BGP393246:BGP393248 BQL393246:BQL393248 CAH393246:CAH393248 CKD393246:CKD393248 CTZ393246:CTZ393248 DDV393246:DDV393248 DNR393246:DNR393248 DXN393246:DXN393248 EHJ393246:EHJ393248 ERF393246:ERF393248 FBB393246:FBB393248 FKX393246:FKX393248 FUT393246:FUT393248 GEP393246:GEP393248 GOL393246:GOL393248 GYH393246:GYH393248 HID393246:HID393248 HRZ393246:HRZ393248 IBV393246:IBV393248 ILR393246:ILR393248 IVN393246:IVN393248 JFJ393246:JFJ393248 JPF393246:JPF393248 JZB393246:JZB393248 KIX393246:KIX393248 KST393246:KST393248 LCP393246:LCP393248 LML393246:LML393248 LWH393246:LWH393248 MGD393246:MGD393248 MPZ393246:MPZ393248 MZV393246:MZV393248 NJR393246:NJR393248 NTN393246:NTN393248 ODJ393246:ODJ393248 ONF393246:ONF393248 OXB393246:OXB393248 PGX393246:PGX393248 PQT393246:PQT393248 QAP393246:QAP393248 QKL393246:QKL393248 QUH393246:QUH393248 RED393246:RED393248 RNZ393246:RNZ393248 RXV393246:RXV393248 SHR393246:SHR393248 SRN393246:SRN393248 TBJ393246:TBJ393248 TLF393246:TLF393248 TVB393246:TVB393248 UEX393246:UEX393248 UOT393246:UOT393248 UYP393246:UYP393248 VIL393246:VIL393248 VSH393246:VSH393248 WCD393246:WCD393248 WLZ393246:WLZ393248 WVV393246:WVV393248 N458781:N458783 JJ458782:JJ458784 TF458782:TF458784 ADB458782:ADB458784 AMX458782:AMX458784 AWT458782:AWT458784 BGP458782:BGP458784 BQL458782:BQL458784 CAH458782:CAH458784 CKD458782:CKD458784 CTZ458782:CTZ458784 DDV458782:DDV458784 DNR458782:DNR458784 DXN458782:DXN458784 EHJ458782:EHJ458784 ERF458782:ERF458784 FBB458782:FBB458784 FKX458782:FKX458784 FUT458782:FUT458784 GEP458782:GEP458784 GOL458782:GOL458784 GYH458782:GYH458784 HID458782:HID458784 HRZ458782:HRZ458784 IBV458782:IBV458784 ILR458782:ILR458784 IVN458782:IVN458784 JFJ458782:JFJ458784 JPF458782:JPF458784 JZB458782:JZB458784 KIX458782:KIX458784 KST458782:KST458784 LCP458782:LCP458784 LML458782:LML458784 LWH458782:LWH458784 MGD458782:MGD458784 MPZ458782:MPZ458784 MZV458782:MZV458784 NJR458782:NJR458784 NTN458782:NTN458784 ODJ458782:ODJ458784 ONF458782:ONF458784 OXB458782:OXB458784 PGX458782:PGX458784 PQT458782:PQT458784 QAP458782:QAP458784 QKL458782:QKL458784 QUH458782:QUH458784 RED458782:RED458784 RNZ458782:RNZ458784 RXV458782:RXV458784 SHR458782:SHR458784 SRN458782:SRN458784 TBJ458782:TBJ458784 TLF458782:TLF458784 TVB458782:TVB458784 UEX458782:UEX458784 UOT458782:UOT458784 UYP458782:UYP458784 VIL458782:VIL458784 VSH458782:VSH458784 WCD458782:WCD458784 WLZ458782:WLZ458784 WVV458782:WVV458784 N524317:N524319 JJ524318:JJ524320 TF524318:TF524320 ADB524318:ADB524320 AMX524318:AMX524320 AWT524318:AWT524320 BGP524318:BGP524320 BQL524318:BQL524320 CAH524318:CAH524320 CKD524318:CKD524320 CTZ524318:CTZ524320 DDV524318:DDV524320 DNR524318:DNR524320 DXN524318:DXN524320 EHJ524318:EHJ524320 ERF524318:ERF524320 FBB524318:FBB524320 FKX524318:FKX524320 FUT524318:FUT524320 GEP524318:GEP524320 GOL524318:GOL524320 GYH524318:GYH524320 HID524318:HID524320 HRZ524318:HRZ524320 IBV524318:IBV524320 ILR524318:ILR524320 IVN524318:IVN524320 JFJ524318:JFJ524320 JPF524318:JPF524320 JZB524318:JZB524320 KIX524318:KIX524320 KST524318:KST524320 LCP524318:LCP524320 LML524318:LML524320 LWH524318:LWH524320 MGD524318:MGD524320 MPZ524318:MPZ524320 MZV524318:MZV524320 NJR524318:NJR524320 NTN524318:NTN524320 ODJ524318:ODJ524320 ONF524318:ONF524320 OXB524318:OXB524320 PGX524318:PGX524320 PQT524318:PQT524320 QAP524318:QAP524320 QKL524318:QKL524320 QUH524318:QUH524320 RED524318:RED524320 RNZ524318:RNZ524320 RXV524318:RXV524320 SHR524318:SHR524320 SRN524318:SRN524320 TBJ524318:TBJ524320 TLF524318:TLF524320 TVB524318:TVB524320 UEX524318:UEX524320 UOT524318:UOT524320 UYP524318:UYP524320 VIL524318:VIL524320 VSH524318:VSH524320 WCD524318:WCD524320 WLZ524318:WLZ524320 WVV524318:WVV524320 N589853:N589855 JJ589854:JJ589856 TF589854:TF589856 ADB589854:ADB589856 AMX589854:AMX589856 AWT589854:AWT589856 BGP589854:BGP589856 BQL589854:BQL589856 CAH589854:CAH589856 CKD589854:CKD589856 CTZ589854:CTZ589856 DDV589854:DDV589856 DNR589854:DNR589856 DXN589854:DXN589856 EHJ589854:EHJ589856 ERF589854:ERF589856 FBB589854:FBB589856 FKX589854:FKX589856 FUT589854:FUT589856 GEP589854:GEP589856 GOL589854:GOL589856 GYH589854:GYH589856 HID589854:HID589856 HRZ589854:HRZ589856 IBV589854:IBV589856 ILR589854:ILR589856 IVN589854:IVN589856 JFJ589854:JFJ589856 JPF589854:JPF589856 JZB589854:JZB589856 KIX589854:KIX589856 KST589854:KST589856 LCP589854:LCP589856 LML589854:LML589856 LWH589854:LWH589856 MGD589854:MGD589856 MPZ589854:MPZ589856 MZV589854:MZV589856 NJR589854:NJR589856 NTN589854:NTN589856 ODJ589854:ODJ589856 ONF589854:ONF589856 OXB589854:OXB589856 PGX589854:PGX589856 PQT589854:PQT589856 QAP589854:QAP589856 QKL589854:QKL589856 QUH589854:QUH589856 RED589854:RED589856 RNZ589854:RNZ589856 RXV589854:RXV589856 SHR589854:SHR589856 SRN589854:SRN589856 TBJ589854:TBJ589856 TLF589854:TLF589856 TVB589854:TVB589856 UEX589854:UEX589856 UOT589854:UOT589856 UYP589854:UYP589856 VIL589854:VIL589856 VSH589854:VSH589856 WCD589854:WCD589856 WLZ589854:WLZ589856 WVV589854:WVV589856 N655389:N655391 JJ655390:JJ655392 TF655390:TF655392 ADB655390:ADB655392 AMX655390:AMX655392 AWT655390:AWT655392 BGP655390:BGP655392 BQL655390:BQL655392 CAH655390:CAH655392 CKD655390:CKD655392 CTZ655390:CTZ655392 DDV655390:DDV655392 DNR655390:DNR655392 DXN655390:DXN655392 EHJ655390:EHJ655392 ERF655390:ERF655392 FBB655390:FBB655392 FKX655390:FKX655392 FUT655390:FUT655392 GEP655390:GEP655392 GOL655390:GOL655392 GYH655390:GYH655392 HID655390:HID655392 HRZ655390:HRZ655392 IBV655390:IBV655392 ILR655390:ILR655392 IVN655390:IVN655392 JFJ655390:JFJ655392 JPF655390:JPF655392 JZB655390:JZB655392 KIX655390:KIX655392 KST655390:KST655392 LCP655390:LCP655392 LML655390:LML655392 LWH655390:LWH655392 MGD655390:MGD655392 MPZ655390:MPZ655392 MZV655390:MZV655392 NJR655390:NJR655392 NTN655390:NTN655392 ODJ655390:ODJ655392 ONF655390:ONF655392 OXB655390:OXB655392 PGX655390:PGX655392 PQT655390:PQT655392 QAP655390:QAP655392 QKL655390:QKL655392 QUH655390:QUH655392 RED655390:RED655392 RNZ655390:RNZ655392 RXV655390:RXV655392 SHR655390:SHR655392 SRN655390:SRN655392 TBJ655390:TBJ655392 TLF655390:TLF655392 TVB655390:TVB655392 UEX655390:UEX655392 UOT655390:UOT655392 UYP655390:UYP655392 VIL655390:VIL655392 VSH655390:VSH655392 WCD655390:WCD655392 WLZ655390:WLZ655392 WVV655390:WVV655392 N720925:N720927 JJ720926:JJ720928 TF720926:TF720928 ADB720926:ADB720928 AMX720926:AMX720928 AWT720926:AWT720928 BGP720926:BGP720928 BQL720926:BQL720928 CAH720926:CAH720928 CKD720926:CKD720928 CTZ720926:CTZ720928 DDV720926:DDV720928 DNR720926:DNR720928 DXN720926:DXN720928 EHJ720926:EHJ720928 ERF720926:ERF720928 FBB720926:FBB720928 FKX720926:FKX720928 FUT720926:FUT720928 GEP720926:GEP720928 GOL720926:GOL720928 GYH720926:GYH720928 HID720926:HID720928 HRZ720926:HRZ720928 IBV720926:IBV720928 ILR720926:ILR720928 IVN720926:IVN720928 JFJ720926:JFJ720928 JPF720926:JPF720928 JZB720926:JZB720928 KIX720926:KIX720928 KST720926:KST720928 LCP720926:LCP720928 LML720926:LML720928 LWH720926:LWH720928 MGD720926:MGD720928 MPZ720926:MPZ720928 MZV720926:MZV720928 NJR720926:NJR720928 NTN720926:NTN720928 ODJ720926:ODJ720928 ONF720926:ONF720928 OXB720926:OXB720928 PGX720926:PGX720928 PQT720926:PQT720928 QAP720926:QAP720928 QKL720926:QKL720928 QUH720926:QUH720928 RED720926:RED720928 RNZ720926:RNZ720928 RXV720926:RXV720928 SHR720926:SHR720928 SRN720926:SRN720928 TBJ720926:TBJ720928 TLF720926:TLF720928 TVB720926:TVB720928 UEX720926:UEX720928 UOT720926:UOT720928 UYP720926:UYP720928 VIL720926:VIL720928 VSH720926:VSH720928 WCD720926:WCD720928 WLZ720926:WLZ720928 WVV720926:WVV720928 N786461:N786463 JJ786462:JJ786464 TF786462:TF786464 ADB786462:ADB786464 AMX786462:AMX786464 AWT786462:AWT786464 BGP786462:BGP786464 BQL786462:BQL786464 CAH786462:CAH786464 CKD786462:CKD786464 CTZ786462:CTZ786464 DDV786462:DDV786464 DNR786462:DNR786464 DXN786462:DXN786464 EHJ786462:EHJ786464 ERF786462:ERF786464 FBB786462:FBB786464 FKX786462:FKX786464 FUT786462:FUT786464 GEP786462:GEP786464 GOL786462:GOL786464 GYH786462:GYH786464 HID786462:HID786464 HRZ786462:HRZ786464 IBV786462:IBV786464 ILR786462:ILR786464 IVN786462:IVN786464 JFJ786462:JFJ786464 JPF786462:JPF786464 JZB786462:JZB786464 KIX786462:KIX786464 KST786462:KST786464 LCP786462:LCP786464 LML786462:LML786464 LWH786462:LWH786464 MGD786462:MGD786464 MPZ786462:MPZ786464 MZV786462:MZV786464 NJR786462:NJR786464 NTN786462:NTN786464 ODJ786462:ODJ786464 ONF786462:ONF786464 OXB786462:OXB786464 PGX786462:PGX786464 PQT786462:PQT786464 QAP786462:QAP786464 QKL786462:QKL786464 QUH786462:QUH786464 RED786462:RED786464 RNZ786462:RNZ786464 RXV786462:RXV786464 SHR786462:SHR786464 SRN786462:SRN786464 TBJ786462:TBJ786464 TLF786462:TLF786464 TVB786462:TVB786464 UEX786462:UEX786464 UOT786462:UOT786464 UYP786462:UYP786464 VIL786462:VIL786464 VSH786462:VSH786464 WCD786462:WCD786464 WLZ786462:WLZ786464 WVV786462:WVV786464 N851997:N851999 JJ851998:JJ852000 TF851998:TF852000 ADB851998:ADB852000 AMX851998:AMX852000 AWT851998:AWT852000 BGP851998:BGP852000 BQL851998:BQL852000 CAH851998:CAH852000 CKD851998:CKD852000 CTZ851998:CTZ852000 DDV851998:DDV852000 DNR851998:DNR852000 DXN851998:DXN852000 EHJ851998:EHJ852000 ERF851998:ERF852000 FBB851998:FBB852000 FKX851998:FKX852000 FUT851998:FUT852000 GEP851998:GEP852000 GOL851998:GOL852000 GYH851998:GYH852000 HID851998:HID852000 HRZ851998:HRZ852000 IBV851998:IBV852000 ILR851998:ILR852000 IVN851998:IVN852000 JFJ851998:JFJ852000 JPF851998:JPF852000 JZB851998:JZB852000 KIX851998:KIX852000 KST851998:KST852000 LCP851998:LCP852000 LML851998:LML852000 LWH851998:LWH852000 MGD851998:MGD852000 MPZ851998:MPZ852000 MZV851998:MZV852000 NJR851998:NJR852000 NTN851998:NTN852000 ODJ851998:ODJ852000 ONF851998:ONF852000 OXB851998:OXB852000 PGX851998:PGX852000 PQT851998:PQT852000 QAP851998:QAP852000 QKL851998:QKL852000 QUH851998:QUH852000 RED851998:RED852000 RNZ851998:RNZ852000 RXV851998:RXV852000 SHR851998:SHR852000 SRN851998:SRN852000 TBJ851998:TBJ852000 TLF851998:TLF852000 TVB851998:TVB852000 UEX851998:UEX852000 UOT851998:UOT852000 UYP851998:UYP852000 VIL851998:VIL852000 VSH851998:VSH852000 WCD851998:WCD852000 WLZ851998:WLZ852000 WVV851998:WVV852000 N917533:N917535 JJ917534:JJ917536 TF917534:TF917536 ADB917534:ADB917536 AMX917534:AMX917536 AWT917534:AWT917536 BGP917534:BGP917536 BQL917534:BQL917536 CAH917534:CAH917536 CKD917534:CKD917536 CTZ917534:CTZ917536 DDV917534:DDV917536 DNR917534:DNR917536 DXN917534:DXN917536 EHJ917534:EHJ917536 ERF917534:ERF917536 FBB917534:FBB917536 FKX917534:FKX917536 FUT917534:FUT917536 GEP917534:GEP917536 GOL917534:GOL917536 GYH917534:GYH917536 HID917534:HID917536 HRZ917534:HRZ917536 IBV917534:IBV917536 ILR917534:ILR917536 IVN917534:IVN917536 JFJ917534:JFJ917536 JPF917534:JPF917536 JZB917534:JZB917536 KIX917534:KIX917536 KST917534:KST917536 LCP917534:LCP917536 LML917534:LML917536 LWH917534:LWH917536 MGD917534:MGD917536 MPZ917534:MPZ917536 MZV917534:MZV917536 NJR917534:NJR917536 NTN917534:NTN917536 ODJ917534:ODJ917536 ONF917534:ONF917536 OXB917534:OXB917536 PGX917534:PGX917536 PQT917534:PQT917536 QAP917534:QAP917536 QKL917534:QKL917536 QUH917534:QUH917536 RED917534:RED917536 RNZ917534:RNZ917536 RXV917534:RXV917536 SHR917534:SHR917536 SRN917534:SRN917536 TBJ917534:TBJ917536 TLF917534:TLF917536 TVB917534:TVB917536 UEX917534:UEX917536 UOT917534:UOT917536 UYP917534:UYP917536 VIL917534:VIL917536 VSH917534:VSH917536 WCD917534:WCD917536 WLZ917534:WLZ917536 WVV917534:WVV917536 N983069:N983071 JJ983070:JJ983072 TF983070:TF983072 ADB983070:ADB983072 AMX983070:AMX983072 AWT983070:AWT983072 BGP983070:BGP983072 BQL983070:BQL983072 CAH983070:CAH983072 CKD983070:CKD983072 CTZ983070:CTZ983072 DDV983070:DDV983072 DNR983070:DNR983072 DXN983070:DXN983072 EHJ983070:EHJ983072 ERF983070:ERF983072 FBB983070:FBB983072 FKX983070:FKX983072 FUT983070:FUT983072 GEP983070:GEP983072 GOL983070:GOL983072 GYH983070:GYH983072 HID983070:HID983072 HRZ983070:HRZ983072 IBV983070:IBV983072 ILR983070:ILR983072 IVN983070:IVN983072 JFJ983070:JFJ983072 JPF983070:JPF983072 JZB983070:JZB983072 KIX983070:KIX983072 KST983070:KST983072 LCP983070:LCP983072 LML983070:LML983072 LWH983070:LWH983072 MGD983070:MGD983072 MPZ983070:MPZ983072 MZV983070:MZV983072 NJR983070:NJR983072 NTN983070:NTN983072 ODJ983070:ODJ983072 ONF983070:ONF983072 OXB983070:OXB983072 PGX983070:PGX983072 PQT983070:PQT983072 QAP983070:QAP983072 QKL983070:QKL983072 QUH983070:QUH983072 RED983070:RED983072 RNZ983070:RNZ983072 RXV983070:RXV983072 SHR983070:SHR983072 SRN983070:SRN983072 TBJ983070:TBJ983072 TLF983070:TLF983072 TVB983070:TVB983072 UEX983070:UEX983072 UOT983070:UOT983072 UYP983070:UYP983072 VIL983070:VIL983072 VSH983070:VSH983072 WCD983070:WCD983072 WLZ983070:WLZ983072 WVV983070:WVV983072 N65569:N65573 JJ65570:JJ65574 TF65570:TF65574 ADB65570:ADB65574 AMX65570:AMX65574 AWT65570:AWT65574 BGP65570:BGP65574 BQL65570:BQL65574 CAH65570:CAH65574 CKD65570:CKD65574 CTZ65570:CTZ65574 DDV65570:DDV65574 DNR65570:DNR65574 DXN65570:DXN65574 EHJ65570:EHJ65574 ERF65570:ERF65574 FBB65570:FBB65574 FKX65570:FKX65574 FUT65570:FUT65574 GEP65570:GEP65574 GOL65570:GOL65574 GYH65570:GYH65574 HID65570:HID65574 HRZ65570:HRZ65574 IBV65570:IBV65574 ILR65570:ILR65574 IVN65570:IVN65574 JFJ65570:JFJ65574 JPF65570:JPF65574 JZB65570:JZB65574 KIX65570:KIX65574 KST65570:KST65574 LCP65570:LCP65574 LML65570:LML65574 LWH65570:LWH65574 MGD65570:MGD65574 MPZ65570:MPZ65574 MZV65570:MZV65574 NJR65570:NJR65574 NTN65570:NTN65574 ODJ65570:ODJ65574 ONF65570:ONF65574 OXB65570:OXB65574 PGX65570:PGX65574 PQT65570:PQT65574 QAP65570:QAP65574 QKL65570:QKL65574 QUH65570:QUH65574 RED65570:RED65574 RNZ65570:RNZ65574 RXV65570:RXV65574 SHR65570:SHR65574 SRN65570:SRN65574 TBJ65570:TBJ65574 TLF65570:TLF65574 TVB65570:TVB65574 UEX65570:UEX65574 UOT65570:UOT65574 UYP65570:UYP65574 VIL65570:VIL65574 VSH65570:VSH65574 WCD65570:WCD65574 WLZ65570:WLZ65574 WVV65570:WVV65574 N131105:N131109 JJ131106:JJ131110 TF131106:TF131110 ADB131106:ADB131110 AMX131106:AMX131110 AWT131106:AWT131110 BGP131106:BGP131110 BQL131106:BQL131110 CAH131106:CAH131110 CKD131106:CKD131110 CTZ131106:CTZ131110 DDV131106:DDV131110 DNR131106:DNR131110 DXN131106:DXN131110 EHJ131106:EHJ131110 ERF131106:ERF131110 FBB131106:FBB131110 FKX131106:FKX131110 FUT131106:FUT131110 GEP131106:GEP131110 GOL131106:GOL131110 GYH131106:GYH131110 HID131106:HID131110 HRZ131106:HRZ131110 IBV131106:IBV131110 ILR131106:ILR131110 IVN131106:IVN131110 JFJ131106:JFJ131110 JPF131106:JPF131110 JZB131106:JZB131110 KIX131106:KIX131110 KST131106:KST131110 LCP131106:LCP131110 LML131106:LML131110 LWH131106:LWH131110 MGD131106:MGD131110 MPZ131106:MPZ131110 MZV131106:MZV131110 NJR131106:NJR131110 NTN131106:NTN131110 ODJ131106:ODJ131110 ONF131106:ONF131110 OXB131106:OXB131110 PGX131106:PGX131110 PQT131106:PQT131110 QAP131106:QAP131110 QKL131106:QKL131110 QUH131106:QUH131110 RED131106:RED131110 RNZ131106:RNZ131110 RXV131106:RXV131110 SHR131106:SHR131110 SRN131106:SRN131110 TBJ131106:TBJ131110 TLF131106:TLF131110 TVB131106:TVB131110 UEX131106:UEX131110 UOT131106:UOT131110 UYP131106:UYP131110 VIL131106:VIL131110 VSH131106:VSH131110 WCD131106:WCD131110 WLZ131106:WLZ131110 WVV131106:WVV131110 N196641:N196645 JJ196642:JJ196646 TF196642:TF196646 ADB196642:ADB196646 AMX196642:AMX196646 AWT196642:AWT196646 BGP196642:BGP196646 BQL196642:BQL196646 CAH196642:CAH196646 CKD196642:CKD196646 CTZ196642:CTZ196646 DDV196642:DDV196646 DNR196642:DNR196646 DXN196642:DXN196646 EHJ196642:EHJ196646 ERF196642:ERF196646 FBB196642:FBB196646 FKX196642:FKX196646 FUT196642:FUT196646 GEP196642:GEP196646 GOL196642:GOL196646 GYH196642:GYH196646 HID196642:HID196646 HRZ196642:HRZ196646 IBV196642:IBV196646 ILR196642:ILR196646 IVN196642:IVN196646 JFJ196642:JFJ196646 JPF196642:JPF196646 JZB196642:JZB196646 KIX196642:KIX196646 KST196642:KST196646 LCP196642:LCP196646 LML196642:LML196646 LWH196642:LWH196646 MGD196642:MGD196646 MPZ196642:MPZ196646 MZV196642:MZV196646 NJR196642:NJR196646 NTN196642:NTN196646 ODJ196642:ODJ196646 ONF196642:ONF196646 OXB196642:OXB196646 PGX196642:PGX196646 PQT196642:PQT196646 QAP196642:QAP196646 QKL196642:QKL196646 QUH196642:QUH196646 RED196642:RED196646 RNZ196642:RNZ196646 RXV196642:RXV196646 SHR196642:SHR196646 SRN196642:SRN196646 TBJ196642:TBJ196646 TLF196642:TLF196646 TVB196642:TVB196646 UEX196642:UEX196646 UOT196642:UOT196646 UYP196642:UYP196646 VIL196642:VIL196646 VSH196642:VSH196646 WCD196642:WCD196646 WLZ196642:WLZ196646 WVV196642:WVV196646 N262177:N262181 JJ262178:JJ262182 TF262178:TF262182 ADB262178:ADB262182 AMX262178:AMX262182 AWT262178:AWT262182 BGP262178:BGP262182 BQL262178:BQL262182 CAH262178:CAH262182 CKD262178:CKD262182 CTZ262178:CTZ262182 DDV262178:DDV262182 DNR262178:DNR262182 DXN262178:DXN262182 EHJ262178:EHJ262182 ERF262178:ERF262182 FBB262178:FBB262182 FKX262178:FKX262182 FUT262178:FUT262182 GEP262178:GEP262182 GOL262178:GOL262182 GYH262178:GYH262182 HID262178:HID262182 HRZ262178:HRZ262182 IBV262178:IBV262182 ILR262178:ILR262182 IVN262178:IVN262182 JFJ262178:JFJ262182 JPF262178:JPF262182 JZB262178:JZB262182 KIX262178:KIX262182 KST262178:KST262182 LCP262178:LCP262182 LML262178:LML262182 LWH262178:LWH262182 MGD262178:MGD262182 MPZ262178:MPZ262182 MZV262178:MZV262182 NJR262178:NJR262182 NTN262178:NTN262182 ODJ262178:ODJ262182 ONF262178:ONF262182 OXB262178:OXB262182 PGX262178:PGX262182 PQT262178:PQT262182 QAP262178:QAP262182 QKL262178:QKL262182 QUH262178:QUH262182 RED262178:RED262182 RNZ262178:RNZ262182 RXV262178:RXV262182 SHR262178:SHR262182 SRN262178:SRN262182 TBJ262178:TBJ262182 TLF262178:TLF262182 TVB262178:TVB262182 UEX262178:UEX262182 UOT262178:UOT262182 UYP262178:UYP262182 VIL262178:VIL262182 VSH262178:VSH262182 WCD262178:WCD262182 WLZ262178:WLZ262182 WVV262178:WVV262182 N327713:N327717 JJ327714:JJ327718 TF327714:TF327718 ADB327714:ADB327718 AMX327714:AMX327718 AWT327714:AWT327718 BGP327714:BGP327718 BQL327714:BQL327718 CAH327714:CAH327718 CKD327714:CKD327718 CTZ327714:CTZ327718 DDV327714:DDV327718 DNR327714:DNR327718 DXN327714:DXN327718 EHJ327714:EHJ327718 ERF327714:ERF327718 FBB327714:FBB327718 FKX327714:FKX327718 FUT327714:FUT327718 GEP327714:GEP327718 GOL327714:GOL327718 GYH327714:GYH327718 HID327714:HID327718 HRZ327714:HRZ327718 IBV327714:IBV327718 ILR327714:ILR327718 IVN327714:IVN327718 JFJ327714:JFJ327718 JPF327714:JPF327718 JZB327714:JZB327718 KIX327714:KIX327718 KST327714:KST327718 LCP327714:LCP327718 LML327714:LML327718 LWH327714:LWH327718 MGD327714:MGD327718 MPZ327714:MPZ327718 MZV327714:MZV327718 NJR327714:NJR327718 NTN327714:NTN327718 ODJ327714:ODJ327718 ONF327714:ONF327718 OXB327714:OXB327718 PGX327714:PGX327718 PQT327714:PQT327718 QAP327714:QAP327718 QKL327714:QKL327718 QUH327714:QUH327718 RED327714:RED327718 RNZ327714:RNZ327718 RXV327714:RXV327718 SHR327714:SHR327718 SRN327714:SRN327718 TBJ327714:TBJ327718 TLF327714:TLF327718 TVB327714:TVB327718 UEX327714:UEX327718 UOT327714:UOT327718 UYP327714:UYP327718 VIL327714:VIL327718 VSH327714:VSH327718 WCD327714:WCD327718 WLZ327714:WLZ327718 WVV327714:WVV327718 N393249:N393253 JJ393250:JJ393254 TF393250:TF393254 ADB393250:ADB393254 AMX393250:AMX393254 AWT393250:AWT393254 BGP393250:BGP393254 BQL393250:BQL393254 CAH393250:CAH393254 CKD393250:CKD393254 CTZ393250:CTZ393254 DDV393250:DDV393254 DNR393250:DNR393254 DXN393250:DXN393254 EHJ393250:EHJ393254 ERF393250:ERF393254 FBB393250:FBB393254 FKX393250:FKX393254 FUT393250:FUT393254 GEP393250:GEP393254 GOL393250:GOL393254 GYH393250:GYH393254 HID393250:HID393254 HRZ393250:HRZ393254 IBV393250:IBV393254 ILR393250:ILR393254 IVN393250:IVN393254 JFJ393250:JFJ393254 JPF393250:JPF393254 JZB393250:JZB393254 KIX393250:KIX393254 KST393250:KST393254 LCP393250:LCP393254 LML393250:LML393254 LWH393250:LWH393254 MGD393250:MGD393254 MPZ393250:MPZ393254 MZV393250:MZV393254 NJR393250:NJR393254 NTN393250:NTN393254 ODJ393250:ODJ393254 ONF393250:ONF393254 OXB393250:OXB393254 PGX393250:PGX393254 PQT393250:PQT393254 QAP393250:QAP393254 QKL393250:QKL393254 QUH393250:QUH393254 RED393250:RED393254 RNZ393250:RNZ393254 RXV393250:RXV393254 SHR393250:SHR393254 SRN393250:SRN393254 TBJ393250:TBJ393254 TLF393250:TLF393254 TVB393250:TVB393254 UEX393250:UEX393254 UOT393250:UOT393254 UYP393250:UYP393254 VIL393250:VIL393254 VSH393250:VSH393254 WCD393250:WCD393254 WLZ393250:WLZ393254 WVV393250:WVV393254 N458785:N458789 JJ458786:JJ458790 TF458786:TF458790 ADB458786:ADB458790 AMX458786:AMX458790 AWT458786:AWT458790 BGP458786:BGP458790 BQL458786:BQL458790 CAH458786:CAH458790 CKD458786:CKD458790 CTZ458786:CTZ458790 DDV458786:DDV458790 DNR458786:DNR458790 DXN458786:DXN458790 EHJ458786:EHJ458790 ERF458786:ERF458790 FBB458786:FBB458790 FKX458786:FKX458790 FUT458786:FUT458790 GEP458786:GEP458790 GOL458786:GOL458790 GYH458786:GYH458790 HID458786:HID458790 HRZ458786:HRZ458790 IBV458786:IBV458790 ILR458786:ILR458790 IVN458786:IVN458790 JFJ458786:JFJ458790 JPF458786:JPF458790 JZB458786:JZB458790 KIX458786:KIX458790 KST458786:KST458790 LCP458786:LCP458790 LML458786:LML458790 LWH458786:LWH458790 MGD458786:MGD458790 MPZ458786:MPZ458790 MZV458786:MZV458790 NJR458786:NJR458790 NTN458786:NTN458790 ODJ458786:ODJ458790 ONF458786:ONF458790 OXB458786:OXB458790 PGX458786:PGX458790 PQT458786:PQT458790 QAP458786:QAP458790 QKL458786:QKL458790 QUH458786:QUH458790 RED458786:RED458790 RNZ458786:RNZ458790 RXV458786:RXV458790 SHR458786:SHR458790 SRN458786:SRN458790 TBJ458786:TBJ458790 TLF458786:TLF458790 TVB458786:TVB458790 UEX458786:UEX458790 UOT458786:UOT458790 UYP458786:UYP458790 VIL458786:VIL458790 VSH458786:VSH458790 WCD458786:WCD458790 WLZ458786:WLZ458790 WVV458786:WVV458790 N524321:N524325 JJ524322:JJ524326 TF524322:TF524326 ADB524322:ADB524326 AMX524322:AMX524326 AWT524322:AWT524326 BGP524322:BGP524326 BQL524322:BQL524326 CAH524322:CAH524326 CKD524322:CKD524326 CTZ524322:CTZ524326 DDV524322:DDV524326 DNR524322:DNR524326 DXN524322:DXN524326 EHJ524322:EHJ524326 ERF524322:ERF524326 FBB524322:FBB524326 FKX524322:FKX524326 FUT524322:FUT524326 GEP524322:GEP524326 GOL524322:GOL524326 GYH524322:GYH524326 HID524322:HID524326 HRZ524322:HRZ524326 IBV524322:IBV524326 ILR524322:ILR524326 IVN524322:IVN524326 JFJ524322:JFJ524326 JPF524322:JPF524326 JZB524322:JZB524326 KIX524322:KIX524326 KST524322:KST524326 LCP524322:LCP524326 LML524322:LML524326 LWH524322:LWH524326 MGD524322:MGD524326 MPZ524322:MPZ524326 MZV524322:MZV524326 NJR524322:NJR524326 NTN524322:NTN524326 ODJ524322:ODJ524326 ONF524322:ONF524326 OXB524322:OXB524326 PGX524322:PGX524326 PQT524322:PQT524326 QAP524322:QAP524326 QKL524322:QKL524326 QUH524322:QUH524326 RED524322:RED524326 RNZ524322:RNZ524326 RXV524322:RXV524326 SHR524322:SHR524326 SRN524322:SRN524326 TBJ524322:TBJ524326 TLF524322:TLF524326 TVB524322:TVB524326 UEX524322:UEX524326 UOT524322:UOT524326 UYP524322:UYP524326 VIL524322:VIL524326 VSH524322:VSH524326 WCD524322:WCD524326 WLZ524322:WLZ524326 WVV524322:WVV524326 N589857:N589861 JJ589858:JJ589862 TF589858:TF589862 ADB589858:ADB589862 AMX589858:AMX589862 AWT589858:AWT589862 BGP589858:BGP589862 BQL589858:BQL589862 CAH589858:CAH589862 CKD589858:CKD589862 CTZ589858:CTZ589862 DDV589858:DDV589862 DNR589858:DNR589862 DXN589858:DXN589862 EHJ589858:EHJ589862 ERF589858:ERF589862 FBB589858:FBB589862 FKX589858:FKX589862 FUT589858:FUT589862 GEP589858:GEP589862 GOL589858:GOL589862 GYH589858:GYH589862 HID589858:HID589862 HRZ589858:HRZ589862 IBV589858:IBV589862 ILR589858:ILR589862 IVN589858:IVN589862 JFJ589858:JFJ589862 JPF589858:JPF589862 JZB589858:JZB589862 KIX589858:KIX589862 KST589858:KST589862 LCP589858:LCP589862 LML589858:LML589862 LWH589858:LWH589862 MGD589858:MGD589862 MPZ589858:MPZ589862 MZV589858:MZV589862 NJR589858:NJR589862 NTN589858:NTN589862 ODJ589858:ODJ589862 ONF589858:ONF589862 OXB589858:OXB589862 PGX589858:PGX589862 PQT589858:PQT589862 QAP589858:QAP589862 QKL589858:QKL589862 QUH589858:QUH589862 RED589858:RED589862 RNZ589858:RNZ589862 RXV589858:RXV589862 SHR589858:SHR589862 SRN589858:SRN589862 TBJ589858:TBJ589862 TLF589858:TLF589862 TVB589858:TVB589862 UEX589858:UEX589862 UOT589858:UOT589862 UYP589858:UYP589862 VIL589858:VIL589862 VSH589858:VSH589862 WCD589858:WCD589862 WLZ589858:WLZ589862 WVV589858:WVV589862 N655393:N655397 JJ655394:JJ655398 TF655394:TF655398 ADB655394:ADB655398 AMX655394:AMX655398 AWT655394:AWT655398 BGP655394:BGP655398 BQL655394:BQL655398 CAH655394:CAH655398 CKD655394:CKD655398 CTZ655394:CTZ655398 DDV655394:DDV655398 DNR655394:DNR655398 DXN655394:DXN655398 EHJ655394:EHJ655398 ERF655394:ERF655398 FBB655394:FBB655398 FKX655394:FKX655398 FUT655394:FUT655398 GEP655394:GEP655398 GOL655394:GOL655398 GYH655394:GYH655398 HID655394:HID655398 HRZ655394:HRZ655398 IBV655394:IBV655398 ILR655394:ILR655398 IVN655394:IVN655398 JFJ655394:JFJ655398 JPF655394:JPF655398 JZB655394:JZB655398 KIX655394:KIX655398 KST655394:KST655398 LCP655394:LCP655398 LML655394:LML655398 LWH655394:LWH655398 MGD655394:MGD655398 MPZ655394:MPZ655398 MZV655394:MZV655398 NJR655394:NJR655398 NTN655394:NTN655398 ODJ655394:ODJ655398 ONF655394:ONF655398 OXB655394:OXB655398 PGX655394:PGX655398 PQT655394:PQT655398 QAP655394:QAP655398 QKL655394:QKL655398 QUH655394:QUH655398 RED655394:RED655398 RNZ655394:RNZ655398 RXV655394:RXV655398 SHR655394:SHR655398 SRN655394:SRN655398 TBJ655394:TBJ655398 TLF655394:TLF655398 TVB655394:TVB655398 UEX655394:UEX655398 UOT655394:UOT655398 UYP655394:UYP655398 VIL655394:VIL655398 VSH655394:VSH655398 WCD655394:WCD655398 WLZ655394:WLZ655398 WVV655394:WVV655398 N720929:N720933 JJ720930:JJ720934 TF720930:TF720934 ADB720930:ADB720934 AMX720930:AMX720934 AWT720930:AWT720934 BGP720930:BGP720934 BQL720930:BQL720934 CAH720930:CAH720934 CKD720930:CKD720934 CTZ720930:CTZ720934 DDV720930:DDV720934 DNR720930:DNR720934 DXN720930:DXN720934 EHJ720930:EHJ720934 ERF720930:ERF720934 FBB720930:FBB720934 FKX720930:FKX720934 FUT720930:FUT720934 GEP720930:GEP720934 GOL720930:GOL720934 GYH720930:GYH720934 HID720930:HID720934 HRZ720930:HRZ720934 IBV720930:IBV720934 ILR720930:ILR720934 IVN720930:IVN720934 JFJ720930:JFJ720934 JPF720930:JPF720934 JZB720930:JZB720934 KIX720930:KIX720934 KST720930:KST720934 LCP720930:LCP720934 LML720930:LML720934 LWH720930:LWH720934 MGD720930:MGD720934 MPZ720930:MPZ720934 MZV720930:MZV720934 NJR720930:NJR720934 NTN720930:NTN720934 ODJ720930:ODJ720934 ONF720930:ONF720934 OXB720930:OXB720934 PGX720930:PGX720934 PQT720930:PQT720934 QAP720930:QAP720934 QKL720930:QKL720934 QUH720930:QUH720934 RED720930:RED720934 RNZ720930:RNZ720934 RXV720930:RXV720934 SHR720930:SHR720934 SRN720930:SRN720934 TBJ720930:TBJ720934 TLF720930:TLF720934 TVB720930:TVB720934 UEX720930:UEX720934 UOT720930:UOT720934 UYP720930:UYP720934 VIL720930:VIL720934 VSH720930:VSH720934 WCD720930:WCD720934 WLZ720930:WLZ720934 WVV720930:WVV720934 N786465:N786469 JJ786466:JJ786470 TF786466:TF786470 ADB786466:ADB786470 AMX786466:AMX786470 AWT786466:AWT786470 BGP786466:BGP786470 BQL786466:BQL786470 CAH786466:CAH786470 CKD786466:CKD786470 CTZ786466:CTZ786470 DDV786466:DDV786470 DNR786466:DNR786470 DXN786466:DXN786470 EHJ786466:EHJ786470 ERF786466:ERF786470 FBB786466:FBB786470 FKX786466:FKX786470 FUT786466:FUT786470 GEP786466:GEP786470 GOL786466:GOL786470 GYH786466:GYH786470 HID786466:HID786470 HRZ786466:HRZ786470 IBV786466:IBV786470 ILR786466:ILR786470 IVN786466:IVN786470 JFJ786466:JFJ786470 JPF786466:JPF786470 JZB786466:JZB786470 KIX786466:KIX786470 KST786466:KST786470 LCP786466:LCP786470 LML786466:LML786470 LWH786466:LWH786470 MGD786466:MGD786470 MPZ786466:MPZ786470 MZV786466:MZV786470 NJR786466:NJR786470 NTN786466:NTN786470 ODJ786466:ODJ786470 ONF786466:ONF786470 OXB786466:OXB786470 PGX786466:PGX786470 PQT786466:PQT786470 QAP786466:QAP786470 QKL786466:QKL786470 QUH786466:QUH786470 RED786466:RED786470 RNZ786466:RNZ786470 RXV786466:RXV786470 SHR786466:SHR786470 SRN786466:SRN786470 TBJ786466:TBJ786470 TLF786466:TLF786470 TVB786466:TVB786470 UEX786466:UEX786470 UOT786466:UOT786470 UYP786466:UYP786470 VIL786466:VIL786470 VSH786466:VSH786470 WCD786466:WCD786470 WLZ786466:WLZ786470 WVV786466:WVV786470 N852001:N852005 JJ852002:JJ852006 TF852002:TF852006 ADB852002:ADB852006 AMX852002:AMX852006 AWT852002:AWT852006 BGP852002:BGP852006 BQL852002:BQL852006 CAH852002:CAH852006 CKD852002:CKD852006 CTZ852002:CTZ852006 DDV852002:DDV852006 DNR852002:DNR852006 DXN852002:DXN852006 EHJ852002:EHJ852006 ERF852002:ERF852006 FBB852002:FBB852006 FKX852002:FKX852006 FUT852002:FUT852006 GEP852002:GEP852006 GOL852002:GOL852006 GYH852002:GYH852006 HID852002:HID852006 HRZ852002:HRZ852006 IBV852002:IBV852006 ILR852002:ILR852006 IVN852002:IVN852006 JFJ852002:JFJ852006 JPF852002:JPF852006 JZB852002:JZB852006 KIX852002:KIX852006 KST852002:KST852006 LCP852002:LCP852006 LML852002:LML852006 LWH852002:LWH852006 MGD852002:MGD852006 MPZ852002:MPZ852006 MZV852002:MZV852006 NJR852002:NJR852006 NTN852002:NTN852006 ODJ852002:ODJ852006 ONF852002:ONF852006 OXB852002:OXB852006 PGX852002:PGX852006 PQT852002:PQT852006 QAP852002:QAP852006 QKL852002:QKL852006 QUH852002:QUH852006 RED852002:RED852006 RNZ852002:RNZ852006 RXV852002:RXV852006 SHR852002:SHR852006 SRN852002:SRN852006 TBJ852002:TBJ852006 TLF852002:TLF852006 TVB852002:TVB852006 UEX852002:UEX852006 UOT852002:UOT852006 UYP852002:UYP852006 VIL852002:VIL852006 VSH852002:VSH852006 WCD852002:WCD852006 WLZ852002:WLZ852006 WVV852002:WVV852006 N917537:N917541 JJ917538:JJ917542 TF917538:TF917542 ADB917538:ADB917542 AMX917538:AMX917542 AWT917538:AWT917542 BGP917538:BGP917542 BQL917538:BQL917542 CAH917538:CAH917542 CKD917538:CKD917542 CTZ917538:CTZ917542 DDV917538:DDV917542 DNR917538:DNR917542 DXN917538:DXN917542 EHJ917538:EHJ917542 ERF917538:ERF917542 FBB917538:FBB917542 FKX917538:FKX917542 FUT917538:FUT917542 GEP917538:GEP917542 GOL917538:GOL917542 GYH917538:GYH917542 HID917538:HID917542 HRZ917538:HRZ917542 IBV917538:IBV917542 ILR917538:ILR917542 IVN917538:IVN917542 JFJ917538:JFJ917542 JPF917538:JPF917542 JZB917538:JZB917542 KIX917538:KIX917542 KST917538:KST917542 LCP917538:LCP917542 LML917538:LML917542 LWH917538:LWH917542 MGD917538:MGD917542 MPZ917538:MPZ917542 MZV917538:MZV917542 NJR917538:NJR917542 NTN917538:NTN917542 ODJ917538:ODJ917542 ONF917538:ONF917542 OXB917538:OXB917542 PGX917538:PGX917542 PQT917538:PQT917542 QAP917538:QAP917542 QKL917538:QKL917542 QUH917538:QUH917542 RED917538:RED917542 RNZ917538:RNZ917542 RXV917538:RXV917542 SHR917538:SHR917542 SRN917538:SRN917542 TBJ917538:TBJ917542 TLF917538:TLF917542 TVB917538:TVB917542 UEX917538:UEX917542 UOT917538:UOT917542 UYP917538:UYP917542 VIL917538:VIL917542 VSH917538:VSH917542 WCD917538:WCD917542 WLZ917538:WLZ917542 WVV917538:WVV917542 N983073:N983077 JJ983074:JJ983078 TF983074:TF983078 ADB983074:ADB983078 AMX983074:AMX983078 AWT983074:AWT983078 BGP983074:BGP983078 BQL983074:BQL983078 CAH983074:CAH983078 CKD983074:CKD983078 CTZ983074:CTZ983078 DDV983074:DDV983078 DNR983074:DNR983078 DXN983074:DXN983078 EHJ983074:EHJ983078 ERF983074:ERF983078 FBB983074:FBB983078 FKX983074:FKX983078 FUT983074:FUT983078 GEP983074:GEP983078 GOL983074:GOL983078 GYH983074:GYH983078 HID983074:HID983078 HRZ983074:HRZ983078 IBV983074:IBV983078 ILR983074:ILR983078 IVN983074:IVN983078 JFJ983074:JFJ983078 JPF983074:JPF983078 JZB983074:JZB983078 KIX983074:KIX983078 KST983074:KST983078 LCP983074:LCP983078 LML983074:LML983078 LWH983074:LWH983078 MGD983074:MGD983078 MPZ983074:MPZ983078 MZV983074:MZV983078 NJR983074:NJR983078 NTN983074:NTN983078 ODJ983074:ODJ983078 ONF983074:ONF983078 OXB983074:OXB983078 PGX983074:PGX983078 PQT983074:PQT983078 QAP983074:QAP983078 QKL983074:QKL983078 QUH983074:QUH983078 RED983074:RED983078 RNZ983074:RNZ983078 RXV983074:RXV983078 SHR983074:SHR983078 SRN983074:SRN983078 TBJ983074:TBJ983078 TLF983074:TLF983078 TVB983074:TVB983078 UEX983074:UEX983078 UOT983074:UOT983078 UYP983074:UYP983078 VIL983074:VIL983078 VSH983074:VSH983078 WCD983074:WCD983078 WLZ983074:WLZ983078 WVV983074:WVV983078 N65575:N65579 JJ65576:JJ65580 TF65576:TF65580 ADB65576:ADB65580 AMX65576:AMX65580 AWT65576:AWT65580 BGP65576:BGP65580 BQL65576:BQL65580 CAH65576:CAH65580 CKD65576:CKD65580 CTZ65576:CTZ65580 DDV65576:DDV65580 DNR65576:DNR65580 DXN65576:DXN65580 EHJ65576:EHJ65580 ERF65576:ERF65580 FBB65576:FBB65580 FKX65576:FKX65580 FUT65576:FUT65580 GEP65576:GEP65580 GOL65576:GOL65580 GYH65576:GYH65580 HID65576:HID65580 HRZ65576:HRZ65580 IBV65576:IBV65580 ILR65576:ILR65580 IVN65576:IVN65580 JFJ65576:JFJ65580 JPF65576:JPF65580 JZB65576:JZB65580 KIX65576:KIX65580 KST65576:KST65580 LCP65576:LCP65580 LML65576:LML65580 LWH65576:LWH65580 MGD65576:MGD65580 MPZ65576:MPZ65580 MZV65576:MZV65580 NJR65576:NJR65580 NTN65576:NTN65580 ODJ65576:ODJ65580 ONF65576:ONF65580 OXB65576:OXB65580 PGX65576:PGX65580 PQT65576:PQT65580 QAP65576:QAP65580 QKL65576:QKL65580 QUH65576:QUH65580 RED65576:RED65580 RNZ65576:RNZ65580 RXV65576:RXV65580 SHR65576:SHR65580 SRN65576:SRN65580 TBJ65576:TBJ65580 TLF65576:TLF65580 TVB65576:TVB65580 UEX65576:UEX65580 UOT65576:UOT65580 UYP65576:UYP65580 VIL65576:VIL65580 VSH65576:VSH65580 WCD65576:WCD65580 WLZ65576:WLZ65580 WVV65576:WVV65580 N131111:N131115 JJ131112:JJ131116 TF131112:TF131116 ADB131112:ADB131116 AMX131112:AMX131116 AWT131112:AWT131116 BGP131112:BGP131116 BQL131112:BQL131116 CAH131112:CAH131116 CKD131112:CKD131116 CTZ131112:CTZ131116 DDV131112:DDV131116 DNR131112:DNR131116 DXN131112:DXN131116 EHJ131112:EHJ131116 ERF131112:ERF131116 FBB131112:FBB131116 FKX131112:FKX131116 FUT131112:FUT131116 GEP131112:GEP131116 GOL131112:GOL131116 GYH131112:GYH131116 HID131112:HID131116 HRZ131112:HRZ131116 IBV131112:IBV131116 ILR131112:ILR131116 IVN131112:IVN131116 JFJ131112:JFJ131116 JPF131112:JPF131116 JZB131112:JZB131116 KIX131112:KIX131116 KST131112:KST131116 LCP131112:LCP131116 LML131112:LML131116 LWH131112:LWH131116 MGD131112:MGD131116 MPZ131112:MPZ131116 MZV131112:MZV131116 NJR131112:NJR131116 NTN131112:NTN131116 ODJ131112:ODJ131116 ONF131112:ONF131116 OXB131112:OXB131116 PGX131112:PGX131116 PQT131112:PQT131116 QAP131112:QAP131116 QKL131112:QKL131116 QUH131112:QUH131116 RED131112:RED131116 RNZ131112:RNZ131116 RXV131112:RXV131116 SHR131112:SHR131116 SRN131112:SRN131116 TBJ131112:TBJ131116 TLF131112:TLF131116 TVB131112:TVB131116 UEX131112:UEX131116 UOT131112:UOT131116 UYP131112:UYP131116 VIL131112:VIL131116 VSH131112:VSH131116 WCD131112:WCD131116 WLZ131112:WLZ131116 WVV131112:WVV131116 N196647:N196651 JJ196648:JJ196652 TF196648:TF196652 ADB196648:ADB196652 AMX196648:AMX196652 AWT196648:AWT196652 BGP196648:BGP196652 BQL196648:BQL196652 CAH196648:CAH196652 CKD196648:CKD196652 CTZ196648:CTZ196652 DDV196648:DDV196652 DNR196648:DNR196652 DXN196648:DXN196652 EHJ196648:EHJ196652 ERF196648:ERF196652 FBB196648:FBB196652 FKX196648:FKX196652 FUT196648:FUT196652 GEP196648:GEP196652 GOL196648:GOL196652 GYH196648:GYH196652 HID196648:HID196652 HRZ196648:HRZ196652 IBV196648:IBV196652 ILR196648:ILR196652 IVN196648:IVN196652 JFJ196648:JFJ196652 JPF196648:JPF196652 JZB196648:JZB196652 KIX196648:KIX196652 KST196648:KST196652 LCP196648:LCP196652 LML196648:LML196652 LWH196648:LWH196652 MGD196648:MGD196652 MPZ196648:MPZ196652 MZV196648:MZV196652 NJR196648:NJR196652 NTN196648:NTN196652 ODJ196648:ODJ196652 ONF196648:ONF196652 OXB196648:OXB196652 PGX196648:PGX196652 PQT196648:PQT196652 QAP196648:QAP196652 QKL196648:QKL196652 QUH196648:QUH196652 RED196648:RED196652 RNZ196648:RNZ196652 RXV196648:RXV196652 SHR196648:SHR196652 SRN196648:SRN196652 TBJ196648:TBJ196652 TLF196648:TLF196652 TVB196648:TVB196652 UEX196648:UEX196652 UOT196648:UOT196652 UYP196648:UYP196652 VIL196648:VIL196652 VSH196648:VSH196652 WCD196648:WCD196652 WLZ196648:WLZ196652 WVV196648:WVV196652 N262183:N262187 JJ262184:JJ262188 TF262184:TF262188 ADB262184:ADB262188 AMX262184:AMX262188 AWT262184:AWT262188 BGP262184:BGP262188 BQL262184:BQL262188 CAH262184:CAH262188 CKD262184:CKD262188 CTZ262184:CTZ262188 DDV262184:DDV262188 DNR262184:DNR262188 DXN262184:DXN262188 EHJ262184:EHJ262188 ERF262184:ERF262188 FBB262184:FBB262188 FKX262184:FKX262188 FUT262184:FUT262188 GEP262184:GEP262188 GOL262184:GOL262188 GYH262184:GYH262188 HID262184:HID262188 HRZ262184:HRZ262188 IBV262184:IBV262188 ILR262184:ILR262188 IVN262184:IVN262188 JFJ262184:JFJ262188 JPF262184:JPF262188 JZB262184:JZB262188 KIX262184:KIX262188 KST262184:KST262188 LCP262184:LCP262188 LML262184:LML262188 LWH262184:LWH262188 MGD262184:MGD262188 MPZ262184:MPZ262188 MZV262184:MZV262188 NJR262184:NJR262188 NTN262184:NTN262188 ODJ262184:ODJ262188 ONF262184:ONF262188 OXB262184:OXB262188 PGX262184:PGX262188 PQT262184:PQT262188 QAP262184:QAP262188 QKL262184:QKL262188 QUH262184:QUH262188 RED262184:RED262188 RNZ262184:RNZ262188 RXV262184:RXV262188 SHR262184:SHR262188 SRN262184:SRN262188 TBJ262184:TBJ262188 TLF262184:TLF262188 TVB262184:TVB262188 UEX262184:UEX262188 UOT262184:UOT262188 UYP262184:UYP262188 VIL262184:VIL262188 VSH262184:VSH262188 WCD262184:WCD262188 WLZ262184:WLZ262188 WVV262184:WVV262188 N327719:N327723 JJ327720:JJ327724 TF327720:TF327724 ADB327720:ADB327724 AMX327720:AMX327724 AWT327720:AWT327724 BGP327720:BGP327724 BQL327720:BQL327724 CAH327720:CAH327724 CKD327720:CKD327724 CTZ327720:CTZ327724 DDV327720:DDV327724 DNR327720:DNR327724 DXN327720:DXN327724 EHJ327720:EHJ327724 ERF327720:ERF327724 FBB327720:FBB327724 FKX327720:FKX327724 FUT327720:FUT327724 GEP327720:GEP327724 GOL327720:GOL327724 GYH327720:GYH327724 HID327720:HID327724 HRZ327720:HRZ327724 IBV327720:IBV327724 ILR327720:ILR327724 IVN327720:IVN327724 JFJ327720:JFJ327724 JPF327720:JPF327724 JZB327720:JZB327724 KIX327720:KIX327724 KST327720:KST327724 LCP327720:LCP327724 LML327720:LML327724 LWH327720:LWH327724 MGD327720:MGD327724 MPZ327720:MPZ327724 MZV327720:MZV327724 NJR327720:NJR327724 NTN327720:NTN327724 ODJ327720:ODJ327724 ONF327720:ONF327724 OXB327720:OXB327724 PGX327720:PGX327724 PQT327720:PQT327724 QAP327720:QAP327724 QKL327720:QKL327724 QUH327720:QUH327724 RED327720:RED327724 RNZ327720:RNZ327724 RXV327720:RXV327724 SHR327720:SHR327724 SRN327720:SRN327724 TBJ327720:TBJ327724 TLF327720:TLF327724 TVB327720:TVB327724 UEX327720:UEX327724 UOT327720:UOT327724 UYP327720:UYP327724 VIL327720:VIL327724 VSH327720:VSH327724 WCD327720:WCD327724 WLZ327720:WLZ327724 WVV327720:WVV327724 N393255:N393259 JJ393256:JJ393260 TF393256:TF393260 ADB393256:ADB393260 AMX393256:AMX393260 AWT393256:AWT393260 BGP393256:BGP393260 BQL393256:BQL393260 CAH393256:CAH393260 CKD393256:CKD393260 CTZ393256:CTZ393260 DDV393256:DDV393260 DNR393256:DNR393260 DXN393256:DXN393260 EHJ393256:EHJ393260 ERF393256:ERF393260 FBB393256:FBB393260 FKX393256:FKX393260 FUT393256:FUT393260 GEP393256:GEP393260 GOL393256:GOL393260 GYH393256:GYH393260 HID393256:HID393260 HRZ393256:HRZ393260 IBV393256:IBV393260 ILR393256:ILR393260 IVN393256:IVN393260 JFJ393256:JFJ393260 JPF393256:JPF393260 JZB393256:JZB393260 KIX393256:KIX393260 KST393256:KST393260 LCP393256:LCP393260 LML393256:LML393260 LWH393256:LWH393260 MGD393256:MGD393260 MPZ393256:MPZ393260 MZV393256:MZV393260 NJR393256:NJR393260 NTN393256:NTN393260 ODJ393256:ODJ393260 ONF393256:ONF393260 OXB393256:OXB393260 PGX393256:PGX393260 PQT393256:PQT393260 QAP393256:QAP393260 QKL393256:QKL393260 QUH393256:QUH393260 RED393256:RED393260 RNZ393256:RNZ393260 RXV393256:RXV393260 SHR393256:SHR393260 SRN393256:SRN393260 TBJ393256:TBJ393260 TLF393256:TLF393260 TVB393256:TVB393260 UEX393256:UEX393260 UOT393256:UOT393260 UYP393256:UYP393260 VIL393256:VIL393260 VSH393256:VSH393260 WCD393256:WCD393260 WLZ393256:WLZ393260 WVV393256:WVV393260 N458791:N458795 JJ458792:JJ458796 TF458792:TF458796 ADB458792:ADB458796 AMX458792:AMX458796 AWT458792:AWT458796 BGP458792:BGP458796 BQL458792:BQL458796 CAH458792:CAH458796 CKD458792:CKD458796 CTZ458792:CTZ458796 DDV458792:DDV458796 DNR458792:DNR458796 DXN458792:DXN458796 EHJ458792:EHJ458796 ERF458792:ERF458796 FBB458792:FBB458796 FKX458792:FKX458796 FUT458792:FUT458796 GEP458792:GEP458796 GOL458792:GOL458796 GYH458792:GYH458796 HID458792:HID458796 HRZ458792:HRZ458796 IBV458792:IBV458796 ILR458792:ILR458796 IVN458792:IVN458796 JFJ458792:JFJ458796 JPF458792:JPF458796 JZB458792:JZB458796 KIX458792:KIX458796 KST458792:KST458796 LCP458792:LCP458796 LML458792:LML458796 LWH458792:LWH458796 MGD458792:MGD458796 MPZ458792:MPZ458796 MZV458792:MZV458796 NJR458792:NJR458796 NTN458792:NTN458796 ODJ458792:ODJ458796 ONF458792:ONF458796 OXB458792:OXB458796 PGX458792:PGX458796 PQT458792:PQT458796 QAP458792:QAP458796 QKL458792:QKL458796 QUH458792:QUH458796 RED458792:RED458796 RNZ458792:RNZ458796 RXV458792:RXV458796 SHR458792:SHR458796 SRN458792:SRN458796 TBJ458792:TBJ458796 TLF458792:TLF458796 TVB458792:TVB458796 UEX458792:UEX458796 UOT458792:UOT458796 UYP458792:UYP458796 VIL458792:VIL458796 VSH458792:VSH458796 WCD458792:WCD458796 WLZ458792:WLZ458796 WVV458792:WVV458796 N524327:N524331 JJ524328:JJ524332 TF524328:TF524332 ADB524328:ADB524332 AMX524328:AMX524332 AWT524328:AWT524332 BGP524328:BGP524332 BQL524328:BQL524332 CAH524328:CAH524332 CKD524328:CKD524332 CTZ524328:CTZ524332 DDV524328:DDV524332 DNR524328:DNR524332 DXN524328:DXN524332 EHJ524328:EHJ524332 ERF524328:ERF524332 FBB524328:FBB524332 FKX524328:FKX524332 FUT524328:FUT524332 GEP524328:GEP524332 GOL524328:GOL524332 GYH524328:GYH524332 HID524328:HID524332 HRZ524328:HRZ524332 IBV524328:IBV524332 ILR524328:ILR524332 IVN524328:IVN524332 JFJ524328:JFJ524332 JPF524328:JPF524332 JZB524328:JZB524332 KIX524328:KIX524332 KST524328:KST524332 LCP524328:LCP524332 LML524328:LML524332 LWH524328:LWH524332 MGD524328:MGD524332 MPZ524328:MPZ524332 MZV524328:MZV524332 NJR524328:NJR524332 NTN524328:NTN524332 ODJ524328:ODJ524332 ONF524328:ONF524332 OXB524328:OXB524332 PGX524328:PGX524332 PQT524328:PQT524332 QAP524328:QAP524332 QKL524328:QKL524332 QUH524328:QUH524332 RED524328:RED524332 RNZ524328:RNZ524332 RXV524328:RXV524332 SHR524328:SHR524332 SRN524328:SRN524332 TBJ524328:TBJ524332 TLF524328:TLF524332 TVB524328:TVB524332 UEX524328:UEX524332 UOT524328:UOT524332 UYP524328:UYP524332 VIL524328:VIL524332 VSH524328:VSH524332 WCD524328:WCD524332 WLZ524328:WLZ524332 WVV524328:WVV524332 N589863:N589867 JJ589864:JJ589868 TF589864:TF589868 ADB589864:ADB589868 AMX589864:AMX589868 AWT589864:AWT589868 BGP589864:BGP589868 BQL589864:BQL589868 CAH589864:CAH589868 CKD589864:CKD589868 CTZ589864:CTZ589868 DDV589864:DDV589868 DNR589864:DNR589868 DXN589864:DXN589868 EHJ589864:EHJ589868 ERF589864:ERF589868 FBB589864:FBB589868 FKX589864:FKX589868 FUT589864:FUT589868 GEP589864:GEP589868 GOL589864:GOL589868 GYH589864:GYH589868 HID589864:HID589868 HRZ589864:HRZ589868 IBV589864:IBV589868 ILR589864:ILR589868 IVN589864:IVN589868 JFJ589864:JFJ589868 JPF589864:JPF589868 JZB589864:JZB589868 KIX589864:KIX589868 KST589864:KST589868 LCP589864:LCP589868 LML589864:LML589868 LWH589864:LWH589868 MGD589864:MGD589868 MPZ589864:MPZ589868 MZV589864:MZV589868 NJR589864:NJR589868 NTN589864:NTN589868 ODJ589864:ODJ589868 ONF589864:ONF589868 OXB589864:OXB589868 PGX589864:PGX589868 PQT589864:PQT589868 QAP589864:QAP589868 QKL589864:QKL589868 QUH589864:QUH589868 RED589864:RED589868 RNZ589864:RNZ589868 RXV589864:RXV589868 SHR589864:SHR589868 SRN589864:SRN589868 TBJ589864:TBJ589868 TLF589864:TLF589868 TVB589864:TVB589868 UEX589864:UEX589868 UOT589864:UOT589868 UYP589864:UYP589868 VIL589864:VIL589868 VSH589864:VSH589868 WCD589864:WCD589868 WLZ589864:WLZ589868 WVV589864:WVV589868 N655399:N655403 JJ655400:JJ655404 TF655400:TF655404 ADB655400:ADB655404 AMX655400:AMX655404 AWT655400:AWT655404 BGP655400:BGP655404 BQL655400:BQL655404 CAH655400:CAH655404 CKD655400:CKD655404 CTZ655400:CTZ655404 DDV655400:DDV655404 DNR655400:DNR655404 DXN655400:DXN655404 EHJ655400:EHJ655404 ERF655400:ERF655404 FBB655400:FBB655404 FKX655400:FKX655404 FUT655400:FUT655404 GEP655400:GEP655404 GOL655400:GOL655404 GYH655400:GYH655404 HID655400:HID655404 HRZ655400:HRZ655404 IBV655400:IBV655404 ILR655400:ILR655404 IVN655400:IVN655404 JFJ655400:JFJ655404 JPF655400:JPF655404 JZB655400:JZB655404 KIX655400:KIX655404 KST655400:KST655404 LCP655400:LCP655404 LML655400:LML655404 LWH655400:LWH655404 MGD655400:MGD655404 MPZ655400:MPZ655404 MZV655400:MZV655404 NJR655400:NJR655404 NTN655400:NTN655404 ODJ655400:ODJ655404 ONF655400:ONF655404 OXB655400:OXB655404 PGX655400:PGX655404 PQT655400:PQT655404 QAP655400:QAP655404 QKL655400:QKL655404 QUH655400:QUH655404 RED655400:RED655404 RNZ655400:RNZ655404 RXV655400:RXV655404 SHR655400:SHR655404 SRN655400:SRN655404 TBJ655400:TBJ655404 TLF655400:TLF655404 TVB655400:TVB655404 UEX655400:UEX655404 UOT655400:UOT655404 UYP655400:UYP655404 VIL655400:VIL655404 VSH655400:VSH655404 WCD655400:WCD655404 WLZ655400:WLZ655404 WVV655400:WVV655404 N720935:N720939 JJ720936:JJ720940 TF720936:TF720940 ADB720936:ADB720940 AMX720936:AMX720940 AWT720936:AWT720940 BGP720936:BGP720940 BQL720936:BQL720940 CAH720936:CAH720940 CKD720936:CKD720940 CTZ720936:CTZ720940 DDV720936:DDV720940 DNR720936:DNR720940 DXN720936:DXN720940 EHJ720936:EHJ720940 ERF720936:ERF720940 FBB720936:FBB720940 FKX720936:FKX720940 FUT720936:FUT720940 GEP720936:GEP720940 GOL720936:GOL720940 GYH720936:GYH720940 HID720936:HID720940 HRZ720936:HRZ720940 IBV720936:IBV720940 ILR720936:ILR720940 IVN720936:IVN720940 JFJ720936:JFJ720940 JPF720936:JPF720940 JZB720936:JZB720940 KIX720936:KIX720940 KST720936:KST720940 LCP720936:LCP720940 LML720936:LML720940 LWH720936:LWH720940 MGD720936:MGD720940 MPZ720936:MPZ720940 MZV720936:MZV720940 NJR720936:NJR720940 NTN720936:NTN720940 ODJ720936:ODJ720940 ONF720936:ONF720940 OXB720936:OXB720940 PGX720936:PGX720940 PQT720936:PQT720940 QAP720936:QAP720940 QKL720936:QKL720940 QUH720936:QUH720940 RED720936:RED720940 RNZ720936:RNZ720940 RXV720936:RXV720940 SHR720936:SHR720940 SRN720936:SRN720940 TBJ720936:TBJ720940 TLF720936:TLF720940 TVB720936:TVB720940 UEX720936:UEX720940 UOT720936:UOT720940 UYP720936:UYP720940 VIL720936:VIL720940 VSH720936:VSH720940 WCD720936:WCD720940 WLZ720936:WLZ720940 WVV720936:WVV720940 N786471:N786475 JJ786472:JJ786476 TF786472:TF786476 ADB786472:ADB786476 AMX786472:AMX786476 AWT786472:AWT786476 BGP786472:BGP786476 BQL786472:BQL786476 CAH786472:CAH786476 CKD786472:CKD786476 CTZ786472:CTZ786476 DDV786472:DDV786476 DNR786472:DNR786476 DXN786472:DXN786476 EHJ786472:EHJ786476 ERF786472:ERF786476 FBB786472:FBB786476 FKX786472:FKX786476 FUT786472:FUT786476 GEP786472:GEP786476 GOL786472:GOL786476 GYH786472:GYH786476 HID786472:HID786476 HRZ786472:HRZ786476 IBV786472:IBV786476 ILR786472:ILR786476 IVN786472:IVN786476 JFJ786472:JFJ786476 JPF786472:JPF786476 JZB786472:JZB786476 KIX786472:KIX786476 KST786472:KST786476 LCP786472:LCP786476 LML786472:LML786476 LWH786472:LWH786476 MGD786472:MGD786476 MPZ786472:MPZ786476 MZV786472:MZV786476 NJR786472:NJR786476 NTN786472:NTN786476 ODJ786472:ODJ786476 ONF786472:ONF786476 OXB786472:OXB786476 PGX786472:PGX786476 PQT786472:PQT786476 QAP786472:QAP786476 QKL786472:QKL786476 QUH786472:QUH786476 RED786472:RED786476 RNZ786472:RNZ786476 RXV786472:RXV786476 SHR786472:SHR786476 SRN786472:SRN786476 TBJ786472:TBJ786476 TLF786472:TLF786476 TVB786472:TVB786476 UEX786472:UEX786476 UOT786472:UOT786476 UYP786472:UYP786476 VIL786472:VIL786476 VSH786472:VSH786476 WCD786472:WCD786476 WLZ786472:WLZ786476 WVV786472:WVV786476 N852007:N852011 JJ852008:JJ852012 TF852008:TF852012 ADB852008:ADB852012 AMX852008:AMX852012 AWT852008:AWT852012 BGP852008:BGP852012 BQL852008:BQL852012 CAH852008:CAH852012 CKD852008:CKD852012 CTZ852008:CTZ852012 DDV852008:DDV852012 DNR852008:DNR852012 DXN852008:DXN852012 EHJ852008:EHJ852012 ERF852008:ERF852012 FBB852008:FBB852012 FKX852008:FKX852012 FUT852008:FUT852012 GEP852008:GEP852012 GOL852008:GOL852012 GYH852008:GYH852012 HID852008:HID852012 HRZ852008:HRZ852012 IBV852008:IBV852012 ILR852008:ILR852012 IVN852008:IVN852012 JFJ852008:JFJ852012 JPF852008:JPF852012 JZB852008:JZB852012 KIX852008:KIX852012 KST852008:KST852012 LCP852008:LCP852012 LML852008:LML852012 LWH852008:LWH852012 MGD852008:MGD852012 MPZ852008:MPZ852012 MZV852008:MZV852012 NJR852008:NJR852012 NTN852008:NTN852012 ODJ852008:ODJ852012 ONF852008:ONF852012 OXB852008:OXB852012 PGX852008:PGX852012 PQT852008:PQT852012 QAP852008:QAP852012 QKL852008:QKL852012 QUH852008:QUH852012 RED852008:RED852012 RNZ852008:RNZ852012 RXV852008:RXV852012 SHR852008:SHR852012 SRN852008:SRN852012 TBJ852008:TBJ852012 TLF852008:TLF852012 TVB852008:TVB852012 UEX852008:UEX852012 UOT852008:UOT852012 UYP852008:UYP852012 VIL852008:VIL852012 VSH852008:VSH852012 WCD852008:WCD852012 WLZ852008:WLZ852012 WVV852008:WVV852012 N917543:N917547 JJ917544:JJ917548 TF917544:TF917548 ADB917544:ADB917548 AMX917544:AMX917548 AWT917544:AWT917548 BGP917544:BGP917548 BQL917544:BQL917548 CAH917544:CAH917548 CKD917544:CKD917548 CTZ917544:CTZ917548 DDV917544:DDV917548 DNR917544:DNR917548 DXN917544:DXN917548 EHJ917544:EHJ917548 ERF917544:ERF917548 FBB917544:FBB917548 FKX917544:FKX917548 FUT917544:FUT917548 GEP917544:GEP917548 GOL917544:GOL917548 GYH917544:GYH917548 HID917544:HID917548 HRZ917544:HRZ917548 IBV917544:IBV917548 ILR917544:ILR917548 IVN917544:IVN917548 JFJ917544:JFJ917548 JPF917544:JPF917548 JZB917544:JZB917548 KIX917544:KIX917548 KST917544:KST917548 LCP917544:LCP917548 LML917544:LML917548 LWH917544:LWH917548 MGD917544:MGD917548 MPZ917544:MPZ917548 MZV917544:MZV917548 NJR917544:NJR917548 NTN917544:NTN917548 ODJ917544:ODJ917548 ONF917544:ONF917548 OXB917544:OXB917548 PGX917544:PGX917548 PQT917544:PQT917548 QAP917544:QAP917548 QKL917544:QKL917548 QUH917544:QUH917548 RED917544:RED917548 RNZ917544:RNZ917548 RXV917544:RXV917548 SHR917544:SHR917548 SRN917544:SRN917548 TBJ917544:TBJ917548 TLF917544:TLF917548 TVB917544:TVB917548 UEX917544:UEX917548 UOT917544:UOT917548 UYP917544:UYP917548 VIL917544:VIL917548 VSH917544:VSH917548 WCD917544:WCD917548 WLZ917544:WLZ917548 WVV917544:WVV917548 N983079:N983083 JJ983080:JJ983084 TF983080:TF983084 ADB983080:ADB983084 AMX983080:AMX983084 AWT983080:AWT983084 BGP983080:BGP983084 BQL983080:BQL983084 CAH983080:CAH983084 CKD983080:CKD983084 CTZ983080:CTZ983084 DDV983080:DDV983084 DNR983080:DNR983084 DXN983080:DXN983084 EHJ983080:EHJ983084 ERF983080:ERF983084 FBB983080:FBB983084 FKX983080:FKX983084 FUT983080:FUT983084 GEP983080:GEP983084 GOL983080:GOL983084 GYH983080:GYH983084 HID983080:HID983084 HRZ983080:HRZ983084 IBV983080:IBV983084 ILR983080:ILR983084 IVN983080:IVN983084 JFJ983080:JFJ983084 JPF983080:JPF983084 JZB983080:JZB983084 KIX983080:KIX983084 KST983080:KST983084 LCP983080:LCP983084 LML983080:LML983084 LWH983080:LWH983084 MGD983080:MGD983084 MPZ983080:MPZ983084 MZV983080:MZV983084 NJR983080:NJR983084 NTN983080:NTN983084 ODJ983080:ODJ983084 ONF983080:ONF983084 OXB983080:OXB983084 PGX983080:PGX983084 PQT983080:PQT983084 QAP983080:QAP983084 QKL983080:QKL983084 QUH983080:QUH983084 RED983080:RED983084 RNZ983080:RNZ983084 RXV983080:RXV983084 SHR983080:SHR983084 SRN983080:SRN983084 TBJ983080:TBJ983084 TLF983080:TLF983084 TVB983080:TVB983084 UEX983080:UEX983084 UOT983080:UOT983084 UYP983080:UYP983084 VIL983080:VIL983084 VSH983080:VSH983084 WCD983080:WCD983084 WLZ983080:WLZ983084 WVV983080:WVV983084 N65581:N65582 JJ65582:JJ65583 TF65582:TF65583 ADB65582:ADB65583 AMX65582:AMX65583 AWT65582:AWT65583 BGP65582:BGP65583 BQL65582:BQL65583 CAH65582:CAH65583 CKD65582:CKD65583 CTZ65582:CTZ65583 DDV65582:DDV65583 DNR65582:DNR65583 DXN65582:DXN65583 EHJ65582:EHJ65583 ERF65582:ERF65583 FBB65582:FBB65583 FKX65582:FKX65583 FUT65582:FUT65583 GEP65582:GEP65583 GOL65582:GOL65583 GYH65582:GYH65583 HID65582:HID65583 HRZ65582:HRZ65583 IBV65582:IBV65583 ILR65582:ILR65583 IVN65582:IVN65583 JFJ65582:JFJ65583 JPF65582:JPF65583 JZB65582:JZB65583 KIX65582:KIX65583 KST65582:KST65583 LCP65582:LCP65583 LML65582:LML65583 LWH65582:LWH65583 MGD65582:MGD65583 MPZ65582:MPZ65583 MZV65582:MZV65583 NJR65582:NJR65583 NTN65582:NTN65583 ODJ65582:ODJ65583 ONF65582:ONF65583 OXB65582:OXB65583 PGX65582:PGX65583 PQT65582:PQT65583 QAP65582:QAP65583 QKL65582:QKL65583 QUH65582:QUH65583 RED65582:RED65583 RNZ65582:RNZ65583 RXV65582:RXV65583 SHR65582:SHR65583 SRN65582:SRN65583 TBJ65582:TBJ65583 TLF65582:TLF65583 TVB65582:TVB65583 UEX65582:UEX65583 UOT65582:UOT65583 UYP65582:UYP65583 VIL65582:VIL65583 VSH65582:VSH65583 WCD65582:WCD65583 WLZ65582:WLZ65583 WVV65582:WVV65583 N131117:N131118 JJ131118:JJ131119 TF131118:TF131119 ADB131118:ADB131119 AMX131118:AMX131119 AWT131118:AWT131119 BGP131118:BGP131119 BQL131118:BQL131119 CAH131118:CAH131119 CKD131118:CKD131119 CTZ131118:CTZ131119 DDV131118:DDV131119 DNR131118:DNR131119 DXN131118:DXN131119 EHJ131118:EHJ131119 ERF131118:ERF131119 FBB131118:FBB131119 FKX131118:FKX131119 FUT131118:FUT131119 GEP131118:GEP131119 GOL131118:GOL131119 GYH131118:GYH131119 HID131118:HID131119 HRZ131118:HRZ131119 IBV131118:IBV131119 ILR131118:ILR131119 IVN131118:IVN131119 JFJ131118:JFJ131119 JPF131118:JPF131119 JZB131118:JZB131119 KIX131118:KIX131119 KST131118:KST131119 LCP131118:LCP131119 LML131118:LML131119 LWH131118:LWH131119 MGD131118:MGD131119 MPZ131118:MPZ131119 MZV131118:MZV131119 NJR131118:NJR131119 NTN131118:NTN131119 ODJ131118:ODJ131119 ONF131118:ONF131119 OXB131118:OXB131119 PGX131118:PGX131119 PQT131118:PQT131119 QAP131118:QAP131119 QKL131118:QKL131119 QUH131118:QUH131119 RED131118:RED131119 RNZ131118:RNZ131119 RXV131118:RXV131119 SHR131118:SHR131119 SRN131118:SRN131119 TBJ131118:TBJ131119 TLF131118:TLF131119 TVB131118:TVB131119 UEX131118:UEX131119 UOT131118:UOT131119 UYP131118:UYP131119 VIL131118:VIL131119 VSH131118:VSH131119 WCD131118:WCD131119 WLZ131118:WLZ131119 WVV131118:WVV131119 N196653:N196654 JJ196654:JJ196655 TF196654:TF196655 ADB196654:ADB196655 AMX196654:AMX196655 AWT196654:AWT196655 BGP196654:BGP196655 BQL196654:BQL196655 CAH196654:CAH196655 CKD196654:CKD196655 CTZ196654:CTZ196655 DDV196654:DDV196655 DNR196654:DNR196655 DXN196654:DXN196655 EHJ196654:EHJ196655 ERF196654:ERF196655 FBB196654:FBB196655 FKX196654:FKX196655 FUT196654:FUT196655 GEP196654:GEP196655 GOL196654:GOL196655 GYH196654:GYH196655 HID196654:HID196655 HRZ196654:HRZ196655 IBV196654:IBV196655 ILR196654:ILR196655 IVN196654:IVN196655 JFJ196654:JFJ196655 JPF196654:JPF196655 JZB196654:JZB196655 KIX196654:KIX196655 KST196654:KST196655 LCP196654:LCP196655 LML196654:LML196655 LWH196654:LWH196655 MGD196654:MGD196655 MPZ196654:MPZ196655 MZV196654:MZV196655 NJR196654:NJR196655 NTN196654:NTN196655 ODJ196654:ODJ196655 ONF196654:ONF196655 OXB196654:OXB196655 PGX196654:PGX196655 PQT196654:PQT196655 QAP196654:QAP196655 QKL196654:QKL196655 QUH196654:QUH196655 RED196654:RED196655 RNZ196654:RNZ196655 RXV196654:RXV196655 SHR196654:SHR196655 SRN196654:SRN196655 TBJ196654:TBJ196655 TLF196654:TLF196655 TVB196654:TVB196655 UEX196654:UEX196655 UOT196654:UOT196655 UYP196654:UYP196655 VIL196654:VIL196655 VSH196654:VSH196655 WCD196654:WCD196655 WLZ196654:WLZ196655 WVV196654:WVV196655 N262189:N262190 JJ262190:JJ262191 TF262190:TF262191 ADB262190:ADB262191 AMX262190:AMX262191 AWT262190:AWT262191 BGP262190:BGP262191 BQL262190:BQL262191 CAH262190:CAH262191 CKD262190:CKD262191 CTZ262190:CTZ262191 DDV262190:DDV262191 DNR262190:DNR262191 DXN262190:DXN262191 EHJ262190:EHJ262191 ERF262190:ERF262191 FBB262190:FBB262191 FKX262190:FKX262191 FUT262190:FUT262191 GEP262190:GEP262191 GOL262190:GOL262191 GYH262190:GYH262191 HID262190:HID262191 HRZ262190:HRZ262191 IBV262190:IBV262191 ILR262190:ILR262191 IVN262190:IVN262191 JFJ262190:JFJ262191 JPF262190:JPF262191 JZB262190:JZB262191 KIX262190:KIX262191 KST262190:KST262191 LCP262190:LCP262191 LML262190:LML262191 LWH262190:LWH262191 MGD262190:MGD262191 MPZ262190:MPZ262191 MZV262190:MZV262191 NJR262190:NJR262191 NTN262190:NTN262191 ODJ262190:ODJ262191 ONF262190:ONF262191 OXB262190:OXB262191 PGX262190:PGX262191 PQT262190:PQT262191 QAP262190:QAP262191 QKL262190:QKL262191 QUH262190:QUH262191 RED262190:RED262191 RNZ262190:RNZ262191 RXV262190:RXV262191 SHR262190:SHR262191 SRN262190:SRN262191 TBJ262190:TBJ262191 TLF262190:TLF262191 TVB262190:TVB262191 UEX262190:UEX262191 UOT262190:UOT262191 UYP262190:UYP262191 VIL262190:VIL262191 VSH262190:VSH262191 WCD262190:WCD262191 WLZ262190:WLZ262191 WVV262190:WVV262191 N327725:N327726 JJ327726:JJ327727 TF327726:TF327727 ADB327726:ADB327727 AMX327726:AMX327727 AWT327726:AWT327727 BGP327726:BGP327727 BQL327726:BQL327727 CAH327726:CAH327727 CKD327726:CKD327727 CTZ327726:CTZ327727 DDV327726:DDV327727 DNR327726:DNR327727 DXN327726:DXN327727 EHJ327726:EHJ327727 ERF327726:ERF327727 FBB327726:FBB327727 FKX327726:FKX327727 FUT327726:FUT327727 GEP327726:GEP327727 GOL327726:GOL327727 GYH327726:GYH327727 HID327726:HID327727 HRZ327726:HRZ327727 IBV327726:IBV327727 ILR327726:ILR327727 IVN327726:IVN327727 JFJ327726:JFJ327727 JPF327726:JPF327727 JZB327726:JZB327727 KIX327726:KIX327727 KST327726:KST327727 LCP327726:LCP327727 LML327726:LML327727 LWH327726:LWH327727 MGD327726:MGD327727 MPZ327726:MPZ327727 MZV327726:MZV327727 NJR327726:NJR327727 NTN327726:NTN327727 ODJ327726:ODJ327727 ONF327726:ONF327727 OXB327726:OXB327727 PGX327726:PGX327727 PQT327726:PQT327727 QAP327726:QAP327727 QKL327726:QKL327727 QUH327726:QUH327727 RED327726:RED327727 RNZ327726:RNZ327727 RXV327726:RXV327727 SHR327726:SHR327727 SRN327726:SRN327727 TBJ327726:TBJ327727 TLF327726:TLF327727 TVB327726:TVB327727 UEX327726:UEX327727 UOT327726:UOT327727 UYP327726:UYP327727 VIL327726:VIL327727 VSH327726:VSH327727 WCD327726:WCD327727 WLZ327726:WLZ327727 WVV327726:WVV327727 N393261:N393262 JJ393262:JJ393263 TF393262:TF393263 ADB393262:ADB393263 AMX393262:AMX393263 AWT393262:AWT393263 BGP393262:BGP393263 BQL393262:BQL393263 CAH393262:CAH393263 CKD393262:CKD393263 CTZ393262:CTZ393263 DDV393262:DDV393263 DNR393262:DNR393263 DXN393262:DXN393263 EHJ393262:EHJ393263 ERF393262:ERF393263 FBB393262:FBB393263 FKX393262:FKX393263 FUT393262:FUT393263 GEP393262:GEP393263 GOL393262:GOL393263 GYH393262:GYH393263 HID393262:HID393263 HRZ393262:HRZ393263 IBV393262:IBV393263 ILR393262:ILR393263 IVN393262:IVN393263 JFJ393262:JFJ393263 JPF393262:JPF393263 JZB393262:JZB393263 KIX393262:KIX393263 KST393262:KST393263 LCP393262:LCP393263 LML393262:LML393263 LWH393262:LWH393263 MGD393262:MGD393263 MPZ393262:MPZ393263 MZV393262:MZV393263 NJR393262:NJR393263 NTN393262:NTN393263 ODJ393262:ODJ393263 ONF393262:ONF393263 OXB393262:OXB393263 PGX393262:PGX393263 PQT393262:PQT393263 QAP393262:QAP393263 QKL393262:QKL393263 QUH393262:QUH393263 RED393262:RED393263 RNZ393262:RNZ393263 RXV393262:RXV393263 SHR393262:SHR393263 SRN393262:SRN393263 TBJ393262:TBJ393263 TLF393262:TLF393263 TVB393262:TVB393263 UEX393262:UEX393263 UOT393262:UOT393263 UYP393262:UYP393263 VIL393262:VIL393263 VSH393262:VSH393263 WCD393262:WCD393263 WLZ393262:WLZ393263 WVV393262:WVV393263 N458797:N458798 JJ458798:JJ458799 TF458798:TF458799 ADB458798:ADB458799 AMX458798:AMX458799 AWT458798:AWT458799 BGP458798:BGP458799 BQL458798:BQL458799 CAH458798:CAH458799 CKD458798:CKD458799 CTZ458798:CTZ458799 DDV458798:DDV458799 DNR458798:DNR458799 DXN458798:DXN458799 EHJ458798:EHJ458799 ERF458798:ERF458799 FBB458798:FBB458799 FKX458798:FKX458799 FUT458798:FUT458799 GEP458798:GEP458799 GOL458798:GOL458799 GYH458798:GYH458799 HID458798:HID458799 HRZ458798:HRZ458799 IBV458798:IBV458799 ILR458798:ILR458799 IVN458798:IVN458799 JFJ458798:JFJ458799 JPF458798:JPF458799 JZB458798:JZB458799 KIX458798:KIX458799 KST458798:KST458799 LCP458798:LCP458799 LML458798:LML458799 LWH458798:LWH458799 MGD458798:MGD458799 MPZ458798:MPZ458799 MZV458798:MZV458799 NJR458798:NJR458799 NTN458798:NTN458799 ODJ458798:ODJ458799 ONF458798:ONF458799 OXB458798:OXB458799 PGX458798:PGX458799 PQT458798:PQT458799 QAP458798:QAP458799 QKL458798:QKL458799 QUH458798:QUH458799 RED458798:RED458799 RNZ458798:RNZ458799 RXV458798:RXV458799 SHR458798:SHR458799 SRN458798:SRN458799 TBJ458798:TBJ458799 TLF458798:TLF458799 TVB458798:TVB458799 UEX458798:UEX458799 UOT458798:UOT458799 UYP458798:UYP458799 VIL458798:VIL458799 VSH458798:VSH458799 WCD458798:WCD458799 WLZ458798:WLZ458799 WVV458798:WVV458799 N524333:N524334 JJ524334:JJ524335 TF524334:TF524335 ADB524334:ADB524335 AMX524334:AMX524335 AWT524334:AWT524335 BGP524334:BGP524335 BQL524334:BQL524335 CAH524334:CAH524335 CKD524334:CKD524335 CTZ524334:CTZ524335 DDV524334:DDV524335 DNR524334:DNR524335 DXN524334:DXN524335 EHJ524334:EHJ524335 ERF524334:ERF524335 FBB524334:FBB524335 FKX524334:FKX524335 FUT524334:FUT524335 GEP524334:GEP524335 GOL524334:GOL524335 GYH524334:GYH524335 HID524334:HID524335 HRZ524334:HRZ524335 IBV524334:IBV524335 ILR524334:ILR524335 IVN524334:IVN524335 JFJ524334:JFJ524335 JPF524334:JPF524335 JZB524334:JZB524335 KIX524334:KIX524335 KST524334:KST524335 LCP524334:LCP524335 LML524334:LML524335 LWH524334:LWH524335 MGD524334:MGD524335 MPZ524334:MPZ524335 MZV524334:MZV524335 NJR524334:NJR524335 NTN524334:NTN524335 ODJ524334:ODJ524335 ONF524334:ONF524335 OXB524334:OXB524335 PGX524334:PGX524335 PQT524334:PQT524335 QAP524334:QAP524335 QKL524334:QKL524335 QUH524334:QUH524335 RED524334:RED524335 RNZ524334:RNZ524335 RXV524334:RXV524335 SHR524334:SHR524335 SRN524334:SRN524335 TBJ524334:TBJ524335 TLF524334:TLF524335 TVB524334:TVB524335 UEX524334:UEX524335 UOT524334:UOT524335 UYP524334:UYP524335 VIL524334:VIL524335 VSH524334:VSH524335 WCD524334:WCD524335 WLZ524334:WLZ524335 WVV524334:WVV524335 N589869:N589870 JJ589870:JJ589871 TF589870:TF589871 ADB589870:ADB589871 AMX589870:AMX589871 AWT589870:AWT589871 BGP589870:BGP589871 BQL589870:BQL589871 CAH589870:CAH589871 CKD589870:CKD589871 CTZ589870:CTZ589871 DDV589870:DDV589871 DNR589870:DNR589871 DXN589870:DXN589871 EHJ589870:EHJ589871 ERF589870:ERF589871 FBB589870:FBB589871 FKX589870:FKX589871 FUT589870:FUT589871 GEP589870:GEP589871 GOL589870:GOL589871 GYH589870:GYH589871 HID589870:HID589871 HRZ589870:HRZ589871 IBV589870:IBV589871 ILR589870:ILR589871 IVN589870:IVN589871 JFJ589870:JFJ589871 JPF589870:JPF589871 JZB589870:JZB589871 KIX589870:KIX589871 KST589870:KST589871 LCP589870:LCP589871 LML589870:LML589871 LWH589870:LWH589871 MGD589870:MGD589871 MPZ589870:MPZ589871 MZV589870:MZV589871 NJR589870:NJR589871 NTN589870:NTN589871 ODJ589870:ODJ589871 ONF589870:ONF589871 OXB589870:OXB589871 PGX589870:PGX589871 PQT589870:PQT589871 QAP589870:QAP589871 QKL589870:QKL589871 QUH589870:QUH589871 RED589870:RED589871 RNZ589870:RNZ589871 RXV589870:RXV589871 SHR589870:SHR589871 SRN589870:SRN589871 TBJ589870:TBJ589871 TLF589870:TLF589871 TVB589870:TVB589871 UEX589870:UEX589871 UOT589870:UOT589871 UYP589870:UYP589871 VIL589870:VIL589871 VSH589870:VSH589871 WCD589870:WCD589871 WLZ589870:WLZ589871 WVV589870:WVV589871 N655405:N655406 JJ655406:JJ655407 TF655406:TF655407 ADB655406:ADB655407 AMX655406:AMX655407 AWT655406:AWT655407 BGP655406:BGP655407 BQL655406:BQL655407 CAH655406:CAH655407 CKD655406:CKD655407 CTZ655406:CTZ655407 DDV655406:DDV655407 DNR655406:DNR655407 DXN655406:DXN655407 EHJ655406:EHJ655407 ERF655406:ERF655407 FBB655406:FBB655407 FKX655406:FKX655407 FUT655406:FUT655407 GEP655406:GEP655407 GOL655406:GOL655407 GYH655406:GYH655407 HID655406:HID655407 HRZ655406:HRZ655407 IBV655406:IBV655407 ILR655406:ILR655407 IVN655406:IVN655407 JFJ655406:JFJ655407 JPF655406:JPF655407 JZB655406:JZB655407 KIX655406:KIX655407 KST655406:KST655407 LCP655406:LCP655407 LML655406:LML655407 LWH655406:LWH655407 MGD655406:MGD655407 MPZ655406:MPZ655407 MZV655406:MZV655407 NJR655406:NJR655407 NTN655406:NTN655407 ODJ655406:ODJ655407 ONF655406:ONF655407 OXB655406:OXB655407 PGX655406:PGX655407 PQT655406:PQT655407 QAP655406:QAP655407 QKL655406:QKL655407 QUH655406:QUH655407 RED655406:RED655407 RNZ655406:RNZ655407 RXV655406:RXV655407 SHR655406:SHR655407 SRN655406:SRN655407 TBJ655406:TBJ655407 TLF655406:TLF655407 TVB655406:TVB655407 UEX655406:UEX655407 UOT655406:UOT655407 UYP655406:UYP655407 VIL655406:VIL655407 VSH655406:VSH655407 WCD655406:WCD655407 WLZ655406:WLZ655407 WVV655406:WVV655407 N720941:N720942 JJ720942:JJ720943 TF720942:TF720943 ADB720942:ADB720943 AMX720942:AMX720943 AWT720942:AWT720943 BGP720942:BGP720943 BQL720942:BQL720943 CAH720942:CAH720943 CKD720942:CKD720943 CTZ720942:CTZ720943 DDV720942:DDV720943 DNR720942:DNR720943 DXN720942:DXN720943 EHJ720942:EHJ720943 ERF720942:ERF720943 FBB720942:FBB720943 FKX720942:FKX720943 FUT720942:FUT720943 GEP720942:GEP720943 GOL720942:GOL720943 GYH720942:GYH720943 HID720942:HID720943 HRZ720942:HRZ720943 IBV720942:IBV720943 ILR720942:ILR720943 IVN720942:IVN720943 JFJ720942:JFJ720943 JPF720942:JPF720943 JZB720942:JZB720943 KIX720942:KIX720943 KST720942:KST720943 LCP720942:LCP720943 LML720942:LML720943 LWH720942:LWH720943 MGD720942:MGD720943 MPZ720942:MPZ720943 MZV720942:MZV720943 NJR720942:NJR720943 NTN720942:NTN720943 ODJ720942:ODJ720943 ONF720942:ONF720943 OXB720942:OXB720943 PGX720942:PGX720943 PQT720942:PQT720943 QAP720942:QAP720943 QKL720942:QKL720943 QUH720942:QUH720943 RED720942:RED720943 RNZ720942:RNZ720943 RXV720942:RXV720943 SHR720942:SHR720943 SRN720942:SRN720943 TBJ720942:TBJ720943 TLF720942:TLF720943 TVB720942:TVB720943 UEX720942:UEX720943 UOT720942:UOT720943 UYP720942:UYP720943 VIL720942:VIL720943 VSH720942:VSH720943 WCD720942:WCD720943 WLZ720942:WLZ720943 WVV720942:WVV720943 N786477:N786478 JJ786478:JJ786479 TF786478:TF786479 ADB786478:ADB786479 AMX786478:AMX786479 AWT786478:AWT786479 BGP786478:BGP786479 BQL786478:BQL786479 CAH786478:CAH786479 CKD786478:CKD786479 CTZ786478:CTZ786479 DDV786478:DDV786479 DNR786478:DNR786479 DXN786478:DXN786479 EHJ786478:EHJ786479 ERF786478:ERF786479 FBB786478:FBB786479 FKX786478:FKX786479 FUT786478:FUT786479 GEP786478:GEP786479 GOL786478:GOL786479 GYH786478:GYH786479 HID786478:HID786479 HRZ786478:HRZ786479 IBV786478:IBV786479 ILR786478:ILR786479 IVN786478:IVN786479 JFJ786478:JFJ786479 JPF786478:JPF786479 JZB786478:JZB786479 KIX786478:KIX786479 KST786478:KST786479 LCP786478:LCP786479 LML786478:LML786479 LWH786478:LWH786479 MGD786478:MGD786479 MPZ786478:MPZ786479 MZV786478:MZV786479 NJR786478:NJR786479 NTN786478:NTN786479 ODJ786478:ODJ786479 ONF786478:ONF786479 OXB786478:OXB786479 PGX786478:PGX786479 PQT786478:PQT786479 QAP786478:QAP786479 QKL786478:QKL786479 QUH786478:QUH786479 RED786478:RED786479 RNZ786478:RNZ786479 RXV786478:RXV786479 SHR786478:SHR786479 SRN786478:SRN786479 TBJ786478:TBJ786479 TLF786478:TLF786479 TVB786478:TVB786479 UEX786478:UEX786479 UOT786478:UOT786479 UYP786478:UYP786479 VIL786478:VIL786479 VSH786478:VSH786479 WCD786478:WCD786479 WLZ786478:WLZ786479 WVV786478:WVV786479 N852013:N852014 JJ852014:JJ852015 TF852014:TF852015 ADB852014:ADB852015 AMX852014:AMX852015 AWT852014:AWT852015 BGP852014:BGP852015 BQL852014:BQL852015 CAH852014:CAH852015 CKD852014:CKD852015 CTZ852014:CTZ852015 DDV852014:DDV852015 DNR852014:DNR852015 DXN852014:DXN852015 EHJ852014:EHJ852015 ERF852014:ERF852015 FBB852014:FBB852015 FKX852014:FKX852015 FUT852014:FUT852015 GEP852014:GEP852015 GOL852014:GOL852015 GYH852014:GYH852015 HID852014:HID852015 HRZ852014:HRZ852015 IBV852014:IBV852015 ILR852014:ILR852015 IVN852014:IVN852015 JFJ852014:JFJ852015 JPF852014:JPF852015 JZB852014:JZB852015 KIX852014:KIX852015 KST852014:KST852015 LCP852014:LCP852015 LML852014:LML852015 LWH852014:LWH852015 MGD852014:MGD852015 MPZ852014:MPZ852015 MZV852014:MZV852015 NJR852014:NJR852015 NTN852014:NTN852015 ODJ852014:ODJ852015 ONF852014:ONF852015 OXB852014:OXB852015 PGX852014:PGX852015 PQT852014:PQT852015 QAP852014:QAP852015 QKL852014:QKL852015 QUH852014:QUH852015 RED852014:RED852015 RNZ852014:RNZ852015 RXV852014:RXV852015 SHR852014:SHR852015 SRN852014:SRN852015 TBJ852014:TBJ852015 TLF852014:TLF852015 TVB852014:TVB852015 UEX852014:UEX852015 UOT852014:UOT852015 UYP852014:UYP852015 VIL852014:VIL852015 VSH852014:VSH852015 WCD852014:WCD852015 WLZ852014:WLZ852015 WVV852014:WVV852015 N917549:N917550 JJ917550:JJ917551 TF917550:TF917551 ADB917550:ADB917551 AMX917550:AMX917551 AWT917550:AWT917551 BGP917550:BGP917551 BQL917550:BQL917551 CAH917550:CAH917551 CKD917550:CKD917551 CTZ917550:CTZ917551 DDV917550:DDV917551 DNR917550:DNR917551 DXN917550:DXN917551 EHJ917550:EHJ917551 ERF917550:ERF917551 FBB917550:FBB917551 FKX917550:FKX917551 FUT917550:FUT917551 GEP917550:GEP917551 GOL917550:GOL917551 GYH917550:GYH917551 HID917550:HID917551 HRZ917550:HRZ917551 IBV917550:IBV917551 ILR917550:ILR917551 IVN917550:IVN917551 JFJ917550:JFJ917551 JPF917550:JPF917551 JZB917550:JZB917551 KIX917550:KIX917551 KST917550:KST917551 LCP917550:LCP917551 LML917550:LML917551 LWH917550:LWH917551 MGD917550:MGD917551 MPZ917550:MPZ917551 MZV917550:MZV917551 NJR917550:NJR917551 NTN917550:NTN917551 ODJ917550:ODJ917551 ONF917550:ONF917551 OXB917550:OXB917551 PGX917550:PGX917551 PQT917550:PQT917551 QAP917550:QAP917551 QKL917550:QKL917551 QUH917550:QUH917551 RED917550:RED917551 RNZ917550:RNZ917551 RXV917550:RXV917551 SHR917550:SHR917551 SRN917550:SRN917551 TBJ917550:TBJ917551 TLF917550:TLF917551 TVB917550:TVB917551 UEX917550:UEX917551 UOT917550:UOT917551 UYP917550:UYP917551 VIL917550:VIL917551 VSH917550:VSH917551 WCD917550:WCD917551 WLZ917550:WLZ917551 WVV917550:WVV917551 N983085:N983086 JJ983086:JJ983087 TF983086:TF983087 ADB983086:ADB983087 AMX983086:AMX983087 AWT983086:AWT983087 BGP983086:BGP983087 BQL983086:BQL983087 CAH983086:CAH983087 CKD983086:CKD983087 CTZ983086:CTZ983087 DDV983086:DDV983087 DNR983086:DNR983087 DXN983086:DXN983087 EHJ983086:EHJ983087 ERF983086:ERF983087 FBB983086:FBB983087 FKX983086:FKX983087 FUT983086:FUT983087 GEP983086:GEP983087 GOL983086:GOL983087 GYH983086:GYH983087 HID983086:HID983087 HRZ983086:HRZ983087 IBV983086:IBV983087 ILR983086:ILR983087 IVN983086:IVN983087 JFJ983086:JFJ983087 JPF983086:JPF983087 JZB983086:JZB983087 KIX983086:KIX983087 KST983086:KST983087 LCP983086:LCP983087 LML983086:LML983087 LWH983086:LWH983087 MGD983086:MGD983087 MPZ983086:MPZ983087 MZV983086:MZV983087 NJR983086:NJR983087 NTN983086:NTN983087 ODJ983086:ODJ983087 ONF983086:ONF983087 OXB983086:OXB983087 PGX983086:PGX983087 PQT983086:PQT983087 QAP983086:QAP983087 QKL983086:QKL983087 QUH983086:QUH983087 RED983086:RED983087 RNZ983086:RNZ983087 RXV983086:RXV983087 SHR983086:SHR983087 SRN983086:SRN983087 TBJ983086:TBJ983087 TLF983086:TLF983087 TVB983086:TVB983087 UEX983086:UEX983087 UOT983086:UOT983087 UYP983086:UYP983087 VIL983086:VIL983087 VSH983086:VSH983087 WCD983086:WCD983087 WLZ983086:WLZ983087 WVV983086:WVV983087 SRN44:SRN45 JJ47:JJ48 TF47:TF48 ADB47:ADB48 AMX47:AMX48 AWT47:AWT48 BGP47:BGP48 BQL47:BQL48 CAH47:CAH48 CKD47:CKD48 CTZ47:CTZ48 DDV47:DDV48 DNR47:DNR48 DXN47:DXN48 EHJ47:EHJ48 ERF47:ERF48 FBB47:FBB48 FKX47:FKX48 FUT47:FUT48 GEP47:GEP48 GOL47:GOL48 GYH47:GYH48 HID47:HID48 HRZ47:HRZ48 IBV47:IBV48 ILR47:ILR48 IVN47:IVN48 JFJ47:JFJ48 JPF47:JPF48 JZB47:JZB48 KIX47:KIX48 KST47:KST48 LCP47:LCP48 LML47:LML48 LWH47:LWH48 MGD47:MGD48 MPZ47:MPZ48 MZV47:MZV48 NJR47:NJR48 NTN47:NTN48 ODJ47:ODJ48 ONF47:ONF48 OXB47:OXB48 PGX47:PGX48 PQT47:PQT48 QAP47:QAP48 QKL47:QKL48 QUH47:QUH48 RED47:RED48 RNZ47:RNZ48 RXV47:RXV48 SHR47:SHR48 SRN47:SRN48 TBJ47:TBJ48 TLF47:TLF48 TVB47:TVB48 UEX47:UEX48 UOT47:UOT48 UYP47:UYP48 VIL47:VIL48 VSH47:VSH48 WCD47:WCD48 WLZ47:WLZ48 WVV47:WVV48 N65584:N65585 JJ65585:JJ65586 TF65585:TF65586 ADB65585:ADB65586 AMX65585:AMX65586 AWT65585:AWT65586 BGP65585:BGP65586 BQL65585:BQL65586 CAH65585:CAH65586 CKD65585:CKD65586 CTZ65585:CTZ65586 DDV65585:DDV65586 DNR65585:DNR65586 DXN65585:DXN65586 EHJ65585:EHJ65586 ERF65585:ERF65586 FBB65585:FBB65586 FKX65585:FKX65586 FUT65585:FUT65586 GEP65585:GEP65586 GOL65585:GOL65586 GYH65585:GYH65586 HID65585:HID65586 HRZ65585:HRZ65586 IBV65585:IBV65586 ILR65585:ILR65586 IVN65585:IVN65586 JFJ65585:JFJ65586 JPF65585:JPF65586 JZB65585:JZB65586 KIX65585:KIX65586 KST65585:KST65586 LCP65585:LCP65586 LML65585:LML65586 LWH65585:LWH65586 MGD65585:MGD65586 MPZ65585:MPZ65586 MZV65585:MZV65586 NJR65585:NJR65586 NTN65585:NTN65586 ODJ65585:ODJ65586 ONF65585:ONF65586 OXB65585:OXB65586 PGX65585:PGX65586 PQT65585:PQT65586 QAP65585:QAP65586 QKL65585:QKL65586 QUH65585:QUH65586 RED65585:RED65586 RNZ65585:RNZ65586 RXV65585:RXV65586 SHR65585:SHR65586 SRN65585:SRN65586 TBJ65585:TBJ65586 TLF65585:TLF65586 TVB65585:TVB65586 UEX65585:UEX65586 UOT65585:UOT65586 UYP65585:UYP65586 VIL65585:VIL65586 VSH65585:VSH65586 WCD65585:WCD65586 WLZ65585:WLZ65586 WVV65585:WVV65586 N131120:N131121 JJ131121:JJ131122 TF131121:TF131122 ADB131121:ADB131122 AMX131121:AMX131122 AWT131121:AWT131122 BGP131121:BGP131122 BQL131121:BQL131122 CAH131121:CAH131122 CKD131121:CKD131122 CTZ131121:CTZ131122 DDV131121:DDV131122 DNR131121:DNR131122 DXN131121:DXN131122 EHJ131121:EHJ131122 ERF131121:ERF131122 FBB131121:FBB131122 FKX131121:FKX131122 FUT131121:FUT131122 GEP131121:GEP131122 GOL131121:GOL131122 GYH131121:GYH131122 HID131121:HID131122 HRZ131121:HRZ131122 IBV131121:IBV131122 ILR131121:ILR131122 IVN131121:IVN131122 JFJ131121:JFJ131122 JPF131121:JPF131122 JZB131121:JZB131122 KIX131121:KIX131122 KST131121:KST131122 LCP131121:LCP131122 LML131121:LML131122 LWH131121:LWH131122 MGD131121:MGD131122 MPZ131121:MPZ131122 MZV131121:MZV131122 NJR131121:NJR131122 NTN131121:NTN131122 ODJ131121:ODJ131122 ONF131121:ONF131122 OXB131121:OXB131122 PGX131121:PGX131122 PQT131121:PQT131122 QAP131121:QAP131122 QKL131121:QKL131122 QUH131121:QUH131122 RED131121:RED131122 RNZ131121:RNZ131122 RXV131121:RXV131122 SHR131121:SHR131122 SRN131121:SRN131122 TBJ131121:TBJ131122 TLF131121:TLF131122 TVB131121:TVB131122 UEX131121:UEX131122 UOT131121:UOT131122 UYP131121:UYP131122 VIL131121:VIL131122 VSH131121:VSH131122 WCD131121:WCD131122 WLZ131121:WLZ131122 WVV131121:WVV131122 N196656:N196657 JJ196657:JJ196658 TF196657:TF196658 ADB196657:ADB196658 AMX196657:AMX196658 AWT196657:AWT196658 BGP196657:BGP196658 BQL196657:BQL196658 CAH196657:CAH196658 CKD196657:CKD196658 CTZ196657:CTZ196658 DDV196657:DDV196658 DNR196657:DNR196658 DXN196657:DXN196658 EHJ196657:EHJ196658 ERF196657:ERF196658 FBB196657:FBB196658 FKX196657:FKX196658 FUT196657:FUT196658 GEP196657:GEP196658 GOL196657:GOL196658 GYH196657:GYH196658 HID196657:HID196658 HRZ196657:HRZ196658 IBV196657:IBV196658 ILR196657:ILR196658 IVN196657:IVN196658 JFJ196657:JFJ196658 JPF196657:JPF196658 JZB196657:JZB196658 KIX196657:KIX196658 KST196657:KST196658 LCP196657:LCP196658 LML196657:LML196658 LWH196657:LWH196658 MGD196657:MGD196658 MPZ196657:MPZ196658 MZV196657:MZV196658 NJR196657:NJR196658 NTN196657:NTN196658 ODJ196657:ODJ196658 ONF196657:ONF196658 OXB196657:OXB196658 PGX196657:PGX196658 PQT196657:PQT196658 QAP196657:QAP196658 QKL196657:QKL196658 QUH196657:QUH196658 RED196657:RED196658 RNZ196657:RNZ196658 RXV196657:RXV196658 SHR196657:SHR196658 SRN196657:SRN196658 TBJ196657:TBJ196658 TLF196657:TLF196658 TVB196657:TVB196658 UEX196657:UEX196658 UOT196657:UOT196658 UYP196657:UYP196658 VIL196657:VIL196658 VSH196657:VSH196658 WCD196657:WCD196658 WLZ196657:WLZ196658 WVV196657:WVV196658 N262192:N262193 JJ262193:JJ262194 TF262193:TF262194 ADB262193:ADB262194 AMX262193:AMX262194 AWT262193:AWT262194 BGP262193:BGP262194 BQL262193:BQL262194 CAH262193:CAH262194 CKD262193:CKD262194 CTZ262193:CTZ262194 DDV262193:DDV262194 DNR262193:DNR262194 DXN262193:DXN262194 EHJ262193:EHJ262194 ERF262193:ERF262194 FBB262193:FBB262194 FKX262193:FKX262194 FUT262193:FUT262194 GEP262193:GEP262194 GOL262193:GOL262194 GYH262193:GYH262194 HID262193:HID262194 HRZ262193:HRZ262194 IBV262193:IBV262194 ILR262193:ILR262194 IVN262193:IVN262194 JFJ262193:JFJ262194 JPF262193:JPF262194 JZB262193:JZB262194 KIX262193:KIX262194 KST262193:KST262194 LCP262193:LCP262194 LML262193:LML262194 LWH262193:LWH262194 MGD262193:MGD262194 MPZ262193:MPZ262194 MZV262193:MZV262194 NJR262193:NJR262194 NTN262193:NTN262194 ODJ262193:ODJ262194 ONF262193:ONF262194 OXB262193:OXB262194 PGX262193:PGX262194 PQT262193:PQT262194 QAP262193:QAP262194 QKL262193:QKL262194 QUH262193:QUH262194 RED262193:RED262194 RNZ262193:RNZ262194 RXV262193:RXV262194 SHR262193:SHR262194 SRN262193:SRN262194 TBJ262193:TBJ262194 TLF262193:TLF262194 TVB262193:TVB262194 UEX262193:UEX262194 UOT262193:UOT262194 UYP262193:UYP262194 VIL262193:VIL262194 VSH262193:VSH262194 WCD262193:WCD262194 WLZ262193:WLZ262194 WVV262193:WVV262194 N327728:N327729 JJ327729:JJ327730 TF327729:TF327730 ADB327729:ADB327730 AMX327729:AMX327730 AWT327729:AWT327730 BGP327729:BGP327730 BQL327729:BQL327730 CAH327729:CAH327730 CKD327729:CKD327730 CTZ327729:CTZ327730 DDV327729:DDV327730 DNR327729:DNR327730 DXN327729:DXN327730 EHJ327729:EHJ327730 ERF327729:ERF327730 FBB327729:FBB327730 FKX327729:FKX327730 FUT327729:FUT327730 GEP327729:GEP327730 GOL327729:GOL327730 GYH327729:GYH327730 HID327729:HID327730 HRZ327729:HRZ327730 IBV327729:IBV327730 ILR327729:ILR327730 IVN327729:IVN327730 JFJ327729:JFJ327730 JPF327729:JPF327730 JZB327729:JZB327730 KIX327729:KIX327730 KST327729:KST327730 LCP327729:LCP327730 LML327729:LML327730 LWH327729:LWH327730 MGD327729:MGD327730 MPZ327729:MPZ327730 MZV327729:MZV327730 NJR327729:NJR327730 NTN327729:NTN327730 ODJ327729:ODJ327730 ONF327729:ONF327730 OXB327729:OXB327730 PGX327729:PGX327730 PQT327729:PQT327730 QAP327729:QAP327730 QKL327729:QKL327730 QUH327729:QUH327730 RED327729:RED327730 RNZ327729:RNZ327730 RXV327729:RXV327730 SHR327729:SHR327730 SRN327729:SRN327730 TBJ327729:TBJ327730 TLF327729:TLF327730 TVB327729:TVB327730 UEX327729:UEX327730 UOT327729:UOT327730 UYP327729:UYP327730 VIL327729:VIL327730 VSH327729:VSH327730 WCD327729:WCD327730 WLZ327729:WLZ327730 WVV327729:WVV327730 N393264:N393265 JJ393265:JJ393266 TF393265:TF393266 ADB393265:ADB393266 AMX393265:AMX393266 AWT393265:AWT393266 BGP393265:BGP393266 BQL393265:BQL393266 CAH393265:CAH393266 CKD393265:CKD393266 CTZ393265:CTZ393266 DDV393265:DDV393266 DNR393265:DNR393266 DXN393265:DXN393266 EHJ393265:EHJ393266 ERF393265:ERF393266 FBB393265:FBB393266 FKX393265:FKX393266 FUT393265:FUT393266 GEP393265:GEP393266 GOL393265:GOL393266 GYH393265:GYH393266 HID393265:HID393266 HRZ393265:HRZ393266 IBV393265:IBV393266 ILR393265:ILR393266 IVN393265:IVN393266 JFJ393265:JFJ393266 JPF393265:JPF393266 JZB393265:JZB393266 KIX393265:KIX393266 KST393265:KST393266 LCP393265:LCP393266 LML393265:LML393266 LWH393265:LWH393266 MGD393265:MGD393266 MPZ393265:MPZ393266 MZV393265:MZV393266 NJR393265:NJR393266 NTN393265:NTN393266 ODJ393265:ODJ393266 ONF393265:ONF393266 OXB393265:OXB393266 PGX393265:PGX393266 PQT393265:PQT393266 QAP393265:QAP393266 QKL393265:QKL393266 QUH393265:QUH393266 RED393265:RED393266 RNZ393265:RNZ393266 RXV393265:RXV393266 SHR393265:SHR393266 SRN393265:SRN393266 TBJ393265:TBJ393266 TLF393265:TLF393266 TVB393265:TVB393266 UEX393265:UEX393266 UOT393265:UOT393266 UYP393265:UYP393266 VIL393265:VIL393266 VSH393265:VSH393266 WCD393265:WCD393266 WLZ393265:WLZ393266 WVV393265:WVV393266 N458800:N458801 JJ458801:JJ458802 TF458801:TF458802 ADB458801:ADB458802 AMX458801:AMX458802 AWT458801:AWT458802 BGP458801:BGP458802 BQL458801:BQL458802 CAH458801:CAH458802 CKD458801:CKD458802 CTZ458801:CTZ458802 DDV458801:DDV458802 DNR458801:DNR458802 DXN458801:DXN458802 EHJ458801:EHJ458802 ERF458801:ERF458802 FBB458801:FBB458802 FKX458801:FKX458802 FUT458801:FUT458802 GEP458801:GEP458802 GOL458801:GOL458802 GYH458801:GYH458802 HID458801:HID458802 HRZ458801:HRZ458802 IBV458801:IBV458802 ILR458801:ILR458802 IVN458801:IVN458802 JFJ458801:JFJ458802 JPF458801:JPF458802 JZB458801:JZB458802 KIX458801:KIX458802 KST458801:KST458802 LCP458801:LCP458802 LML458801:LML458802 LWH458801:LWH458802 MGD458801:MGD458802 MPZ458801:MPZ458802 MZV458801:MZV458802 NJR458801:NJR458802 NTN458801:NTN458802 ODJ458801:ODJ458802 ONF458801:ONF458802 OXB458801:OXB458802 PGX458801:PGX458802 PQT458801:PQT458802 QAP458801:QAP458802 QKL458801:QKL458802 QUH458801:QUH458802 RED458801:RED458802 RNZ458801:RNZ458802 RXV458801:RXV458802 SHR458801:SHR458802 SRN458801:SRN458802 TBJ458801:TBJ458802 TLF458801:TLF458802 TVB458801:TVB458802 UEX458801:UEX458802 UOT458801:UOT458802 UYP458801:UYP458802 VIL458801:VIL458802 VSH458801:VSH458802 WCD458801:WCD458802 WLZ458801:WLZ458802 WVV458801:WVV458802 N524336:N524337 JJ524337:JJ524338 TF524337:TF524338 ADB524337:ADB524338 AMX524337:AMX524338 AWT524337:AWT524338 BGP524337:BGP524338 BQL524337:BQL524338 CAH524337:CAH524338 CKD524337:CKD524338 CTZ524337:CTZ524338 DDV524337:DDV524338 DNR524337:DNR524338 DXN524337:DXN524338 EHJ524337:EHJ524338 ERF524337:ERF524338 FBB524337:FBB524338 FKX524337:FKX524338 FUT524337:FUT524338 GEP524337:GEP524338 GOL524337:GOL524338 GYH524337:GYH524338 HID524337:HID524338 HRZ524337:HRZ524338 IBV524337:IBV524338 ILR524337:ILR524338 IVN524337:IVN524338 JFJ524337:JFJ524338 JPF524337:JPF524338 JZB524337:JZB524338 KIX524337:KIX524338 KST524337:KST524338 LCP524337:LCP524338 LML524337:LML524338 LWH524337:LWH524338 MGD524337:MGD524338 MPZ524337:MPZ524338 MZV524337:MZV524338 NJR524337:NJR524338 NTN524337:NTN524338 ODJ524337:ODJ524338 ONF524337:ONF524338 OXB524337:OXB524338 PGX524337:PGX524338 PQT524337:PQT524338 QAP524337:QAP524338 QKL524337:QKL524338 QUH524337:QUH524338 RED524337:RED524338 RNZ524337:RNZ524338 RXV524337:RXV524338 SHR524337:SHR524338 SRN524337:SRN524338 TBJ524337:TBJ524338 TLF524337:TLF524338 TVB524337:TVB524338 UEX524337:UEX524338 UOT524337:UOT524338 UYP524337:UYP524338 VIL524337:VIL524338 VSH524337:VSH524338 WCD524337:WCD524338 WLZ524337:WLZ524338 WVV524337:WVV524338 N589872:N589873 JJ589873:JJ589874 TF589873:TF589874 ADB589873:ADB589874 AMX589873:AMX589874 AWT589873:AWT589874 BGP589873:BGP589874 BQL589873:BQL589874 CAH589873:CAH589874 CKD589873:CKD589874 CTZ589873:CTZ589874 DDV589873:DDV589874 DNR589873:DNR589874 DXN589873:DXN589874 EHJ589873:EHJ589874 ERF589873:ERF589874 FBB589873:FBB589874 FKX589873:FKX589874 FUT589873:FUT589874 GEP589873:GEP589874 GOL589873:GOL589874 GYH589873:GYH589874 HID589873:HID589874 HRZ589873:HRZ589874 IBV589873:IBV589874 ILR589873:ILR589874 IVN589873:IVN589874 JFJ589873:JFJ589874 JPF589873:JPF589874 JZB589873:JZB589874 KIX589873:KIX589874 KST589873:KST589874 LCP589873:LCP589874 LML589873:LML589874 LWH589873:LWH589874 MGD589873:MGD589874 MPZ589873:MPZ589874 MZV589873:MZV589874 NJR589873:NJR589874 NTN589873:NTN589874 ODJ589873:ODJ589874 ONF589873:ONF589874 OXB589873:OXB589874 PGX589873:PGX589874 PQT589873:PQT589874 QAP589873:QAP589874 QKL589873:QKL589874 QUH589873:QUH589874 RED589873:RED589874 RNZ589873:RNZ589874 RXV589873:RXV589874 SHR589873:SHR589874 SRN589873:SRN589874 TBJ589873:TBJ589874 TLF589873:TLF589874 TVB589873:TVB589874 UEX589873:UEX589874 UOT589873:UOT589874 UYP589873:UYP589874 VIL589873:VIL589874 VSH589873:VSH589874 WCD589873:WCD589874 WLZ589873:WLZ589874 WVV589873:WVV589874 N655408:N655409 JJ655409:JJ655410 TF655409:TF655410 ADB655409:ADB655410 AMX655409:AMX655410 AWT655409:AWT655410 BGP655409:BGP655410 BQL655409:BQL655410 CAH655409:CAH655410 CKD655409:CKD655410 CTZ655409:CTZ655410 DDV655409:DDV655410 DNR655409:DNR655410 DXN655409:DXN655410 EHJ655409:EHJ655410 ERF655409:ERF655410 FBB655409:FBB655410 FKX655409:FKX655410 FUT655409:FUT655410 GEP655409:GEP655410 GOL655409:GOL655410 GYH655409:GYH655410 HID655409:HID655410 HRZ655409:HRZ655410 IBV655409:IBV655410 ILR655409:ILR655410 IVN655409:IVN655410 JFJ655409:JFJ655410 JPF655409:JPF655410 JZB655409:JZB655410 KIX655409:KIX655410 KST655409:KST655410 LCP655409:LCP655410 LML655409:LML655410 LWH655409:LWH655410 MGD655409:MGD655410 MPZ655409:MPZ655410 MZV655409:MZV655410 NJR655409:NJR655410 NTN655409:NTN655410 ODJ655409:ODJ655410 ONF655409:ONF655410 OXB655409:OXB655410 PGX655409:PGX655410 PQT655409:PQT655410 QAP655409:QAP655410 QKL655409:QKL655410 QUH655409:QUH655410 RED655409:RED655410 RNZ655409:RNZ655410 RXV655409:RXV655410 SHR655409:SHR655410 SRN655409:SRN655410 TBJ655409:TBJ655410 TLF655409:TLF655410 TVB655409:TVB655410 UEX655409:UEX655410 UOT655409:UOT655410 UYP655409:UYP655410 VIL655409:VIL655410 VSH655409:VSH655410 WCD655409:WCD655410 WLZ655409:WLZ655410 WVV655409:WVV655410 N720944:N720945 JJ720945:JJ720946 TF720945:TF720946 ADB720945:ADB720946 AMX720945:AMX720946 AWT720945:AWT720946 BGP720945:BGP720946 BQL720945:BQL720946 CAH720945:CAH720946 CKD720945:CKD720946 CTZ720945:CTZ720946 DDV720945:DDV720946 DNR720945:DNR720946 DXN720945:DXN720946 EHJ720945:EHJ720946 ERF720945:ERF720946 FBB720945:FBB720946 FKX720945:FKX720946 FUT720945:FUT720946 GEP720945:GEP720946 GOL720945:GOL720946 GYH720945:GYH720946 HID720945:HID720946 HRZ720945:HRZ720946 IBV720945:IBV720946 ILR720945:ILR720946 IVN720945:IVN720946 JFJ720945:JFJ720946 JPF720945:JPF720946 JZB720945:JZB720946 KIX720945:KIX720946 KST720945:KST720946 LCP720945:LCP720946 LML720945:LML720946 LWH720945:LWH720946 MGD720945:MGD720946 MPZ720945:MPZ720946 MZV720945:MZV720946 NJR720945:NJR720946 NTN720945:NTN720946 ODJ720945:ODJ720946 ONF720945:ONF720946 OXB720945:OXB720946 PGX720945:PGX720946 PQT720945:PQT720946 QAP720945:QAP720946 QKL720945:QKL720946 QUH720945:QUH720946 RED720945:RED720946 RNZ720945:RNZ720946 RXV720945:RXV720946 SHR720945:SHR720946 SRN720945:SRN720946 TBJ720945:TBJ720946 TLF720945:TLF720946 TVB720945:TVB720946 UEX720945:UEX720946 UOT720945:UOT720946 UYP720945:UYP720946 VIL720945:VIL720946 VSH720945:VSH720946 WCD720945:WCD720946 WLZ720945:WLZ720946 WVV720945:WVV720946 N786480:N786481 JJ786481:JJ786482 TF786481:TF786482 ADB786481:ADB786482 AMX786481:AMX786482 AWT786481:AWT786482 BGP786481:BGP786482 BQL786481:BQL786482 CAH786481:CAH786482 CKD786481:CKD786482 CTZ786481:CTZ786482 DDV786481:DDV786482 DNR786481:DNR786482 DXN786481:DXN786482 EHJ786481:EHJ786482 ERF786481:ERF786482 FBB786481:FBB786482 FKX786481:FKX786482 FUT786481:FUT786482 GEP786481:GEP786482 GOL786481:GOL786482 GYH786481:GYH786482 HID786481:HID786482 HRZ786481:HRZ786482 IBV786481:IBV786482 ILR786481:ILR786482 IVN786481:IVN786482 JFJ786481:JFJ786482 JPF786481:JPF786482 JZB786481:JZB786482 KIX786481:KIX786482 KST786481:KST786482 LCP786481:LCP786482 LML786481:LML786482 LWH786481:LWH786482 MGD786481:MGD786482 MPZ786481:MPZ786482 MZV786481:MZV786482 NJR786481:NJR786482 NTN786481:NTN786482 ODJ786481:ODJ786482 ONF786481:ONF786482 OXB786481:OXB786482 PGX786481:PGX786482 PQT786481:PQT786482 QAP786481:QAP786482 QKL786481:QKL786482 QUH786481:QUH786482 RED786481:RED786482 RNZ786481:RNZ786482 RXV786481:RXV786482 SHR786481:SHR786482 SRN786481:SRN786482 TBJ786481:TBJ786482 TLF786481:TLF786482 TVB786481:TVB786482 UEX786481:UEX786482 UOT786481:UOT786482 UYP786481:UYP786482 VIL786481:VIL786482 VSH786481:VSH786482 WCD786481:WCD786482 WLZ786481:WLZ786482 WVV786481:WVV786482 N852016:N852017 JJ852017:JJ852018 TF852017:TF852018 ADB852017:ADB852018 AMX852017:AMX852018 AWT852017:AWT852018 BGP852017:BGP852018 BQL852017:BQL852018 CAH852017:CAH852018 CKD852017:CKD852018 CTZ852017:CTZ852018 DDV852017:DDV852018 DNR852017:DNR852018 DXN852017:DXN852018 EHJ852017:EHJ852018 ERF852017:ERF852018 FBB852017:FBB852018 FKX852017:FKX852018 FUT852017:FUT852018 GEP852017:GEP852018 GOL852017:GOL852018 GYH852017:GYH852018 HID852017:HID852018 HRZ852017:HRZ852018 IBV852017:IBV852018 ILR852017:ILR852018 IVN852017:IVN852018 JFJ852017:JFJ852018 JPF852017:JPF852018 JZB852017:JZB852018 KIX852017:KIX852018 KST852017:KST852018 LCP852017:LCP852018 LML852017:LML852018 LWH852017:LWH852018 MGD852017:MGD852018 MPZ852017:MPZ852018 MZV852017:MZV852018 NJR852017:NJR852018 NTN852017:NTN852018 ODJ852017:ODJ852018 ONF852017:ONF852018 OXB852017:OXB852018 PGX852017:PGX852018 PQT852017:PQT852018 QAP852017:QAP852018 QKL852017:QKL852018 QUH852017:QUH852018 RED852017:RED852018 RNZ852017:RNZ852018 RXV852017:RXV852018 SHR852017:SHR852018 SRN852017:SRN852018 TBJ852017:TBJ852018 TLF852017:TLF852018 TVB852017:TVB852018 UEX852017:UEX852018 UOT852017:UOT852018 UYP852017:UYP852018 VIL852017:VIL852018 VSH852017:VSH852018 WCD852017:WCD852018 WLZ852017:WLZ852018 WVV852017:WVV852018 N917552:N917553 JJ917553:JJ917554 TF917553:TF917554 ADB917553:ADB917554 AMX917553:AMX917554 AWT917553:AWT917554 BGP917553:BGP917554 BQL917553:BQL917554 CAH917553:CAH917554 CKD917553:CKD917554 CTZ917553:CTZ917554 DDV917553:DDV917554 DNR917553:DNR917554 DXN917553:DXN917554 EHJ917553:EHJ917554 ERF917553:ERF917554 FBB917553:FBB917554 FKX917553:FKX917554 FUT917553:FUT917554 GEP917553:GEP917554 GOL917553:GOL917554 GYH917553:GYH917554 HID917553:HID917554 HRZ917553:HRZ917554 IBV917553:IBV917554 ILR917553:ILR917554 IVN917553:IVN917554 JFJ917553:JFJ917554 JPF917553:JPF917554 JZB917553:JZB917554 KIX917553:KIX917554 KST917553:KST917554 LCP917553:LCP917554 LML917553:LML917554 LWH917553:LWH917554 MGD917553:MGD917554 MPZ917553:MPZ917554 MZV917553:MZV917554 NJR917553:NJR917554 NTN917553:NTN917554 ODJ917553:ODJ917554 ONF917553:ONF917554 OXB917553:OXB917554 PGX917553:PGX917554 PQT917553:PQT917554 QAP917553:QAP917554 QKL917553:QKL917554 QUH917553:QUH917554 RED917553:RED917554 RNZ917553:RNZ917554 RXV917553:RXV917554 SHR917553:SHR917554 SRN917553:SRN917554 TBJ917553:TBJ917554 TLF917553:TLF917554 TVB917553:TVB917554 UEX917553:UEX917554 UOT917553:UOT917554 UYP917553:UYP917554 VIL917553:VIL917554 VSH917553:VSH917554 WCD917553:WCD917554 WLZ917553:WLZ917554 WVV917553:WVV917554 N983088:N983089 JJ983089:JJ983090 TF983089:TF983090 ADB983089:ADB983090 AMX983089:AMX983090 AWT983089:AWT983090 BGP983089:BGP983090 BQL983089:BQL983090 CAH983089:CAH983090 CKD983089:CKD983090 CTZ983089:CTZ983090 DDV983089:DDV983090 DNR983089:DNR983090 DXN983089:DXN983090 EHJ983089:EHJ983090 ERF983089:ERF983090 FBB983089:FBB983090 FKX983089:FKX983090 FUT983089:FUT983090 GEP983089:GEP983090 GOL983089:GOL983090 GYH983089:GYH983090 HID983089:HID983090 HRZ983089:HRZ983090 IBV983089:IBV983090 ILR983089:ILR983090 IVN983089:IVN983090 JFJ983089:JFJ983090 JPF983089:JPF983090 JZB983089:JZB983090 KIX983089:KIX983090 KST983089:KST983090 LCP983089:LCP983090 LML983089:LML983090 LWH983089:LWH983090 MGD983089:MGD983090 MPZ983089:MPZ983090 MZV983089:MZV983090 NJR983089:NJR983090 NTN983089:NTN983090 ODJ983089:ODJ983090 ONF983089:ONF983090 OXB983089:OXB983090 PGX983089:PGX983090 PQT983089:PQT983090 QAP983089:QAP983090 QKL983089:QKL983090 QUH983089:QUH983090 RED983089:RED983090 RNZ983089:RNZ983090 RXV983089:RXV983090 SHR983089:SHR983090 SRN983089:SRN983090 TBJ983089:TBJ983090 TLF983089:TLF983090 TVB983089:TVB983090 UEX983089:UEX983090 UOT983089:UOT983090 UYP983089:UYP983090 VIL983089:VIL983090 VSH983089:VSH983090 WCD983089:WCD983090 WLZ983089:WLZ983090 WVV983089:WVV983090 SHR44:SHR45 JJ50:JJ51 TF50:TF51 ADB50:ADB51 AMX50:AMX51 AWT50:AWT51 BGP50:BGP51 BQL50:BQL51 CAH50:CAH51 CKD50:CKD51 CTZ50:CTZ51 DDV50:DDV51 DNR50:DNR51 DXN50:DXN51 EHJ50:EHJ51 ERF50:ERF51 FBB50:FBB51 FKX50:FKX51 FUT50:FUT51 GEP50:GEP51 GOL50:GOL51 GYH50:GYH51 HID50:HID51 HRZ50:HRZ51 IBV50:IBV51 ILR50:ILR51 IVN50:IVN51 JFJ50:JFJ51 JPF50:JPF51 JZB50:JZB51 KIX50:KIX51 KST50:KST51 LCP50:LCP51 LML50:LML51 LWH50:LWH51 MGD50:MGD51 MPZ50:MPZ51 MZV50:MZV51 NJR50:NJR51 NTN50:NTN51 ODJ50:ODJ51 ONF50:ONF51 OXB50:OXB51 PGX50:PGX51 PQT50:PQT51 QAP50:QAP51 QKL50:QKL51 QUH50:QUH51 RED50:RED51 RNZ50:RNZ51 RXV50:RXV51 SHR50:SHR51 SRN50:SRN51 TBJ50:TBJ51 TLF50:TLF51 TVB50:TVB51 UEX50:UEX51 UOT50:UOT51 UYP50:UYP51 VIL50:VIL51 VSH50:VSH51 WCD50:WCD51 WLZ50:WLZ51 WVV50:WVV51 N65587:N65588 JJ65588:JJ65589 TF65588:TF65589 ADB65588:ADB65589 AMX65588:AMX65589 AWT65588:AWT65589 BGP65588:BGP65589 BQL65588:BQL65589 CAH65588:CAH65589 CKD65588:CKD65589 CTZ65588:CTZ65589 DDV65588:DDV65589 DNR65588:DNR65589 DXN65588:DXN65589 EHJ65588:EHJ65589 ERF65588:ERF65589 FBB65588:FBB65589 FKX65588:FKX65589 FUT65588:FUT65589 GEP65588:GEP65589 GOL65588:GOL65589 GYH65588:GYH65589 HID65588:HID65589 HRZ65588:HRZ65589 IBV65588:IBV65589 ILR65588:ILR65589 IVN65588:IVN65589 JFJ65588:JFJ65589 JPF65588:JPF65589 JZB65588:JZB65589 KIX65588:KIX65589 KST65588:KST65589 LCP65588:LCP65589 LML65588:LML65589 LWH65588:LWH65589 MGD65588:MGD65589 MPZ65588:MPZ65589 MZV65588:MZV65589 NJR65588:NJR65589 NTN65588:NTN65589 ODJ65588:ODJ65589 ONF65588:ONF65589 OXB65588:OXB65589 PGX65588:PGX65589 PQT65588:PQT65589 QAP65588:QAP65589 QKL65588:QKL65589 QUH65588:QUH65589 RED65588:RED65589 RNZ65588:RNZ65589 RXV65588:RXV65589 SHR65588:SHR65589 SRN65588:SRN65589 TBJ65588:TBJ65589 TLF65588:TLF65589 TVB65588:TVB65589 UEX65588:UEX65589 UOT65588:UOT65589 UYP65588:UYP65589 VIL65588:VIL65589 VSH65588:VSH65589 WCD65588:WCD65589 WLZ65588:WLZ65589 WVV65588:WVV65589 N131123:N131124 JJ131124:JJ131125 TF131124:TF131125 ADB131124:ADB131125 AMX131124:AMX131125 AWT131124:AWT131125 BGP131124:BGP131125 BQL131124:BQL131125 CAH131124:CAH131125 CKD131124:CKD131125 CTZ131124:CTZ131125 DDV131124:DDV131125 DNR131124:DNR131125 DXN131124:DXN131125 EHJ131124:EHJ131125 ERF131124:ERF131125 FBB131124:FBB131125 FKX131124:FKX131125 FUT131124:FUT131125 GEP131124:GEP131125 GOL131124:GOL131125 GYH131124:GYH131125 HID131124:HID131125 HRZ131124:HRZ131125 IBV131124:IBV131125 ILR131124:ILR131125 IVN131124:IVN131125 JFJ131124:JFJ131125 JPF131124:JPF131125 JZB131124:JZB131125 KIX131124:KIX131125 KST131124:KST131125 LCP131124:LCP131125 LML131124:LML131125 LWH131124:LWH131125 MGD131124:MGD131125 MPZ131124:MPZ131125 MZV131124:MZV131125 NJR131124:NJR131125 NTN131124:NTN131125 ODJ131124:ODJ131125 ONF131124:ONF131125 OXB131124:OXB131125 PGX131124:PGX131125 PQT131124:PQT131125 QAP131124:QAP131125 QKL131124:QKL131125 QUH131124:QUH131125 RED131124:RED131125 RNZ131124:RNZ131125 RXV131124:RXV131125 SHR131124:SHR131125 SRN131124:SRN131125 TBJ131124:TBJ131125 TLF131124:TLF131125 TVB131124:TVB131125 UEX131124:UEX131125 UOT131124:UOT131125 UYP131124:UYP131125 VIL131124:VIL131125 VSH131124:VSH131125 WCD131124:WCD131125 WLZ131124:WLZ131125 WVV131124:WVV131125 N196659:N196660 JJ196660:JJ196661 TF196660:TF196661 ADB196660:ADB196661 AMX196660:AMX196661 AWT196660:AWT196661 BGP196660:BGP196661 BQL196660:BQL196661 CAH196660:CAH196661 CKD196660:CKD196661 CTZ196660:CTZ196661 DDV196660:DDV196661 DNR196660:DNR196661 DXN196660:DXN196661 EHJ196660:EHJ196661 ERF196660:ERF196661 FBB196660:FBB196661 FKX196660:FKX196661 FUT196660:FUT196661 GEP196660:GEP196661 GOL196660:GOL196661 GYH196660:GYH196661 HID196660:HID196661 HRZ196660:HRZ196661 IBV196660:IBV196661 ILR196660:ILR196661 IVN196660:IVN196661 JFJ196660:JFJ196661 JPF196660:JPF196661 JZB196660:JZB196661 KIX196660:KIX196661 KST196660:KST196661 LCP196660:LCP196661 LML196660:LML196661 LWH196660:LWH196661 MGD196660:MGD196661 MPZ196660:MPZ196661 MZV196660:MZV196661 NJR196660:NJR196661 NTN196660:NTN196661 ODJ196660:ODJ196661 ONF196660:ONF196661 OXB196660:OXB196661 PGX196660:PGX196661 PQT196660:PQT196661 QAP196660:QAP196661 QKL196660:QKL196661 QUH196660:QUH196661 RED196660:RED196661 RNZ196660:RNZ196661 RXV196660:RXV196661 SHR196660:SHR196661 SRN196660:SRN196661 TBJ196660:TBJ196661 TLF196660:TLF196661 TVB196660:TVB196661 UEX196660:UEX196661 UOT196660:UOT196661 UYP196660:UYP196661 VIL196660:VIL196661 VSH196660:VSH196661 WCD196660:WCD196661 WLZ196660:WLZ196661 WVV196660:WVV196661 N262195:N262196 JJ262196:JJ262197 TF262196:TF262197 ADB262196:ADB262197 AMX262196:AMX262197 AWT262196:AWT262197 BGP262196:BGP262197 BQL262196:BQL262197 CAH262196:CAH262197 CKD262196:CKD262197 CTZ262196:CTZ262197 DDV262196:DDV262197 DNR262196:DNR262197 DXN262196:DXN262197 EHJ262196:EHJ262197 ERF262196:ERF262197 FBB262196:FBB262197 FKX262196:FKX262197 FUT262196:FUT262197 GEP262196:GEP262197 GOL262196:GOL262197 GYH262196:GYH262197 HID262196:HID262197 HRZ262196:HRZ262197 IBV262196:IBV262197 ILR262196:ILR262197 IVN262196:IVN262197 JFJ262196:JFJ262197 JPF262196:JPF262197 JZB262196:JZB262197 KIX262196:KIX262197 KST262196:KST262197 LCP262196:LCP262197 LML262196:LML262197 LWH262196:LWH262197 MGD262196:MGD262197 MPZ262196:MPZ262197 MZV262196:MZV262197 NJR262196:NJR262197 NTN262196:NTN262197 ODJ262196:ODJ262197 ONF262196:ONF262197 OXB262196:OXB262197 PGX262196:PGX262197 PQT262196:PQT262197 QAP262196:QAP262197 QKL262196:QKL262197 QUH262196:QUH262197 RED262196:RED262197 RNZ262196:RNZ262197 RXV262196:RXV262197 SHR262196:SHR262197 SRN262196:SRN262197 TBJ262196:TBJ262197 TLF262196:TLF262197 TVB262196:TVB262197 UEX262196:UEX262197 UOT262196:UOT262197 UYP262196:UYP262197 VIL262196:VIL262197 VSH262196:VSH262197 WCD262196:WCD262197 WLZ262196:WLZ262197 WVV262196:WVV262197 N327731:N327732 JJ327732:JJ327733 TF327732:TF327733 ADB327732:ADB327733 AMX327732:AMX327733 AWT327732:AWT327733 BGP327732:BGP327733 BQL327732:BQL327733 CAH327732:CAH327733 CKD327732:CKD327733 CTZ327732:CTZ327733 DDV327732:DDV327733 DNR327732:DNR327733 DXN327732:DXN327733 EHJ327732:EHJ327733 ERF327732:ERF327733 FBB327732:FBB327733 FKX327732:FKX327733 FUT327732:FUT327733 GEP327732:GEP327733 GOL327732:GOL327733 GYH327732:GYH327733 HID327732:HID327733 HRZ327732:HRZ327733 IBV327732:IBV327733 ILR327732:ILR327733 IVN327732:IVN327733 JFJ327732:JFJ327733 JPF327732:JPF327733 JZB327732:JZB327733 KIX327732:KIX327733 KST327732:KST327733 LCP327732:LCP327733 LML327732:LML327733 LWH327732:LWH327733 MGD327732:MGD327733 MPZ327732:MPZ327733 MZV327732:MZV327733 NJR327732:NJR327733 NTN327732:NTN327733 ODJ327732:ODJ327733 ONF327732:ONF327733 OXB327732:OXB327733 PGX327732:PGX327733 PQT327732:PQT327733 QAP327732:QAP327733 QKL327732:QKL327733 QUH327732:QUH327733 RED327732:RED327733 RNZ327732:RNZ327733 RXV327732:RXV327733 SHR327732:SHR327733 SRN327732:SRN327733 TBJ327732:TBJ327733 TLF327732:TLF327733 TVB327732:TVB327733 UEX327732:UEX327733 UOT327732:UOT327733 UYP327732:UYP327733 VIL327732:VIL327733 VSH327732:VSH327733 WCD327732:WCD327733 WLZ327732:WLZ327733 WVV327732:WVV327733 N393267:N393268 JJ393268:JJ393269 TF393268:TF393269 ADB393268:ADB393269 AMX393268:AMX393269 AWT393268:AWT393269 BGP393268:BGP393269 BQL393268:BQL393269 CAH393268:CAH393269 CKD393268:CKD393269 CTZ393268:CTZ393269 DDV393268:DDV393269 DNR393268:DNR393269 DXN393268:DXN393269 EHJ393268:EHJ393269 ERF393268:ERF393269 FBB393268:FBB393269 FKX393268:FKX393269 FUT393268:FUT393269 GEP393268:GEP393269 GOL393268:GOL393269 GYH393268:GYH393269 HID393268:HID393269 HRZ393268:HRZ393269 IBV393268:IBV393269 ILR393268:ILR393269 IVN393268:IVN393269 JFJ393268:JFJ393269 JPF393268:JPF393269 JZB393268:JZB393269 KIX393268:KIX393269 KST393268:KST393269 LCP393268:LCP393269 LML393268:LML393269 LWH393268:LWH393269 MGD393268:MGD393269 MPZ393268:MPZ393269 MZV393268:MZV393269 NJR393268:NJR393269 NTN393268:NTN393269 ODJ393268:ODJ393269 ONF393268:ONF393269 OXB393268:OXB393269 PGX393268:PGX393269 PQT393268:PQT393269 QAP393268:QAP393269 QKL393268:QKL393269 QUH393268:QUH393269 RED393268:RED393269 RNZ393268:RNZ393269 RXV393268:RXV393269 SHR393268:SHR393269 SRN393268:SRN393269 TBJ393268:TBJ393269 TLF393268:TLF393269 TVB393268:TVB393269 UEX393268:UEX393269 UOT393268:UOT393269 UYP393268:UYP393269 VIL393268:VIL393269 VSH393268:VSH393269 WCD393268:WCD393269 WLZ393268:WLZ393269 WVV393268:WVV393269 N458803:N458804 JJ458804:JJ458805 TF458804:TF458805 ADB458804:ADB458805 AMX458804:AMX458805 AWT458804:AWT458805 BGP458804:BGP458805 BQL458804:BQL458805 CAH458804:CAH458805 CKD458804:CKD458805 CTZ458804:CTZ458805 DDV458804:DDV458805 DNR458804:DNR458805 DXN458804:DXN458805 EHJ458804:EHJ458805 ERF458804:ERF458805 FBB458804:FBB458805 FKX458804:FKX458805 FUT458804:FUT458805 GEP458804:GEP458805 GOL458804:GOL458805 GYH458804:GYH458805 HID458804:HID458805 HRZ458804:HRZ458805 IBV458804:IBV458805 ILR458804:ILR458805 IVN458804:IVN458805 JFJ458804:JFJ458805 JPF458804:JPF458805 JZB458804:JZB458805 KIX458804:KIX458805 KST458804:KST458805 LCP458804:LCP458805 LML458804:LML458805 LWH458804:LWH458805 MGD458804:MGD458805 MPZ458804:MPZ458805 MZV458804:MZV458805 NJR458804:NJR458805 NTN458804:NTN458805 ODJ458804:ODJ458805 ONF458804:ONF458805 OXB458804:OXB458805 PGX458804:PGX458805 PQT458804:PQT458805 QAP458804:QAP458805 QKL458804:QKL458805 QUH458804:QUH458805 RED458804:RED458805 RNZ458804:RNZ458805 RXV458804:RXV458805 SHR458804:SHR458805 SRN458804:SRN458805 TBJ458804:TBJ458805 TLF458804:TLF458805 TVB458804:TVB458805 UEX458804:UEX458805 UOT458804:UOT458805 UYP458804:UYP458805 VIL458804:VIL458805 VSH458804:VSH458805 WCD458804:WCD458805 WLZ458804:WLZ458805 WVV458804:WVV458805 N524339:N524340 JJ524340:JJ524341 TF524340:TF524341 ADB524340:ADB524341 AMX524340:AMX524341 AWT524340:AWT524341 BGP524340:BGP524341 BQL524340:BQL524341 CAH524340:CAH524341 CKD524340:CKD524341 CTZ524340:CTZ524341 DDV524340:DDV524341 DNR524340:DNR524341 DXN524340:DXN524341 EHJ524340:EHJ524341 ERF524340:ERF524341 FBB524340:FBB524341 FKX524340:FKX524341 FUT524340:FUT524341 GEP524340:GEP524341 GOL524340:GOL524341 GYH524340:GYH524341 HID524340:HID524341 HRZ524340:HRZ524341 IBV524340:IBV524341 ILR524340:ILR524341 IVN524340:IVN524341 JFJ524340:JFJ524341 JPF524340:JPF524341 JZB524340:JZB524341 KIX524340:KIX524341 KST524340:KST524341 LCP524340:LCP524341 LML524340:LML524341 LWH524340:LWH524341 MGD524340:MGD524341 MPZ524340:MPZ524341 MZV524340:MZV524341 NJR524340:NJR524341 NTN524340:NTN524341 ODJ524340:ODJ524341 ONF524340:ONF524341 OXB524340:OXB524341 PGX524340:PGX524341 PQT524340:PQT524341 QAP524340:QAP524341 QKL524340:QKL524341 QUH524340:QUH524341 RED524340:RED524341 RNZ524340:RNZ524341 RXV524340:RXV524341 SHR524340:SHR524341 SRN524340:SRN524341 TBJ524340:TBJ524341 TLF524340:TLF524341 TVB524340:TVB524341 UEX524340:UEX524341 UOT524340:UOT524341 UYP524340:UYP524341 VIL524340:VIL524341 VSH524340:VSH524341 WCD524340:WCD524341 WLZ524340:WLZ524341 WVV524340:WVV524341 N589875:N589876 JJ589876:JJ589877 TF589876:TF589877 ADB589876:ADB589877 AMX589876:AMX589877 AWT589876:AWT589877 BGP589876:BGP589877 BQL589876:BQL589877 CAH589876:CAH589877 CKD589876:CKD589877 CTZ589876:CTZ589877 DDV589876:DDV589877 DNR589876:DNR589877 DXN589876:DXN589877 EHJ589876:EHJ589877 ERF589876:ERF589877 FBB589876:FBB589877 FKX589876:FKX589877 FUT589876:FUT589877 GEP589876:GEP589877 GOL589876:GOL589877 GYH589876:GYH589877 HID589876:HID589877 HRZ589876:HRZ589877 IBV589876:IBV589877 ILR589876:ILR589877 IVN589876:IVN589877 JFJ589876:JFJ589877 JPF589876:JPF589877 JZB589876:JZB589877 KIX589876:KIX589877 KST589876:KST589877 LCP589876:LCP589877 LML589876:LML589877 LWH589876:LWH589877 MGD589876:MGD589877 MPZ589876:MPZ589877 MZV589876:MZV589877 NJR589876:NJR589877 NTN589876:NTN589877 ODJ589876:ODJ589877 ONF589876:ONF589877 OXB589876:OXB589877 PGX589876:PGX589877 PQT589876:PQT589877 QAP589876:QAP589877 QKL589876:QKL589877 QUH589876:QUH589877 RED589876:RED589877 RNZ589876:RNZ589877 RXV589876:RXV589877 SHR589876:SHR589877 SRN589876:SRN589877 TBJ589876:TBJ589877 TLF589876:TLF589877 TVB589876:TVB589877 UEX589876:UEX589877 UOT589876:UOT589877 UYP589876:UYP589877 VIL589876:VIL589877 VSH589876:VSH589877 WCD589876:WCD589877 WLZ589876:WLZ589877 WVV589876:WVV589877 N655411:N655412 JJ655412:JJ655413 TF655412:TF655413 ADB655412:ADB655413 AMX655412:AMX655413 AWT655412:AWT655413 BGP655412:BGP655413 BQL655412:BQL655413 CAH655412:CAH655413 CKD655412:CKD655413 CTZ655412:CTZ655413 DDV655412:DDV655413 DNR655412:DNR655413 DXN655412:DXN655413 EHJ655412:EHJ655413 ERF655412:ERF655413 FBB655412:FBB655413 FKX655412:FKX655413 FUT655412:FUT655413 GEP655412:GEP655413 GOL655412:GOL655413 GYH655412:GYH655413 HID655412:HID655413 HRZ655412:HRZ655413 IBV655412:IBV655413 ILR655412:ILR655413 IVN655412:IVN655413 JFJ655412:JFJ655413 JPF655412:JPF655413 JZB655412:JZB655413 KIX655412:KIX655413 KST655412:KST655413 LCP655412:LCP655413 LML655412:LML655413 LWH655412:LWH655413 MGD655412:MGD655413 MPZ655412:MPZ655413 MZV655412:MZV655413 NJR655412:NJR655413 NTN655412:NTN655413 ODJ655412:ODJ655413 ONF655412:ONF655413 OXB655412:OXB655413 PGX655412:PGX655413 PQT655412:PQT655413 QAP655412:QAP655413 QKL655412:QKL655413 QUH655412:QUH655413 RED655412:RED655413 RNZ655412:RNZ655413 RXV655412:RXV655413 SHR655412:SHR655413 SRN655412:SRN655413 TBJ655412:TBJ655413 TLF655412:TLF655413 TVB655412:TVB655413 UEX655412:UEX655413 UOT655412:UOT655413 UYP655412:UYP655413 VIL655412:VIL655413 VSH655412:VSH655413 WCD655412:WCD655413 WLZ655412:WLZ655413 WVV655412:WVV655413 N720947:N720948 JJ720948:JJ720949 TF720948:TF720949 ADB720948:ADB720949 AMX720948:AMX720949 AWT720948:AWT720949 BGP720948:BGP720949 BQL720948:BQL720949 CAH720948:CAH720949 CKD720948:CKD720949 CTZ720948:CTZ720949 DDV720948:DDV720949 DNR720948:DNR720949 DXN720948:DXN720949 EHJ720948:EHJ720949 ERF720948:ERF720949 FBB720948:FBB720949 FKX720948:FKX720949 FUT720948:FUT720949 GEP720948:GEP720949 GOL720948:GOL720949 GYH720948:GYH720949 HID720948:HID720949 HRZ720948:HRZ720949 IBV720948:IBV720949 ILR720948:ILR720949 IVN720948:IVN720949 JFJ720948:JFJ720949 JPF720948:JPF720949 JZB720948:JZB720949 KIX720948:KIX720949 KST720948:KST720949 LCP720948:LCP720949 LML720948:LML720949 LWH720948:LWH720949 MGD720948:MGD720949 MPZ720948:MPZ720949 MZV720948:MZV720949 NJR720948:NJR720949 NTN720948:NTN720949 ODJ720948:ODJ720949 ONF720948:ONF720949 OXB720948:OXB720949 PGX720948:PGX720949 PQT720948:PQT720949 QAP720948:QAP720949 QKL720948:QKL720949 QUH720948:QUH720949 RED720948:RED720949 RNZ720948:RNZ720949 RXV720948:RXV720949 SHR720948:SHR720949 SRN720948:SRN720949 TBJ720948:TBJ720949 TLF720948:TLF720949 TVB720948:TVB720949 UEX720948:UEX720949 UOT720948:UOT720949 UYP720948:UYP720949 VIL720948:VIL720949 VSH720948:VSH720949 WCD720948:WCD720949 WLZ720948:WLZ720949 WVV720948:WVV720949 N786483:N786484 JJ786484:JJ786485 TF786484:TF786485 ADB786484:ADB786485 AMX786484:AMX786485 AWT786484:AWT786485 BGP786484:BGP786485 BQL786484:BQL786485 CAH786484:CAH786485 CKD786484:CKD786485 CTZ786484:CTZ786485 DDV786484:DDV786485 DNR786484:DNR786485 DXN786484:DXN786485 EHJ786484:EHJ786485 ERF786484:ERF786485 FBB786484:FBB786485 FKX786484:FKX786485 FUT786484:FUT786485 GEP786484:GEP786485 GOL786484:GOL786485 GYH786484:GYH786485 HID786484:HID786485 HRZ786484:HRZ786485 IBV786484:IBV786485 ILR786484:ILR786485 IVN786484:IVN786485 JFJ786484:JFJ786485 JPF786484:JPF786485 JZB786484:JZB786485 KIX786484:KIX786485 KST786484:KST786485 LCP786484:LCP786485 LML786484:LML786485 LWH786484:LWH786485 MGD786484:MGD786485 MPZ786484:MPZ786485 MZV786484:MZV786485 NJR786484:NJR786485 NTN786484:NTN786485 ODJ786484:ODJ786485 ONF786484:ONF786485 OXB786484:OXB786485 PGX786484:PGX786485 PQT786484:PQT786485 QAP786484:QAP786485 QKL786484:QKL786485 QUH786484:QUH786485 RED786484:RED786485 RNZ786484:RNZ786485 RXV786484:RXV786485 SHR786484:SHR786485 SRN786484:SRN786485 TBJ786484:TBJ786485 TLF786484:TLF786485 TVB786484:TVB786485 UEX786484:UEX786485 UOT786484:UOT786485 UYP786484:UYP786485 VIL786484:VIL786485 VSH786484:VSH786485 WCD786484:WCD786485 WLZ786484:WLZ786485 WVV786484:WVV786485 N852019:N852020 JJ852020:JJ852021 TF852020:TF852021 ADB852020:ADB852021 AMX852020:AMX852021 AWT852020:AWT852021 BGP852020:BGP852021 BQL852020:BQL852021 CAH852020:CAH852021 CKD852020:CKD852021 CTZ852020:CTZ852021 DDV852020:DDV852021 DNR852020:DNR852021 DXN852020:DXN852021 EHJ852020:EHJ852021 ERF852020:ERF852021 FBB852020:FBB852021 FKX852020:FKX852021 FUT852020:FUT852021 GEP852020:GEP852021 GOL852020:GOL852021 GYH852020:GYH852021 HID852020:HID852021 HRZ852020:HRZ852021 IBV852020:IBV852021 ILR852020:ILR852021 IVN852020:IVN852021 JFJ852020:JFJ852021 JPF852020:JPF852021 JZB852020:JZB852021 KIX852020:KIX852021 KST852020:KST852021 LCP852020:LCP852021 LML852020:LML852021 LWH852020:LWH852021 MGD852020:MGD852021 MPZ852020:MPZ852021 MZV852020:MZV852021 NJR852020:NJR852021 NTN852020:NTN852021 ODJ852020:ODJ852021 ONF852020:ONF852021 OXB852020:OXB852021 PGX852020:PGX852021 PQT852020:PQT852021 QAP852020:QAP852021 QKL852020:QKL852021 QUH852020:QUH852021 RED852020:RED852021 RNZ852020:RNZ852021 RXV852020:RXV852021 SHR852020:SHR852021 SRN852020:SRN852021 TBJ852020:TBJ852021 TLF852020:TLF852021 TVB852020:TVB852021 UEX852020:UEX852021 UOT852020:UOT852021 UYP852020:UYP852021 VIL852020:VIL852021 VSH852020:VSH852021 WCD852020:WCD852021 WLZ852020:WLZ852021 WVV852020:WVV852021 N917555:N917556 JJ917556:JJ917557 TF917556:TF917557 ADB917556:ADB917557 AMX917556:AMX917557 AWT917556:AWT917557 BGP917556:BGP917557 BQL917556:BQL917557 CAH917556:CAH917557 CKD917556:CKD917557 CTZ917556:CTZ917557 DDV917556:DDV917557 DNR917556:DNR917557 DXN917556:DXN917557 EHJ917556:EHJ917557 ERF917556:ERF917557 FBB917556:FBB917557 FKX917556:FKX917557 FUT917556:FUT917557 GEP917556:GEP917557 GOL917556:GOL917557 GYH917556:GYH917557 HID917556:HID917557 HRZ917556:HRZ917557 IBV917556:IBV917557 ILR917556:ILR917557 IVN917556:IVN917557 JFJ917556:JFJ917557 JPF917556:JPF917557 JZB917556:JZB917557 KIX917556:KIX917557 KST917556:KST917557 LCP917556:LCP917557 LML917556:LML917557 LWH917556:LWH917557 MGD917556:MGD917557 MPZ917556:MPZ917557 MZV917556:MZV917557 NJR917556:NJR917557 NTN917556:NTN917557 ODJ917556:ODJ917557 ONF917556:ONF917557 OXB917556:OXB917557 PGX917556:PGX917557 PQT917556:PQT917557 QAP917556:QAP917557 QKL917556:QKL917557 QUH917556:QUH917557 RED917556:RED917557 RNZ917556:RNZ917557 RXV917556:RXV917557 SHR917556:SHR917557 SRN917556:SRN917557 TBJ917556:TBJ917557 TLF917556:TLF917557 TVB917556:TVB917557 UEX917556:UEX917557 UOT917556:UOT917557 UYP917556:UYP917557 VIL917556:VIL917557 VSH917556:VSH917557 WCD917556:WCD917557 WLZ917556:WLZ917557 WVV917556:WVV917557 N983091:N983092 JJ983092:JJ983093 TF983092:TF983093 ADB983092:ADB983093 AMX983092:AMX983093 AWT983092:AWT983093 BGP983092:BGP983093 BQL983092:BQL983093 CAH983092:CAH983093 CKD983092:CKD983093 CTZ983092:CTZ983093 DDV983092:DDV983093 DNR983092:DNR983093 DXN983092:DXN983093 EHJ983092:EHJ983093 ERF983092:ERF983093 FBB983092:FBB983093 FKX983092:FKX983093 FUT983092:FUT983093 GEP983092:GEP983093 GOL983092:GOL983093 GYH983092:GYH983093 HID983092:HID983093 HRZ983092:HRZ983093 IBV983092:IBV983093 ILR983092:ILR983093 IVN983092:IVN983093 JFJ983092:JFJ983093 JPF983092:JPF983093 JZB983092:JZB983093 KIX983092:KIX983093 KST983092:KST983093 LCP983092:LCP983093 LML983092:LML983093 LWH983092:LWH983093 MGD983092:MGD983093 MPZ983092:MPZ983093 MZV983092:MZV983093 NJR983092:NJR983093 NTN983092:NTN983093 ODJ983092:ODJ983093 ONF983092:ONF983093 OXB983092:OXB983093 PGX983092:PGX983093 PQT983092:PQT983093 QAP983092:QAP983093 QKL983092:QKL983093 QUH983092:QUH983093 RED983092:RED983093 RNZ983092:RNZ983093 RXV983092:RXV983093 SHR983092:SHR983093 SRN983092:SRN983093 TBJ983092:TBJ983093 TLF983092:TLF983093 TVB983092:TVB983093 UEX983092:UEX983093 UOT983092:UOT983093 UYP983092:UYP983093 VIL983092:VIL983093 VSH983092:VSH983093 WCD983092:WCD983093 WLZ983092:WLZ983093 WVV983092:WVV983093 RXV44:RXV45 JJ53:JJ54 TF53:TF54 ADB53:ADB54 AMX53:AMX54 AWT53:AWT54 BGP53:BGP54 BQL53:BQL54 CAH53:CAH54 CKD53:CKD54 CTZ53:CTZ54 DDV53:DDV54 DNR53:DNR54 DXN53:DXN54 EHJ53:EHJ54 ERF53:ERF54 FBB53:FBB54 FKX53:FKX54 FUT53:FUT54 GEP53:GEP54 GOL53:GOL54 GYH53:GYH54 HID53:HID54 HRZ53:HRZ54 IBV53:IBV54 ILR53:ILR54 IVN53:IVN54 JFJ53:JFJ54 JPF53:JPF54 JZB53:JZB54 KIX53:KIX54 KST53:KST54 LCP53:LCP54 LML53:LML54 LWH53:LWH54 MGD53:MGD54 MPZ53:MPZ54 MZV53:MZV54 NJR53:NJR54 NTN53:NTN54 ODJ53:ODJ54 ONF53:ONF54 OXB53:OXB54 PGX53:PGX54 PQT53:PQT54 QAP53:QAP54 QKL53:QKL54 QUH53:QUH54 RED53:RED54 RNZ53:RNZ54 RXV53:RXV54 SHR53:SHR54 SRN53:SRN54 TBJ53:TBJ54 TLF53:TLF54 TVB53:TVB54 UEX53:UEX54 UOT53:UOT54 UYP53:UYP54 VIL53:VIL54 VSH53:VSH54 WCD53:WCD54 WLZ53:WLZ54 WVV53:WVV54 N65590:N65591 JJ65591:JJ65592 TF65591:TF65592 ADB65591:ADB65592 AMX65591:AMX65592 AWT65591:AWT65592 BGP65591:BGP65592 BQL65591:BQL65592 CAH65591:CAH65592 CKD65591:CKD65592 CTZ65591:CTZ65592 DDV65591:DDV65592 DNR65591:DNR65592 DXN65591:DXN65592 EHJ65591:EHJ65592 ERF65591:ERF65592 FBB65591:FBB65592 FKX65591:FKX65592 FUT65591:FUT65592 GEP65591:GEP65592 GOL65591:GOL65592 GYH65591:GYH65592 HID65591:HID65592 HRZ65591:HRZ65592 IBV65591:IBV65592 ILR65591:ILR65592 IVN65591:IVN65592 JFJ65591:JFJ65592 JPF65591:JPF65592 JZB65591:JZB65592 KIX65591:KIX65592 KST65591:KST65592 LCP65591:LCP65592 LML65591:LML65592 LWH65591:LWH65592 MGD65591:MGD65592 MPZ65591:MPZ65592 MZV65591:MZV65592 NJR65591:NJR65592 NTN65591:NTN65592 ODJ65591:ODJ65592 ONF65591:ONF65592 OXB65591:OXB65592 PGX65591:PGX65592 PQT65591:PQT65592 QAP65591:QAP65592 QKL65591:QKL65592 QUH65591:QUH65592 RED65591:RED65592 RNZ65591:RNZ65592 RXV65591:RXV65592 SHR65591:SHR65592 SRN65591:SRN65592 TBJ65591:TBJ65592 TLF65591:TLF65592 TVB65591:TVB65592 UEX65591:UEX65592 UOT65591:UOT65592 UYP65591:UYP65592 VIL65591:VIL65592 VSH65591:VSH65592 WCD65591:WCD65592 WLZ65591:WLZ65592 WVV65591:WVV65592 N131126:N131127 JJ131127:JJ131128 TF131127:TF131128 ADB131127:ADB131128 AMX131127:AMX131128 AWT131127:AWT131128 BGP131127:BGP131128 BQL131127:BQL131128 CAH131127:CAH131128 CKD131127:CKD131128 CTZ131127:CTZ131128 DDV131127:DDV131128 DNR131127:DNR131128 DXN131127:DXN131128 EHJ131127:EHJ131128 ERF131127:ERF131128 FBB131127:FBB131128 FKX131127:FKX131128 FUT131127:FUT131128 GEP131127:GEP131128 GOL131127:GOL131128 GYH131127:GYH131128 HID131127:HID131128 HRZ131127:HRZ131128 IBV131127:IBV131128 ILR131127:ILR131128 IVN131127:IVN131128 JFJ131127:JFJ131128 JPF131127:JPF131128 JZB131127:JZB131128 KIX131127:KIX131128 KST131127:KST131128 LCP131127:LCP131128 LML131127:LML131128 LWH131127:LWH131128 MGD131127:MGD131128 MPZ131127:MPZ131128 MZV131127:MZV131128 NJR131127:NJR131128 NTN131127:NTN131128 ODJ131127:ODJ131128 ONF131127:ONF131128 OXB131127:OXB131128 PGX131127:PGX131128 PQT131127:PQT131128 QAP131127:QAP131128 QKL131127:QKL131128 QUH131127:QUH131128 RED131127:RED131128 RNZ131127:RNZ131128 RXV131127:RXV131128 SHR131127:SHR131128 SRN131127:SRN131128 TBJ131127:TBJ131128 TLF131127:TLF131128 TVB131127:TVB131128 UEX131127:UEX131128 UOT131127:UOT131128 UYP131127:UYP131128 VIL131127:VIL131128 VSH131127:VSH131128 WCD131127:WCD131128 WLZ131127:WLZ131128 WVV131127:WVV131128 N196662:N196663 JJ196663:JJ196664 TF196663:TF196664 ADB196663:ADB196664 AMX196663:AMX196664 AWT196663:AWT196664 BGP196663:BGP196664 BQL196663:BQL196664 CAH196663:CAH196664 CKD196663:CKD196664 CTZ196663:CTZ196664 DDV196663:DDV196664 DNR196663:DNR196664 DXN196663:DXN196664 EHJ196663:EHJ196664 ERF196663:ERF196664 FBB196663:FBB196664 FKX196663:FKX196664 FUT196663:FUT196664 GEP196663:GEP196664 GOL196663:GOL196664 GYH196663:GYH196664 HID196663:HID196664 HRZ196663:HRZ196664 IBV196663:IBV196664 ILR196663:ILR196664 IVN196663:IVN196664 JFJ196663:JFJ196664 JPF196663:JPF196664 JZB196663:JZB196664 KIX196663:KIX196664 KST196663:KST196664 LCP196663:LCP196664 LML196663:LML196664 LWH196663:LWH196664 MGD196663:MGD196664 MPZ196663:MPZ196664 MZV196663:MZV196664 NJR196663:NJR196664 NTN196663:NTN196664 ODJ196663:ODJ196664 ONF196663:ONF196664 OXB196663:OXB196664 PGX196663:PGX196664 PQT196663:PQT196664 QAP196663:QAP196664 QKL196663:QKL196664 QUH196663:QUH196664 RED196663:RED196664 RNZ196663:RNZ196664 RXV196663:RXV196664 SHR196663:SHR196664 SRN196663:SRN196664 TBJ196663:TBJ196664 TLF196663:TLF196664 TVB196663:TVB196664 UEX196663:UEX196664 UOT196663:UOT196664 UYP196663:UYP196664 VIL196663:VIL196664 VSH196663:VSH196664 WCD196663:WCD196664 WLZ196663:WLZ196664 WVV196663:WVV196664 N262198:N262199 JJ262199:JJ262200 TF262199:TF262200 ADB262199:ADB262200 AMX262199:AMX262200 AWT262199:AWT262200 BGP262199:BGP262200 BQL262199:BQL262200 CAH262199:CAH262200 CKD262199:CKD262200 CTZ262199:CTZ262200 DDV262199:DDV262200 DNR262199:DNR262200 DXN262199:DXN262200 EHJ262199:EHJ262200 ERF262199:ERF262200 FBB262199:FBB262200 FKX262199:FKX262200 FUT262199:FUT262200 GEP262199:GEP262200 GOL262199:GOL262200 GYH262199:GYH262200 HID262199:HID262200 HRZ262199:HRZ262200 IBV262199:IBV262200 ILR262199:ILR262200 IVN262199:IVN262200 JFJ262199:JFJ262200 JPF262199:JPF262200 JZB262199:JZB262200 KIX262199:KIX262200 KST262199:KST262200 LCP262199:LCP262200 LML262199:LML262200 LWH262199:LWH262200 MGD262199:MGD262200 MPZ262199:MPZ262200 MZV262199:MZV262200 NJR262199:NJR262200 NTN262199:NTN262200 ODJ262199:ODJ262200 ONF262199:ONF262200 OXB262199:OXB262200 PGX262199:PGX262200 PQT262199:PQT262200 QAP262199:QAP262200 QKL262199:QKL262200 QUH262199:QUH262200 RED262199:RED262200 RNZ262199:RNZ262200 RXV262199:RXV262200 SHR262199:SHR262200 SRN262199:SRN262200 TBJ262199:TBJ262200 TLF262199:TLF262200 TVB262199:TVB262200 UEX262199:UEX262200 UOT262199:UOT262200 UYP262199:UYP262200 VIL262199:VIL262200 VSH262199:VSH262200 WCD262199:WCD262200 WLZ262199:WLZ262200 WVV262199:WVV262200 N327734:N327735 JJ327735:JJ327736 TF327735:TF327736 ADB327735:ADB327736 AMX327735:AMX327736 AWT327735:AWT327736 BGP327735:BGP327736 BQL327735:BQL327736 CAH327735:CAH327736 CKD327735:CKD327736 CTZ327735:CTZ327736 DDV327735:DDV327736 DNR327735:DNR327736 DXN327735:DXN327736 EHJ327735:EHJ327736 ERF327735:ERF327736 FBB327735:FBB327736 FKX327735:FKX327736 FUT327735:FUT327736 GEP327735:GEP327736 GOL327735:GOL327736 GYH327735:GYH327736 HID327735:HID327736 HRZ327735:HRZ327736 IBV327735:IBV327736 ILR327735:ILR327736 IVN327735:IVN327736 JFJ327735:JFJ327736 JPF327735:JPF327736 JZB327735:JZB327736 KIX327735:KIX327736 KST327735:KST327736 LCP327735:LCP327736 LML327735:LML327736 LWH327735:LWH327736 MGD327735:MGD327736 MPZ327735:MPZ327736 MZV327735:MZV327736 NJR327735:NJR327736 NTN327735:NTN327736 ODJ327735:ODJ327736 ONF327735:ONF327736 OXB327735:OXB327736 PGX327735:PGX327736 PQT327735:PQT327736 QAP327735:QAP327736 QKL327735:QKL327736 QUH327735:QUH327736 RED327735:RED327736 RNZ327735:RNZ327736 RXV327735:RXV327736 SHR327735:SHR327736 SRN327735:SRN327736 TBJ327735:TBJ327736 TLF327735:TLF327736 TVB327735:TVB327736 UEX327735:UEX327736 UOT327735:UOT327736 UYP327735:UYP327736 VIL327735:VIL327736 VSH327735:VSH327736 WCD327735:WCD327736 WLZ327735:WLZ327736 WVV327735:WVV327736 N393270:N393271 JJ393271:JJ393272 TF393271:TF393272 ADB393271:ADB393272 AMX393271:AMX393272 AWT393271:AWT393272 BGP393271:BGP393272 BQL393271:BQL393272 CAH393271:CAH393272 CKD393271:CKD393272 CTZ393271:CTZ393272 DDV393271:DDV393272 DNR393271:DNR393272 DXN393271:DXN393272 EHJ393271:EHJ393272 ERF393271:ERF393272 FBB393271:FBB393272 FKX393271:FKX393272 FUT393271:FUT393272 GEP393271:GEP393272 GOL393271:GOL393272 GYH393271:GYH393272 HID393271:HID393272 HRZ393271:HRZ393272 IBV393271:IBV393272 ILR393271:ILR393272 IVN393271:IVN393272 JFJ393271:JFJ393272 JPF393271:JPF393272 JZB393271:JZB393272 KIX393271:KIX393272 KST393271:KST393272 LCP393271:LCP393272 LML393271:LML393272 LWH393271:LWH393272 MGD393271:MGD393272 MPZ393271:MPZ393272 MZV393271:MZV393272 NJR393271:NJR393272 NTN393271:NTN393272 ODJ393271:ODJ393272 ONF393271:ONF393272 OXB393271:OXB393272 PGX393271:PGX393272 PQT393271:PQT393272 QAP393271:QAP393272 QKL393271:QKL393272 QUH393271:QUH393272 RED393271:RED393272 RNZ393271:RNZ393272 RXV393271:RXV393272 SHR393271:SHR393272 SRN393271:SRN393272 TBJ393271:TBJ393272 TLF393271:TLF393272 TVB393271:TVB393272 UEX393271:UEX393272 UOT393271:UOT393272 UYP393271:UYP393272 VIL393271:VIL393272 VSH393271:VSH393272 WCD393271:WCD393272 WLZ393271:WLZ393272 WVV393271:WVV393272 N458806:N458807 JJ458807:JJ458808 TF458807:TF458808 ADB458807:ADB458808 AMX458807:AMX458808 AWT458807:AWT458808 BGP458807:BGP458808 BQL458807:BQL458808 CAH458807:CAH458808 CKD458807:CKD458808 CTZ458807:CTZ458808 DDV458807:DDV458808 DNR458807:DNR458808 DXN458807:DXN458808 EHJ458807:EHJ458808 ERF458807:ERF458808 FBB458807:FBB458808 FKX458807:FKX458808 FUT458807:FUT458808 GEP458807:GEP458808 GOL458807:GOL458808 GYH458807:GYH458808 HID458807:HID458808 HRZ458807:HRZ458808 IBV458807:IBV458808 ILR458807:ILR458808 IVN458807:IVN458808 JFJ458807:JFJ458808 JPF458807:JPF458808 JZB458807:JZB458808 KIX458807:KIX458808 KST458807:KST458808 LCP458807:LCP458808 LML458807:LML458808 LWH458807:LWH458808 MGD458807:MGD458808 MPZ458807:MPZ458808 MZV458807:MZV458808 NJR458807:NJR458808 NTN458807:NTN458808 ODJ458807:ODJ458808 ONF458807:ONF458808 OXB458807:OXB458808 PGX458807:PGX458808 PQT458807:PQT458808 QAP458807:QAP458808 QKL458807:QKL458808 QUH458807:QUH458808 RED458807:RED458808 RNZ458807:RNZ458808 RXV458807:RXV458808 SHR458807:SHR458808 SRN458807:SRN458808 TBJ458807:TBJ458808 TLF458807:TLF458808 TVB458807:TVB458808 UEX458807:UEX458808 UOT458807:UOT458808 UYP458807:UYP458808 VIL458807:VIL458808 VSH458807:VSH458808 WCD458807:WCD458808 WLZ458807:WLZ458808 WVV458807:WVV458808 N524342:N524343 JJ524343:JJ524344 TF524343:TF524344 ADB524343:ADB524344 AMX524343:AMX524344 AWT524343:AWT524344 BGP524343:BGP524344 BQL524343:BQL524344 CAH524343:CAH524344 CKD524343:CKD524344 CTZ524343:CTZ524344 DDV524343:DDV524344 DNR524343:DNR524344 DXN524343:DXN524344 EHJ524343:EHJ524344 ERF524343:ERF524344 FBB524343:FBB524344 FKX524343:FKX524344 FUT524343:FUT524344 GEP524343:GEP524344 GOL524343:GOL524344 GYH524343:GYH524344 HID524343:HID524344 HRZ524343:HRZ524344 IBV524343:IBV524344 ILR524343:ILR524344 IVN524343:IVN524344 JFJ524343:JFJ524344 JPF524343:JPF524344 JZB524343:JZB524344 KIX524343:KIX524344 KST524343:KST524344 LCP524343:LCP524344 LML524343:LML524344 LWH524343:LWH524344 MGD524343:MGD524344 MPZ524343:MPZ524344 MZV524343:MZV524344 NJR524343:NJR524344 NTN524343:NTN524344 ODJ524343:ODJ524344 ONF524343:ONF524344 OXB524343:OXB524344 PGX524343:PGX524344 PQT524343:PQT524344 QAP524343:QAP524344 QKL524343:QKL524344 QUH524343:QUH524344 RED524343:RED524344 RNZ524343:RNZ524344 RXV524343:RXV524344 SHR524343:SHR524344 SRN524343:SRN524344 TBJ524343:TBJ524344 TLF524343:TLF524344 TVB524343:TVB524344 UEX524343:UEX524344 UOT524343:UOT524344 UYP524343:UYP524344 VIL524343:VIL524344 VSH524343:VSH524344 WCD524343:WCD524344 WLZ524343:WLZ524344 WVV524343:WVV524344 N589878:N589879 JJ589879:JJ589880 TF589879:TF589880 ADB589879:ADB589880 AMX589879:AMX589880 AWT589879:AWT589880 BGP589879:BGP589880 BQL589879:BQL589880 CAH589879:CAH589880 CKD589879:CKD589880 CTZ589879:CTZ589880 DDV589879:DDV589880 DNR589879:DNR589880 DXN589879:DXN589880 EHJ589879:EHJ589880 ERF589879:ERF589880 FBB589879:FBB589880 FKX589879:FKX589880 FUT589879:FUT589880 GEP589879:GEP589880 GOL589879:GOL589880 GYH589879:GYH589880 HID589879:HID589880 HRZ589879:HRZ589880 IBV589879:IBV589880 ILR589879:ILR589880 IVN589879:IVN589880 JFJ589879:JFJ589880 JPF589879:JPF589880 JZB589879:JZB589880 KIX589879:KIX589880 KST589879:KST589880 LCP589879:LCP589880 LML589879:LML589880 LWH589879:LWH589880 MGD589879:MGD589880 MPZ589879:MPZ589880 MZV589879:MZV589880 NJR589879:NJR589880 NTN589879:NTN589880 ODJ589879:ODJ589880 ONF589879:ONF589880 OXB589879:OXB589880 PGX589879:PGX589880 PQT589879:PQT589880 QAP589879:QAP589880 QKL589879:QKL589880 QUH589879:QUH589880 RED589879:RED589880 RNZ589879:RNZ589880 RXV589879:RXV589880 SHR589879:SHR589880 SRN589879:SRN589880 TBJ589879:TBJ589880 TLF589879:TLF589880 TVB589879:TVB589880 UEX589879:UEX589880 UOT589879:UOT589880 UYP589879:UYP589880 VIL589879:VIL589880 VSH589879:VSH589880 WCD589879:WCD589880 WLZ589879:WLZ589880 WVV589879:WVV589880 N655414:N655415 JJ655415:JJ655416 TF655415:TF655416 ADB655415:ADB655416 AMX655415:AMX655416 AWT655415:AWT655416 BGP655415:BGP655416 BQL655415:BQL655416 CAH655415:CAH655416 CKD655415:CKD655416 CTZ655415:CTZ655416 DDV655415:DDV655416 DNR655415:DNR655416 DXN655415:DXN655416 EHJ655415:EHJ655416 ERF655415:ERF655416 FBB655415:FBB655416 FKX655415:FKX655416 FUT655415:FUT655416 GEP655415:GEP655416 GOL655415:GOL655416 GYH655415:GYH655416 HID655415:HID655416 HRZ655415:HRZ655416 IBV655415:IBV655416 ILR655415:ILR655416 IVN655415:IVN655416 JFJ655415:JFJ655416 JPF655415:JPF655416 JZB655415:JZB655416 KIX655415:KIX655416 KST655415:KST655416 LCP655415:LCP655416 LML655415:LML655416 LWH655415:LWH655416 MGD655415:MGD655416 MPZ655415:MPZ655416 MZV655415:MZV655416 NJR655415:NJR655416 NTN655415:NTN655416 ODJ655415:ODJ655416 ONF655415:ONF655416 OXB655415:OXB655416 PGX655415:PGX655416 PQT655415:PQT655416 QAP655415:QAP655416 QKL655415:QKL655416 QUH655415:QUH655416 RED655415:RED655416 RNZ655415:RNZ655416 RXV655415:RXV655416 SHR655415:SHR655416 SRN655415:SRN655416 TBJ655415:TBJ655416 TLF655415:TLF655416 TVB655415:TVB655416 UEX655415:UEX655416 UOT655415:UOT655416 UYP655415:UYP655416 VIL655415:VIL655416 VSH655415:VSH655416 WCD655415:WCD655416 WLZ655415:WLZ655416 WVV655415:WVV655416 N720950:N720951 JJ720951:JJ720952 TF720951:TF720952 ADB720951:ADB720952 AMX720951:AMX720952 AWT720951:AWT720952 BGP720951:BGP720952 BQL720951:BQL720952 CAH720951:CAH720952 CKD720951:CKD720952 CTZ720951:CTZ720952 DDV720951:DDV720952 DNR720951:DNR720952 DXN720951:DXN720952 EHJ720951:EHJ720952 ERF720951:ERF720952 FBB720951:FBB720952 FKX720951:FKX720952 FUT720951:FUT720952 GEP720951:GEP720952 GOL720951:GOL720952 GYH720951:GYH720952 HID720951:HID720952 HRZ720951:HRZ720952 IBV720951:IBV720952 ILR720951:ILR720952 IVN720951:IVN720952 JFJ720951:JFJ720952 JPF720951:JPF720952 JZB720951:JZB720952 KIX720951:KIX720952 KST720951:KST720952 LCP720951:LCP720952 LML720951:LML720952 LWH720951:LWH720952 MGD720951:MGD720952 MPZ720951:MPZ720952 MZV720951:MZV720952 NJR720951:NJR720952 NTN720951:NTN720952 ODJ720951:ODJ720952 ONF720951:ONF720952 OXB720951:OXB720952 PGX720951:PGX720952 PQT720951:PQT720952 QAP720951:QAP720952 QKL720951:QKL720952 QUH720951:QUH720952 RED720951:RED720952 RNZ720951:RNZ720952 RXV720951:RXV720952 SHR720951:SHR720952 SRN720951:SRN720952 TBJ720951:TBJ720952 TLF720951:TLF720952 TVB720951:TVB720952 UEX720951:UEX720952 UOT720951:UOT720952 UYP720951:UYP720952 VIL720951:VIL720952 VSH720951:VSH720952 WCD720951:WCD720952 WLZ720951:WLZ720952 WVV720951:WVV720952 N786486:N786487 JJ786487:JJ786488 TF786487:TF786488 ADB786487:ADB786488 AMX786487:AMX786488 AWT786487:AWT786488 BGP786487:BGP786488 BQL786487:BQL786488 CAH786487:CAH786488 CKD786487:CKD786488 CTZ786487:CTZ786488 DDV786487:DDV786488 DNR786487:DNR786488 DXN786487:DXN786488 EHJ786487:EHJ786488 ERF786487:ERF786488 FBB786487:FBB786488 FKX786487:FKX786488 FUT786487:FUT786488 GEP786487:GEP786488 GOL786487:GOL786488 GYH786487:GYH786488 HID786487:HID786488 HRZ786487:HRZ786488 IBV786487:IBV786488 ILR786487:ILR786488 IVN786487:IVN786488 JFJ786487:JFJ786488 JPF786487:JPF786488 JZB786487:JZB786488 KIX786487:KIX786488 KST786487:KST786488 LCP786487:LCP786488 LML786487:LML786488 LWH786487:LWH786488 MGD786487:MGD786488 MPZ786487:MPZ786488 MZV786487:MZV786488 NJR786487:NJR786488 NTN786487:NTN786488 ODJ786487:ODJ786488 ONF786487:ONF786488 OXB786487:OXB786488 PGX786487:PGX786488 PQT786487:PQT786488 QAP786487:QAP786488 QKL786487:QKL786488 QUH786487:QUH786488 RED786487:RED786488 RNZ786487:RNZ786488 RXV786487:RXV786488 SHR786487:SHR786488 SRN786487:SRN786488 TBJ786487:TBJ786488 TLF786487:TLF786488 TVB786487:TVB786488 UEX786487:UEX786488 UOT786487:UOT786488 UYP786487:UYP786488 VIL786487:VIL786488 VSH786487:VSH786488 WCD786487:WCD786488 WLZ786487:WLZ786488 WVV786487:WVV786488 N852022:N852023 JJ852023:JJ852024 TF852023:TF852024 ADB852023:ADB852024 AMX852023:AMX852024 AWT852023:AWT852024 BGP852023:BGP852024 BQL852023:BQL852024 CAH852023:CAH852024 CKD852023:CKD852024 CTZ852023:CTZ852024 DDV852023:DDV852024 DNR852023:DNR852024 DXN852023:DXN852024 EHJ852023:EHJ852024 ERF852023:ERF852024 FBB852023:FBB852024 FKX852023:FKX852024 FUT852023:FUT852024 GEP852023:GEP852024 GOL852023:GOL852024 GYH852023:GYH852024 HID852023:HID852024 HRZ852023:HRZ852024 IBV852023:IBV852024 ILR852023:ILR852024 IVN852023:IVN852024 JFJ852023:JFJ852024 JPF852023:JPF852024 JZB852023:JZB852024 KIX852023:KIX852024 KST852023:KST852024 LCP852023:LCP852024 LML852023:LML852024 LWH852023:LWH852024 MGD852023:MGD852024 MPZ852023:MPZ852024 MZV852023:MZV852024 NJR852023:NJR852024 NTN852023:NTN852024 ODJ852023:ODJ852024 ONF852023:ONF852024 OXB852023:OXB852024 PGX852023:PGX852024 PQT852023:PQT852024 QAP852023:QAP852024 QKL852023:QKL852024 QUH852023:QUH852024 RED852023:RED852024 RNZ852023:RNZ852024 RXV852023:RXV852024 SHR852023:SHR852024 SRN852023:SRN852024 TBJ852023:TBJ852024 TLF852023:TLF852024 TVB852023:TVB852024 UEX852023:UEX852024 UOT852023:UOT852024 UYP852023:UYP852024 VIL852023:VIL852024 VSH852023:VSH852024 WCD852023:WCD852024 WLZ852023:WLZ852024 WVV852023:WVV852024 N917558:N917559 JJ917559:JJ917560 TF917559:TF917560 ADB917559:ADB917560 AMX917559:AMX917560 AWT917559:AWT917560 BGP917559:BGP917560 BQL917559:BQL917560 CAH917559:CAH917560 CKD917559:CKD917560 CTZ917559:CTZ917560 DDV917559:DDV917560 DNR917559:DNR917560 DXN917559:DXN917560 EHJ917559:EHJ917560 ERF917559:ERF917560 FBB917559:FBB917560 FKX917559:FKX917560 FUT917559:FUT917560 GEP917559:GEP917560 GOL917559:GOL917560 GYH917559:GYH917560 HID917559:HID917560 HRZ917559:HRZ917560 IBV917559:IBV917560 ILR917559:ILR917560 IVN917559:IVN917560 JFJ917559:JFJ917560 JPF917559:JPF917560 JZB917559:JZB917560 KIX917559:KIX917560 KST917559:KST917560 LCP917559:LCP917560 LML917559:LML917560 LWH917559:LWH917560 MGD917559:MGD917560 MPZ917559:MPZ917560 MZV917559:MZV917560 NJR917559:NJR917560 NTN917559:NTN917560 ODJ917559:ODJ917560 ONF917559:ONF917560 OXB917559:OXB917560 PGX917559:PGX917560 PQT917559:PQT917560 QAP917559:QAP917560 QKL917559:QKL917560 QUH917559:QUH917560 RED917559:RED917560 RNZ917559:RNZ917560 RXV917559:RXV917560 SHR917559:SHR917560 SRN917559:SRN917560 TBJ917559:TBJ917560 TLF917559:TLF917560 TVB917559:TVB917560 UEX917559:UEX917560 UOT917559:UOT917560 UYP917559:UYP917560 VIL917559:VIL917560 VSH917559:VSH917560 WCD917559:WCD917560 WLZ917559:WLZ917560 WVV917559:WVV917560 N983094:N983095 JJ983095:JJ983096 TF983095:TF983096 ADB983095:ADB983096 AMX983095:AMX983096 AWT983095:AWT983096 BGP983095:BGP983096 BQL983095:BQL983096 CAH983095:CAH983096 CKD983095:CKD983096 CTZ983095:CTZ983096 DDV983095:DDV983096 DNR983095:DNR983096 DXN983095:DXN983096 EHJ983095:EHJ983096 ERF983095:ERF983096 FBB983095:FBB983096 FKX983095:FKX983096 FUT983095:FUT983096 GEP983095:GEP983096 GOL983095:GOL983096 GYH983095:GYH983096 HID983095:HID983096 HRZ983095:HRZ983096 IBV983095:IBV983096 ILR983095:ILR983096 IVN983095:IVN983096 JFJ983095:JFJ983096 JPF983095:JPF983096 JZB983095:JZB983096 KIX983095:KIX983096 KST983095:KST983096 LCP983095:LCP983096 LML983095:LML983096 LWH983095:LWH983096 MGD983095:MGD983096 MPZ983095:MPZ983096 MZV983095:MZV983096 NJR983095:NJR983096 NTN983095:NTN983096 ODJ983095:ODJ983096 ONF983095:ONF983096 OXB983095:OXB983096 PGX983095:PGX983096 PQT983095:PQT983096 QAP983095:QAP983096 QKL983095:QKL983096 QUH983095:QUH983096 RED983095:RED983096 RNZ983095:RNZ983096 RXV983095:RXV983096 SHR983095:SHR983096 SRN983095:SRN983096 TBJ983095:TBJ983096 TLF983095:TLF983096 TVB983095:TVB983096 UEX983095:UEX983096 UOT983095:UOT983096 UYP983095:UYP983096 VIL983095:VIL983096 VSH983095:VSH983096 WCD983095:WCD983096 WLZ983095:WLZ983096 WVV983095:WVV983096 RNZ44:RNZ45 JJ56:JJ57 TF56:TF57 ADB56:ADB57 AMX56:AMX57 AWT56:AWT57 BGP56:BGP57 BQL56:BQL57 CAH56:CAH57 CKD56:CKD57 CTZ56:CTZ57 DDV56:DDV57 DNR56:DNR57 DXN56:DXN57 EHJ56:EHJ57 ERF56:ERF57 FBB56:FBB57 FKX56:FKX57 FUT56:FUT57 GEP56:GEP57 GOL56:GOL57 GYH56:GYH57 HID56:HID57 HRZ56:HRZ57 IBV56:IBV57 ILR56:ILR57 IVN56:IVN57 JFJ56:JFJ57 JPF56:JPF57 JZB56:JZB57 KIX56:KIX57 KST56:KST57 LCP56:LCP57 LML56:LML57 LWH56:LWH57 MGD56:MGD57 MPZ56:MPZ57 MZV56:MZV57 NJR56:NJR57 NTN56:NTN57 ODJ56:ODJ57 ONF56:ONF57 OXB56:OXB57 PGX56:PGX57 PQT56:PQT57 QAP56:QAP57 QKL56:QKL57 QUH56:QUH57 RED56:RED57 RNZ56:RNZ57 RXV56:RXV57 SHR56:SHR57 SRN56:SRN57 TBJ56:TBJ57 TLF56:TLF57 TVB56:TVB57 UEX56:UEX57 UOT56:UOT57 UYP56:UYP57 VIL56:VIL57 VSH56:VSH57 WCD56:WCD57 WLZ56:WLZ57 WVV56:WVV57 N65593:N65594 JJ65594:JJ65595 TF65594:TF65595 ADB65594:ADB65595 AMX65594:AMX65595 AWT65594:AWT65595 BGP65594:BGP65595 BQL65594:BQL65595 CAH65594:CAH65595 CKD65594:CKD65595 CTZ65594:CTZ65595 DDV65594:DDV65595 DNR65594:DNR65595 DXN65594:DXN65595 EHJ65594:EHJ65595 ERF65594:ERF65595 FBB65594:FBB65595 FKX65594:FKX65595 FUT65594:FUT65595 GEP65594:GEP65595 GOL65594:GOL65595 GYH65594:GYH65595 HID65594:HID65595 HRZ65594:HRZ65595 IBV65594:IBV65595 ILR65594:ILR65595 IVN65594:IVN65595 JFJ65594:JFJ65595 JPF65594:JPF65595 JZB65594:JZB65595 KIX65594:KIX65595 KST65594:KST65595 LCP65594:LCP65595 LML65594:LML65595 LWH65594:LWH65595 MGD65594:MGD65595 MPZ65594:MPZ65595 MZV65594:MZV65595 NJR65594:NJR65595 NTN65594:NTN65595 ODJ65594:ODJ65595 ONF65594:ONF65595 OXB65594:OXB65595 PGX65594:PGX65595 PQT65594:PQT65595 QAP65594:QAP65595 QKL65594:QKL65595 QUH65594:QUH65595 RED65594:RED65595 RNZ65594:RNZ65595 RXV65594:RXV65595 SHR65594:SHR65595 SRN65594:SRN65595 TBJ65594:TBJ65595 TLF65594:TLF65595 TVB65594:TVB65595 UEX65594:UEX65595 UOT65594:UOT65595 UYP65594:UYP65595 VIL65594:VIL65595 VSH65594:VSH65595 WCD65594:WCD65595 WLZ65594:WLZ65595 WVV65594:WVV65595 N131129:N131130 JJ131130:JJ131131 TF131130:TF131131 ADB131130:ADB131131 AMX131130:AMX131131 AWT131130:AWT131131 BGP131130:BGP131131 BQL131130:BQL131131 CAH131130:CAH131131 CKD131130:CKD131131 CTZ131130:CTZ131131 DDV131130:DDV131131 DNR131130:DNR131131 DXN131130:DXN131131 EHJ131130:EHJ131131 ERF131130:ERF131131 FBB131130:FBB131131 FKX131130:FKX131131 FUT131130:FUT131131 GEP131130:GEP131131 GOL131130:GOL131131 GYH131130:GYH131131 HID131130:HID131131 HRZ131130:HRZ131131 IBV131130:IBV131131 ILR131130:ILR131131 IVN131130:IVN131131 JFJ131130:JFJ131131 JPF131130:JPF131131 JZB131130:JZB131131 KIX131130:KIX131131 KST131130:KST131131 LCP131130:LCP131131 LML131130:LML131131 LWH131130:LWH131131 MGD131130:MGD131131 MPZ131130:MPZ131131 MZV131130:MZV131131 NJR131130:NJR131131 NTN131130:NTN131131 ODJ131130:ODJ131131 ONF131130:ONF131131 OXB131130:OXB131131 PGX131130:PGX131131 PQT131130:PQT131131 QAP131130:QAP131131 QKL131130:QKL131131 QUH131130:QUH131131 RED131130:RED131131 RNZ131130:RNZ131131 RXV131130:RXV131131 SHR131130:SHR131131 SRN131130:SRN131131 TBJ131130:TBJ131131 TLF131130:TLF131131 TVB131130:TVB131131 UEX131130:UEX131131 UOT131130:UOT131131 UYP131130:UYP131131 VIL131130:VIL131131 VSH131130:VSH131131 WCD131130:WCD131131 WLZ131130:WLZ131131 WVV131130:WVV131131 N196665:N196666 JJ196666:JJ196667 TF196666:TF196667 ADB196666:ADB196667 AMX196666:AMX196667 AWT196666:AWT196667 BGP196666:BGP196667 BQL196666:BQL196667 CAH196666:CAH196667 CKD196666:CKD196667 CTZ196666:CTZ196667 DDV196666:DDV196667 DNR196666:DNR196667 DXN196666:DXN196667 EHJ196666:EHJ196667 ERF196666:ERF196667 FBB196666:FBB196667 FKX196666:FKX196667 FUT196666:FUT196667 GEP196666:GEP196667 GOL196666:GOL196667 GYH196666:GYH196667 HID196666:HID196667 HRZ196666:HRZ196667 IBV196666:IBV196667 ILR196666:ILR196667 IVN196666:IVN196667 JFJ196666:JFJ196667 JPF196666:JPF196667 JZB196666:JZB196667 KIX196666:KIX196667 KST196666:KST196667 LCP196666:LCP196667 LML196666:LML196667 LWH196666:LWH196667 MGD196666:MGD196667 MPZ196666:MPZ196667 MZV196666:MZV196667 NJR196666:NJR196667 NTN196666:NTN196667 ODJ196666:ODJ196667 ONF196666:ONF196667 OXB196666:OXB196667 PGX196666:PGX196667 PQT196666:PQT196667 QAP196666:QAP196667 QKL196666:QKL196667 QUH196666:QUH196667 RED196666:RED196667 RNZ196666:RNZ196667 RXV196666:RXV196667 SHR196666:SHR196667 SRN196666:SRN196667 TBJ196666:TBJ196667 TLF196666:TLF196667 TVB196666:TVB196667 UEX196666:UEX196667 UOT196666:UOT196667 UYP196666:UYP196667 VIL196666:VIL196667 VSH196666:VSH196667 WCD196666:WCD196667 WLZ196666:WLZ196667 WVV196666:WVV196667 N262201:N262202 JJ262202:JJ262203 TF262202:TF262203 ADB262202:ADB262203 AMX262202:AMX262203 AWT262202:AWT262203 BGP262202:BGP262203 BQL262202:BQL262203 CAH262202:CAH262203 CKD262202:CKD262203 CTZ262202:CTZ262203 DDV262202:DDV262203 DNR262202:DNR262203 DXN262202:DXN262203 EHJ262202:EHJ262203 ERF262202:ERF262203 FBB262202:FBB262203 FKX262202:FKX262203 FUT262202:FUT262203 GEP262202:GEP262203 GOL262202:GOL262203 GYH262202:GYH262203 HID262202:HID262203 HRZ262202:HRZ262203 IBV262202:IBV262203 ILR262202:ILR262203 IVN262202:IVN262203 JFJ262202:JFJ262203 JPF262202:JPF262203 JZB262202:JZB262203 KIX262202:KIX262203 KST262202:KST262203 LCP262202:LCP262203 LML262202:LML262203 LWH262202:LWH262203 MGD262202:MGD262203 MPZ262202:MPZ262203 MZV262202:MZV262203 NJR262202:NJR262203 NTN262202:NTN262203 ODJ262202:ODJ262203 ONF262202:ONF262203 OXB262202:OXB262203 PGX262202:PGX262203 PQT262202:PQT262203 QAP262202:QAP262203 QKL262202:QKL262203 QUH262202:QUH262203 RED262202:RED262203 RNZ262202:RNZ262203 RXV262202:RXV262203 SHR262202:SHR262203 SRN262202:SRN262203 TBJ262202:TBJ262203 TLF262202:TLF262203 TVB262202:TVB262203 UEX262202:UEX262203 UOT262202:UOT262203 UYP262202:UYP262203 VIL262202:VIL262203 VSH262202:VSH262203 WCD262202:WCD262203 WLZ262202:WLZ262203 WVV262202:WVV262203 N327737:N327738 JJ327738:JJ327739 TF327738:TF327739 ADB327738:ADB327739 AMX327738:AMX327739 AWT327738:AWT327739 BGP327738:BGP327739 BQL327738:BQL327739 CAH327738:CAH327739 CKD327738:CKD327739 CTZ327738:CTZ327739 DDV327738:DDV327739 DNR327738:DNR327739 DXN327738:DXN327739 EHJ327738:EHJ327739 ERF327738:ERF327739 FBB327738:FBB327739 FKX327738:FKX327739 FUT327738:FUT327739 GEP327738:GEP327739 GOL327738:GOL327739 GYH327738:GYH327739 HID327738:HID327739 HRZ327738:HRZ327739 IBV327738:IBV327739 ILR327738:ILR327739 IVN327738:IVN327739 JFJ327738:JFJ327739 JPF327738:JPF327739 JZB327738:JZB327739 KIX327738:KIX327739 KST327738:KST327739 LCP327738:LCP327739 LML327738:LML327739 LWH327738:LWH327739 MGD327738:MGD327739 MPZ327738:MPZ327739 MZV327738:MZV327739 NJR327738:NJR327739 NTN327738:NTN327739 ODJ327738:ODJ327739 ONF327738:ONF327739 OXB327738:OXB327739 PGX327738:PGX327739 PQT327738:PQT327739 QAP327738:QAP327739 QKL327738:QKL327739 QUH327738:QUH327739 RED327738:RED327739 RNZ327738:RNZ327739 RXV327738:RXV327739 SHR327738:SHR327739 SRN327738:SRN327739 TBJ327738:TBJ327739 TLF327738:TLF327739 TVB327738:TVB327739 UEX327738:UEX327739 UOT327738:UOT327739 UYP327738:UYP327739 VIL327738:VIL327739 VSH327738:VSH327739 WCD327738:WCD327739 WLZ327738:WLZ327739 WVV327738:WVV327739 N393273:N393274 JJ393274:JJ393275 TF393274:TF393275 ADB393274:ADB393275 AMX393274:AMX393275 AWT393274:AWT393275 BGP393274:BGP393275 BQL393274:BQL393275 CAH393274:CAH393275 CKD393274:CKD393275 CTZ393274:CTZ393275 DDV393274:DDV393275 DNR393274:DNR393275 DXN393274:DXN393275 EHJ393274:EHJ393275 ERF393274:ERF393275 FBB393274:FBB393275 FKX393274:FKX393275 FUT393274:FUT393275 GEP393274:GEP393275 GOL393274:GOL393275 GYH393274:GYH393275 HID393274:HID393275 HRZ393274:HRZ393275 IBV393274:IBV393275 ILR393274:ILR393275 IVN393274:IVN393275 JFJ393274:JFJ393275 JPF393274:JPF393275 JZB393274:JZB393275 KIX393274:KIX393275 KST393274:KST393275 LCP393274:LCP393275 LML393274:LML393275 LWH393274:LWH393275 MGD393274:MGD393275 MPZ393274:MPZ393275 MZV393274:MZV393275 NJR393274:NJR393275 NTN393274:NTN393275 ODJ393274:ODJ393275 ONF393274:ONF393275 OXB393274:OXB393275 PGX393274:PGX393275 PQT393274:PQT393275 QAP393274:QAP393275 QKL393274:QKL393275 QUH393274:QUH393275 RED393274:RED393275 RNZ393274:RNZ393275 RXV393274:RXV393275 SHR393274:SHR393275 SRN393274:SRN393275 TBJ393274:TBJ393275 TLF393274:TLF393275 TVB393274:TVB393275 UEX393274:UEX393275 UOT393274:UOT393275 UYP393274:UYP393275 VIL393274:VIL393275 VSH393274:VSH393275 WCD393274:WCD393275 WLZ393274:WLZ393275 WVV393274:WVV393275 N458809:N458810 JJ458810:JJ458811 TF458810:TF458811 ADB458810:ADB458811 AMX458810:AMX458811 AWT458810:AWT458811 BGP458810:BGP458811 BQL458810:BQL458811 CAH458810:CAH458811 CKD458810:CKD458811 CTZ458810:CTZ458811 DDV458810:DDV458811 DNR458810:DNR458811 DXN458810:DXN458811 EHJ458810:EHJ458811 ERF458810:ERF458811 FBB458810:FBB458811 FKX458810:FKX458811 FUT458810:FUT458811 GEP458810:GEP458811 GOL458810:GOL458811 GYH458810:GYH458811 HID458810:HID458811 HRZ458810:HRZ458811 IBV458810:IBV458811 ILR458810:ILR458811 IVN458810:IVN458811 JFJ458810:JFJ458811 JPF458810:JPF458811 JZB458810:JZB458811 KIX458810:KIX458811 KST458810:KST458811 LCP458810:LCP458811 LML458810:LML458811 LWH458810:LWH458811 MGD458810:MGD458811 MPZ458810:MPZ458811 MZV458810:MZV458811 NJR458810:NJR458811 NTN458810:NTN458811 ODJ458810:ODJ458811 ONF458810:ONF458811 OXB458810:OXB458811 PGX458810:PGX458811 PQT458810:PQT458811 QAP458810:QAP458811 QKL458810:QKL458811 QUH458810:QUH458811 RED458810:RED458811 RNZ458810:RNZ458811 RXV458810:RXV458811 SHR458810:SHR458811 SRN458810:SRN458811 TBJ458810:TBJ458811 TLF458810:TLF458811 TVB458810:TVB458811 UEX458810:UEX458811 UOT458810:UOT458811 UYP458810:UYP458811 VIL458810:VIL458811 VSH458810:VSH458811 WCD458810:WCD458811 WLZ458810:WLZ458811 WVV458810:WVV458811 N524345:N524346 JJ524346:JJ524347 TF524346:TF524347 ADB524346:ADB524347 AMX524346:AMX524347 AWT524346:AWT524347 BGP524346:BGP524347 BQL524346:BQL524347 CAH524346:CAH524347 CKD524346:CKD524347 CTZ524346:CTZ524347 DDV524346:DDV524347 DNR524346:DNR524347 DXN524346:DXN524347 EHJ524346:EHJ524347 ERF524346:ERF524347 FBB524346:FBB524347 FKX524346:FKX524347 FUT524346:FUT524347 GEP524346:GEP524347 GOL524346:GOL524347 GYH524346:GYH524347 HID524346:HID524347 HRZ524346:HRZ524347 IBV524346:IBV524347 ILR524346:ILR524347 IVN524346:IVN524347 JFJ524346:JFJ524347 JPF524346:JPF524347 JZB524346:JZB524347 KIX524346:KIX524347 KST524346:KST524347 LCP524346:LCP524347 LML524346:LML524347 LWH524346:LWH524347 MGD524346:MGD524347 MPZ524346:MPZ524347 MZV524346:MZV524347 NJR524346:NJR524347 NTN524346:NTN524347 ODJ524346:ODJ524347 ONF524346:ONF524347 OXB524346:OXB524347 PGX524346:PGX524347 PQT524346:PQT524347 QAP524346:QAP524347 QKL524346:QKL524347 QUH524346:QUH524347 RED524346:RED524347 RNZ524346:RNZ524347 RXV524346:RXV524347 SHR524346:SHR524347 SRN524346:SRN524347 TBJ524346:TBJ524347 TLF524346:TLF524347 TVB524346:TVB524347 UEX524346:UEX524347 UOT524346:UOT524347 UYP524346:UYP524347 VIL524346:VIL524347 VSH524346:VSH524347 WCD524346:WCD524347 WLZ524346:WLZ524347 WVV524346:WVV524347 N589881:N589882 JJ589882:JJ589883 TF589882:TF589883 ADB589882:ADB589883 AMX589882:AMX589883 AWT589882:AWT589883 BGP589882:BGP589883 BQL589882:BQL589883 CAH589882:CAH589883 CKD589882:CKD589883 CTZ589882:CTZ589883 DDV589882:DDV589883 DNR589882:DNR589883 DXN589882:DXN589883 EHJ589882:EHJ589883 ERF589882:ERF589883 FBB589882:FBB589883 FKX589882:FKX589883 FUT589882:FUT589883 GEP589882:GEP589883 GOL589882:GOL589883 GYH589882:GYH589883 HID589882:HID589883 HRZ589882:HRZ589883 IBV589882:IBV589883 ILR589882:ILR589883 IVN589882:IVN589883 JFJ589882:JFJ589883 JPF589882:JPF589883 JZB589882:JZB589883 KIX589882:KIX589883 KST589882:KST589883 LCP589882:LCP589883 LML589882:LML589883 LWH589882:LWH589883 MGD589882:MGD589883 MPZ589882:MPZ589883 MZV589882:MZV589883 NJR589882:NJR589883 NTN589882:NTN589883 ODJ589882:ODJ589883 ONF589882:ONF589883 OXB589882:OXB589883 PGX589882:PGX589883 PQT589882:PQT589883 QAP589882:QAP589883 QKL589882:QKL589883 QUH589882:QUH589883 RED589882:RED589883 RNZ589882:RNZ589883 RXV589882:RXV589883 SHR589882:SHR589883 SRN589882:SRN589883 TBJ589882:TBJ589883 TLF589882:TLF589883 TVB589882:TVB589883 UEX589882:UEX589883 UOT589882:UOT589883 UYP589882:UYP589883 VIL589882:VIL589883 VSH589882:VSH589883 WCD589882:WCD589883 WLZ589882:WLZ589883 WVV589882:WVV589883 N655417:N655418 JJ655418:JJ655419 TF655418:TF655419 ADB655418:ADB655419 AMX655418:AMX655419 AWT655418:AWT655419 BGP655418:BGP655419 BQL655418:BQL655419 CAH655418:CAH655419 CKD655418:CKD655419 CTZ655418:CTZ655419 DDV655418:DDV655419 DNR655418:DNR655419 DXN655418:DXN655419 EHJ655418:EHJ655419 ERF655418:ERF655419 FBB655418:FBB655419 FKX655418:FKX655419 FUT655418:FUT655419 GEP655418:GEP655419 GOL655418:GOL655419 GYH655418:GYH655419 HID655418:HID655419 HRZ655418:HRZ655419 IBV655418:IBV655419 ILR655418:ILR655419 IVN655418:IVN655419 JFJ655418:JFJ655419 JPF655418:JPF655419 JZB655418:JZB655419 KIX655418:KIX655419 KST655418:KST655419 LCP655418:LCP655419 LML655418:LML655419 LWH655418:LWH655419 MGD655418:MGD655419 MPZ655418:MPZ655419 MZV655418:MZV655419 NJR655418:NJR655419 NTN655418:NTN655419 ODJ655418:ODJ655419 ONF655418:ONF655419 OXB655418:OXB655419 PGX655418:PGX655419 PQT655418:PQT655419 QAP655418:QAP655419 QKL655418:QKL655419 QUH655418:QUH655419 RED655418:RED655419 RNZ655418:RNZ655419 RXV655418:RXV655419 SHR655418:SHR655419 SRN655418:SRN655419 TBJ655418:TBJ655419 TLF655418:TLF655419 TVB655418:TVB655419 UEX655418:UEX655419 UOT655418:UOT655419 UYP655418:UYP655419 VIL655418:VIL655419 VSH655418:VSH655419 WCD655418:WCD655419 WLZ655418:WLZ655419 WVV655418:WVV655419 N720953:N720954 JJ720954:JJ720955 TF720954:TF720955 ADB720954:ADB720955 AMX720954:AMX720955 AWT720954:AWT720955 BGP720954:BGP720955 BQL720954:BQL720955 CAH720954:CAH720955 CKD720954:CKD720955 CTZ720954:CTZ720955 DDV720954:DDV720955 DNR720954:DNR720955 DXN720954:DXN720955 EHJ720954:EHJ720955 ERF720954:ERF720955 FBB720954:FBB720955 FKX720954:FKX720955 FUT720954:FUT720955 GEP720954:GEP720955 GOL720954:GOL720955 GYH720954:GYH720955 HID720954:HID720955 HRZ720954:HRZ720955 IBV720954:IBV720955 ILR720954:ILR720955 IVN720954:IVN720955 JFJ720954:JFJ720955 JPF720954:JPF720955 JZB720954:JZB720955 KIX720954:KIX720955 KST720954:KST720955 LCP720954:LCP720955 LML720954:LML720955 LWH720954:LWH720955 MGD720954:MGD720955 MPZ720954:MPZ720955 MZV720954:MZV720955 NJR720954:NJR720955 NTN720954:NTN720955 ODJ720954:ODJ720955 ONF720954:ONF720955 OXB720954:OXB720955 PGX720954:PGX720955 PQT720954:PQT720955 QAP720954:QAP720955 QKL720954:QKL720955 QUH720954:QUH720955 RED720954:RED720955 RNZ720954:RNZ720955 RXV720954:RXV720955 SHR720954:SHR720955 SRN720954:SRN720955 TBJ720954:TBJ720955 TLF720954:TLF720955 TVB720954:TVB720955 UEX720954:UEX720955 UOT720954:UOT720955 UYP720954:UYP720955 VIL720954:VIL720955 VSH720954:VSH720955 WCD720954:WCD720955 WLZ720954:WLZ720955 WVV720954:WVV720955 N786489:N786490 JJ786490:JJ786491 TF786490:TF786491 ADB786490:ADB786491 AMX786490:AMX786491 AWT786490:AWT786491 BGP786490:BGP786491 BQL786490:BQL786491 CAH786490:CAH786491 CKD786490:CKD786491 CTZ786490:CTZ786491 DDV786490:DDV786491 DNR786490:DNR786491 DXN786490:DXN786491 EHJ786490:EHJ786491 ERF786490:ERF786491 FBB786490:FBB786491 FKX786490:FKX786491 FUT786490:FUT786491 GEP786490:GEP786491 GOL786490:GOL786491 GYH786490:GYH786491 HID786490:HID786491 HRZ786490:HRZ786491 IBV786490:IBV786491 ILR786490:ILR786491 IVN786490:IVN786491 JFJ786490:JFJ786491 JPF786490:JPF786491 JZB786490:JZB786491 KIX786490:KIX786491 KST786490:KST786491 LCP786490:LCP786491 LML786490:LML786491 LWH786490:LWH786491 MGD786490:MGD786491 MPZ786490:MPZ786491 MZV786490:MZV786491 NJR786490:NJR786491 NTN786490:NTN786491 ODJ786490:ODJ786491 ONF786490:ONF786491 OXB786490:OXB786491 PGX786490:PGX786491 PQT786490:PQT786491 QAP786490:QAP786491 QKL786490:QKL786491 QUH786490:QUH786491 RED786490:RED786491 RNZ786490:RNZ786491 RXV786490:RXV786491 SHR786490:SHR786491 SRN786490:SRN786491 TBJ786490:TBJ786491 TLF786490:TLF786491 TVB786490:TVB786491 UEX786490:UEX786491 UOT786490:UOT786491 UYP786490:UYP786491 VIL786490:VIL786491 VSH786490:VSH786491 WCD786490:WCD786491 WLZ786490:WLZ786491 WVV786490:WVV786491 N852025:N852026 JJ852026:JJ852027 TF852026:TF852027 ADB852026:ADB852027 AMX852026:AMX852027 AWT852026:AWT852027 BGP852026:BGP852027 BQL852026:BQL852027 CAH852026:CAH852027 CKD852026:CKD852027 CTZ852026:CTZ852027 DDV852026:DDV852027 DNR852026:DNR852027 DXN852026:DXN852027 EHJ852026:EHJ852027 ERF852026:ERF852027 FBB852026:FBB852027 FKX852026:FKX852027 FUT852026:FUT852027 GEP852026:GEP852027 GOL852026:GOL852027 GYH852026:GYH852027 HID852026:HID852027 HRZ852026:HRZ852027 IBV852026:IBV852027 ILR852026:ILR852027 IVN852026:IVN852027 JFJ852026:JFJ852027 JPF852026:JPF852027 JZB852026:JZB852027 KIX852026:KIX852027 KST852026:KST852027 LCP852026:LCP852027 LML852026:LML852027 LWH852026:LWH852027 MGD852026:MGD852027 MPZ852026:MPZ852027 MZV852026:MZV852027 NJR852026:NJR852027 NTN852026:NTN852027 ODJ852026:ODJ852027 ONF852026:ONF852027 OXB852026:OXB852027 PGX852026:PGX852027 PQT852026:PQT852027 QAP852026:QAP852027 QKL852026:QKL852027 QUH852026:QUH852027 RED852026:RED852027 RNZ852026:RNZ852027 RXV852026:RXV852027 SHR852026:SHR852027 SRN852026:SRN852027 TBJ852026:TBJ852027 TLF852026:TLF852027 TVB852026:TVB852027 UEX852026:UEX852027 UOT852026:UOT852027 UYP852026:UYP852027 VIL852026:VIL852027 VSH852026:VSH852027 WCD852026:WCD852027 WLZ852026:WLZ852027 WVV852026:WVV852027 N917561:N917562 JJ917562:JJ917563 TF917562:TF917563 ADB917562:ADB917563 AMX917562:AMX917563 AWT917562:AWT917563 BGP917562:BGP917563 BQL917562:BQL917563 CAH917562:CAH917563 CKD917562:CKD917563 CTZ917562:CTZ917563 DDV917562:DDV917563 DNR917562:DNR917563 DXN917562:DXN917563 EHJ917562:EHJ917563 ERF917562:ERF917563 FBB917562:FBB917563 FKX917562:FKX917563 FUT917562:FUT917563 GEP917562:GEP917563 GOL917562:GOL917563 GYH917562:GYH917563 HID917562:HID917563 HRZ917562:HRZ917563 IBV917562:IBV917563 ILR917562:ILR917563 IVN917562:IVN917563 JFJ917562:JFJ917563 JPF917562:JPF917563 JZB917562:JZB917563 KIX917562:KIX917563 KST917562:KST917563 LCP917562:LCP917563 LML917562:LML917563 LWH917562:LWH917563 MGD917562:MGD917563 MPZ917562:MPZ917563 MZV917562:MZV917563 NJR917562:NJR917563 NTN917562:NTN917563 ODJ917562:ODJ917563 ONF917562:ONF917563 OXB917562:OXB917563 PGX917562:PGX917563 PQT917562:PQT917563 QAP917562:QAP917563 QKL917562:QKL917563 QUH917562:QUH917563 RED917562:RED917563 RNZ917562:RNZ917563 RXV917562:RXV917563 SHR917562:SHR917563 SRN917562:SRN917563 TBJ917562:TBJ917563 TLF917562:TLF917563 TVB917562:TVB917563 UEX917562:UEX917563 UOT917562:UOT917563 UYP917562:UYP917563 VIL917562:VIL917563 VSH917562:VSH917563 WCD917562:WCD917563 WLZ917562:WLZ917563 WVV917562:WVV917563 N983097:N983098 JJ983098:JJ983099 TF983098:TF983099 ADB983098:ADB983099 AMX983098:AMX983099 AWT983098:AWT983099 BGP983098:BGP983099 BQL983098:BQL983099 CAH983098:CAH983099 CKD983098:CKD983099 CTZ983098:CTZ983099 DDV983098:DDV983099 DNR983098:DNR983099 DXN983098:DXN983099 EHJ983098:EHJ983099 ERF983098:ERF983099 FBB983098:FBB983099 FKX983098:FKX983099 FUT983098:FUT983099 GEP983098:GEP983099 GOL983098:GOL983099 GYH983098:GYH983099 HID983098:HID983099 HRZ983098:HRZ983099 IBV983098:IBV983099 ILR983098:ILR983099 IVN983098:IVN983099 JFJ983098:JFJ983099 JPF983098:JPF983099 JZB983098:JZB983099 KIX983098:KIX983099 KST983098:KST983099 LCP983098:LCP983099 LML983098:LML983099 LWH983098:LWH983099 MGD983098:MGD983099 MPZ983098:MPZ983099 MZV983098:MZV983099 NJR983098:NJR983099 NTN983098:NTN983099 ODJ983098:ODJ983099 ONF983098:ONF983099 OXB983098:OXB983099 PGX983098:PGX983099 PQT983098:PQT983099 QAP983098:QAP983099 QKL983098:QKL983099 QUH983098:QUH983099 RED983098:RED983099 RNZ983098:RNZ983099 RXV983098:RXV983099 SHR983098:SHR983099 SRN983098:SRN983099 TBJ983098:TBJ983099 TLF983098:TLF983099 TVB983098:TVB983099 UEX983098:UEX983099 UOT983098:UOT983099 UYP983098:UYP983099 VIL983098:VIL983099 VSH983098:VSH983099 WCD983098:WCD983099 WLZ983098:WLZ983099 WVV983098:WVV983099 RED44:RED45 JJ59:JJ60 TF59:TF60 ADB59:ADB60 AMX59:AMX60 AWT59:AWT60 BGP59:BGP60 BQL59:BQL60 CAH59:CAH60 CKD59:CKD60 CTZ59:CTZ60 DDV59:DDV60 DNR59:DNR60 DXN59:DXN60 EHJ59:EHJ60 ERF59:ERF60 FBB59:FBB60 FKX59:FKX60 FUT59:FUT60 GEP59:GEP60 GOL59:GOL60 GYH59:GYH60 HID59:HID60 HRZ59:HRZ60 IBV59:IBV60 ILR59:ILR60 IVN59:IVN60 JFJ59:JFJ60 JPF59:JPF60 JZB59:JZB60 KIX59:KIX60 KST59:KST60 LCP59:LCP60 LML59:LML60 LWH59:LWH60 MGD59:MGD60 MPZ59:MPZ60 MZV59:MZV60 NJR59:NJR60 NTN59:NTN60 ODJ59:ODJ60 ONF59:ONF60 OXB59:OXB60 PGX59:PGX60 PQT59:PQT60 QAP59:QAP60 QKL59:QKL60 QUH59:QUH60 RED59:RED60 RNZ59:RNZ60 RXV59:RXV60 SHR59:SHR60 SRN59:SRN60 TBJ59:TBJ60 TLF59:TLF60 TVB59:TVB60 UEX59:UEX60 UOT59:UOT60 UYP59:UYP60 VIL59:VIL60 VSH59:VSH60 WCD59:WCD60 WLZ59:WLZ60 WVV59:WVV60 N65596:N65597 JJ65597:JJ65598 TF65597:TF65598 ADB65597:ADB65598 AMX65597:AMX65598 AWT65597:AWT65598 BGP65597:BGP65598 BQL65597:BQL65598 CAH65597:CAH65598 CKD65597:CKD65598 CTZ65597:CTZ65598 DDV65597:DDV65598 DNR65597:DNR65598 DXN65597:DXN65598 EHJ65597:EHJ65598 ERF65597:ERF65598 FBB65597:FBB65598 FKX65597:FKX65598 FUT65597:FUT65598 GEP65597:GEP65598 GOL65597:GOL65598 GYH65597:GYH65598 HID65597:HID65598 HRZ65597:HRZ65598 IBV65597:IBV65598 ILR65597:ILR65598 IVN65597:IVN65598 JFJ65597:JFJ65598 JPF65597:JPF65598 JZB65597:JZB65598 KIX65597:KIX65598 KST65597:KST65598 LCP65597:LCP65598 LML65597:LML65598 LWH65597:LWH65598 MGD65597:MGD65598 MPZ65597:MPZ65598 MZV65597:MZV65598 NJR65597:NJR65598 NTN65597:NTN65598 ODJ65597:ODJ65598 ONF65597:ONF65598 OXB65597:OXB65598 PGX65597:PGX65598 PQT65597:PQT65598 QAP65597:QAP65598 QKL65597:QKL65598 QUH65597:QUH65598 RED65597:RED65598 RNZ65597:RNZ65598 RXV65597:RXV65598 SHR65597:SHR65598 SRN65597:SRN65598 TBJ65597:TBJ65598 TLF65597:TLF65598 TVB65597:TVB65598 UEX65597:UEX65598 UOT65597:UOT65598 UYP65597:UYP65598 VIL65597:VIL65598 VSH65597:VSH65598 WCD65597:WCD65598 WLZ65597:WLZ65598 WVV65597:WVV65598 N131132:N131133 JJ131133:JJ131134 TF131133:TF131134 ADB131133:ADB131134 AMX131133:AMX131134 AWT131133:AWT131134 BGP131133:BGP131134 BQL131133:BQL131134 CAH131133:CAH131134 CKD131133:CKD131134 CTZ131133:CTZ131134 DDV131133:DDV131134 DNR131133:DNR131134 DXN131133:DXN131134 EHJ131133:EHJ131134 ERF131133:ERF131134 FBB131133:FBB131134 FKX131133:FKX131134 FUT131133:FUT131134 GEP131133:GEP131134 GOL131133:GOL131134 GYH131133:GYH131134 HID131133:HID131134 HRZ131133:HRZ131134 IBV131133:IBV131134 ILR131133:ILR131134 IVN131133:IVN131134 JFJ131133:JFJ131134 JPF131133:JPF131134 JZB131133:JZB131134 KIX131133:KIX131134 KST131133:KST131134 LCP131133:LCP131134 LML131133:LML131134 LWH131133:LWH131134 MGD131133:MGD131134 MPZ131133:MPZ131134 MZV131133:MZV131134 NJR131133:NJR131134 NTN131133:NTN131134 ODJ131133:ODJ131134 ONF131133:ONF131134 OXB131133:OXB131134 PGX131133:PGX131134 PQT131133:PQT131134 QAP131133:QAP131134 QKL131133:QKL131134 QUH131133:QUH131134 RED131133:RED131134 RNZ131133:RNZ131134 RXV131133:RXV131134 SHR131133:SHR131134 SRN131133:SRN131134 TBJ131133:TBJ131134 TLF131133:TLF131134 TVB131133:TVB131134 UEX131133:UEX131134 UOT131133:UOT131134 UYP131133:UYP131134 VIL131133:VIL131134 VSH131133:VSH131134 WCD131133:WCD131134 WLZ131133:WLZ131134 WVV131133:WVV131134 N196668:N196669 JJ196669:JJ196670 TF196669:TF196670 ADB196669:ADB196670 AMX196669:AMX196670 AWT196669:AWT196670 BGP196669:BGP196670 BQL196669:BQL196670 CAH196669:CAH196670 CKD196669:CKD196670 CTZ196669:CTZ196670 DDV196669:DDV196670 DNR196669:DNR196670 DXN196669:DXN196670 EHJ196669:EHJ196670 ERF196669:ERF196670 FBB196669:FBB196670 FKX196669:FKX196670 FUT196669:FUT196670 GEP196669:GEP196670 GOL196669:GOL196670 GYH196669:GYH196670 HID196669:HID196670 HRZ196669:HRZ196670 IBV196669:IBV196670 ILR196669:ILR196670 IVN196669:IVN196670 JFJ196669:JFJ196670 JPF196669:JPF196670 JZB196669:JZB196670 KIX196669:KIX196670 KST196669:KST196670 LCP196669:LCP196670 LML196669:LML196670 LWH196669:LWH196670 MGD196669:MGD196670 MPZ196669:MPZ196670 MZV196669:MZV196670 NJR196669:NJR196670 NTN196669:NTN196670 ODJ196669:ODJ196670 ONF196669:ONF196670 OXB196669:OXB196670 PGX196669:PGX196670 PQT196669:PQT196670 QAP196669:QAP196670 QKL196669:QKL196670 QUH196669:QUH196670 RED196669:RED196670 RNZ196669:RNZ196670 RXV196669:RXV196670 SHR196669:SHR196670 SRN196669:SRN196670 TBJ196669:TBJ196670 TLF196669:TLF196670 TVB196669:TVB196670 UEX196669:UEX196670 UOT196669:UOT196670 UYP196669:UYP196670 VIL196669:VIL196670 VSH196669:VSH196670 WCD196669:WCD196670 WLZ196669:WLZ196670 WVV196669:WVV196670 N262204:N262205 JJ262205:JJ262206 TF262205:TF262206 ADB262205:ADB262206 AMX262205:AMX262206 AWT262205:AWT262206 BGP262205:BGP262206 BQL262205:BQL262206 CAH262205:CAH262206 CKD262205:CKD262206 CTZ262205:CTZ262206 DDV262205:DDV262206 DNR262205:DNR262206 DXN262205:DXN262206 EHJ262205:EHJ262206 ERF262205:ERF262206 FBB262205:FBB262206 FKX262205:FKX262206 FUT262205:FUT262206 GEP262205:GEP262206 GOL262205:GOL262206 GYH262205:GYH262206 HID262205:HID262206 HRZ262205:HRZ262206 IBV262205:IBV262206 ILR262205:ILR262206 IVN262205:IVN262206 JFJ262205:JFJ262206 JPF262205:JPF262206 JZB262205:JZB262206 KIX262205:KIX262206 KST262205:KST262206 LCP262205:LCP262206 LML262205:LML262206 LWH262205:LWH262206 MGD262205:MGD262206 MPZ262205:MPZ262206 MZV262205:MZV262206 NJR262205:NJR262206 NTN262205:NTN262206 ODJ262205:ODJ262206 ONF262205:ONF262206 OXB262205:OXB262206 PGX262205:PGX262206 PQT262205:PQT262206 QAP262205:QAP262206 QKL262205:QKL262206 QUH262205:QUH262206 RED262205:RED262206 RNZ262205:RNZ262206 RXV262205:RXV262206 SHR262205:SHR262206 SRN262205:SRN262206 TBJ262205:TBJ262206 TLF262205:TLF262206 TVB262205:TVB262206 UEX262205:UEX262206 UOT262205:UOT262206 UYP262205:UYP262206 VIL262205:VIL262206 VSH262205:VSH262206 WCD262205:WCD262206 WLZ262205:WLZ262206 WVV262205:WVV262206 N327740:N327741 JJ327741:JJ327742 TF327741:TF327742 ADB327741:ADB327742 AMX327741:AMX327742 AWT327741:AWT327742 BGP327741:BGP327742 BQL327741:BQL327742 CAH327741:CAH327742 CKD327741:CKD327742 CTZ327741:CTZ327742 DDV327741:DDV327742 DNR327741:DNR327742 DXN327741:DXN327742 EHJ327741:EHJ327742 ERF327741:ERF327742 FBB327741:FBB327742 FKX327741:FKX327742 FUT327741:FUT327742 GEP327741:GEP327742 GOL327741:GOL327742 GYH327741:GYH327742 HID327741:HID327742 HRZ327741:HRZ327742 IBV327741:IBV327742 ILR327741:ILR327742 IVN327741:IVN327742 JFJ327741:JFJ327742 JPF327741:JPF327742 JZB327741:JZB327742 KIX327741:KIX327742 KST327741:KST327742 LCP327741:LCP327742 LML327741:LML327742 LWH327741:LWH327742 MGD327741:MGD327742 MPZ327741:MPZ327742 MZV327741:MZV327742 NJR327741:NJR327742 NTN327741:NTN327742 ODJ327741:ODJ327742 ONF327741:ONF327742 OXB327741:OXB327742 PGX327741:PGX327742 PQT327741:PQT327742 QAP327741:QAP327742 QKL327741:QKL327742 QUH327741:QUH327742 RED327741:RED327742 RNZ327741:RNZ327742 RXV327741:RXV327742 SHR327741:SHR327742 SRN327741:SRN327742 TBJ327741:TBJ327742 TLF327741:TLF327742 TVB327741:TVB327742 UEX327741:UEX327742 UOT327741:UOT327742 UYP327741:UYP327742 VIL327741:VIL327742 VSH327741:VSH327742 WCD327741:WCD327742 WLZ327741:WLZ327742 WVV327741:WVV327742 N393276:N393277 JJ393277:JJ393278 TF393277:TF393278 ADB393277:ADB393278 AMX393277:AMX393278 AWT393277:AWT393278 BGP393277:BGP393278 BQL393277:BQL393278 CAH393277:CAH393278 CKD393277:CKD393278 CTZ393277:CTZ393278 DDV393277:DDV393278 DNR393277:DNR393278 DXN393277:DXN393278 EHJ393277:EHJ393278 ERF393277:ERF393278 FBB393277:FBB393278 FKX393277:FKX393278 FUT393277:FUT393278 GEP393277:GEP393278 GOL393277:GOL393278 GYH393277:GYH393278 HID393277:HID393278 HRZ393277:HRZ393278 IBV393277:IBV393278 ILR393277:ILR393278 IVN393277:IVN393278 JFJ393277:JFJ393278 JPF393277:JPF393278 JZB393277:JZB393278 KIX393277:KIX393278 KST393277:KST393278 LCP393277:LCP393278 LML393277:LML393278 LWH393277:LWH393278 MGD393277:MGD393278 MPZ393277:MPZ393278 MZV393277:MZV393278 NJR393277:NJR393278 NTN393277:NTN393278 ODJ393277:ODJ393278 ONF393277:ONF393278 OXB393277:OXB393278 PGX393277:PGX393278 PQT393277:PQT393278 QAP393277:QAP393278 QKL393277:QKL393278 QUH393277:QUH393278 RED393277:RED393278 RNZ393277:RNZ393278 RXV393277:RXV393278 SHR393277:SHR393278 SRN393277:SRN393278 TBJ393277:TBJ393278 TLF393277:TLF393278 TVB393277:TVB393278 UEX393277:UEX393278 UOT393277:UOT393278 UYP393277:UYP393278 VIL393277:VIL393278 VSH393277:VSH393278 WCD393277:WCD393278 WLZ393277:WLZ393278 WVV393277:WVV393278 N458812:N458813 JJ458813:JJ458814 TF458813:TF458814 ADB458813:ADB458814 AMX458813:AMX458814 AWT458813:AWT458814 BGP458813:BGP458814 BQL458813:BQL458814 CAH458813:CAH458814 CKD458813:CKD458814 CTZ458813:CTZ458814 DDV458813:DDV458814 DNR458813:DNR458814 DXN458813:DXN458814 EHJ458813:EHJ458814 ERF458813:ERF458814 FBB458813:FBB458814 FKX458813:FKX458814 FUT458813:FUT458814 GEP458813:GEP458814 GOL458813:GOL458814 GYH458813:GYH458814 HID458813:HID458814 HRZ458813:HRZ458814 IBV458813:IBV458814 ILR458813:ILR458814 IVN458813:IVN458814 JFJ458813:JFJ458814 JPF458813:JPF458814 JZB458813:JZB458814 KIX458813:KIX458814 KST458813:KST458814 LCP458813:LCP458814 LML458813:LML458814 LWH458813:LWH458814 MGD458813:MGD458814 MPZ458813:MPZ458814 MZV458813:MZV458814 NJR458813:NJR458814 NTN458813:NTN458814 ODJ458813:ODJ458814 ONF458813:ONF458814 OXB458813:OXB458814 PGX458813:PGX458814 PQT458813:PQT458814 QAP458813:QAP458814 QKL458813:QKL458814 QUH458813:QUH458814 RED458813:RED458814 RNZ458813:RNZ458814 RXV458813:RXV458814 SHR458813:SHR458814 SRN458813:SRN458814 TBJ458813:TBJ458814 TLF458813:TLF458814 TVB458813:TVB458814 UEX458813:UEX458814 UOT458813:UOT458814 UYP458813:UYP458814 VIL458813:VIL458814 VSH458813:VSH458814 WCD458813:WCD458814 WLZ458813:WLZ458814 WVV458813:WVV458814 N524348:N524349 JJ524349:JJ524350 TF524349:TF524350 ADB524349:ADB524350 AMX524349:AMX524350 AWT524349:AWT524350 BGP524349:BGP524350 BQL524349:BQL524350 CAH524349:CAH524350 CKD524349:CKD524350 CTZ524349:CTZ524350 DDV524349:DDV524350 DNR524349:DNR524350 DXN524349:DXN524350 EHJ524349:EHJ524350 ERF524349:ERF524350 FBB524349:FBB524350 FKX524349:FKX524350 FUT524349:FUT524350 GEP524349:GEP524350 GOL524349:GOL524350 GYH524349:GYH524350 HID524349:HID524350 HRZ524349:HRZ524350 IBV524349:IBV524350 ILR524349:ILR524350 IVN524349:IVN524350 JFJ524349:JFJ524350 JPF524349:JPF524350 JZB524349:JZB524350 KIX524349:KIX524350 KST524349:KST524350 LCP524349:LCP524350 LML524349:LML524350 LWH524349:LWH524350 MGD524349:MGD524350 MPZ524349:MPZ524350 MZV524349:MZV524350 NJR524349:NJR524350 NTN524349:NTN524350 ODJ524349:ODJ524350 ONF524349:ONF524350 OXB524349:OXB524350 PGX524349:PGX524350 PQT524349:PQT524350 QAP524349:QAP524350 QKL524349:QKL524350 QUH524349:QUH524350 RED524349:RED524350 RNZ524349:RNZ524350 RXV524349:RXV524350 SHR524349:SHR524350 SRN524349:SRN524350 TBJ524349:TBJ524350 TLF524349:TLF524350 TVB524349:TVB524350 UEX524349:UEX524350 UOT524349:UOT524350 UYP524349:UYP524350 VIL524349:VIL524350 VSH524349:VSH524350 WCD524349:WCD524350 WLZ524349:WLZ524350 WVV524349:WVV524350 N589884:N589885 JJ589885:JJ589886 TF589885:TF589886 ADB589885:ADB589886 AMX589885:AMX589886 AWT589885:AWT589886 BGP589885:BGP589886 BQL589885:BQL589886 CAH589885:CAH589886 CKD589885:CKD589886 CTZ589885:CTZ589886 DDV589885:DDV589886 DNR589885:DNR589886 DXN589885:DXN589886 EHJ589885:EHJ589886 ERF589885:ERF589886 FBB589885:FBB589886 FKX589885:FKX589886 FUT589885:FUT589886 GEP589885:GEP589886 GOL589885:GOL589886 GYH589885:GYH589886 HID589885:HID589886 HRZ589885:HRZ589886 IBV589885:IBV589886 ILR589885:ILR589886 IVN589885:IVN589886 JFJ589885:JFJ589886 JPF589885:JPF589886 JZB589885:JZB589886 KIX589885:KIX589886 KST589885:KST589886 LCP589885:LCP589886 LML589885:LML589886 LWH589885:LWH589886 MGD589885:MGD589886 MPZ589885:MPZ589886 MZV589885:MZV589886 NJR589885:NJR589886 NTN589885:NTN589886 ODJ589885:ODJ589886 ONF589885:ONF589886 OXB589885:OXB589886 PGX589885:PGX589886 PQT589885:PQT589886 QAP589885:QAP589886 QKL589885:QKL589886 QUH589885:QUH589886 RED589885:RED589886 RNZ589885:RNZ589886 RXV589885:RXV589886 SHR589885:SHR589886 SRN589885:SRN589886 TBJ589885:TBJ589886 TLF589885:TLF589886 TVB589885:TVB589886 UEX589885:UEX589886 UOT589885:UOT589886 UYP589885:UYP589886 VIL589885:VIL589886 VSH589885:VSH589886 WCD589885:WCD589886 WLZ589885:WLZ589886 WVV589885:WVV589886 N655420:N655421 JJ655421:JJ655422 TF655421:TF655422 ADB655421:ADB655422 AMX655421:AMX655422 AWT655421:AWT655422 BGP655421:BGP655422 BQL655421:BQL655422 CAH655421:CAH655422 CKD655421:CKD655422 CTZ655421:CTZ655422 DDV655421:DDV655422 DNR655421:DNR655422 DXN655421:DXN655422 EHJ655421:EHJ655422 ERF655421:ERF655422 FBB655421:FBB655422 FKX655421:FKX655422 FUT655421:FUT655422 GEP655421:GEP655422 GOL655421:GOL655422 GYH655421:GYH655422 HID655421:HID655422 HRZ655421:HRZ655422 IBV655421:IBV655422 ILR655421:ILR655422 IVN655421:IVN655422 JFJ655421:JFJ655422 JPF655421:JPF655422 JZB655421:JZB655422 KIX655421:KIX655422 KST655421:KST655422 LCP655421:LCP655422 LML655421:LML655422 LWH655421:LWH655422 MGD655421:MGD655422 MPZ655421:MPZ655422 MZV655421:MZV655422 NJR655421:NJR655422 NTN655421:NTN655422 ODJ655421:ODJ655422 ONF655421:ONF655422 OXB655421:OXB655422 PGX655421:PGX655422 PQT655421:PQT655422 QAP655421:QAP655422 QKL655421:QKL655422 QUH655421:QUH655422 RED655421:RED655422 RNZ655421:RNZ655422 RXV655421:RXV655422 SHR655421:SHR655422 SRN655421:SRN655422 TBJ655421:TBJ655422 TLF655421:TLF655422 TVB655421:TVB655422 UEX655421:UEX655422 UOT655421:UOT655422 UYP655421:UYP655422 VIL655421:VIL655422 VSH655421:VSH655422 WCD655421:WCD655422 WLZ655421:WLZ655422 WVV655421:WVV655422 N720956:N720957 JJ720957:JJ720958 TF720957:TF720958 ADB720957:ADB720958 AMX720957:AMX720958 AWT720957:AWT720958 BGP720957:BGP720958 BQL720957:BQL720958 CAH720957:CAH720958 CKD720957:CKD720958 CTZ720957:CTZ720958 DDV720957:DDV720958 DNR720957:DNR720958 DXN720957:DXN720958 EHJ720957:EHJ720958 ERF720957:ERF720958 FBB720957:FBB720958 FKX720957:FKX720958 FUT720957:FUT720958 GEP720957:GEP720958 GOL720957:GOL720958 GYH720957:GYH720958 HID720957:HID720958 HRZ720957:HRZ720958 IBV720957:IBV720958 ILR720957:ILR720958 IVN720957:IVN720958 JFJ720957:JFJ720958 JPF720957:JPF720958 JZB720957:JZB720958 KIX720957:KIX720958 KST720957:KST720958 LCP720957:LCP720958 LML720957:LML720958 LWH720957:LWH720958 MGD720957:MGD720958 MPZ720957:MPZ720958 MZV720957:MZV720958 NJR720957:NJR720958 NTN720957:NTN720958 ODJ720957:ODJ720958 ONF720957:ONF720958 OXB720957:OXB720958 PGX720957:PGX720958 PQT720957:PQT720958 QAP720957:QAP720958 QKL720957:QKL720958 QUH720957:QUH720958 RED720957:RED720958 RNZ720957:RNZ720958 RXV720957:RXV720958 SHR720957:SHR720958 SRN720957:SRN720958 TBJ720957:TBJ720958 TLF720957:TLF720958 TVB720957:TVB720958 UEX720957:UEX720958 UOT720957:UOT720958 UYP720957:UYP720958 VIL720957:VIL720958 VSH720957:VSH720958 WCD720957:WCD720958 WLZ720957:WLZ720958 WVV720957:WVV720958 N786492:N786493 JJ786493:JJ786494 TF786493:TF786494 ADB786493:ADB786494 AMX786493:AMX786494 AWT786493:AWT786494 BGP786493:BGP786494 BQL786493:BQL786494 CAH786493:CAH786494 CKD786493:CKD786494 CTZ786493:CTZ786494 DDV786493:DDV786494 DNR786493:DNR786494 DXN786493:DXN786494 EHJ786493:EHJ786494 ERF786493:ERF786494 FBB786493:FBB786494 FKX786493:FKX786494 FUT786493:FUT786494 GEP786493:GEP786494 GOL786493:GOL786494 GYH786493:GYH786494 HID786493:HID786494 HRZ786493:HRZ786494 IBV786493:IBV786494 ILR786493:ILR786494 IVN786493:IVN786494 JFJ786493:JFJ786494 JPF786493:JPF786494 JZB786493:JZB786494 KIX786493:KIX786494 KST786493:KST786494 LCP786493:LCP786494 LML786493:LML786494 LWH786493:LWH786494 MGD786493:MGD786494 MPZ786493:MPZ786494 MZV786493:MZV786494 NJR786493:NJR786494 NTN786493:NTN786494 ODJ786493:ODJ786494 ONF786493:ONF786494 OXB786493:OXB786494 PGX786493:PGX786494 PQT786493:PQT786494 QAP786493:QAP786494 QKL786493:QKL786494 QUH786493:QUH786494 RED786493:RED786494 RNZ786493:RNZ786494 RXV786493:RXV786494 SHR786493:SHR786494 SRN786493:SRN786494 TBJ786493:TBJ786494 TLF786493:TLF786494 TVB786493:TVB786494 UEX786493:UEX786494 UOT786493:UOT786494 UYP786493:UYP786494 VIL786493:VIL786494 VSH786493:VSH786494 WCD786493:WCD786494 WLZ786493:WLZ786494 WVV786493:WVV786494 N852028:N852029 JJ852029:JJ852030 TF852029:TF852030 ADB852029:ADB852030 AMX852029:AMX852030 AWT852029:AWT852030 BGP852029:BGP852030 BQL852029:BQL852030 CAH852029:CAH852030 CKD852029:CKD852030 CTZ852029:CTZ852030 DDV852029:DDV852030 DNR852029:DNR852030 DXN852029:DXN852030 EHJ852029:EHJ852030 ERF852029:ERF852030 FBB852029:FBB852030 FKX852029:FKX852030 FUT852029:FUT852030 GEP852029:GEP852030 GOL852029:GOL852030 GYH852029:GYH852030 HID852029:HID852030 HRZ852029:HRZ852030 IBV852029:IBV852030 ILR852029:ILR852030 IVN852029:IVN852030 JFJ852029:JFJ852030 JPF852029:JPF852030 JZB852029:JZB852030 KIX852029:KIX852030 KST852029:KST852030 LCP852029:LCP852030 LML852029:LML852030 LWH852029:LWH852030 MGD852029:MGD852030 MPZ852029:MPZ852030 MZV852029:MZV852030 NJR852029:NJR852030 NTN852029:NTN852030 ODJ852029:ODJ852030 ONF852029:ONF852030 OXB852029:OXB852030 PGX852029:PGX852030 PQT852029:PQT852030 QAP852029:QAP852030 QKL852029:QKL852030 QUH852029:QUH852030 RED852029:RED852030 RNZ852029:RNZ852030 RXV852029:RXV852030 SHR852029:SHR852030 SRN852029:SRN852030 TBJ852029:TBJ852030 TLF852029:TLF852030 TVB852029:TVB852030 UEX852029:UEX852030 UOT852029:UOT852030 UYP852029:UYP852030 VIL852029:VIL852030 VSH852029:VSH852030 WCD852029:WCD852030 WLZ852029:WLZ852030 WVV852029:WVV852030 N917564:N917565 JJ917565:JJ917566 TF917565:TF917566 ADB917565:ADB917566 AMX917565:AMX917566 AWT917565:AWT917566 BGP917565:BGP917566 BQL917565:BQL917566 CAH917565:CAH917566 CKD917565:CKD917566 CTZ917565:CTZ917566 DDV917565:DDV917566 DNR917565:DNR917566 DXN917565:DXN917566 EHJ917565:EHJ917566 ERF917565:ERF917566 FBB917565:FBB917566 FKX917565:FKX917566 FUT917565:FUT917566 GEP917565:GEP917566 GOL917565:GOL917566 GYH917565:GYH917566 HID917565:HID917566 HRZ917565:HRZ917566 IBV917565:IBV917566 ILR917565:ILR917566 IVN917565:IVN917566 JFJ917565:JFJ917566 JPF917565:JPF917566 JZB917565:JZB917566 KIX917565:KIX917566 KST917565:KST917566 LCP917565:LCP917566 LML917565:LML917566 LWH917565:LWH917566 MGD917565:MGD917566 MPZ917565:MPZ917566 MZV917565:MZV917566 NJR917565:NJR917566 NTN917565:NTN917566 ODJ917565:ODJ917566 ONF917565:ONF917566 OXB917565:OXB917566 PGX917565:PGX917566 PQT917565:PQT917566 QAP917565:QAP917566 QKL917565:QKL917566 QUH917565:QUH917566 RED917565:RED917566 RNZ917565:RNZ917566 RXV917565:RXV917566 SHR917565:SHR917566 SRN917565:SRN917566 TBJ917565:TBJ917566 TLF917565:TLF917566 TVB917565:TVB917566 UEX917565:UEX917566 UOT917565:UOT917566 UYP917565:UYP917566 VIL917565:VIL917566 VSH917565:VSH917566 WCD917565:WCD917566 WLZ917565:WLZ917566 WVV917565:WVV917566 N983100:N983101 JJ983101:JJ983102 TF983101:TF983102 ADB983101:ADB983102 AMX983101:AMX983102 AWT983101:AWT983102 BGP983101:BGP983102 BQL983101:BQL983102 CAH983101:CAH983102 CKD983101:CKD983102 CTZ983101:CTZ983102 DDV983101:DDV983102 DNR983101:DNR983102 DXN983101:DXN983102 EHJ983101:EHJ983102 ERF983101:ERF983102 FBB983101:FBB983102 FKX983101:FKX983102 FUT983101:FUT983102 GEP983101:GEP983102 GOL983101:GOL983102 GYH983101:GYH983102 HID983101:HID983102 HRZ983101:HRZ983102 IBV983101:IBV983102 ILR983101:ILR983102 IVN983101:IVN983102 JFJ983101:JFJ983102 JPF983101:JPF983102 JZB983101:JZB983102 KIX983101:KIX983102 KST983101:KST983102 LCP983101:LCP983102 LML983101:LML983102 LWH983101:LWH983102 MGD983101:MGD983102 MPZ983101:MPZ983102 MZV983101:MZV983102 NJR983101:NJR983102 NTN983101:NTN983102 ODJ983101:ODJ983102 ONF983101:ONF983102 OXB983101:OXB983102 PGX983101:PGX983102 PQT983101:PQT983102 QAP983101:QAP983102 QKL983101:QKL983102 QUH983101:QUH983102 RED983101:RED983102 RNZ983101:RNZ983102 RXV983101:RXV983102 SHR983101:SHR983102 SRN983101:SRN983102 TBJ983101:TBJ983102 TLF983101:TLF983102 TVB983101:TVB983102 UEX983101:UEX983102 UOT983101:UOT983102 UYP983101:UYP983102 VIL983101:VIL983102 VSH983101:VSH983102 WCD983101:WCD983102 WLZ983101:WLZ983102 WVV983101:WVV983102 QUH44:QUH45 JJ62:JJ63 TF62:TF63 ADB62:ADB63 AMX62:AMX63 AWT62:AWT63 BGP62:BGP63 BQL62:BQL63 CAH62:CAH63 CKD62:CKD63 CTZ62:CTZ63 DDV62:DDV63 DNR62:DNR63 DXN62:DXN63 EHJ62:EHJ63 ERF62:ERF63 FBB62:FBB63 FKX62:FKX63 FUT62:FUT63 GEP62:GEP63 GOL62:GOL63 GYH62:GYH63 HID62:HID63 HRZ62:HRZ63 IBV62:IBV63 ILR62:ILR63 IVN62:IVN63 JFJ62:JFJ63 JPF62:JPF63 JZB62:JZB63 KIX62:KIX63 KST62:KST63 LCP62:LCP63 LML62:LML63 LWH62:LWH63 MGD62:MGD63 MPZ62:MPZ63 MZV62:MZV63 NJR62:NJR63 NTN62:NTN63 ODJ62:ODJ63 ONF62:ONF63 OXB62:OXB63 PGX62:PGX63 PQT62:PQT63 QAP62:QAP63 QKL62:QKL63 QUH62:QUH63 RED62:RED63 RNZ62:RNZ63 RXV62:RXV63 SHR62:SHR63 SRN62:SRN63 TBJ62:TBJ63 TLF62:TLF63 TVB62:TVB63 UEX62:UEX63 UOT62:UOT63 UYP62:UYP63 VIL62:VIL63 VSH62:VSH63 WCD62:WCD63 WLZ62:WLZ63 WVV62:WVV63 N65599:N65600 JJ65600:JJ65601 TF65600:TF65601 ADB65600:ADB65601 AMX65600:AMX65601 AWT65600:AWT65601 BGP65600:BGP65601 BQL65600:BQL65601 CAH65600:CAH65601 CKD65600:CKD65601 CTZ65600:CTZ65601 DDV65600:DDV65601 DNR65600:DNR65601 DXN65600:DXN65601 EHJ65600:EHJ65601 ERF65600:ERF65601 FBB65600:FBB65601 FKX65600:FKX65601 FUT65600:FUT65601 GEP65600:GEP65601 GOL65600:GOL65601 GYH65600:GYH65601 HID65600:HID65601 HRZ65600:HRZ65601 IBV65600:IBV65601 ILR65600:ILR65601 IVN65600:IVN65601 JFJ65600:JFJ65601 JPF65600:JPF65601 JZB65600:JZB65601 KIX65600:KIX65601 KST65600:KST65601 LCP65600:LCP65601 LML65600:LML65601 LWH65600:LWH65601 MGD65600:MGD65601 MPZ65600:MPZ65601 MZV65600:MZV65601 NJR65600:NJR65601 NTN65600:NTN65601 ODJ65600:ODJ65601 ONF65600:ONF65601 OXB65600:OXB65601 PGX65600:PGX65601 PQT65600:PQT65601 QAP65600:QAP65601 QKL65600:QKL65601 QUH65600:QUH65601 RED65600:RED65601 RNZ65600:RNZ65601 RXV65600:RXV65601 SHR65600:SHR65601 SRN65600:SRN65601 TBJ65600:TBJ65601 TLF65600:TLF65601 TVB65600:TVB65601 UEX65600:UEX65601 UOT65600:UOT65601 UYP65600:UYP65601 VIL65600:VIL65601 VSH65600:VSH65601 WCD65600:WCD65601 WLZ65600:WLZ65601 WVV65600:WVV65601 N131135:N131136 JJ131136:JJ131137 TF131136:TF131137 ADB131136:ADB131137 AMX131136:AMX131137 AWT131136:AWT131137 BGP131136:BGP131137 BQL131136:BQL131137 CAH131136:CAH131137 CKD131136:CKD131137 CTZ131136:CTZ131137 DDV131136:DDV131137 DNR131136:DNR131137 DXN131136:DXN131137 EHJ131136:EHJ131137 ERF131136:ERF131137 FBB131136:FBB131137 FKX131136:FKX131137 FUT131136:FUT131137 GEP131136:GEP131137 GOL131136:GOL131137 GYH131136:GYH131137 HID131136:HID131137 HRZ131136:HRZ131137 IBV131136:IBV131137 ILR131136:ILR131137 IVN131136:IVN131137 JFJ131136:JFJ131137 JPF131136:JPF131137 JZB131136:JZB131137 KIX131136:KIX131137 KST131136:KST131137 LCP131136:LCP131137 LML131136:LML131137 LWH131136:LWH131137 MGD131136:MGD131137 MPZ131136:MPZ131137 MZV131136:MZV131137 NJR131136:NJR131137 NTN131136:NTN131137 ODJ131136:ODJ131137 ONF131136:ONF131137 OXB131136:OXB131137 PGX131136:PGX131137 PQT131136:PQT131137 QAP131136:QAP131137 QKL131136:QKL131137 QUH131136:QUH131137 RED131136:RED131137 RNZ131136:RNZ131137 RXV131136:RXV131137 SHR131136:SHR131137 SRN131136:SRN131137 TBJ131136:TBJ131137 TLF131136:TLF131137 TVB131136:TVB131137 UEX131136:UEX131137 UOT131136:UOT131137 UYP131136:UYP131137 VIL131136:VIL131137 VSH131136:VSH131137 WCD131136:WCD131137 WLZ131136:WLZ131137 WVV131136:WVV131137 N196671:N196672 JJ196672:JJ196673 TF196672:TF196673 ADB196672:ADB196673 AMX196672:AMX196673 AWT196672:AWT196673 BGP196672:BGP196673 BQL196672:BQL196673 CAH196672:CAH196673 CKD196672:CKD196673 CTZ196672:CTZ196673 DDV196672:DDV196673 DNR196672:DNR196673 DXN196672:DXN196673 EHJ196672:EHJ196673 ERF196672:ERF196673 FBB196672:FBB196673 FKX196672:FKX196673 FUT196672:FUT196673 GEP196672:GEP196673 GOL196672:GOL196673 GYH196672:GYH196673 HID196672:HID196673 HRZ196672:HRZ196673 IBV196672:IBV196673 ILR196672:ILR196673 IVN196672:IVN196673 JFJ196672:JFJ196673 JPF196672:JPF196673 JZB196672:JZB196673 KIX196672:KIX196673 KST196672:KST196673 LCP196672:LCP196673 LML196672:LML196673 LWH196672:LWH196673 MGD196672:MGD196673 MPZ196672:MPZ196673 MZV196672:MZV196673 NJR196672:NJR196673 NTN196672:NTN196673 ODJ196672:ODJ196673 ONF196672:ONF196673 OXB196672:OXB196673 PGX196672:PGX196673 PQT196672:PQT196673 QAP196672:QAP196673 QKL196672:QKL196673 QUH196672:QUH196673 RED196672:RED196673 RNZ196672:RNZ196673 RXV196672:RXV196673 SHR196672:SHR196673 SRN196672:SRN196673 TBJ196672:TBJ196673 TLF196672:TLF196673 TVB196672:TVB196673 UEX196672:UEX196673 UOT196672:UOT196673 UYP196672:UYP196673 VIL196672:VIL196673 VSH196672:VSH196673 WCD196672:WCD196673 WLZ196672:WLZ196673 WVV196672:WVV196673 N262207:N262208 JJ262208:JJ262209 TF262208:TF262209 ADB262208:ADB262209 AMX262208:AMX262209 AWT262208:AWT262209 BGP262208:BGP262209 BQL262208:BQL262209 CAH262208:CAH262209 CKD262208:CKD262209 CTZ262208:CTZ262209 DDV262208:DDV262209 DNR262208:DNR262209 DXN262208:DXN262209 EHJ262208:EHJ262209 ERF262208:ERF262209 FBB262208:FBB262209 FKX262208:FKX262209 FUT262208:FUT262209 GEP262208:GEP262209 GOL262208:GOL262209 GYH262208:GYH262209 HID262208:HID262209 HRZ262208:HRZ262209 IBV262208:IBV262209 ILR262208:ILR262209 IVN262208:IVN262209 JFJ262208:JFJ262209 JPF262208:JPF262209 JZB262208:JZB262209 KIX262208:KIX262209 KST262208:KST262209 LCP262208:LCP262209 LML262208:LML262209 LWH262208:LWH262209 MGD262208:MGD262209 MPZ262208:MPZ262209 MZV262208:MZV262209 NJR262208:NJR262209 NTN262208:NTN262209 ODJ262208:ODJ262209 ONF262208:ONF262209 OXB262208:OXB262209 PGX262208:PGX262209 PQT262208:PQT262209 QAP262208:QAP262209 QKL262208:QKL262209 QUH262208:QUH262209 RED262208:RED262209 RNZ262208:RNZ262209 RXV262208:RXV262209 SHR262208:SHR262209 SRN262208:SRN262209 TBJ262208:TBJ262209 TLF262208:TLF262209 TVB262208:TVB262209 UEX262208:UEX262209 UOT262208:UOT262209 UYP262208:UYP262209 VIL262208:VIL262209 VSH262208:VSH262209 WCD262208:WCD262209 WLZ262208:WLZ262209 WVV262208:WVV262209 N327743:N327744 JJ327744:JJ327745 TF327744:TF327745 ADB327744:ADB327745 AMX327744:AMX327745 AWT327744:AWT327745 BGP327744:BGP327745 BQL327744:BQL327745 CAH327744:CAH327745 CKD327744:CKD327745 CTZ327744:CTZ327745 DDV327744:DDV327745 DNR327744:DNR327745 DXN327744:DXN327745 EHJ327744:EHJ327745 ERF327744:ERF327745 FBB327744:FBB327745 FKX327744:FKX327745 FUT327744:FUT327745 GEP327744:GEP327745 GOL327744:GOL327745 GYH327744:GYH327745 HID327744:HID327745 HRZ327744:HRZ327745 IBV327744:IBV327745 ILR327744:ILR327745 IVN327744:IVN327745 JFJ327744:JFJ327745 JPF327744:JPF327745 JZB327744:JZB327745 KIX327744:KIX327745 KST327744:KST327745 LCP327744:LCP327745 LML327744:LML327745 LWH327744:LWH327745 MGD327744:MGD327745 MPZ327744:MPZ327745 MZV327744:MZV327745 NJR327744:NJR327745 NTN327744:NTN327745 ODJ327744:ODJ327745 ONF327744:ONF327745 OXB327744:OXB327745 PGX327744:PGX327745 PQT327744:PQT327745 QAP327744:QAP327745 QKL327744:QKL327745 QUH327744:QUH327745 RED327744:RED327745 RNZ327744:RNZ327745 RXV327744:RXV327745 SHR327744:SHR327745 SRN327744:SRN327745 TBJ327744:TBJ327745 TLF327744:TLF327745 TVB327744:TVB327745 UEX327744:UEX327745 UOT327744:UOT327745 UYP327744:UYP327745 VIL327744:VIL327745 VSH327744:VSH327745 WCD327744:WCD327745 WLZ327744:WLZ327745 WVV327744:WVV327745 N393279:N393280 JJ393280:JJ393281 TF393280:TF393281 ADB393280:ADB393281 AMX393280:AMX393281 AWT393280:AWT393281 BGP393280:BGP393281 BQL393280:BQL393281 CAH393280:CAH393281 CKD393280:CKD393281 CTZ393280:CTZ393281 DDV393280:DDV393281 DNR393280:DNR393281 DXN393280:DXN393281 EHJ393280:EHJ393281 ERF393280:ERF393281 FBB393280:FBB393281 FKX393280:FKX393281 FUT393280:FUT393281 GEP393280:GEP393281 GOL393280:GOL393281 GYH393280:GYH393281 HID393280:HID393281 HRZ393280:HRZ393281 IBV393280:IBV393281 ILR393280:ILR393281 IVN393280:IVN393281 JFJ393280:JFJ393281 JPF393280:JPF393281 JZB393280:JZB393281 KIX393280:KIX393281 KST393280:KST393281 LCP393280:LCP393281 LML393280:LML393281 LWH393280:LWH393281 MGD393280:MGD393281 MPZ393280:MPZ393281 MZV393280:MZV393281 NJR393280:NJR393281 NTN393280:NTN393281 ODJ393280:ODJ393281 ONF393280:ONF393281 OXB393280:OXB393281 PGX393280:PGX393281 PQT393280:PQT393281 QAP393280:QAP393281 QKL393280:QKL393281 QUH393280:QUH393281 RED393280:RED393281 RNZ393280:RNZ393281 RXV393280:RXV393281 SHR393280:SHR393281 SRN393280:SRN393281 TBJ393280:TBJ393281 TLF393280:TLF393281 TVB393280:TVB393281 UEX393280:UEX393281 UOT393280:UOT393281 UYP393280:UYP393281 VIL393280:VIL393281 VSH393280:VSH393281 WCD393280:WCD393281 WLZ393280:WLZ393281 WVV393280:WVV393281 N458815:N458816 JJ458816:JJ458817 TF458816:TF458817 ADB458816:ADB458817 AMX458816:AMX458817 AWT458816:AWT458817 BGP458816:BGP458817 BQL458816:BQL458817 CAH458816:CAH458817 CKD458816:CKD458817 CTZ458816:CTZ458817 DDV458816:DDV458817 DNR458816:DNR458817 DXN458816:DXN458817 EHJ458816:EHJ458817 ERF458816:ERF458817 FBB458816:FBB458817 FKX458816:FKX458817 FUT458816:FUT458817 GEP458816:GEP458817 GOL458816:GOL458817 GYH458816:GYH458817 HID458816:HID458817 HRZ458816:HRZ458817 IBV458816:IBV458817 ILR458816:ILR458817 IVN458816:IVN458817 JFJ458816:JFJ458817 JPF458816:JPF458817 JZB458816:JZB458817 KIX458816:KIX458817 KST458816:KST458817 LCP458816:LCP458817 LML458816:LML458817 LWH458816:LWH458817 MGD458816:MGD458817 MPZ458816:MPZ458817 MZV458816:MZV458817 NJR458816:NJR458817 NTN458816:NTN458817 ODJ458816:ODJ458817 ONF458816:ONF458817 OXB458816:OXB458817 PGX458816:PGX458817 PQT458816:PQT458817 QAP458816:QAP458817 QKL458816:QKL458817 QUH458816:QUH458817 RED458816:RED458817 RNZ458816:RNZ458817 RXV458816:RXV458817 SHR458816:SHR458817 SRN458816:SRN458817 TBJ458816:TBJ458817 TLF458816:TLF458817 TVB458816:TVB458817 UEX458816:UEX458817 UOT458816:UOT458817 UYP458816:UYP458817 VIL458816:VIL458817 VSH458816:VSH458817 WCD458816:WCD458817 WLZ458816:WLZ458817 WVV458816:WVV458817 N524351:N524352 JJ524352:JJ524353 TF524352:TF524353 ADB524352:ADB524353 AMX524352:AMX524353 AWT524352:AWT524353 BGP524352:BGP524353 BQL524352:BQL524353 CAH524352:CAH524353 CKD524352:CKD524353 CTZ524352:CTZ524353 DDV524352:DDV524353 DNR524352:DNR524353 DXN524352:DXN524353 EHJ524352:EHJ524353 ERF524352:ERF524353 FBB524352:FBB524353 FKX524352:FKX524353 FUT524352:FUT524353 GEP524352:GEP524353 GOL524352:GOL524353 GYH524352:GYH524353 HID524352:HID524353 HRZ524352:HRZ524353 IBV524352:IBV524353 ILR524352:ILR524353 IVN524352:IVN524353 JFJ524352:JFJ524353 JPF524352:JPF524353 JZB524352:JZB524353 KIX524352:KIX524353 KST524352:KST524353 LCP524352:LCP524353 LML524352:LML524353 LWH524352:LWH524353 MGD524352:MGD524353 MPZ524352:MPZ524353 MZV524352:MZV524353 NJR524352:NJR524353 NTN524352:NTN524353 ODJ524352:ODJ524353 ONF524352:ONF524353 OXB524352:OXB524353 PGX524352:PGX524353 PQT524352:PQT524353 QAP524352:QAP524353 QKL524352:QKL524353 QUH524352:QUH524353 RED524352:RED524353 RNZ524352:RNZ524353 RXV524352:RXV524353 SHR524352:SHR524353 SRN524352:SRN524353 TBJ524352:TBJ524353 TLF524352:TLF524353 TVB524352:TVB524353 UEX524352:UEX524353 UOT524352:UOT524353 UYP524352:UYP524353 VIL524352:VIL524353 VSH524352:VSH524353 WCD524352:WCD524353 WLZ524352:WLZ524353 WVV524352:WVV524353 N589887:N589888 JJ589888:JJ589889 TF589888:TF589889 ADB589888:ADB589889 AMX589888:AMX589889 AWT589888:AWT589889 BGP589888:BGP589889 BQL589888:BQL589889 CAH589888:CAH589889 CKD589888:CKD589889 CTZ589888:CTZ589889 DDV589888:DDV589889 DNR589888:DNR589889 DXN589888:DXN589889 EHJ589888:EHJ589889 ERF589888:ERF589889 FBB589888:FBB589889 FKX589888:FKX589889 FUT589888:FUT589889 GEP589888:GEP589889 GOL589888:GOL589889 GYH589888:GYH589889 HID589888:HID589889 HRZ589888:HRZ589889 IBV589888:IBV589889 ILR589888:ILR589889 IVN589888:IVN589889 JFJ589888:JFJ589889 JPF589888:JPF589889 JZB589888:JZB589889 KIX589888:KIX589889 KST589888:KST589889 LCP589888:LCP589889 LML589888:LML589889 LWH589888:LWH589889 MGD589888:MGD589889 MPZ589888:MPZ589889 MZV589888:MZV589889 NJR589888:NJR589889 NTN589888:NTN589889 ODJ589888:ODJ589889 ONF589888:ONF589889 OXB589888:OXB589889 PGX589888:PGX589889 PQT589888:PQT589889 QAP589888:QAP589889 QKL589888:QKL589889 QUH589888:QUH589889 RED589888:RED589889 RNZ589888:RNZ589889 RXV589888:RXV589889 SHR589888:SHR589889 SRN589888:SRN589889 TBJ589888:TBJ589889 TLF589888:TLF589889 TVB589888:TVB589889 UEX589888:UEX589889 UOT589888:UOT589889 UYP589888:UYP589889 VIL589888:VIL589889 VSH589888:VSH589889 WCD589888:WCD589889 WLZ589888:WLZ589889 WVV589888:WVV589889 N655423:N655424 JJ655424:JJ655425 TF655424:TF655425 ADB655424:ADB655425 AMX655424:AMX655425 AWT655424:AWT655425 BGP655424:BGP655425 BQL655424:BQL655425 CAH655424:CAH655425 CKD655424:CKD655425 CTZ655424:CTZ655425 DDV655424:DDV655425 DNR655424:DNR655425 DXN655424:DXN655425 EHJ655424:EHJ655425 ERF655424:ERF655425 FBB655424:FBB655425 FKX655424:FKX655425 FUT655424:FUT655425 GEP655424:GEP655425 GOL655424:GOL655425 GYH655424:GYH655425 HID655424:HID655425 HRZ655424:HRZ655425 IBV655424:IBV655425 ILR655424:ILR655425 IVN655424:IVN655425 JFJ655424:JFJ655425 JPF655424:JPF655425 JZB655424:JZB655425 KIX655424:KIX655425 KST655424:KST655425 LCP655424:LCP655425 LML655424:LML655425 LWH655424:LWH655425 MGD655424:MGD655425 MPZ655424:MPZ655425 MZV655424:MZV655425 NJR655424:NJR655425 NTN655424:NTN655425 ODJ655424:ODJ655425 ONF655424:ONF655425 OXB655424:OXB655425 PGX655424:PGX655425 PQT655424:PQT655425 QAP655424:QAP655425 QKL655424:QKL655425 QUH655424:QUH655425 RED655424:RED655425 RNZ655424:RNZ655425 RXV655424:RXV655425 SHR655424:SHR655425 SRN655424:SRN655425 TBJ655424:TBJ655425 TLF655424:TLF655425 TVB655424:TVB655425 UEX655424:UEX655425 UOT655424:UOT655425 UYP655424:UYP655425 VIL655424:VIL655425 VSH655424:VSH655425 WCD655424:WCD655425 WLZ655424:WLZ655425 WVV655424:WVV655425 N720959:N720960 JJ720960:JJ720961 TF720960:TF720961 ADB720960:ADB720961 AMX720960:AMX720961 AWT720960:AWT720961 BGP720960:BGP720961 BQL720960:BQL720961 CAH720960:CAH720961 CKD720960:CKD720961 CTZ720960:CTZ720961 DDV720960:DDV720961 DNR720960:DNR720961 DXN720960:DXN720961 EHJ720960:EHJ720961 ERF720960:ERF720961 FBB720960:FBB720961 FKX720960:FKX720961 FUT720960:FUT720961 GEP720960:GEP720961 GOL720960:GOL720961 GYH720960:GYH720961 HID720960:HID720961 HRZ720960:HRZ720961 IBV720960:IBV720961 ILR720960:ILR720961 IVN720960:IVN720961 JFJ720960:JFJ720961 JPF720960:JPF720961 JZB720960:JZB720961 KIX720960:KIX720961 KST720960:KST720961 LCP720960:LCP720961 LML720960:LML720961 LWH720960:LWH720961 MGD720960:MGD720961 MPZ720960:MPZ720961 MZV720960:MZV720961 NJR720960:NJR720961 NTN720960:NTN720961 ODJ720960:ODJ720961 ONF720960:ONF720961 OXB720960:OXB720961 PGX720960:PGX720961 PQT720960:PQT720961 QAP720960:QAP720961 QKL720960:QKL720961 QUH720960:QUH720961 RED720960:RED720961 RNZ720960:RNZ720961 RXV720960:RXV720961 SHR720960:SHR720961 SRN720960:SRN720961 TBJ720960:TBJ720961 TLF720960:TLF720961 TVB720960:TVB720961 UEX720960:UEX720961 UOT720960:UOT720961 UYP720960:UYP720961 VIL720960:VIL720961 VSH720960:VSH720961 WCD720960:WCD720961 WLZ720960:WLZ720961 WVV720960:WVV720961 N786495:N786496 JJ786496:JJ786497 TF786496:TF786497 ADB786496:ADB786497 AMX786496:AMX786497 AWT786496:AWT786497 BGP786496:BGP786497 BQL786496:BQL786497 CAH786496:CAH786497 CKD786496:CKD786497 CTZ786496:CTZ786497 DDV786496:DDV786497 DNR786496:DNR786497 DXN786496:DXN786497 EHJ786496:EHJ786497 ERF786496:ERF786497 FBB786496:FBB786497 FKX786496:FKX786497 FUT786496:FUT786497 GEP786496:GEP786497 GOL786496:GOL786497 GYH786496:GYH786497 HID786496:HID786497 HRZ786496:HRZ786497 IBV786496:IBV786497 ILR786496:ILR786497 IVN786496:IVN786497 JFJ786496:JFJ786497 JPF786496:JPF786497 JZB786496:JZB786497 KIX786496:KIX786497 KST786496:KST786497 LCP786496:LCP786497 LML786496:LML786497 LWH786496:LWH786497 MGD786496:MGD786497 MPZ786496:MPZ786497 MZV786496:MZV786497 NJR786496:NJR786497 NTN786496:NTN786497 ODJ786496:ODJ786497 ONF786496:ONF786497 OXB786496:OXB786497 PGX786496:PGX786497 PQT786496:PQT786497 QAP786496:QAP786497 QKL786496:QKL786497 QUH786496:QUH786497 RED786496:RED786497 RNZ786496:RNZ786497 RXV786496:RXV786497 SHR786496:SHR786497 SRN786496:SRN786497 TBJ786496:TBJ786497 TLF786496:TLF786497 TVB786496:TVB786497 UEX786496:UEX786497 UOT786496:UOT786497 UYP786496:UYP786497 VIL786496:VIL786497 VSH786496:VSH786497 WCD786496:WCD786497 WLZ786496:WLZ786497 WVV786496:WVV786497 N852031:N852032 JJ852032:JJ852033 TF852032:TF852033 ADB852032:ADB852033 AMX852032:AMX852033 AWT852032:AWT852033 BGP852032:BGP852033 BQL852032:BQL852033 CAH852032:CAH852033 CKD852032:CKD852033 CTZ852032:CTZ852033 DDV852032:DDV852033 DNR852032:DNR852033 DXN852032:DXN852033 EHJ852032:EHJ852033 ERF852032:ERF852033 FBB852032:FBB852033 FKX852032:FKX852033 FUT852032:FUT852033 GEP852032:GEP852033 GOL852032:GOL852033 GYH852032:GYH852033 HID852032:HID852033 HRZ852032:HRZ852033 IBV852032:IBV852033 ILR852032:ILR852033 IVN852032:IVN852033 JFJ852032:JFJ852033 JPF852032:JPF852033 JZB852032:JZB852033 KIX852032:KIX852033 KST852032:KST852033 LCP852032:LCP852033 LML852032:LML852033 LWH852032:LWH852033 MGD852032:MGD852033 MPZ852032:MPZ852033 MZV852032:MZV852033 NJR852032:NJR852033 NTN852032:NTN852033 ODJ852032:ODJ852033 ONF852032:ONF852033 OXB852032:OXB852033 PGX852032:PGX852033 PQT852032:PQT852033 QAP852032:QAP852033 QKL852032:QKL852033 QUH852032:QUH852033 RED852032:RED852033 RNZ852032:RNZ852033 RXV852032:RXV852033 SHR852032:SHR852033 SRN852032:SRN852033 TBJ852032:TBJ852033 TLF852032:TLF852033 TVB852032:TVB852033 UEX852032:UEX852033 UOT852032:UOT852033 UYP852032:UYP852033 VIL852032:VIL852033 VSH852032:VSH852033 WCD852032:WCD852033 WLZ852032:WLZ852033 WVV852032:WVV852033 N917567:N917568 JJ917568:JJ917569 TF917568:TF917569 ADB917568:ADB917569 AMX917568:AMX917569 AWT917568:AWT917569 BGP917568:BGP917569 BQL917568:BQL917569 CAH917568:CAH917569 CKD917568:CKD917569 CTZ917568:CTZ917569 DDV917568:DDV917569 DNR917568:DNR917569 DXN917568:DXN917569 EHJ917568:EHJ917569 ERF917568:ERF917569 FBB917568:FBB917569 FKX917568:FKX917569 FUT917568:FUT917569 GEP917568:GEP917569 GOL917568:GOL917569 GYH917568:GYH917569 HID917568:HID917569 HRZ917568:HRZ917569 IBV917568:IBV917569 ILR917568:ILR917569 IVN917568:IVN917569 JFJ917568:JFJ917569 JPF917568:JPF917569 JZB917568:JZB917569 KIX917568:KIX917569 KST917568:KST917569 LCP917568:LCP917569 LML917568:LML917569 LWH917568:LWH917569 MGD917568:MGD917569 MPZ917568:MPZ917569 MZV917568:MZV917569 NJR917568:NJR917569 NTN917568:NTN917569 ODJ917568:ODJ917569 ONF917568:ONF917569 OXB917568:OXB917569 PGX917568:PGX917569 PQT917568:PQT917569 QAP917568:QAP917569 QKL917568:QKL917569 QUH917568:QUH917569 RED917568:RED917569 RNZ917568:RNZ917569 RXV917568:RXV917569 SHR917568:SHR917569 SRN917568:SRN917569 TBJ917568:TBJ917569 TLF917568:TLF917569 TVB917568:TVB917569 UEX917568:UEX917569 UOT917568:UOT917569 UYP917568:UYP917569 VIL917568:VIL917569 VSH917568:VSH917569 WCD917568:WCD917569 WLZ917568:WLZ917569 WVV917568:WVV917569 N983103:N983104 JJ983104:JJ983105 TF983104:TF983105 ADB983104:ADB983105 AMX983104:AMX983105 AWT983104:AWT983105 BGP983104:BGP983105 BQL983104:BQL983105 CAH983104:CAH983105 CKD983104:CKD983105 CTZ983104:CTZ983105 DDV983104:DDV983105 DNR983104:DNR983105 DXN983104:DXN983105 EHJ983104:EHJ983105 ERF983104:ERF983105 FBB983104:FBB983105 FKX983104:FKX983105 FUT983104:FUT983105 GEP983104:GEP983105 GOL983104:GOL983105 GYH983104:GYH983105 HID983104:HID983105 HRZ983104:HRZ983105 IBV983104:IBV983105 ILR983104:ILR983105 IVN983104:IVN983105 JFJ983104:JFJ983105 JPF983104:JPF983105 JZB983104:JZB983105 KIX983104:KIX983105 KST983104:KST983105 LCP983104:LCP983105 LML983104:LML983105 LWH983104:LWH983105 MGD983104:MGD983105 MPZ983104:MPZ983105 MZV983104:MZV983105 NJR983104:NJR983105 NTN983104:NTN983105 ODJ983104:ODJ983105 ONF983104:ONF983105 OXB983104:OXB983105 PGX983104:PGX983105 PQT983104:PQT983105 QAP983104:QAP983105 QKL983104:QKL983105 QUH983104:QUH983105 RED983104:RED983105 RNZ983104:RNZ983105 RXV983104:RXV983105 SHR983104:SHR983105 SRN983104:SRN983105 TBJ983104:TBJ983105 TLF983104:TLF983105 TVB983104:TVB983105 UEX983104:UEX983105 UOT983104:UOT983105 UYP983104:UYP983105 VIL983104:VIL983105 VSH983104:VSH983105 WCD983104:WCD983105 WLZ983104:WLZ983105 WVV983104:WVV983105 QKL44:QKL45 JJ65:JJ66 TF65:TF66 ADB65:ADB66 AMX65:AMX66 AWT65:AWT66 BGP65:BGP66 BQL65:BQL66 CAH65:CAH66 CKD65:CKD66 CTZ65:CTZ66 DDV65:DDV66 DNR65:DNR66 DXN65:DXN66 EHJ65:EHJ66 ERF65:ERF66 FBB65:FBB66 FKX65:FKX66 FUT65:FUT66 GEP65:GEP66 GOL65:GOL66 GYH65:GYH66 HID65:HID66 HRZ65:HRZ66 IBV65:IBV66 ILR65:ILR66 IVN65:IVN66 JFJ65:JFJ66 JPF65:JPF66 JZB65:JZB66 KIX65:KIX66 KST65:KST66 LCP65:LCP66 LML65:LML66 LWH65:LWH66 MGD65:MGD66 MPZ65:MPZ66 MZV65:MZV66 NJR65:NJR66 NTN65:NTN66 ODJ65:ODJ66 ONF65:ONF66 OXB65:OXB66 PGX65:PGX66 PQT65:PQT66 QAP65:QAP66 QKL65:QKL66 QUH65:QUH66 RED65:RED66 RNZ65:RNZ66 RXV65:RXV66 SHR65:SHR66 SRN65:SRN66 TBJ65:TBJ66 TLF65:TLF66 TVB65:TVB66 UEX65:UEX66 UOT65:UOT66 UYP65:UYP66 VIL65:VIL66 VSH65:VSH66 WCD65:WCD66 WLZ65:WLZ66 WVV65:WVV66 N65602:N65603 JJ65603:JJ65604 TF65603:TF65604 ADB65603:ADB65604 AMX65603:AMX65604 AWT65603:AWT65604 BGP65603:BGP65604 BQL65603:BQL65604 CAH65603:CAH65604 CKD65603:CKD65604 CTZ65603:CTZ65604 DDV65603:DDV65604 DNR65603:DNR65604 DXN65603:DXN65604 EHJ65603:EHJ65604 ERF65603:ERF65604 FBB65603:FBB65604 FKX65603:FKX65604 FUT65603:FUT65604 GEP65603:GEP65604 GOL65603:GOL65604 GYH65603:GYH65604 HID65603:HID65604 HRZ65603:HRZ65604 IBV65603:IBV65604 ILR65603:ILR65604 IVN65603:IVN65604 JFJ65603:JFJ65604 JPF65603:JPF65604 JZB65603:JZB65604 KIX65603:KIX65604 KST65603:KST65604 LCP65603:LCP65604 LML65603:LML65604 LWH65603:LWH65604 MGD65603:MGD65604 MPZ65603:MPZ65604 MZV65603:MZV65604 NJR65603:NJR65604 NTN65603:NTN65604 ODJ65603:ODJ65604 ONF65603:ONF65604 OXB65603:OXB65604 PGX65603:PGX65604 PQT65603:PQT65604 QAP65603:QAP65604 QKL65603:QKL65604 QUH65603:QUH65604 RED65603:RED65604 RNZ65603:RNZ65604 RXV65603:RXV65604 SHR65603:SHR65604 SRN65603:SRN65604 TBJ65603:TBJ65604 TLF65603:TLF65604 TVB65603:TVB65604 UEX65603:UEX65604 UOT65603:UOT65604 UYP65603:UYP65604 VIL65603:VIL65604 VSH65603:VSH65604 WCD65603:WCD65604 WLZ65603:WLZ65604 WVV65603:WVV65604 N131138:N131139 JJ131139:JJ131140 TF131139:TF131140 ADB131139:ADB131140 AMX131139:AMX131140 AWT131139:AWT131140 BGP131139:BGP131140 BQL131139:BQL131140 CAH131139:CAH131140 CKD131139:CKD131140 CTZ131139:CTZ131140 DDV131139:DDV131140 DNR131139:DNR131140 DXN131139:DXN131140 EHJ131139:EHJ131140 ERF131139:ERF131140 FBB131139:FBB131140 FKX131139:FKX131140 FUT131139:FUT131140 GEP131139:GEP131140 GOL131139:GOL131140 GYH131139:GYH131140 HID131139:HID131140 HRZ131139:HRZ131140 IBV131139:IBV131140 ILR131139:ILR131140 IVN131139:IVN131140 JFJ131139:JFJ131140 JPF131139:JPF131140 JZB131139:JZB131140 KIX131139:KIX131140 KST131139:KST131140 LCP131139:LCP131140 LML131139:LML131140 LWH131139:LWH131140 MGD131139:MGD131140 MPZ131139:MPZ131140 MZV131139:MZV131140 NJR131139:NJR131140 NTN131139:NTN131140 ODJ131139:ODJ131140 ONF131139:ONF131140 OXB131139:OXB131140 PGX131139:PGX131140 PQT131139:PQT131140 QAP131139:QAP131140 QKL131139:QKL131140 QUH131139:QUH131140 RED131139:RED131140 RNZ131139:RNZ131140 RXV131139:RXV131140 SHR131139:SHR131140 SRN131139:SRN131140 TBJ131139:TBJ131140 TLF131139:TLF131140 TVB131139:TVB131140 UEX131139:UEX131140 UOT131139:UOT131140 UYP131139:UYP131140 VIL131139:VIL131140 VSH131139:VSH131140 WCD131139:WCD131140 WLZ131139:WLZ131140 WVV131139:WVV131140 N196674:N196675 JJ196675:JJ196676 TF196675:TF196676 ADB196675:ADB196676 AMX196675:AMX196676 AWT196675:AWT196676 BGP196675:BGP196676 BQL196675:BQL196676 CAH196675:CAH196676 CKD196675:CKD196676 CTZ196675:CTZ196676 DDV196675:DDV196676 DNR196675:DNR196676 DXN196675:DXN196676 EHJ196675:EHJ196676 ERF196675:ERF196676 FBB196675:FBB196676 FKX196675:FKX196676 FUT196675:FUT196676 GEP196675:GEP196676 GOL196675:GOL196676 GYH196675:GYH196676 HID196675:HID196676 HRZ196675:HRZ196676 IBV196675:IBV196676 ILR196675:ILR196676 IVN196675:IVN196676 JFJ196675:JFJ196676 JPF196675:JPF196676 JZB196675:JZB196676 KIX196675:KIX196676 KST196675:KST196676 LCP196675:LCP196676 LML196675:LML196676 LWH196675:LWH196676 MGD196675:MGD196676 MPZ196675:MPZ196676 MZV196675:MZV196676 NJR196675:NJR196676 NTN196675:NTN196676 ODJ196675:ODJ196676 ONF196675:ONF196676 OXB196675:OXB196676 PGX196675:PGX196676 PQT196675:PQT196676 QAP196675:QAP196676 QKL196675:QKL196676 QUH196675:QUH196676 RED196675:RED196676 RNZ196675:RNZ196676 RXV196675:RXV196676 SHR196675:SHR196676 SRN196675:SRN196676 TBJ196675:TBJ196676 TLF196675:TLF196676 TVB196675:TVB196676 UEX196675:UEX196676 UOT196675:UOT196676 UYP196675:UYP196676 VIL196675:VIL196676 VSH196675:VSH196676 WCD196675:WCD196676 WLZ196675:WLZ196676 WVV196675:WVV196676 N262210:N262211 JJ262211:JJ262212 TF262211:TF262212 ADB262211:ADB262212 AMX262211:AMX262212 AWT262211:AWT262212 BGP262211:BGP262212 BQL262211:BQL262212 CAH262211:CAH262212 CKD262211:CKD262212 CTZ262211:CTZ262212 DDV262211:DDV262212 DNR262211:DNR262212 DXN262211:DXN262212 EHJ262211:EHJ262212 ERF262211:ERF262212 FBB262211:FBB262212 FKX262211:FKX262212 FUT262211:FUT262212 GEP262211:GEP262212 GOL262211:GOL262212 GYH262211:GYH262212 HID262211:HID262212 HRZ262211:HRZ262212 IBV262211:IBV262212 ILR262211:ILR262212 IVN262211:IVN262212 JFJ262211:JFJ262212 JPF262211:JPF262212 JZB262211:JZB262212 KIX262211:KIX262212 KST262211:KST262212 LCP262211:LCP262212 LML262211:LML262212 LWH262211:LWH262212 MGD262211:MGD262212 MPZ262211:MPZ262212 MZV262211:MZV262212 NJR262211:NJR262212 NTN262211:NTN262212 ODJ262211:ODJ262212 ONF262211:ONF262212 OXB262211:OXB262212 PGX262211:PGX262212 PQT262211:PQT262212 QAP262211:QAP262212 QKL262211:QKL262212 QUH262211:QUH262212 RED262211:RED262212 RNZ262211:RNZ262212 RXV262211:RXV262212 SHR262211:SHR262212 SRN262211:SRN262212 TBJ262211:TBJ262212 TLF262211:TLF262212 TVB262211:TVB262212 UEX262211:UEX262212 UOT262211:UOT262212 UYP262211:UYP262212 VIL262211:VIL262212 VSH262211:VSH262212 WCD262211:WCD262212 WLZ262211:WLZ262212 WVV262211:WVV262212 N327746:N327747 JJ327747:JJ327748 TF327747:TF327748 ADB327747:ADB327748 AMX327747:AMX327748 AWT327747:AWT327748 BGP327747:BGP327748 BQL327747:BQL327748 CAH327747:CAH327748 CKD327747:CKD327748 CTZ327747:CTZ327748 DDV327747:DDV327748 DNR327747:DNR327748 DXN327747:DXN327748 EHJ327747:EHJ327748 ERF327747:ERF327748 FBB327747:FBB327748 FKX327747:FKX327748 FUT327747:FUT327748 GEP327747:GEP327748 GOL327747:GOL327748 GYH327747:GYH327748 HID327747:HID327748 HRZ327747:HRZ327748 IBV327747:IBV327748 ILR327747:ILR327748 IVN327747:IVN327748 JFJ327747:JFJ327748 JPF327747:JPF327748 JZB327747:JZB327748 KIX327747:KIX327748 KST327747:KST327748 LCP327747:LCP327748 LML327747:LML327748 LWH327747:LWH327748 MGD327747:MGD327748 MPZ327747:MPZ327748 MZV327747:MZV327748 NJR327747:NJR327748 NTN327747:NTN327748 ODJ327747:ODJ327748 ONF327747:ONF327748 OXB327747:OXB327748 PGX327747:PGX327748 PQT327747:PQT327748 QAP327747:QAP327748 QKL327747:QKL327748 QUH327747:QUH327748 RED327747:RED327748 RNZ327747:RNZ327748 RXV327747:RXV327748 SHR327747:SHR327748 SRN327747:SRN327748 TBJ327747:TBJ327748 TLF327747:TLF327748 TVB327747:TVB327748 UEX327747:UEX327748 UOT327747:UOT327748 UYP327747:UYP327748 VIL327747:VIL327748 VSH327747:VSH327748 WCD327747:WCD327748 WLZ327747:WLZ327748 WVV327747:WVV327748 N393282:N393283 JJ393283:JJ393284 TF393283:TF393284 ADB393283:ADB393284 AMX393283:AMX393284 AWT393283:AWT393284 BGP393283:BGP393284 BQL393283:BQL393284 CAH393283:CAH393284 CKD393283:CKD393284 CTZ393283:CTZ393284 DDV393283:DDV393284 DNR393283:DNR393284 DXN393283:DXN393284 EHJ393283:EHJ393284 ERF393283:ERF393284 FBB393283:FBB393284 FKX393283:FKX393284 FUT393283:FUT393284 GEP393283:GEP393284 GOL393283:GOL393284 GYH393283:GYH393284 HID393283:HID393284 HRZ393283:HRZ393284 IBV393283:IBV393284 ILR393283:ILR393284 IVN393283:IVN393284 JFJ393283:JFJ393284 JPF393283:JPF393284 JZB393283:JZB393284 KIX393283:KIX393284 KST393283:KST393284 LCP393283:LCP393284 LML393283:LML393284 LWH393283:LWH393284 MGD393283:MGD393284 MPZ393283:MPZ393284 MZV393283:MZV393284 NJR393283:NJR393284 NTN393283:NTN393284 ODJ393283:ODJ393284 ONF393283:ONF393284 OXB393283:OXB393284 PGX393283:PGX393284 PQT393283:PQT393284 QAP393283:QAP393284 QKL393283:QKL393284 QUH393283:QUH393284 RED393283:RED393284 RNZ393283:RNZ393284 RXV393283:RXV393284 SHR393283:SHR393284 SRN393283:SRN393284 TBJ393283:TBJ393284 TLF393283:TLF393284 TVB393283:TVB393284 UEX393283:UEX393284 UOT393283:UOT393284 UYP393283:UYP393284 VIL393283:VIL393284 VSH393283:VSH393284 WCD393283:WCD393284 WLZ393283:WLZ393284 WVV393283:WVV393284 N458818:N458819 JJ458819:JJ458820 TF458819:TF458820 ADB458819:ADB458820 AMX458819:AMX458820 AWT458819:AWT458820 BGP458819:BGP458820 BQL458819:BQL458820 CAH458819:CAH458820 CKD458819:CKD458820 CTZ458819:CTZ458820 DDV458819:DDV458820 DNR458819:DNR458820 DXN458819:DXN458820 EHJ458819:EHJ458820 ERF458819:ERF458820 FBB458819:FBB458820 FKX458819:FKX458820 FUT458819:FUT458820 GEP458819:GEP458820 GOL458819:GOL458820 GYH458819:GYH458820 HID458819:HID458820 HRZ458819:HRZ458820 IBV458819:IBV458820 ILR458819:ILR458820 IVN458819:IVN458820 JFJ458819:JFJ458820 JPF458819:JPF458820 JZB458819:JZB458820 KIX458819:KIX458820 KST458819:KST458820 LCP458819:LCP458820 LML458819:LML458820 LWH458819:LWH458820 MGD458819:MGD458820 MPZ458819:MPZ458820 MZV458819:MZV458820 NJR458819:NJR458820 NTN458819:NTN458820 ODJ458819:ODJ458820 ONF458819:ONF458820 OXB458819:OXB458820 PGX458819:PGX458820 PQT458819:PQT458820 QAP458819:QAP458820 QKL458819:QKL458820 QUH458819:QUH458820 RED458819:RED458820 RNZ458819:RNZ458820 RXV458819:RXV458820 SHR458819:SHR458820 SRN458819:SRN458820 TBJ458819:TBJ458820 TLF458819:TLF458820 TVB458819:TVB458820 UEX458819:UEX458820 UOT458819:UOT458820 UYP458819:UYP458820 VIL458819:VIL458820 VSH458819:VSH458820 WCD458819:WCD458820 WLZ458819:WLZ458820 WVV458819:WVV458820 N524354:N524355 JJ524355:JJ524356 TF524355:TF524356 ADB524355:ADB524356 AMX524355:AMX524356 AWT524355:AWT524356 BGP524355:BGP524356 BQL524355:BQL524356 CAH524355:CAH524356 CKD524355:CKD524356 CTZ524355:CTZ524356 DDV524355:DDV524356 DNR524355:DNR524356 DXN524355:DXN524356 EHJ524355:EHJ524356 ERF524355:ERF524356 FBB524355:FBB524356 FKX524355:FKX524356 FUT524355:FUT524356 GEP524355:GEP524356 GOL524355:GOL524356 GYH524355:GYH524356 HID524355:HID524356 HRZ524355:HRZ524356 IBV524355:IBV524356 ILR524355:ILR524356 IVN524355:IVN524356 JFJ524355:JFJ524356 JPF524355:JPF524356 JZB524355:JZB524356 KIX524355:KIX524356 KST524355:KST524356 LCP524355:LCP524356 LML524355:LML524356 LWH524355:LWH524356 MGD524355:MGD524356 MPZ524355:MPZ524356 MZV524355:MZV524356 NJR524355:NJR524356 NTN524355:NTN524356 ODJ524355:ODJ524356 ONF524355:ONF524356 OXB524355:OXB524356 PGX524355:PGX524356 PQT524355:PQT524356 QAP524355:QAP524356 QKL524355:QKL524356 QUH524355:QUH524356 RED524355:RED524356 RNZ524355:RNZ524356 RXV524355:RXV524356 SHR524355:SHR524356 SRN524355:SRN524356 TBJ524355:TBJ524356 TLF524355:TLF524356 TVB524355:TVB524356 UEX524355:UEX524356 UOT524355:UOT524356 UYP524355:UYP524356 VIL524355:VIL524356 VSH524355:VSH524356 WCD524355:WCD524356 WLZ524355:WLZ524356 WVV524355:WVV524356 N589890:N589891 JJ589891:JJ589892 TF589891:TF589892 ADB589891:ADB589892 AMX589891:AMX589892 AWT589891:AWT589892 BGP589891:BGP589892 BQL589891:BQL589892 CAH589891:CAH589892 CKD589891:CKD589892 CTZ589891:CTZ589892 DDV589891:DDV589892 DNR589891:DNR589892 DXN589891:DXN589892 EHJ589891:EHJ589892 ERF589891:ERF589892 FBB589891:FBB589892 FKX589891:FKX589892 FUT589891:FUT589892 GEP589891:GEP589892 GOL589891:GOL589892 GYH589891:GYH589892 HID589891:HID589892 HRZ589891:HRZ589892 IBV589891:IBV589892 ILR589891:ILR589892 IVN589891:IVN589892 JFJ589891:JFJ589892 JPF589891:JPF589892 JZB589891:JZB589892 KIX589891:KIX589892 KST589891:KST589892 LCP589891:LCP589892 LML589891:LML589892 LWH589891:LWH589892 MGD589891:MGD589892 MPZ589891:MPZ589892 MZV589891:MZV589892 NJR589891:NJR589892 NTN589891:NTN589892 ODJ589891:ODJ589892 ONF589891:ONF589892 OXB589891:OXB589892 PGX589891:PGX589892 PQT589891:PQT589892 QAP589891:QAP589892 QKL589891:QKL589892 QUH589891:QUH589892 RED589891:RED589892 RNZ589891:RNZ589892 RXV589891:RXV589892 SHR589891:SHR589892 SRN589891:SRN589892 TBJ589891:TBJ589892 TLF589891:TLF589892 TVB589891:TVB589892 UEX589891:UEX589892 UOT589891:UOT589892 UYP589891:UYP589892 VIL589891:VIL589892 VSH589891:VSH589892 WCD589891:WCD589892 WLZ589891:WLZ589892 WVV589891:WVV589892 N655426:N655427 JJ655427:JJ655428 TF655427:TF655428 ADB655427:ADB655428 AMX655427:AMX655428 AWT655427:AWT655428 BGP655427:BGP655428 BQL655427:BQL655428 CAH655427:CAH655428 CKD655427:CKD655428 CTZ655427:CTZ655428 DDV655427:DDV655428 DNR655427:DNR655428 DXN655427:DXN655428 EHJ655427:EHJ655428 ERF655427:ERF655428 FBB655427:FBB655428 FKX655427:FKX655428 FUT655427:FUT655428 GEP655427:GEP655428 GOL655427:GOL655428 GYH655427:GYH655428 HID655427:HID655428 HRZ655427:HRZ655428 IBV655427:IBV655428 ILR655427:ILR655428 IVN655427:IVN655428 JFJ655427:JFJ655428 JPF655427:JPF655428 JZB655427:JZB655428 KIX655427:KIX655428 KST655427:KST655428 LCP655427:LCP655428 LML655427:LML655428 LWH655427:LWH655428 MGD655427:MGD655428 MPZ655427:MPZ655428 MZV655427:MZV655428 NJR655427:NJR655428 NTN655427:NTN655428 ODJ655427:ODJ655428 ONF655427:ONF655428 OXB655427:OXB655428 PGX655427:PGX655428 PQT655427:PQT655428 QAP655427:QAP655428 QKL655427:QKL655428 QUH655427:QUH655428 RED655427:RED655428 RNZ655427:RNZ655428 RXV655427:RXV655428 SHR655427:SHR655428 SRN655427:SRN655428 TBJ655427:TBJ655428 TLF655427:TLF655428 TVB655427:TVB655428 UEX655427:UEX655428 UOT655427:UOT655428 UYP655427:UYP655428 VIL655427:VIL655428 VSH655427:VSH655428 WCD655427:WCD655428 WLZ655427:WLZ655428 WVV655427:WVV655428 N720962:N720963 JJ720963:JJ720964 TF720963:TF720964 ADB720963:ADB720964 AMX720963:AMX720964 AWT720963:AWT720964 BGP720963:BGP720964 BQL720963:BQL720964 CAH720963:CAH720964 CKD720963:CKD720964 CTZ720963:CTZ720964 DDV720963:DDV720964 DNR720963:DNR720964 DXN720963:DXN720964 EHJ720963:EHJ720964 ERF720963:ERF720964 FBB720963:FBB720964 FKX720963:FKX720964 FUT720963:FUT720964 GEP720963:GEP720964 GOL720963:GOL720964 GYH720963:GYH720964 HID720963:HID720964 HRZ720963:HRZ720964 IBV720963:IBV720964 ILR720963:ILR720964 IVN720963:IVN720964 JFJ720963:JFJ720964 JPF720963:JPF720964 JZB720963:JZB720964 KIX720963:KIX720964 KST720963:KST720964 LCP720963:LCP720964 LML720963:LML720964 LWH720963:LWH720964 MGD720963:MGD720964 MPZ720963:MPZ720964 MZV720963:MZV720964 NJR720963:NJR720964 NTN720963:NTN720964 ODJ720963:ODJ720964 ONF720963:ONF720964 OXB720963:OXB720964 PGX720963:PGX720964 PQT720963:PQT720964 QAP720963:QAP720964 QKL720963:QKL720964 QUH720963:QUH720964 RED720963:RED720964 RNZ720963:RNZ720964 RXV720963:RXV720964 SHR720963:SHR720964 SRN720963:SRN720964 TBJ720963:TBJ720964 TLF720963:TLF720964 TVB720963:TVB720964 UEX720963:UEX720964 UOT720963:UOT720964 UYP720963:UYP720964 VIL720963:VIL720964 VSH720963:VSH720964 WCD720963:WCD720964 WLZ720963:WLZ720964 WVV720963:WVV720964 N786498:N786499 JJ786499:JJ786500 TF786499:TF786500 ADB786499:ADB786500 AMX786499:AMX786500 AWT786499:AWT786500 BGP786499:BGP786500 BQL786499:BQL786500 CAH786499:CAH786500 CKD786499:CKD786500 CTZ786499:CTZ786500 DDV786499:DDV786500 DNR786499:DNR786500 DXN786499:DXN786500 EHJ786499:EHJ786500 ERF786499:ERF786500 FBB786499:FBB786500 FKX786499:FKX786500 FUT786499:FUT786500 GEP786499:GEP786500 GOL786499:GOL786500 GYH786499:GYH786500 HID786499:HID786500 HRZ786499:HRZ786500 IBV786499:IBV786500 ILR786499:ILR786500 IVN786499:IVN786500 JFJ786499:JFJ786500 JPF786499:JPF786500 JZB786499:JZB786500 KIX786499:KIX786500 KST786499:KST786500 LCP786499:LCP786500 LML786499:LML786500 LWH786499:LWH786500 MGD786499:MGD786500 MPZ786499:MPZ786500 MZV786499:MZV786500 NJR786499:NJR786500 NTN786499:NTN786500 ODJ786499:ODJ786500 ONF786499:ONF786500 OXB786499:OXB786500 PGX786499:PGX786500 PQT786499:PQT786500 QAP786499:QAP786500 QKL786499:QKL786500 QUH786499:QUH786500 RED786499:RED786500 RNZ786499:RNZ786500 RXV786499:RXV786500 SHR786499:SHR786500 SRN786499:SRN786500 TBJ786499:TBJ786500 TLF786499:TLF786500 TVB786499:TVB786500 UEX786499:UEX786500 UOT786499:UOT786500 UYP786499:UYP786500 VIL786499:VIL786500 VSH786499:VSH786500 WCD786499:WCD786500 WLZ786499:WLZ786500 WVV786499:WVV786500 N852034:N852035 JJ852035:JJ852036 TF852035:TF852036 ADB852035:ADB852036 AMX852035:AMX852036 AWT852035:AWT852036 BGP852035:BGP852036 BQL852035:BQL852036 CAH852035:CAH852036 CKD852035:CKD852036 CTZ852035:CTZ852036 DDV852035:DDV852036 DNR852035:DNR852036 DXN852035:DXN852036 EHJ852035:EHJ852036 ERF852035:ERF852036 FBB852035:FBB852036 FKX852035:FKX852036 FUT852035:FUT852036 GEP852035:GEP852036 GOL852035:GOL852036 GYH852035:GYH852036 HID852035:HID852036 HRZ852035:HRZ852036 IBV852035:IBV852036 ILR852035:ILR852036 IVN852035:IVN852036 JFJ852035:JFJ852036 JPF852035:JPF852036 JZB852035:JZB852036 KIX852035:KIX852036 KST852035:KST852036 LCP852035:LCP852036 LML852035:LML852036 LWH852035:LWH852036 MGD852035:MGD852036 MPZ852035:MPZ852036 MZV852035:MZV852036 NJR852035:NJR852036 NTN852035:NTN852036 ODJ852035:ODJ852036 ONF852035:ONF852036 OXB852035:OXB852036 PGX852035:PGX852036 PQT852035:PQT852036 QAP852035:QAP852036 QKL852035:QKL852036 QUH852035:QUH852036 RED852035:RED852036 RNZ852035:RNZ852036 RXV852035:RXV852036 SHR852035:SHR852036 SRN852035:SRN852036 TBJ852035:TBJ852036 TLF852035:TLF852036 TVB852035:TVB852036 UEX852035:UEX852036 UOT852035:UOT852036 UYP852035:UYP852036 VIL852035:VIL852036 VSH852035:VSH852036 WCD852035:WCD852036 WLZ852035:WLZ852036 WVV852035:WVV852036 N917570:N917571 JJ917571:JJ917572 TF917571:TF917572 ADB917571:ADB917572 AMX917571:AMX917572 AWT917571:AWT917572 BGP917571:BGP917572 BQL917571:BQL917572 CAH917571:CAH917572 CKD917571:CKD917572 CTZ917571:CTZ917572 DDV917571:DDV917572 DNR917571:DNR917572 DXN917571:DXN917572 EHJ917571:EHJ917572 ERF917571:ERF917572 FBB917571:FBB917572 FKX917571:FKX917572 FUT917571:FUT917572 GEP917571:GEP917572 GOL917571:GOL917572 GYH917571:GYH917572 HID917571:HID917572 HRZ917571:HRZ917572 IBV917571:IBV917572 ILR917571:ILR917572 IVN917571:IVN917572 JFJ917571:JFJ917572 JPF917571:JPF917572 JZB917571:JZB917572 KIX917571:KIX917572 KST917571:KST917572 LCP917571:LCP917572 LML917571:LML917572 LWH917571:LWH917572 MGD917571:MGD917572 MPZ917571:MPZ917572 MZV917571:MZV917572 NJR917571:NJR917572 NTN917571:NTN917572 ODJ917571:ODJ917572 ONF917571:ONF917572 OXB917571:OXB917572 PGX917571:PGX917572 PQT917571:PQT917572 QAP917571:QAP917572 QKL917571:QKL917572 QUH917571:QUH917572 RED917571:RED917572 RNZ917571:RNZ917572 RXV917571:RXV917572 SHR917571:SHR917572 SRN917571:SRN917572 TBJ917571:TBJ917572 TLF917571:TLF917572 TVB917571:TVB917572 UEX917571:UEX917572 UOT917571:UOT917572 UYP917571:UYP917572 VIL917571:VIL917572 VSH917571:VSH917572 WCD917571:WCD917572 WLZ917571:WLZ917572 WVV917571:WVV917572 N983106:N983107 JJ983107:JJ983108 TF983107:TF983108 ADB983107:ADB983108 AMX983107:AMX983108 AWT983107:AWT983108 BGP983107:BGP983108 BQL983107:BQL983108 CAH983107:CAH983108 CKD983107:CKD983108 CTZ983107:CTZ983108 DDV983107:DDV983108 DNR983107:DNR983108 DXN983107:DXN983108 EHJ983107:EHJ983108 ERF983107:ERF983108 FBB983107:FBB983108 FKX983107:FKX983108 FUT983107:FUT983108 GEP983107:GEP983108 GOL983107:GOL983108 GYH983107:GYH983108 HID983107:HID983108 HRZ983107:HRZ983108 IBV983107:IBV983108 ILR983107:ILR983108 IVN983107:IVN983108 JFJ983107:JFJ983108 JPF983107:JPF983108 JZB983107:JZB983108 KIX983107:KIX983108 KST983107:KST983108 LCP983107:LCP983108 LML983107:LML983108 LWH983107:LWH983108 MGD983107:MGD983108 MPZ983107:MPZ983108 MZV983107:MZV983108 NJR983107:NJR983108 NTN983107:NTN983108 ODJ983107:ODJ983108 ONF983107:ONF983108 OXB983107:OXB983108 PGX983107:PGX983108 PQT983107:PQT983108 QAP983107:QAP983108 QKL983107:QKL983108 QUH983107:QUH983108 RED983107:RED983108 RNZ983107:RNZ983108 RXV983107:RXV983108 SHR983107:SHR983108 SRN983107:SRN983108 TBJ983107:TBJ983108 TLF983107:TLF983108 TVB983107:TVB983108 UEX983107:UEX983108 UOT983107:UOT983108 UYP983107:UYP983108 VIL983107:VIL983108 VSH983107:VSH983108 WCD983107:WCD983108 WLZ983107:WLZ983108 WVV983107:WVV983108 QAP44:QAP45 JJ68:JJ69 TF68:TF69 ADB68:ADB69 AMX68:AMX69 AWT68:AWT69 BGP68:BGP69 BQL68:BQL69 CAH68:CAH69 CKD68:CKD69 CTZ68:CTZ69 DDV68:DDV69 DNR68:DNR69 DXN68:DXN69 EHJ68:EHJ69 ERF68:ERF69 FBB68:FBB69 FKX68:FKX69 FUT68:FUT69 GEP68:GEP69 GOL68:GOL69 GYH68:GYH69 HID68:HID69 HRZ68:HRZ69 IBV68:IBV69 ILR68:ILR69 IVN68:IVN69 JFJ68:JFJ69 JPF68:JPF69 JZB68:JZB69 KIX68:KIX69 KST68:KST69 LCP68:LCP69 LML68:LML69 LWH68:LWH69 MGD68:MGD69 MPZ68:MPZ69 MZV68:MZV69 NJR68:NJR69 NTN68:NTN69 ODJ68:ODJ69 ONF68:ONF69 OXB68:OXB69 PGX68:PGX69 PQT68:PQT69 QAP68:QAP69 QKL68:QKL69 QUH68:QUH69 RED68:RED69 RNZ68:RNZ69 RXV68:RXV69 SHR68:SHR69 SRN68:SRN69 TBJ68:TBJ69 TLF68:TLF69 TVB68:TVB69 UEX68:UEX69 UOT68:UOT69 UYP68:UYP69 VIL68:VIL69 VSH68:VSH69 WCD68:WCD69 WLZ68:WLZ69 WVV68:WVV69 N65605:N65606 JJ65606:JJ65607 TF65606:TF65607 ADB65606:ADB65607 AMX65606:AMX65607 AWT65606:AWT65607 BGP65606:BGP65607 BQL65606:BQL65607 CAH65606:CAH65607 CKD65606:CKD65607 CTZ65606:CTZ65607 DDV65606:DDV65607 DNR65606:DNR65607 DXN65606:DXN65607 EHJ65606:EHJ65607 ERF65606:ERF65607 FBB65606:FBB65607 FKX65606:FKX65607 FUT65606:FUT65607 GEP65606:GEP65607 GOL65606:GOL65607 GYH65606:GYH65607 HID65606:HID65607 HRZ65606:HRZ65607 IBV65606:IBV65607 ILR65606:ILR65607 IVN65606:IVN65607 JFJ65606:JFJ65607 JPF65606:JPF65607 JZB65606:JZB65607 KIX65606:KIX65607 KST65606:KST65607 LCP65606:LCP65607 LML65606:LML65607 LWH65606:LWH65607 MGD65606:MGD65607 MPZ65606:MPZ65607 MZV65606:MZV65607 NJR65606:NJR65607 NTN65606:NTN65607 ODJ65606:ODJ65607 ONF65606:ONF65607 OXB65606:OXB65607 PGX65606:PGX65607 PQT65606:PQT65607 QAP65606:QAP65607 QKL65606:QKL65607 QUH65606:QUH65607 RED65606:RED65607 RNZ65606:RNZ65607 RXV65606:RXV65607 SHR65606:SHR65607 SRN65606:SRN65607 TBJ65606:TBJ65607 TLF65606:TLF65607 TVB65606:TVB65607 UEX65606:UEX65607 UOT65606:UOT65607 UYP65606:UYP65607 VIL65606:VIL65607 VSH65606:VSH65607 WCD65606:WCD65607 WLZ65606:WLZ65607 WVV65606:WVV65607 N131141:N131142 JJ131142:JJ131143 TF131142:TF131143 ADB131142:ADB131143 AMX131142:AMX131143 AWT131142:AWT131143 BGP131142:BGP131143 BQL131142:BQL131143 CAH131142:CAH131143 CKD131142:CKD131143 CTZ131142:CTZ131143 DDV131142:DDV131143 DNR131142:DNR131143 DXN131142:DXN131143 EHJ131142:EHJ131143 ERF131142:ERF131143 FBB131142:FBB131143 FKX131142:FKX131143 FUT131142:FUT131143 GEP131142:GEP131143 GOL131142:GOL131143 GYH131142:GYH131143 HID131142:HID131143 HRZ131142:HRZ131143 IBV131142:IBV131143 ILR131142:ILR131143 IVN131142:IVN131143 JFJ131142:JFJ131143 JPF131142:JPF131143 JZB131142:JZB131143 KIX131142:KIX131143 KST131142:KST131143 LCP131142:LCP131143 LML131142:LML131143 LWH131142:LWH131143 MGD131142:MGD131143 MPZ131142:MPZ131143 MZV131142:MZV131143 NJR131142:NJR131143 NTN131142:NTN131143 ODJ131142:ODJ131143 ONF131142:ONF131143 OXB131142:OXB131143 PGX131142:PGX131143 PQT131142:PQT131143 QAP131142:QAP131143 QKL131142:QKL131143 QUH131142:QUH131143 RED131142:RED131143 RNZ131142:RNZ131143 RXV131142:RXV131143 SHR131142:SHR131143 SRN131142:SRN131143 TBJ131142:TBJ131143 TLF131142:TLF131143 TVB131142:TVB131143 UEX131142:UEX131143 UOT131142:UOT131143 UYP131142:UYP131143 VIL131142:VIL131143 VSH131142:VSH131143 WCD131142:WCD131143 WLZ131142:WLZ131143 WVV131142:WVV131143 N196677:N196678 JJ196678:JJ196679 TF196678:TF196679 ADB196678:ADB196679 AMX196678:AMX196679 AWT196678:AWT196679 BGP196678:BGP196679 BQL196678:BQL196679 CAH196678:CAH196679 CKD196678:CKD196679 CTZ196678:CTZ196679 DDV196678:DDV196679 DNR196678:DNR196679 DXN196678:DXN196679 EHJ196678:EHJ196679 ERF196678:ERF196679 FBB196678:FBB196679 FKX196678:FKX196679 FUT196678:FUT196679 GEP196678:GEP196679 GOL196678:GOL196679 GYH196678:GYH196679 HID196678:HID196679 HRZ196678:HRZ196679 IBV196678:IBV196679 ILR196678:ILR196679 IVN196678:IVN196679 JFJ196678:JFJ196679 JPF196678:JPF196679 JZB196678:JZB196679 KIX196678:KIX196679 KST196678:KST196679 LCP196678:LCP196679 LML196678:LML196679 LWH196678:LWH196679 MGD196678:MGD196679 MPZ196678:MPZ196679 MZV196678:MZV196679 NJR196678:NJR196679 NTN196678:NTN196679 ODJ196678:ODJ196679 ONF196678:ONF196679 OXB196678:OXB196679 PGX196678:PGX196679 PQT196678:PQT196679 QAP196678:QAP196679 QKL196678:QKL196679 QUH196678:QUH196679 RED196678:RED196679 RNZ196678:RNZ196679 RXV196678:RXV196679 SHR196678:SHR196679 SRN196678:SRN196679 TBJ196678:TBJ196679 TLF196678:TLF196679 TVB196678:TVB196679 UEX196678:UEX196679 UOT196678:UOT196679 UYP196678:UYP196679 VIL196678:VIL196679 VSH196678:VSH196679 WCD196678:WCD196679 WLZ196678:WLZ196679 WVV196678:WVV196679 N262213:N262214 JJ262214:JJ262215 TF262214:TF262215 ADB262214:ADB262215 AMX262214:AMX262215 AWT262214:AWT262215 BGP262214:BGP262215 BQL262214:BQL262215 CAH262214:CAH262215 CKD262214:CKD262215 CTZ262214:CTZ262215 DDV262214:DDV262215 DNR262214:DNR262215 DXN262214:DXN262215 EHJ262214:EHJ262215 ERF262214:ERF262215 FBB262214:FBB262215 FKX262214:FKX262215 FUT262214:FUT262215 GEP262214:GEP262215 GOL262214:GOL262215 GYH262214:GYH262215 HID262214:HID262215 HRZ262214:HRZ262215 IBV262214:IBV262215 ILR262214:ILR262215 IVN262214:IVN262215 JFJ262214:JFJ262215 JPF262214:JPF262215 JZB262214:JZB262215 KIX262214:KIX262215 KST262214:KST262215 LCP262214:LCP262215 LML262214:LML262215 LWH262214:LWH262215 MGD262214:MGD262215 MPZ262214:MPZ262215 MZV262214:MZV262215 NJR262214:NJR262215 NTN262214:NTN262215 ODJ262214:ODJ262215 ONF262214:ONF262215 OXB262214:OXB262215 PGX262214:PGX262215 PQT262214:PQT262215 QAP262214:QAP262215 QKL262214:QKL262215 QUH262214:QUH262215 RED262214:RED262215 RNZ262214:RNZ262215 RXV262214:RXV262215 SHR262214:SHR262215 SRN262214:SRN262215 TBJ262214:TBJ262215 TLF262214:TLF262215 TVB262214:TVB262215 UEX262214:UEX262215 UOT262214:UOT262215 UYP262214:UYP262215 VIL262214:VIL262215 VSH262214:VSH262215 WCD262214:WCD262215 WLZ262214:WLZ262215 WVV262214:WVV262215 N327749:N327750 JJ327750:JJ327751 TF327750:TF327751 ADB327750:ADB327751 AMX327750:AMX327751 AWT327750:AWT327751 BGP327750:BGP327751 BQL327750:BQL327751 CAH327750:CAH327751 CKD327750:CKD327751 CTZ327750:CTZ327751 DDV327750:DDV327751 DNR327750:DNR327751 DXN327750:DXN327751 EHJ327750:EHJ327751 ERF327750:ERF327751 FBB327750:FBB327751 FKX327750:FKX327751 FUT327750:FUT327751 GEP327750:GEP327751 GOL327750:GOL327751 GYH327750:GYH327751 HID327750:HID327751 HRZ327750:HRZ327751 IBV327750:IBV327751 ILR327750:ILR327751 IVN327750:IVN327751 JFJ327750:JFJ327751 JPF327750:JPF327751 JZB327750:JZB327751 KIX327750:KIX327751 KST327750:KST327751 LCP327750:LCP327751 LML327750:LML327751 LWH327750:LWH327751 MGD327750:MGD327751 MPZ327750:MPZ327751 MZV327750:MZV327751 NJR327750:NJR327751 NTN327750:NTN327751 ODJ327750:ODJ327751 ONF327750:ONF327751 OXB327750:OXB327751 PGX327750:PGX327751 PQT327750:PQT327751 QAP327750:QAP327751 QKL327750:QKL327751 QUH327750:QUH327751 RED327750:RED327751 RNZ327750:RNZ327751 RXV327750:RXV327751 SHR327750:SHR327751 SRN327750:SRN327751 TBJ327750:TBJ327751 TLF327750:TLF327751 TVB327750:TVB327751 UEX327750:UEX327751 UOT327750:UOT327751 UYP327750:UYP327751 VIL327750:VIL327751 VSH327750:VSH327751 WCD327750:WCD327751 WLZ327750:WLZ327751 WVV327750:WVV327751 N393285:N393286 JJ393286:JJ393287 TF393286:TF393287 ADB393286:ADB393287 AMX393286:AMX393287 AWT393286:AWT393287 BGP393286:BGP393287 BQL393286:BQL393287 CAH393286:CAH393287 CKD393286:CKD393287 CTZ393286:CTZ393287 DDV393286:DDV393287 DNR393286:DNR393287 DXN393286:DXN393287 EHJ393286:EHJ393287 ERF393286:ERF393287 FBB393286:FBB393287 FKX393286:FKX393287 FUT393286:FUT393287 GEP393286:GEP393287 GOL393286:GOL393287 GYH393286:GYH393287 HID393286:HID393287 HRZ393286:HRZ393287 IBV393286:IBV393287 ILR393286:ILR393287 IVN393286:IVN393287 JFJ393286:JFJ393287 JPF393286:JPF393287 JZB393286:JZB393287 KIX393286:KIX393287 KST393286:KST393287 LCP393286:LCP393287 LML393286:LML393287 LWH393286:LWH393287 MGD393286:MGD393287 MPZ393286:MPZ393287 MZV393286:MZV393287 NJR393286:NJR393287 NTN393286:NTN393287 ODJ393286:ODJ393287 ONF393286:ONF393287 OXB393286:OXB393287 PGX393286:PGX393287 PQT393286:PQT393287 QAP393286:QAP393287 QKL393286:QKL393287 QUH393286:QUH393287 RED393286:RED393287 RNZ393286:RNZ393287 RXV393286:RXV393287 SHR393286:SHR393287 SRN393286:SRN393287 TBJ393286:TBJ393287 TLF393286:TLF393287 TVB393286:TVB393287 UEX393286:UEX393287 UOT393286:UOT393287 UYP393286:UYP393287 VIL393286:VIL393287 VSH393286:VSH393287 WCD393286:WCD393287 WLZ393286:WLZ393287 WVV393286:WVV393287 N458821:N458822 JJ458822:JJ458823 TF458822:TF458823 ADB458822:ADB458823 AMX458822:AMX458823 AWT458822:AWT458823 BGP458822:BGP458823 BQL458822:BQL458823 CAH458822:CAH458823 CKD458822:CKD458823 CTZ458822:CTZ458823 DDV458822:DDV458823 DNR458822:DNR458823 DXN458822:DXN458823 EHJ458822:EHJ458823 ERF458822:ERF458823 FBB458822:FBB458823 FKX458822:FKX458823 FUT458822:FUT458823 GEP458822:GEP458823 GOL458822:GOL458823 GYH458822:GYH458823 HID458822:HID458823 HRZ458822:HRZ458823 IBV458822:IBV458823 ILR458822:ILR458823 IVN458822:IVN458823 JFJ458822:JFJ458823 JPF458822:JPF458823 JZB458822:JZB458823 KIX458822:KIX458823 KST458822:KST458823 LCP458822:LCP458823 LML458822:LML458823 LWH458822:LWH458823 MGD458822:MGD458823 MPZ458822:MPZ458823 MZV458822:MZV458823 NJR458822:NJR458823 NTN458822:NTN458823 ODJ458822:ODJ458823 ONF458822:ONF458823 OXB458822:OXB458823 PGX458822:PGX458823 PQT458822:PQT458823 QAP458822:QAP458823 QKL458822:QKL458823 QUH458822:QUH458823 RED458822:RED458823 RNZ458822:RNZ458823 RXV458822:RXV458823 SHR458822:SHR458823 SRN458822:SRN458823 TBJ458822:TBJ458823 TLF458822:TLF458823 TVB458822:TVB458823 UEX458822:UEX458823 UOT458822:UOT458823 UYP458822:UYP458823 VIL458822:VIL458823 VSH458822:VSH458823 WCD458822:WCD458823 WLZ458822:WLZ458823 WVV458822:WVV458823 N524357:N524358 JJ524358:JJ524359 TF524358:TF524359 ADB524358:ADB524359 AMX524358:AMX524359 AWT524358:AWT524359 BGP524358:BGP524359 BQL524358:BQL524359 CAH524358:CAH524359 CKD524358:CKD524359 CTZ524358:CTZ524359 DDV524358:DDV524359 DNR524358:DNR524359 DXN524358:DXN524359 EHJ524358:EHJ524359 ERF524358:ERF524359 FBB524358:FBB524359 FKX524358:FKX524359 FUT524358:FUT524359 GEP524358:GEP524359 GOL524358:GOL524359 GYH524358:GYH524359 HID524358:HID524359 HRZ524358:HRZ524359 IBV524358:IBV524359 ILR524358:ILR524359 IVN524358:IVN524359 JFJ524358:JFJ524359 JPF524358:JPF524359 JZB524358:JZB524359 KIX524358:KIX524359 KST524358:KST524359 LCP524358:LCP524359 LML524358:LML524359 LWH524358:LWH524359 MGD524358:MGD524359 MPZ524358:MPZ524359 MZV524358:MZV524359 NJR524358:NJR524359 NTN524358:NTN524359 ODJ524358:ODJ524359 ONF524358:ONF524359 OXB524358:OXB524359 PGX524358:PGX524359 PQT524358:PQT524359 QAP524358:QAP524359 QKL524358:QKL524359 QUH524358:QUH524359 RED524358:RED524359 RNZ524358:RNZ524359 RXV524358:RXV524359 SHR524358:SHR524359 SRN524358:SRN524359 TBJ524358:TBJ524359 TLF524358:TLF524359 TVB524358:TVB524359 UEX524358:UEX524359 UOT524358:UOT524359 UYP524358:UYP524359 VIL524358:VIL524359 VSH524358:VSH524359 WCD524358:WCD524359 WLZ524358:WLZ524359 WVV524358:WVV524359 N589893:N589894 JJ589894:JJ589895 TF589894:TF589895 ADB589894:ADB589895 AMX589894:AMX589895 AWT589894:AWT589895 BGP589894:BGP589895 BQL589894:BQL589895 CAH589894:CAH589895 CKD589894:CKD589895 CTZ589894:CTZ589895 DDV589894:DDV589895 DNR589894:DNR589895 DXN589894:DXN589895 EHJ589894:EHJ589895 ERF589894:ERF589895 FBB589894:FBB589895 FKX589894:FKX589895 FUT589894:FUT589895 GEP589894:GEP589895 GOL589894:GOL589895 GYH589894:GYH589895 HID589894:HID589895 HRZ589894:HRZ589895 IBV589894:IBV589895 ILR589894:ILR589895 IVN589894:IVN589895 JFJ589894:JFJ589895 JPF589894:JPF589895 JZB589894:JZB589895 KIX589894:KIX589895 KST589894:KST589895 LCP589894:LCP589895 LML589894:LML589895 LWH589894:LWH589895 MGD589894:MGD589895 MPZ589894:MPZ589895 MZV589894:MZV589895 NJR589894:NJR589895 NTN589894:NTN589895 ODJ589894:ODJ589895 ONF589894:ONF589895 OXB589894:OXB589895 PGX589894:PGX589895 PQT589894:PQT589895 QAP589894:QAP589895 QKL589894:QKL589895 QUH589894:QUH589895 RED589894:RED589895 RNZ589894:RNZ589895 RXV589894:RXV589895 SHR589894:SHR589895 SRN589894:SRN589895 TBJ589894:TBJ589895 TLF589894:TLF589895 TVB589894:TVB589895 UEX589894:UEX589895 UOT589894:UOT589895 UYP589894:UYP589895 VIL589894:VIL589895 VSH589894:VSH589895 WCD589894:WCD589895 WLZ589894:WLZ589895 WVV589894:WVV589895 N655429:N655430 JJ655430:JJ655431 TF655430:TF655431 ADB655430:ADB655431 AMX655430:AMX655431 AWT655430:AWT655431 BGP655430:BGP655431 BQL655430:BQL655431 CAH655430:CAH655431 CKD655430:CKD655431 CTZ655430:CTZ655431 DDV655430:DDV655431 DNR655430:DNR655431 DXN655430:DXN655431 EHJ655430:EHJ655431 ERF655430:ERF655431 FBB655430:FBB655431 FKX655430:FKX655431 FUT655430:FUT655431 GEP655430:GEP655431 GOL655430:GOL655431 GYH655430:GYH655431 HID655430:HID655431 HRZ655430:HRZ655431 IBV655430:IBV655431 ILR655430:ILR655431 IVN655430:IVN655431 JFJ655430:JFJ655431 JPF655430:JPF655431 JZB655430:JZB655431 KIX655430:KIX655431 KST655430:KST655431 LCP655430:LCP655431 LML655430:LML655431 LWH655430:LWH655431 MGD655430:MGD655431 MPZ655430:MPZ655431 MZV655430:MZV655431 NJR655430:NJR655431 NTN655430:NTN655431 ODJ655430:ODJ655431 ONF655430:ONF655431 OXB655430:OXB655431 PGX655430:PGX655431 PQT655430:PQT655431 QAP655430:QAP655431 QKL655430:QKL655431 QUH655430:QUH655431 RED655430:RED655431 RNZ655430:RNZ655431 RXV655430:RXV655431 SHR655430:SHR655431 SRN655430:SRN655431 TBJ655430:TBJ655431 TLF655430:TLF655431 TVB655430:TVB655431 UEX655430:UEX655431 UOT655430:UOT655431 UYP655430:UYP655431 VIL655430:VIL655431 VSH655430:VSH655431 WCD655430:WCD655431 WLZ655430:WLZ655431 WVV655430:WVV655431 N720965:N720966 JJ720966:JJ720967 TF720966:TF720967 ADB720966:ADB720967 AMX720966:AMX720967 AWT720966:AWT720967 BGP720966:BGP720967 BQL720966:BQL720967 CAH720966:CAH720967 CKD720966:CKD720967 CTZ720966:CTZ720967 DDV720966:DDV720967 DNR720966:DNR720967 DXN720966:DXN720967 EHJ720966:EHJ720967 ERF720966:ERF720967 FBB720966:FBB720967 FKX720966:FKX720967 FUT720966:FUT720967 GEP720966:GEP720967 GOL720966:GOL720967 GYH720966:GYH720967 HID720966:HID720967 HRZ720966:HRZ720967 IBV720966:IBV720967 ILR720966:ILR720967 IVN720966:IVN720967 JFJ720966:JFJ720967 JPF720966:JPF720967 JZB720966:JZB720967 KIX720966:KIX720967 KST720966:KST720967 LCP720966:LCP720967 LML720966:LML720967 LWH720966:LWH720967 MGD720966:MGD720967 MPZ720966:MPZ720967 MZV720966:MZV720967 NJR720966:NJR720967 NTN720966:NTN720967 ODJ720966:ODJ720967 ONF720966:ONF720967 OXB720966:OXB720967 PGX720966:PGX720967 PQT720966:PQT720967 QAP720966:QAP720967 QKL720966:QKL720967 QUH720966:QUH720967 RED720966:RED720967 RNZ720966:RNZ720967 RXV720966:RXV720967 SHR720966:SHR720967 SRN720966:SRN720967 TBJ720966:TBJ720967 TLF720966:TLF720967 TVB720966:TVB720967 UEX720966:UEX720967 UOT720966:UOT720967 UYP720966:UYP720967 VIL720966:VIL720967 VSH720966:VSH720967 WCD720966:WCD720967 WLZ720966:WLZ720967 WVV720966:WVV720967 N786501:N786502 JJ786502:JJ786503 TF786502:TF786503 ADB786502:ADB786503 AMX786502:AMX786503 AWT786502:AWT786503 BGP786502:BGP786503 BQL786502:BQL786503 CAH786502:CAH786503 CKD786502:CKD786503 CTZ786502:CTZ786503 DDV786502:DDV786503 DNR786502:DNR786503 DXN786502:DXN786503 EHJ786502:EHJ786503 ERF786502:ERF786503 FBB786502:FBB786503 FKX786502:FKX786503 FUT786502:FUT786503 GEP786502:GEP786503 GOL786502:GOL786503 GYH786502:GYH786503 HID786502:HID786503 HRZ786502:HRZ786503 IBV786502:IBV786503 ILR786502:ILR786503 IVN786502:IVN786503 JFJ786502:JFJ786503 JPF786502:JPF786503 JZB786502:JZB786503 KIX786502:KIX786503 KST786502:KST786503 LCP786502:LCP786503 LML786502:LML786503 LWH786502:LWH786503 MGD786502:MGD786503 MPZ786502:MPZ786503 MZV786502:MZV786503 NJR786502:NJR786503 NTN786502:NTN786503 ODJ786502:ODJ786503 ONF786502:ONF786503 OXB786502:OXB786503 PGX786502:PGX786503 PQT786502:PQT786503 QAP786502:QAP786503 QKL786502:QKL786503 QUH786502:QUH786503 RED786502:RED786503 RNZ786502:RNZ786503 RXV786502:RXV786503 SHR786502:SHR786503 SRN786502:SRN786503 TBJ786502:TBJ786503 TLF786502:TLF786503 TVB786502:TVB786503 UEX786502:UEX786503 UOT786502:UOT786503 UYP786502:UYP786503 VIL786502:VIL786503 VSH786502:VSH786503 WCD786502:WCD786503 WLZ786502:WLZ786503 WVV786502:WVV786503 N852037:N852038 JJ852038:JJ852039 TF852038:TF852039 ADB852038:ADB852039 AMX852038:AMX852039 AWT852038:AWT852039 BGP852038:BGP852039 BQL852038:BQL852039 CAH852038:CAH852039 CKD852038:CKD852039 CTZ852038:CTZ852039 DDV852038:DDV852039 DNR852038:DNR852039 DXN852038:DXN852039 EHJ852038:EHJ852039 ERF852038:ERF852039 FBB852038:FBB852039 FKX852038:FKX852039 FUT852038:FUT852039 GEP852038:GEP852039 GOL852038:GOL852039 GYH852038:GYH852039 HID852038:HID852039 HRZ852038:HRZ852039 IBV852038:IBV852039 ILR852038:ILR852039 IVN852038:IVN852039 JFJ852038:JFJ852039 JPF852038:JPF852039 JZB852038:JZB852039 KIX852038:KIX852039 KST852038:KST852039 LCP852038:LCP852039 LML852038:LML852039 LWH852038:LWH852039 MGD852038:MGD852039 MPZ852038:MPZ852039 MZV852038:MZV852039 NJR852038:NJR852039 NTN852038:NTN852039 ODJ852038:ODJ852039 ONF852038:ONF852039 OXB852038:OXB852039 PGX852038:PGX852039 PQT852038:PQT852039 QAP852038:QAP852039 QKL852038:QKL852039 QUH852038:QUH852039 RED852038:RED852039 RNZ852038:RNZ852039 RXV852038:RXV852039 SHR852038:SHR852039 SRN852038:SRN852039 TBJ852038:TBJ852039 TLF852038:TLF852039 TVB852038:TVB852039 UEX852038:UEX852039 UOT852038:UOT852039 UYP852038:UYP852039 VIL852038:VIL852039 VSH852038:VSH852039 WCD852038:WCD852039 WLZ852038:WLZ852039 WVV852038:WVV852039 N917573:N917574 JJ917574:JJ917575 TF917574:TF917575 ADB917574:ADB917575 AMX917574:AMX917575 AWT917574:AWT917575 BGP917574:BGP917575 BQL917574:BQL917575 CAH917574:CAH917575 CKD917574:CKD917575 CTZ917574:CTZ917575 DDV917574:DDV917575 DNR917574:DNR917575 DXN917574:DXN917575 EHJ917574:EHJ917575 ERF917574:ERF917575 FBB917574:FBB917575 FKX917574:FKX917575 FUT917574:FUT917575 GEP917574:GEP917575 GOL917574:GOL917575 GYH917574:GYH917575 HID917574:HID917575 HRZ917574:HRZ917575 IBV917574:IBV917575 ILR917574:ILR917575 IVN917574:IVN917575 JFJ917574:JFJ917575 JPF917574:JPF917575 JZB917574:JZB917575 KIX917574:KIX917575 KST917574:KST917575 LCP917574:LCP917575 LML917574:LML917575 LWH917574:LWH917575 MGD917574:MGD917575 MPZ917574:MPZ917575 MZV917574:MZV917575 NJR917574:NJR917575 NTN917574:NTN917575 ODJ917574:ODJ917575 ONF917574:ONF917575 OXB917574:OXB917575 PGX917574:PGX917575 PQT917574:PQT917575 QAP917574:QAP917575 QKL917574:QKL917575 QUH917574:QUH917575 RED917574:RED917575 RNZ917574:RNZ917575 RXV917574:RXV917575 SHR917574:SHR917575 SRN917574:SRN917575 TBJ917574:TBJ917575 TLF917574:TLF917575 TVB917574:TVB917575 UEX917574:UEX917575 UOT917574:UOT917575 UYP917574:UYP917575 VIL917574:VIL917575 VSH917574:VSH917575 WCD917574:WCD917575 WLZ917574:WLZ917575 WVV917574:WVV917575 N983109:N983110 JJ983110:JJ983111 TF983110:TF983111 ADB983110:ADB983111 AMX983110:AMX983111 AWT983110:AWT983111 BGP983110:BGP983111 BQL983110:BQL983111 CAH983110:CAH983111 CKD983110:CKD983111 CTZ983110:CTZ983111 DDV983110:DDV983111 DNR983110:DNR983111 DXN983110:DXN983111 EHJ983110:EHJ983111 ERF983110:ERF983111 FBB983110:FBB983111 FKX983110:FKX983111 FUT983110:FUT983111 GEP983110:GEP983111 GOL983110:GOL983111 GYH983110:GYH983111 HID983110:HID983111 HRZ983110:HRZ983111 IBV983110:IBV983111 ILR983110:ILR983111 IVN983110:IVN983111 JFJ983110:JFJ983111 JPF983110:JPF983111 JZB983110:JZB983111 KIX983110:KIX983111 KST983110:KST983111 LCP983110:LCP983111 LML983110:LML983111 LWH983110:LWH983111 MGD983110:MGD983111 MPZ983110:MPZ983111 MZV983110:MZV983111 NJR983110:NJR983111 NTN983110:NTN983111 ODJ983110:ODJ983111 ONF983110:ONF983111 OXB983110:OXB983111 PGX983110:PGX983111 PQT983110:PQT983111 QAP983110:QAP983111 QKL983110:QKL983111 QUH983110:QUH983111 RED983110:RED983111 RNZ983110:RNZ983111 RXV983110:RXV983111 SHR983110:SHR983111 SRN983110:SRN983111 TBJ983110:TBJ983111 TLF983110:TLF983111 TVB983110:TVB983111 UEX983110:UEX983111 UOT983110:UOT983111 UYP983110:UYP983111 VIL983110:VIL983111 VSH983110:VSH983111 WCD983110:WCD983111 WLZ983110:WLZ983111 WVV983110:WVV983111 PQT44:PQT45 JJ71:JJ72 TF71:TF72 ADB71:ADB72 AMX71:AMX72 AWT71:AWT72 BGP71:BGP72 BQL71:BQL72 CAH71:CAH72 CKD71:CKD72 CTZ71:CTZ72 DDV71:DDV72 DNR71:DNR72 DXN71:DXN72 EHJ71:EHJ72 ERF71:ERF72 FBB71:FBB72 FKX71:FKX72 FUT71:FUT72 GEP71:GEP72 GOL71:GOL72 GYH71:GYH72 HID71:HID72 HRZ71:HRZ72 IBV71:IBV72 ILR71:ILR72 IVN71:IVN72 JFJ71:JFJ72 JPF71:JPF72 JZB71:JZB72 KIX71:KIX72 KST71:KST72 LCP71:LCP72 LML71:LML72 LWH71:LWH72 MGD71:MGD72 MPZ71:MPZ72 MZV71:MZV72 NJR71:NJR72 NTN71:NTN72 ODJ71:ODJ72 ONF71:ONF72 OXB71:OXB72 PGX71:PGX72 PQT71:PQT72 QAP71:QAP72 QKL71:QKL72 QUH71:QUH72 RED71:RED72 RNZ71:RNZ72 RXV71:RXV72 SHR71:SHR72 SRN71:SRN72 TBJ71:TBJ72 TLF71:TLF72 TVB71:TVB72 UEX71:UEX72 UOT71:UOT72 UYP71:UYP72 VIL71:VIL72 VSH71:VSH72 WCD71:WCD72 WLZ71:WLZ72 WVV71:WVV72 N65608:N65609 JJ65609:JJ65610 TF65609:TF65610 ADB65609:ADB65610 AMX65609:AMX65610 AWT65609:AWT65610 BGP65609:BGP65610 BQL65609:BQL65610 CAH65609:CAH65610 CKD65609:CKD65610 CTZ65609:CTZ65610 DDV65609:DDV65610 DNR65609:DNR65610 DXN65609:DXN65610 EHJ65609:EHJ65610 ERF65609:ERF65610 FBB65609:FBB65610 FKX65609:FKX65610 FUT65609:FUT65610 GEP65609:GEP65610 GOL65609:GOL65610 GYH65609:GYH65610 HID65609:HID65610 HRZ65609:HRZ65610 IBV65609:IBV65610 ILR65609:ILR65610 IVN65609:IVN65610 JFJ65609:JFJ65610 JPF65609:JPF65610 JZB65609:JZB65610 KIX65609:KIX65610 KST65609:KST65610 LCP65609:LCP65610 LML65609:LML65610 LWH65609:LWH65610 MGD65609:MGD65610 MPZ65609:MPZ65610 MZV65609:MZV65610 NJR65609:NJR65610 NTN65609:NTN65610 ODJ65609:ODJ65610 ONF65609:ONF65610 OXB65609:OXB65610 PGX65609:PGX65610 PQT65609:PQT65610 QAP65609:QAP65610 QKL65609:QKL65610 QUH65609:QUH65610 RED65609:RED65610 RNZ65609:RNZ65610 RXV65609:RXV65610 SHR65609:SHR65610 SRN65609:SRN65610 TBJ65609:TBJ65610 TLF65609:TLF65610 TVB65609:TVB65610 UEX65609:UEX65610 UOT65609:UOT65610 UYP65609:UYP65610 VIL65609:VIL65610 VSH65609:VSH65610 WCD65609:WCD65610 WLZ65609:WLZ65610 WVV65609:WVV65610 N131144:N131145 JJ131145:JJ131146 TF131145:TF131146 ADB131145:ADB131146 AMX131145:AMX131146 AWT131145:AWT131146 BGP131145:BGP131146 BQL131145:BQL131146 CAH131145:CAH131146 CKD131145:CKD131146 CTZ131145:CTZ131146 DDV131145:DDV131146 DNR131145:DNR131146 DXN131145:DXN131146 EHJ131145:EHJ131146 ERF131145:ERF131146 FBB131145:FBB131146 FKX131145:FKX131146 FUT131145:FUT131146 GEP131145:GEP131146 GOL131145:GOL131146 GYH131145:GYH131146 HID131145:HID131146 HRZ131145:HRZ131146 IBV131145:IBV131146 ILR131145:ILR131146 IVN131145:IVN131146 JFJ131145:JFJ131146 JPF131145:JPF131146 JZB131145:JZB131146 KIX131145:KIX131146 KST131145:KST131146 LCP131145:LCP131146 LML131145:LML131146 LWH131145:LWH131146 MGD131145:MGD131146 MPZ131145:MPZ131146 MZV131145:MZV131146 NJR131145:NJR131146 NTN131145:NTN131146 ODJ131145:ODJ131146 ONF131145:ONF131146 OXB131145:OXB131146 PGX131145:PGX131146 PQT131145:PQT131146 QAP131145:QAP131146 QKL131145:QKL131146 QUH131145:QUH131146 RED131145:RED131146 RNZ131145:RNZ131146 RXV131145:RXV131146 SHR131145:SHR131146 SRN131145:SRN131146 TBJ131145:TBJ131146 TLF131145:TLF131146 TVB131145:TVB131146 UEX131145:UEX131146 UOT131145:UOT131146 UYP131145:UYP131146 VIL131145:VIL131146 VSH131145:VSH131146 WCD131145:WCD131146 WLZ131145:WLZ131146 WVV131145:WVV131146 N196680:N196681 JJ196681:JJ196682 TF196681:TF196682 ADB196681:ADB196682 AMX196681:AMX196682 AWT196681:AWT196682 BGP196681:BGP196682 BQL196681:BQL196682 CAH196681:CAH196682 CKD196681:CKD196682 CTZ196681:CTZ196682 DDV196681:DDV196682 DNR196681:DNR196682 DXN196681:DXN196682 EHJ196681:EHJ196682 ERF196681:ERF196682 FBB196681:FBB196682 FKX196681:FKX196682 FUT196681:FUT196682 GEP196681:GEP196682 GOL196681:GOL196682 GYH196681:GYH196682 HID196681:HID196682 HRZ196681:HRZ196682 IBV196681:IBV196682 ILR196681:ILR196682 IVN196681:IVN196682 JFJ196681:JFJ196682 JPF196681:JPF196682 JZB196681:JZB196682 KIX196681:KIX196682 KST196681:KST196682 LCP196681:LCP196682 LML196681:LML196682 LWH196681:LWH196682 MGD196681:MGD196682 MPZ196681:MPZ196682 MZV196681:MZV196682 NJR196681:NJR196682 NTN196681:NTN196682 ODJ196681:ODJ196682 ONF196681:ONF196682 OXB196681:OXB196682 PGX196681:PGX196682 PQT196681:PQT196682 QAP196681:QAP196682 QKL196681:QKL196682 QUH196681:QUH196682 RED196681:RED196682 RNZ196681:RNZ196682 RXV196681:RXV196682 SHR196681:SHR196682 SRN196681:SRN196682 TBJ196681:TBJ196682 TLF196681:TLF196682 TVB196681:TVB196682 UEX196681:UEX196682 UOT196681:UOT196682 UYP196681:UYP196682 VIL196681:VIL196682 VSH196681:VSH196682 WCD196681:WCD196682 WLZ196681:WLZ196682 WVV196681:WVV196682 N262216:N262217 JJ262217:JJ262218 TF262217:TF262218 ADB262217:ADB262218 AMX262217:AMX262218 AWT262217:AWT262218 BGP262217:BGP262218 BQL262217:BQL262218 CAH262217:CAH262218 CKD262217:CKD262218 CTZ262217:CTZ262218 DDV262217:DDV262218 DNR262217:DNR262218 DXN262217:DXN262218 EHJ262217:EHJ262218 ERF262217:ERF262218 FBB262217:FBB262218 FKX262217:FKX262218 FUT262217:FUT262218 GEP262217:GEP262218 GOL262217:GOL262218 GYH262217:GYH262218 HID262217:HID262218 HRZ262217:HRZ262218 IBV262217:IBV262218 ILR262217:ILR262218 IVN262217:IVN262218 JFJ262217:JFJ262218 JPF262217:JPF262218 JZB262217:JZB262218 KIX262217:KIX262218 KST262217:KST262218 LCP262217:LCP262218 LML262217:LML262218 LWH262217:LWH262218 MGD262217:MGD262218 MPZ262217:MPZ262218 MZV262217:MZV262218 NJR262217:NJR262218 NTN262217:NTN262218 ODJ262217:ODJ262218 ONF262217:ONF262218 OXB262217:OXB262218 PGX262217:PGX262218 PQT262217:PQT262218 QAP262217:QAP262218 QKL262217:QKL262218 QUH262217:QUH262218 RED262217:RED262218 RNZ262217:RNZ262218 RXV262217:RXV262218 SHR262217:SHR262218 SRN262217:SRN262218 TBJ262217:TBJ262218 TLF262217:TLF262218 TVB262217:TVB262218 UEX262217:UEX262218 UOT262217:UOT262218 UYP262217:UYP262218 VIL262217:VIL262218 VSH262217:VSH262218 WCD262217:WCD262218 WLZ262217:WLZ262218 WVV262217:WVV262218 N327752:N327753 JJ327753:JJ327754 TF327753:TF327754 ADB327753:ADB327754 AMX327753:AMX327754 AWT327753:AWT327754 BGP327753:BGP327754 BQL327753:BQL327754 CAH327753:CAH327754 CKD327753:CKD327754 CTZ327753:CTZ327754 DDV327753:DDV327754 DNR327753:DNR327754 DXN327753:DXN327754 EHJ327753:EHJ327754 ERF327753:ERF327754 FBB327753:FBB327754 FKX327753:FKX327754 FUT327753:FUT327754 GEP327753:GEP327754 GOL327753:GOL327754 GYH327753:GYH327754 HID327753:HID327754 HRZ327753:HRZ327754 IBV327753:IBV327754 ILR327753:ILR327754 IVN327753:IVN327754 JFJ327753:JFJ327754 JPF327753:JPF327754 JZB327753:JZB327754 KIX327753:KIX327754 KST327753:KST327754 LCP327753:LCP327754 LML327753:LML327754 LWH327753:LWH327754 MGD327753:MGD327754 MPZ327753:MPZ327754 MZV327753:MZV327754 NJR327753:NJR327754 NTN327753:NTN327754 ODJ327753:ODJ327754 ONF327753:ONF327754 OXB327753:OXB327754 PGX327753:PGX327754 PQT327753:PQT327754 QAP327753:QAP327754 QKL327753:QKL327754 QUH327753:QUH327754 RED327753:RED327754 RNZ327753:RNZ327754 RXV327753:RXV327754 SHR327753:SHR327754 SRN327753:SRN327754 TBJ327753:TBJ327754 TLF327753:TLF327754 TVB327753:TVB327754 UEX327753:UEX327754 UOT327753:UOT327754 UYP327753:UYP327754 VIL327753:VIL327754 VSH327753:VSH327754 WCD327753:WCD327754 WLZ327753:WLZ327754 WVV327753:WVV327754 N393288:N393289 JJ393289:JJ393290 TF393289:TF393290 ADB393289:ADB393290 AMX393289:AMX393290 AWT393289:AWT393290 BGP393289:BGP393290 BQL393289:BQL393290 CAH393289:CAH393290 CKD393289:CKD393290 CTZ393289:CTZ393290 DDV393289:DDV393290 DNR393289:DNR393290 DXN393289:DXN393290 EHJ393289:EHJ393290 ERF393289:ERF393290 FBB393289:FBB393290 FKX393289:FKX393290 FUT393289:FUT393290 GEP393289:GEP393290 GOL393289:GOL393290 GYH393289:GYH393290 HID393289:HID393290 HRZ393289:HRZ393290 IBV393289:IBV393290 ILR393289:ILR393290 IVN393289:IVN393290 JFJ393289:JFJ393290 JPF393289:JPF393290 JZB393289:JZB393290 KIX393289:KIX393290 KST393289:KST393290 LCP393289:LCP393290 LML393289:LML393290 LWH393289:LWH393290 MGD393289:MGD393290 MPZ393289:MPZ393290 MZV393289:MZV393290 NJR393289:NJR393290 NTN393289:NTN393290 ODJ393289:ODJ393290 ONF393289:ONF393290 OXB393289:OXB393290 PGX393289:PGX393290 PQT393289:PQT393290 QAP393289:QAP393290 QKL393289:QKL393290 QUH393289:QUH393290 RED393289:RED393290 RNZ393289:RNZ393290 RXV393289:RXV393290 SHR393289:SHR393290 SRN393289:SRN393290 TBJ393289:TBJ393290 TLF393289:TLF393290 TVB393289:TVB393290 UEX393289:UEX393290 UOT393289:UOT393290 UYP393289:UYP393290 VIL393289:VIL393290 VSH393289:VSH393290 WCD393289:WCD393290 WLZ393289:WLZ393290 WVV393289:WVV393290 N458824:N458825 JJ458825:JJ458826 TF458825:TF458826 ADB458825:ADB458826 AMX458825:AMX458826 AWT458825:AWT458826 BGP458825:BGP458826 BQL458825:BQL458826 CAH458825:CAH458826 CKD458825:CKD458826 CTZ458825:CTZ458826 DDV458825:DDV458826 DNR458825:DNR458826 DXN458825:DXN458826 EHJ458825:EHJ458826 ERF458825:ERF458826 FBB458825:FBB458826 FKX458825:FKX458826 FUT458825:FUT458826 GEP458825:GEP458826 GOL458825:GOL458826 GYH458825:GYH458826 HID458825:HID458826 HRZ458825:HRZ458826 IBV458825:IBV458826 ILR458825:ILR458826 IVN458825:IVN458826 JFJ458825:JFJ458826 JPF458825:JPF458826 JZB458825:JZB458826 KIX458825:KIX458826 KST458825:KST458826 LCP458825:LCP458826 LML458825:LML458826 LWH458825:LWH458826 MGD458825:MGD458826 MPZ458825:MPZ458826 MZV458825:MZV458826 NJR458825:NJR458826 NTN458825:NTN458826 ODJ458825:ODJ458826 ONF458825:ONF458826 OXB458825:OXB458826 PGX458825:PGX458826 PQT458825:PQT458826 QAP458825:QAP458826 QKL458825:QKL458826 QUH458825:QUH458826 RED458825:RED458826 RNZ458825:RNZ458826 RXV458825:RXV458826 SHR458825:SHR458826 SRN458825:SRN458826 TBJ458825:TBJ458826 TLF458825:TLF458826 TVB458825:TVB458826 UEX458825:UEX458826 UOT458825:UOT458826 UYP458825:UYP458826 VIL458825:VIL458826 VSH458825:VSH458826 WCD458825:WCD458826 WLZ458825:WLZ458826 WVV458825:WVV458826 N524360:N524361 JJ524361:JJ524362 TF524361:TF524362 ADB524361:ADB524362 AMX524361:AMX524362 AWT524361:AWT524362 BGP524361:BGP524362 BQL524361:BQL524362 CAH524361:CAH524362 CKD524361:CKD524362 CTZ524361:CTZ524362 DDV524361:DDV524362 DNR524361:DNR524362 DXN524361:DXN524362 EHJ524361:EHJ524362 ERF524361:ERF524362 FBB524361:FBB524362 FKX524361:FKX524362 FUT524361:FUT524362 GEP524361:GEP524362 GOL524361:GOL524362 GYH524361:GYH524362 HID524361:HID524362 HRZ524361:HRZ524362 IBV524361:IBV524362 ILR524361:ILR524362 IVN524361:IVN524362 JFJ524361:JFJ524362 JPF524361:JPF524362 JZB524361:JZB524362 KIX524361:KIX524362 KST524361:KST524362 LCP524361:LCP524362 LML524361:LML524362 LWH524361:LWH524362 MGD524361:MGD524362 MPZ524361:MPZ524362 MZV524361:MZV524362 NJR524361:NJR524362 NTN524361:NTN524362 ODJ524361:ODJ524362 ONF524361:ONF524362 OXB524361:OXB524362 PGX524361:PGX524362 PQT524361:PQT524362 QAP524361:QAP524362 QKL524361:QKL524362 QUH524361:QUH524362 RED524361:RED524362 RNZ524361:RNZ524362 RXV524361:RXV524362 SHR524361:SHR524362 SRN524361:SRN524362 TBJ524361:TBJ524362 TLF524361:TLF524362 TVB524361:TVB524362 UEX524361:UEX524362 UOT524361:UOT524362 UYP524361:UYP524362 VIL524361:VIL524362 VSH524361:VSH524362 WCD524361:WCD524362 WLZ524361:WLZ524362 WVV524361:WVV524362 N589896:N589897 JJ589897:JJ589898 TF589897:TF589898 ADB589897:ADB589898 AMX589897:AMX589898 AWT589897:AWT589898 BGP589897:BGP589898 BQL589897:BQL589898 CAH589897:CAH589898 CKD589897:CKD589898 CTZ589897:CTZ589898 DDV589897:DDV589898 DNR589897:DNR589898 DXN589897:DXN589898 EHJ589897:EHJ589898 ERF589897:ERF589898 FBB589897:FBB589898 FKX589897:FKX589898 FUT589897:FUT589898 GEP589897:GEP589898 GOL589897:GOL589898 GYH589897:GYH589898 HID589897:HID589898 HRZ589897:HRZ589898 IBV589897:IBV589898 ILR589897:ILR589898 IVN589897:IVN589898 JFJ589897:JFJ589898 JPF589897:JPF589898 JZB589897:JZB589898 KIX589897:KIX589898 KST589897:KST589898 LCP589897:LCP589898 LML589897:LML589898 LWH589897:LWH589898 MGD589897:MGD589898 MPZ589897:MPZ589898 MZV589897:MZV589898 NJR589897:NJR589898 NTN589897:NTN589898 ODJ589897:ODJ589898 ONF589897:ONF589898 OXB589897:OXB589898 PGX589897:PGX589898 PQT589897:PQT589898 QAP589897:QAP589898 QKL589897:QKL589898 QUH589897:QUH589898 RED589897:RED589898 RNZ589897:RNZ589898 RXV589897:RXV589898 SHR589897:SHR589898 SRN589897:SRN589898 TBJ589897:TBJ589898 TLF589897:TLF589898 TVB589897:TVB589898 UEX589897:UEX589898 UOT589897:UOT589898 UYP589897:UYP589898 VIL589897:VIL589898 VSH589897:VSH589898 WCD589897:WCD589898 WLZ589897:WLZ589898 WVV589897:WVV589898 N655432:N655433 JJ655433:JJ655434 TF655433:TF655434 ADB655433:ADB655434 AMX655433:AMX655434 AWT655433:AWT655434 BGP655433:BGP655434 BQL655433:BQL655434 CAH655433:CAH655434 CKD655433:CKD655434 CTZ655433:CTZ655434 DDV655433:DDV655434 DNR655433:DNR655434 DXN655433:DXN655434 EHJ655433:EHJ655434 ERF655433:ERF655434 FBB655433:FBB655434 FKX655433:FKX655434 FUT655433:FUT655434 GEP655433:GEP655434 GOL655433:GOL655434 GYH655433:GYH655434 HID655433:HID655434 HRZ655433:HRZ655434 IBV655433:IBV655434 ILR655433:ILR655434 IVN655433:IVN655434 JFJ655433:JFJ655434 JPF655433:JPF655434 JZB655433:JZB655434 KIX655433:KIX655434 KST655433:KST655434 LCP655433:LCP655434 LML655433:LML655434 LWH655433:LWH655434 MGD655433:MGD655434 MPZ655433:MPZ655434 MZV655433:MZV655434 NJR655433:NJR655434 NTN655433:NTN655434 ODJ655433:ODJ655434 ONF655433:ONF655434 OXB655433:OXB655434 PGX655433:PGX655434 PQT655433:PQT655434 QAP655433:QAP655434 QKL655433:QKL655434 QUH655433:QUH655434 RED655433:RED655434 RNZ655433:RNZ655434 RXV655433:RXV655434 SHR655433:SHR655434 SRN655433:SRN655434 TBJ655433:TBJ655434 TLF655433:TLF655434 TVB655433:TVB655434 UEX655433:UEX655434 UOT655433:UOT655434 UYP655433:UYP655434 VIL655433:VIL655434 VSH655433:VSH655434 WCD655433:WCD655434 WLZ655433:WLZ655434 WVV655433:WVV655434 N720968:N720969 JJ720969:JJ720970 TF720969:TF720970 ADB720969:ADB720970 AMX720969:AMX720970 AWT720969:AWT720970 BGP720969:BGP720970 BQL720969:BQL720970 CAH720969:CAH720970 CKD720969:CKD720970 CTZ720969:CTZ720970 DDV720969:DDV720970 DNR720969:DNR720970 DXN720969:DXN720970 EHJ720969:EHJ720970 ERF720969:ERF720970 FBB720969:FBB720970 FKX720969:FKX720970 FUT720969:FUT720970 GEP720969:GEP720970 GOL720969:GOL720970 GYH720969:GYH720970 HID720969:HID720970 HRZ720969:HRZ720970 IBV720969:IBV720970 ILR720969:ILR720970 IVN720969:IVN720970 JFJ720969:JFJ720970 JPF720969:JPF720970 JZB720969:JZB720970 KIX720969:KIX720970 KST720969:KST720970 LCP720969:LCP720970 LML720969:LML720970 LWH720969:LWH720970 MGD720969:MGD720970 MPZ720969:MPZ720970 MZV720969:MZV720970 NJR720969:NJR720970 NTN720969:NTN720970 ODJ720969:ODJ720970 ONF720969:ONF720970 OXB720969:OXB720970 PGX720969:PGX720970 PQT720969:PQT720970 QAP720969:QAP720970 QKL720969:QKL720970 QUH720969:QUH720970 RED720969:RED720970 RNZ720969:RNZ720970 RXV720969:RXV720970 SHR720969:SHR720970 SRN720969:SRN720970 TBJ720969:TBJ720970 TLF720969:TLF720970 TVB720969:TVB720970 UEX720969:UEX720970 UOT720969:UOT720970 UYP720969:UYP720970 VIL720969:VIL720970 VSH720969:VSH720970 WCD720969:WCD720970 WLZ720969:WLZ720970 WVV720969:WVV720970 N786504:N786505 JJ786505:JJ786506 TF786505:TF786506 ADB786505:ADB786506 AMX786505:AMX786506 AWT786505:AWT786506 BGP786505:BGP786506 BQL786505:BQL786506 CAH786505:CAH786506 CKD786505:CKD786506 CTZ786505:CTZ786506 DDV786505:DDV786506 DNR786505:DNR786506 DXN786505:DXN786506 EHJ786505:EHJ786506 ERF786505:ERF786506 FBB786505:FBB786506 FKX786505:FKX786506 FUT786505:FUT786506 GEP786505:GEP786506 GOL786505:GOL786506 GYH786505:GYH786506 HID786505:HID786506 HRZ786505:HRZ786506 IBV786505:IBV786506 ILR786505:ILR786506 IVN786505:IVN786506 JFJ786505:JFJ786506 JPF786505:JPF786506 JZB786505:JZB786506 KIX786505:KIX786506 KST786505:KST786506 LCP786505:LCP786506 LML786505:LML786506 LWH786505:LWH786506 MGD786505:MGD786506 MPZ786505:MPZ786506 MZV786505:MZV786506 NJR786505:NJR786506 NTN786505:NTN786506 ODJ786505:ODJ786506 ONF786505:ONF786506 OXB786505:OXB786506 PGX786505:PGX786506 PQT786505:PQT786506 QAP786505:QAP786506 QKL786505:QKL786506 QUH786505:QUH786506 RED786505:RED786506 RNZ786505:RNZ786506 RXV786505:RXV786506 SHR786505:SHR786506 SRN786505:SRN786506 TBJ786505:TBJ786506 TLF786505:TLF786506 TVB786505:TVB786506 UEX786505:UEX786506 UOT786505:UOT786506 UYP786505:UYP786506 VIL786505:VIL786506 VSH786505:VSH786506 WCD786505:WCD786506 WLZ786505:WLZ786506 WVV786505:WVV786506 N852040:N852041 JJ852041:JJ852042 TF852041:TF852042 ADB852041:ADB852042 AMX852041:AMX852042 AWT852041:AWT852042 BGP852041:BGP852042 BQL852041:BQL852042 CAH852041:CAH852042 CKD852041:CKD852042 CTZ852041:CTZ852042 DDV852041:DDV852042 DNR852041:DNR852042 DXN852041:DXN852042 EHJ852041:EHJ852042 ERF852041:ERF852042 FBB852041:FBB852042 FKX852041:FKX852042 FUT852041:FUT852042 GEP852041:GEP852042 GOL852041:GOL852042 GYH852041:GYH852042 HID852041:HID852042 HRZ852041:HRZ852042 IBV852041:IBV852042 ILR852041:ILR852042 IVN852041:IVN852042 JFJ852041:JFJ852042 JPF852041:JPF852042 JZB852041:JZB852042 KIX852041:KIX852042 KST852041:KST852042 LCP852041:LCP852042 LML852041:LML852042 LWH852041:LWH852042 MGD852041:MGD852042 MPZ852041:MPZ852042 MZV852041:MZV852042 NJR852041:NJR852042 NTN852041:NTN852042 ODJ852041:ODJ852042 ONF852041:ONF852042 OXB852041:OXB852042 PGX852041:PGX852042 PQT852041:PQT852042 QAP852041:QAP852042 QKL852041:QKL852042 QUH852041:QUH852042 RED852041:RED852042 RNZ852041:RNZ852042 RXV852041:RXV852042 SHR852041:SHR852042 SRN852041:SRN852042 TBJ852041:TBJ852042 TLF852041:TLF852042 TVB852041:TVB852042 UEX852041:UEX852042 UOT852041:UOT852042 UYP852041:UYP852042 VIL852041:VIL852042 VSH852041:VSH852042 WCD852041:WCD852042 WLZ852041:WLZ852042 WVV852041:WVV852042 N917576:N917577 JJ917577:JJ917578 TF917577:TF917578 ADB917577:ADB917578 AMX917577:AMX917578 AWT917577:AWT917578 BGP917577:BGP917578 BQL917577:BQL917578 CAH917577:CAH917578 CKD917577:CKD917578 CTZ917577:CTZ917578 DDV917577:DDV917578 DNR917577:DNR917578 DXN917577:DXN917578 EHJ917577:EHJ917578 ERF917577:ERF917578 FBB917577:FBB917578 FKX917577:FKX917578 FUT917577:FUT917578 GEP917577:GEP917578 GOL917577:GOL917578 GYH917577:GYH917578 HID917577:HID917578 HRZ917577:HRZ917578 IBV917577:IBV917578 ILR917577:ILR917578 IVN917577:IVN917578 JFJ917577:JFJ917578 JPF917577:JPF917578 JZB917577:JZB917578 KIX917577:KIX917578 KST917577:KST917578 LCP917577:LCP917578 LML917577:LML917578 LWH917577:LWH917578 MGD917577:MGD917578 MPZ917577:MPZ917578 MZV917577:MZV917578 NJR917577:NJR917578 NTN917577:NTN917578 ODJ917577:ODJ917578 ONF917577:ONF917578 OXB917577:OXB917578 PGX917577:PGX917578 PQT917577:PQT917578 QAP917577:QAP917578 QKL917577:QKL917578 QUH917577:QUH917578 RED917577:RED917578 RNZ917577:RNZ917578 RXV917577:RXV917578 SHR917577:SHR917578 SRN917577:SRN917578 TBJ917577:TBJ917578 TLF917577:TLF917578 TVB917577:TVB917578 UEX917577:UEX917578 UOT917577:UOT917578 UYP917577:UYP917578 VIL917577:VIL917578 VSH917577:VSH917578 WCD917577:WCD917578 WLZ917577:WLZ917578 WVV917577:WVV917578 N983112:N983113 JJ983113:JJ983114 TF983113:TF983114 ADB983113:ADB983114 AMX983113:AMX983114 AWT983113:AWT983114 BGP983113:BGP983114 BQL983113:BQL983114 CAH983113:CAH983114 CKD983113:CKD983114 CTZ983113:CTZ983114 DDV983113:DDV983114 DNR983113:DNR983114 DXN983113:DXN983114 EHJ983113:EHJ983114 ERF983113:ERF983114 FBB983113:FBB983114 FKX983113:FKX983114 FUT983113:FUT983114 GEP983113:GEP983114 GOL983113:GOL983114 GYH983113:GYH983114 HID983113:HID983114 HRZ983113:HRZ983114 IBV983113:IBV983114 ILR983113:ILR983114 IVN983113:IVN983114 JFJ983113:JFJ983114 JPF983113:JPF983114 JZB983113:JZB983114 KIX983113:KIX983114 KST983113:KST983114 LCP983113:LCP983114 LML983113:LML983114 LWH983113:LWH983114 MGD983113:MGD983114 MPZ983113:MPZ983114 MZV983113:MZV983114 NJR983113:NJR983114 NTN983113:NTN983114 ODJ983113:ODJ983114 ONF983113:ONF983114 OXB983113:OXB983114 PGX983113:PGX983114 PQT983113:PQT983114 QAP983113:QAP983114 QKL983113:QKL983114 QUH983113:QUH983114 RED983113:RED983114 RNZ983113:RNZ983114 RXV983113:RXV983114 SHR983113:SHR983114 SRN983113:SRN983114 TBJ983113:TBJ983114 TLF983113:TLF983114 TVB983113:TVB983114 UEX983113:UEX983114 UOT983113:UOT983114 UYP983113:UYP983114 VIL983113:VIL983114 VSH983113:VSH983114 WCD983113:WCD983114 WLZ983113:WLZ983114 WVV983113:WVV983114 PGX44:PGX45 JJ74:JJ77 TF74:TF77 ADB74:ADB77 AMX74:AMX77 AWT74:AWT77 BGP74:BGP77 BQL74:BQL77 CAH74:CAH77 CKD74:CKD77 CTZ74:CTZ77 DDV74:DDV77 DNR74:DNR77 DXN74:DXN77 EHJ74:EHJ77 ERF74:ERF77 FBB74:FBB77 FKX74:FKX77 FUT74:FUT77 GEP74:GEP77 GOL74:GOL77 GYH74:GYH77 HID74:HID77 HRZ74:HRZ77 IBV74:IBV77 ILR74:ILR77 IVN74:IVN77 JFJ74:JFJ77 JPF74:JPF77 JZB74:JZB77 KIX74:KIX77 KST74:KST77 LCP74:LCP77 LML74:LML77 LWH74:LWH77 MGD74:MGD77 MPZ74:MPZ77 MZV74:MZV77 NJR74:NJR77 NTN74:NTN77 ODJ74:ODJ77 ONF74:ONF77 OXB74:OXB77 PGX74:PGX77 PQT74:PQT77 QAP74:QAP77 QKL74:QKL77 QUH74:QUH77 RED74:RED77 RNZ74:RNZ77 RXV74:RXV77 SHR74:SHR77 SRN74:SRN77 TBJ74:TBJ77 TLF74:TLF77 TVB74:TVB77 UEX74:UEX77 UOT74:UOT77 UYP74:UYP77 VIL74:VIL77 VSH74:VSH77 WCD74:WCD77 WLZ74:WLZ77 WVV74:WVV77 N65611:N65612 JJ65612:JJ65613 TF65612:TF65613 ADB65612:ADB65613 AMX65612:AMX65613 AWT65612:AWT65613 BGP65612:BGP65613 BQL65612:BQL65613 CAH65612:CAH65613 CKD65612:CKD65613 CTZ65612:CTZ65613 DDV65612:DDV65613 DNR65612:DNR65613 DXN65612:DXN65613 EHJ65612:EHJ65613 ERF65612:ERF65613 FBB65612:FBB65613 FKX65612:FKX65613 FUT65612:FUT65613 GEP65612:GEP65613 GOL65612:GOL65613 GYH65612:GYH65613 HID65612:HID65613 HRZ65612:HRZ65613 IBV65612:IBV65613 ILR65612:ILR65613 IVN65612:IVN65613 JFJ65612:JFJ65613 JPF65612:JPF65613 JZB65612:JZB65613 KIX65612:KIX65613 KST65612:KST65613 LCP65612:LCP65613 LML65612:LML65613 LWH65612:LWH65613 MGD65612:MGD65613 MPZ65612:MPZ65613 MZV65612:MZV65613 NJR65612:NJR65613 NTN65612:NTN65613 ODJ65612:ODJ65613 ONF65612:ONF65613 OXB65612:OXB65613 PGX65612:PGX65613 PQT65612:PQT65613 QAP65612:QAP65613 QKL65612:QKL65613 QUH65612:QUH65613 RED65612:RED65613 RNZ65612:RNZ65613 RXV65612:RXV65613 SHR65612:SHR65613 SRN65612:SRN65613 TBJ65612:TBJ65613 TLF65612:TLF65613 TVB65612:TVB65613 UEX65612:UEX65613 UOT65612:UOT65613 UYP65612:UYP65613 VIL65612:VIL65613 VSH65612:VSH65613 WCD65612:WCD65613 WLZ65612:WLZ65613 WVV65612:WVV65613 N131147:N131148 JJ131148:JJ131149 TF131148:TF131149 ADB131148:ADB131149 AMX131148:AMX131149 AWT131148:AWT131149 BGP131148:BGP131149 BQL131148:BQL131149 CAH131148:CAH131149 CKD131148:CKD131149 CTZ131148:CTZ131149 DDV131148:DDV131149 DNR131148:DNR131149 DXN131148:DXN131149 EHJ131148:EHJ131149 ERF131148:ERF131149 FBB131148:FBB131149 FKX131148:FKX131149 FUT131148:FUT131149 GEP131148:GEP131149 GOL131148:GOL131149 GYH131148:GYH131149 HID131148:HID131149 HRZ131148:HRZ131149 IBV131148:IBV131149 ILR131148:ILR131149 IVN131148:IVN131149 JFJ131148:JFJ131149 JPF131148:JPF131149 JZB131148:JZB131149 KIX131148:KIX131149 KST131148:KST131149 LCP131148:LCP131149 LML131148:LML131149 LWH131148:LWH131149 MGD131148:MGD131149 MPZ131148:MPZ131149 MZV131148:MZV131149 NJR131148:NJR131149 NTN131148:NTN131149 ODJ131148:ODJ131149 ONF131148:ONF131149 OXB131148:OXB131149 PGX131148:PGX131149 PQT131148:PQT131149 QAP131148:QAP131149 QKL131148:QKL131149 QUH131148:QUH131149 RED131148:RED131149 RNZ131148:RNZ131149 RXV131148:RXV131149 SHR131148:SHR131149 SRN131148:SRN131149 TBJ131148:TBJ131149 TLF131148:TLF131149 TVB131148:TVB131149 UEX131148:UEX131149 UOT131148:UOT131149 UYP131148:UYP131149 VIL131148:VIL131149 VSH131148:VSH131149 WCD131148:WCD131149 WLZ131148:WLZ131149 WVV131148:WVV131149 N196683:N196684 JJ196684:JJ196685 TF196684:TF196685 ADB196684:ADB196685 AMX196684:AMX196685 AWT196684:AWT196685 BGP196684:BGP196685 BQL196684:BQL196685 CAH196684:CAH196685 CKD196684:CKD196685 CTZ196684:CTZ196685 DDV196684:DDV196685 DNR196684:DNR196685 DXN196684:DXN196685 EHJ196684:EHJ196685 ERF196684:ERF196685 FBB196684:FBB196685 FKX196684:FKX196685 FUT196684:FUT196685 GEP196684:GEP196685 GOL196684:GOL196685 GYH196684:GYH196685 HID196684:HID196685 HRZ196684:HRZ196685 IBV196684:IBV196685 ILR196684:ILR196685 IVN196684:IVN196685 JFJ196684:JFJ196685 JPF196684:JPF196685 JZB196684:JZB196685 KIX196684:KIX196685 KST196684:KST196685 LCP196684:LCP196685 LML196684:LML196685 LWH196684:LWH196685 MGD196684:MGD196685 MPZ196684:MPZ196685 MZV196684:MZV196685 NJR196684:NJR196685 NTN196684:NTN196685 ODJ196684:ODJ196685 ONF196684:ONF196685 OXB196684:OXB196685 PGX196684:PGX196685 PQT196684:PQT196685 QAP196684:QAP196685 QKL196684:QKL196685 QUH196684:QUH196685 RED196684:RED196685 RNZ196684:RNZ196685 RXV196684:RXV196685 SHR196684:SHR196685 SRN196684:SRN196685 TBJ196684:TBJ196685 TLF196684:TLF196685 TVB196684:TVB196685 UEX196684:UEX196685 UOT196684:UOT196685 UYP196684:UYP196685 VIL196684:VIL196685 VSH196684:VSH196685 WCD196684:WCD196685 WLZ196684:WLZ196685 WVV196684:WVV196685 N262219:N262220 JJ262220:JJ262221 TF262220:TF262221 ADB262220:ADB262221 AMX262220:AMX262221 AWT262220:AWT262221 BGP262220:BGP262221 BQL262220:BQL262221 CAH262220:CAH262221 CKD262220:CKD262221 CTZ262220:CTZ262221 DDV262220:DDV262221 DNR262220:DNR262221 DXN262220:DXN262221 EHJ262220:EHJ262221 ERF262220:ERF262221 FBB262220:FBB262221 FKX262220:FKX262221 FUT262220:FUT262221 GEP262220:GEP262221 GOL262220:GOL262221 GYH262220:GYH262221 HID262220:HID262221 HRZ262220:HRZ262221 IBV262220:IBV262221 ILR262220:ILR262221 IVN262220:IVN262221 JFJ262220:JFJ262221 JPF262220:JPF262221 JZB262220:JZB262221 KIX262220:KIX262221 KST262220:KST262221 LCP262220:LCP262221 LML262220:LML262221 LWH262220:LWH262221 MGD262220:MGD262221 MPZ262220:MPZ262221 MZV262220:MZV262221 NJR262220:NJR262221 NTN262220:NTN262221 ODJ262220:ODJ262221 ONF262220:ONF262221 OXB262220:OXB262221 PGX262220:PGX262221 PQT262220:PQT262221 QAP262220:QAP262221 QKL262220:QKL262221 QUH262220:QUH262221 RED262220:RED262221 RNZ262220:RNZ262221 RXV262220:RXV262221 SHR262220:SHR262221 SRN262220:SRN262221 TBJ262220:TBJ262221 TLF262220:TLF262221 TVB262220:TVB262221 UEX262220:UEX262221 UOT262220:UOT262221 UYP262220:UYP262221 VIL262220:VIL262221 VSH262220:VSH262221 WCD262220:WCD262221 WLZ262220:WLZ262221 WVV262220:WVV262221 N327755:N327756 JJ327756:JJ327757 TF327756:TF327757 ADB327756:ADB327757 AMX327756:AMX327757 AWT327756:AWT327757 BGP327756:BGP327757 BQL327756:BQL327757 CAH327756:CAH327757 CKD327756:CKD327757 CTZ327756:CTZ327757 DDV327756:DDV327757 DNR327756:DNR327757 DXN327756:DXN327757 EHJ327756:EHJ327757 ERF327756:ERF327757 FBB327756:FBB327757 FKX327756:FKX327757 FUT327756:FUT327757 GEP327756:GEP327757 GOL327756:GOL327757 GYH327756:GYH327757 HID327756:HID327757 HRZ327756:HRZ327757 IBV327756:IBV327757 ILR327756:ILR327757 IVN327756:IVN327757 JFJ327756:JFJ327757 JPF327756:JPF327757 JZB327756:JZB327757 KIX327756:KIX327757 KST327756:KST327757 LCP327756:LCP327757 LML327756:LML327757 LWH327756:LWH327757 MGD327756:MGD327757 MPZ327756:MPZ327757 MZV327756:MZV327757 NJR327756:NJR327757 NTN327756:NTN327757 ODJ327756:ODJ327757 ONF327756:ONF327757 OXB327756:OXB327757 PGX327756:PGX327757 PQT327756:PQT327757 QAP327756:QAP327757 QKL327756:QKL327757 QUH327756:QUH327757 RED327756:RED327757 RNZ327756:RNZ327757 RXV327756:RXV327757 SHR327756:SHR327757 SRN327756:SRN327757 TBJ327756:TBJ327757 TLF327756:TLF327757 TVB327756:TVB327757 UEX327756:UEX327757 UOT327756:UOT327757 UYP327756:UYP327757 VIL327756:VIL327757 VSH327756:VSH327757 WCD327756:WCD327757 WLZ327756:WLZ327757 WVV327756:WVV327757 N393291:N393292 JJ393292:JJ393293 TF393292:TF393293 ADB393292:ADB393293 AMX393292:AMX393293 AWT393292:AWT393293 BGP393292:BGP393293 BQL393292:BQL393293 CAH393292:CAH393293 CKD393292:CKD393293 CTZ393292:CTZ393293 DDV393292:DDV393293 DNR393292:DNR393293 DXN393292:DXN393293 EHJ393292:EHJ393293 ERF393292:ERF393293 FBB393292:FBB393293 FKX393292:FKX393293 FUT393292:FUT393293 GEP393292:GEP393293 GOL393292:GOL393293 GYH393292:GYH393293 HID393292:HID393293 HRZ393292:HRZ393293 IBV393292:IBV393293 ILR393292:ILR393293 IVN393292:IVN393293 JFJ393292:JFJ393293 JPF393292:JPF393293 JZB393292:JZB393293 KIX393292:KIX393293 KST393292:KST393293 LCP393292:LCP393293 LML393292:LML393293 LWH393292:LWH393293 MGD393292:MGD393293 MPZ393292:MPZ393293 MZV393292:MZV393293 NJR393292:NJR393293 NTN393292:NTN393293 ODJ393292:ODJ393293 ONF393292:ONF393293 OXB393292:OXB393293 PGX393292:PGX393293 PQT393292:PQT393293 QAP393292:QAP393293 QKL393292:QKL393293 QUH393292:QUH393293 RED393292:RED393293 RNZ393292:RNZ393293 RXV393292:RXV393293 SHR393292:SHR393293 SRN393292:SRN393293 TBJ393292:TBJ393293 TLF393292:TLF393293 TVB393292:TVB393293 UEX393292:UEX393293 UOT393292:UOT393293 UYP393292:UYP393293 VIL393292:VIL393293 VSH393292:VSH393293 WCD393292:WCD393293 WLZ393292:WLZ393293 WVV393292:WVV393293 N458827:N458828 JJ458828:JJ458829 TF458828:TF458829 ADB458828:ADB458829 AMX458828:AMX458829 AWT458828:AWT458829 BGP458828:BGP458829 BQL458828:BQL458829 CAH458828:CAH458829 CKD458828:CKD458829 CTZ458828:CTZ458829 DDV458828:DDV458829 DNR458828:DNR458829 DXN458828:DXN458829 EHJ458828:EHJ458829 ERF458828:ERF458829 FBB458828:FBB458829 FKX458828:FKX458829 FUT458828:FUT458829 GEP458828:GEP458829 GOL458828:GOL458829 GYH458828:GYH458829 HID458828:HID458829 HRZ458828:HRZ458829 IBV458828:IBV458829 ILR458828:ILR458829 IVN458828:IVN458829 JFJ458828:JFJ458829 JPF458828:JPF458829 JZB458828:JZB458829 KIX458828:KIX458829 KST458828:KST458829 LCP458828:LCP458829 LML458828:LML458829 LWH458828:LWH458829 MGD458828:MGD458829 MPZ458828:MPZ458829 MZV458828:MZV458829 NJR458828:NJR458829 NTN458828:NTN458829 ODJ458828:ODJ458829 ONF458828:ONF458829 OXB458828:OXB458829 PGX458828:PGX458829 PQT458828:PQT458829 QAP458828:QAP458829 QKL458828:QKL458829 QUH458828:QUH458829 RED458828:RED458829 RNZ458828:RNZ458829 RXV458828:RXV458829 SHR458828:SHR458829 SRN458828:SRN458829 TBJ458828:TBJ458829 TLF458828:TLF458829 TVB458828:TVB458829 UEX458828:UEX458829 UOT458828:UOT458829 UYP458828:UYP458829 VIL458828:VIL458829 VSH458828:VSH458829 WCD458828:WCD458829 WLZ458828:WLZ458829 WVV458828:WVV458829 N524363:N524364 JJ524364:JJ524365 TF524364:TF524365 ADB524364:ADB524365 AMX524364:AMX524365 AWT524364:AWT524365 BGP524364:BGP524365 BQL524364:BQL524365 CAH524364:CAH524365 CKD524364:CKD524365 CTZ524364:CTZ524365 DDV524364:DDV524365 DNR524364:DNR524365 DXN524364:DXN524365 EHJ524364:EHJ524365 ERF524364:ERF524365 FBB524364:FBB524365 FKX524364:FKX524365 FUT524364:FUT524365 GEP524364:GEP524365 GOL524364:GOL524365 GYH524364:GYH524365 HID524364:HID524365 HRZ524364:HRZ524365 IBV524364:IBV524365 ILR524364:ILR524365 IVN524364:IVN524365 JFJ524364:JFJ524365 JPF524364:JPF524365 JZB524364:JZB524365 KIX524364:KIX524365 KST524364:KST524365 LCP524364:LCP524365 LML524364:LML524365 LWH524364:LWH524365 MGD524364:MGD524365 MPZ524364:MPZ524365 MZV524364:MZV524365 NJR524364:NJR524365 NTN524364:NTN524365 ODJ524364:ODJ524365 ONF524364:ONF524365 OXB524364:OXB524365 PGX524364:PGX524365 PQT524364:PQT524365 QAP524364:QAP524365 QKL524364:QKL524365 QUH524364:QUH524365 RED524364:RED524365 RNZ524364:RNZ524365 RXV524364:RXV524365 SHR524364:SHR524365 SRN524364:SRN524365 TBJ524364:TBJ524365 TLF524364:TLF524365 TVB524364:TVB524365 UEX524364:UEX524365 UOT524364:UOT524365 UYP524364:UYP524365 VIL524364:VIL524365 VSH524364:VSH524365 WCD524364:WCD524365 WLZ524364:WLZ524365 WVV524364:WVV524365 N589899:N589900 JJ589900:JJ589901 TF589900:TF589901 ADB589900:ADB589901 AMX589900:AMX589901 AWT589900:AWT589901 BGP589900:BGP589901 BQL589900:BQL589901 CAH589900:CAH589901 CKD589900:CKD589901 CTZ589900:CTZ589901 DDV589900:DDV589901 DNR589900:DNR589901 DXN589900:DXN589901 EHJ589900:EHJ589901 ERF589900:ERF589901 FBB589900:FBB589901 FKX589900:FKX589901 FUT589900:FUT589901 GEP589900:GEP589901 GOL589900:GOL589901 GYH589900:GYH589901 HID589900:HID589901 HRZ589900:HRZ589901 IBV589900:IBV589901 ILR589900:ILR589901 IVN589900:IVN589901 JFJ589900:JFJ589901 JPF589900:JPF589901 JZB589900:JZB589901 KIX589900:KIX589901 KST589900:KST589901 LCP589900:LCP589901 LML589900:LML589901 LWH589900:LWH589901 MGD589900:MGD589901 MPZ589900:MPZ589901 MZV589900:MZV589901 NJR589900:NJR589901 NTN589900:NTN589901 ODJ589900:ODJ589901 ONF589900:ONF589901 OXB589900:OXB589901 PGX589900:PGX589901 PQT589900:PQT589901 QAP589900:QAP589901 QKL589900:QKL589901 QUH589900:QUH589901 RED589900:RED589901 RNZ589900:RNZ589901 RXV589900:RXV589901 SHR589900:SHR589901 SRN589900:SRN589901 TBJ589900:TBJ589901 TLF589900:TLF589901 TVB589900:TVB589901 UEX589900:UEX589901 UOT589900:UOT589901 UYP589900:UYP589901 VIL589900:VIL589901 VSH589900:VSH589901 WCD589900:WCD589901 WLZ589900:WLZ589901 WVV589900:WVV589901 N655435:N655436 JJ655436:JJ655437 TF655436:TF655437 ADB655436:ADB655437 AMX655436:AMX655437 AWT655436:AWT655437 BGP655436:BGP655437 BQL655436:BQL655437 CAH655436:CAH655437 CKD655436:CKD655437 CTZ655436:CTZ655437 DDV655436:DDV655437 DNR655436:DNR655437 DXN655436:DXN655437 EHJ655436:EHJ655437 ERF655436:ERF655437 FBB655436:FBB655437 FKX655436:FKX655437 FUT655436:FUT655437 GEP655436:GEP655437 GOL655436:GOL655437 GYH655436:GYH655437 HID655436:HID655437 HRZ655436:HRZ655437 IBV655436:IBV655437 ILR655436:ILR655437 IVN655436:IVN655437 JFJ655436:JFJ655437 JPF655436:JPF655437 JZB655436:JZB655437 KIX655436:KIX655437 KST655436:KST655437 LCP655436:LCP655437 LML655436:LML655437 LWH655436:LWH655437 MGD655436:MGD655437 MPZ655436:MPZ655437 MZV655436:MZV655437 NJR655436:NJR655437 NTN655436:NTN655437 ODJ655436:ODJ655437 ONF655436:ONF655437 OXB655436:OXB655437 PGX655436:PGX655437 PQT655436:PQT655437 QAP655436:QAP655437 QKL655436:QKL655437 QUH655436:QUH655437 RED655436:RED655437 RNZ655436:RNZ655437 RXV655436:RXV655437 SHR655436:SHR655437 SRN655436:SRN655437 TBJ655436:TBJ655437 TLF655436:TLF655437 TVB655436:TVB655437 UEX655436:UEX655437 UOT655436:UOT655437 UYP655436:UYP655437 VIL655436:VIL655437 VSH655436:VSH655437 WCD655436:WCD655437 WLZ655436:WLZ655437 WVV655436:WVV655437 N720971:N720972 JJ720972:JJ720973 TF720972:TF720973 ADB720972:ADB720973 AMX720972:AMX720973 AWT720972:AWT720973 BGP720972:BGP720973 BQL720972:BQL720973 CAH720972:CAH720973 CKD720972:CKD720973 CTZ720972:CTZ720973 DDV720972:DDV720973 DNR720972:DNR720973 DXN720972:DXN720973 EHJ720972:EHJ720973 ERF720972:ERF720973 FBB720972:FBB720973 FKX720972:FKX720973 FUT720972:FUT720973 GEP720972:GEP720973 GOL720972:GOL720973 GYH720972:GYH720973 HID720972:HID720973 HRZ720972:HRZ720973 IBV720972:IBV720973 ILR720972:ILR720973 IVN720972:IVN720973 JFJ720972:JFJ720973 JPF720972:JPF720973 JZB720972:JZB720973 KIX720972:KIX720973 KST720972:KST720973 LCP720972:LCP720973 LML720972:LML720973 LWH720972:LWH720973 MGD720972:MGD720973 MPZ720972:MPZ720973 MZV720972:MZV720973 NJR720972:NJR720973 NTN720972:NTN720973 ODJ720972:ODJ720973 ONF720972:ONF720973 OXB720972:OXB720973 PGX720972:PGX720973 PQT720972:PQT720973 QAP720972:QAP720973 QKL720972:QKL720973 QUH720972:QUH720973 RED720972:RED720973 RNZ720972:RNZ720973 RXV720972:RXV720973 SHR720972:SHR720973 SRN720972:SRN720973 TBJ720972:TBJ720973 TLF720972:TLF720973 TVB720972:TVB720973 UEX720972:UEX720973 UOT720972:UOT720973 UYP720972:UYP720973 VIL720972:VIL720973 VSH720972:VSH720973 WCD720972:WCD720973 WLZ720972:WLZ720973 WVV720972:WVV720973 N786507:N786508 JJ786508:JJ786509 TF786508:TF786509 ADB786508:ADB786509 AMX786508:AMX786509 AWT786508:AWT786509 BGP786508:BGP786509 BQL786508:BQL786509 CAH786508:CAH786509 CKD786508:CKD786509 CTZ786508:CTZ786509 DDV786508:DDV786509 DNR786508:DNR786509 DXN786508:DXN786509 EHJ786508:EHJ786509 ERF786508:ERF786509 FBB786508:FBB786509 FKX786508:FKX786509 FUT786508:FUT786509 GEP786508:GEP786509 GOL786508:GOL786509 GYH786508:GYH786509 HID786508:HID786509 HRZ786508:HRZ786509 IBV786508:IBV786509 ILR786508:ILR786509 IVN786508:IVN786509 JFJ786508:JFJ786509 JPF786508:JPF786509 JZB786508:JZB786509 KIX786508:KIX786509 KST786508:KST786509 LCP786508:LCP786509 LML786508:LML786509 LWH786508:LWH786509 MGD786508:MGD786509 MPZ786508:MPZ786509 MZV786508:MZV786509 NJR786508:NJR786509 NTN786508:NTN786509 ODJ786508:ODJ786509 ONF786508:ONF786509 OXB786508:OXB786509 PGX786508:PGX786509 PQT786508:PQT786509 QAP786508:QAP786509 QKL786508:QKL786509 QUH786508:QUH786509 RED786508:RED786509 RNZ786508:RNZ786509 RXV786508:RXV786509 SHR786508:SHR786509 SRN786508:SRN786509 TBJ786508:TBJ786509 TLF786508:TLF786509 TVB786508:TVB786509 UEX786508:UEX786509 UOT786508:UOT786509 UYP786508:UYP786509 VIL786508:VIL786509 VSH786508:VSH786509 WCD786508:WCD786509 WLZ786508:WLZ786509 WVV786508:WVV786509 N852043:N852044 JJ852044:JJ852045 TF852044:TF852045 ADB852044:ADB852045 AMX852044:AMX852045 AWT852044:AWT852045 BGP852044:BGP852045 BQL852044:BQL852045 CAH852044:CAH852045 CKD852044:CKD852045 CTZ852044:CTZ852045 DDV852044:DDV852045 DNR852044:DNR852045 DXN852044:DXN852045 EHJ852044:EHJ852045 ERF852044:ERF852045 FBB852044:FBB852045 FKX852044:FKX852045 FUT852044:FUT852045 GEP852044:GEP852045 GOL852044:GOL852045 GYH852044:GYH852045 HID852044:HID852045 HRZ852044:HRZ852045 IBV852044:IBV852045 ILR852044:ILR852045 IVN852044:IVN852045 JFJ852044:JFJ852045 JPF852044:JPF852045 JZB852044:JZB852045 KIX852044:KIX852045 KST852044:KST852045 LCP852044:LCP852045 LML852044:LML852045 LWH852044:LWH852045 MGD852044:MGD852045 MPZ852044:MPZ852045 MZV852044:MZV852045 NJR852044:NJR852045 NTN852044:NTN852045 ODJ852044:ODJ852045 ONF852044:ONF852045 OXB852044:OXB852045 PGX852044:PGX852045 PQT852044:PQT852045 QAP852044:QAP852045 QKL852044:QKL852045 QUH852044:QUH852045 RED852044:RED852045 RNZ852044:RNZ852045 RXV852044:RXV852045 SHR852044:SHR852045 SRN852044:SRN852045 TBJ852044:TBJ852045 TLF852044:TLF852045 TVB852044:TVB852045 UEX852044:UEX852045 UOT852044:UOT852045 UYP852044:UYP852045 VIL852044:VIL852045 VSH852044:VSH852045 WCD852044:WCD852045 WLZ852044:WLZ852045 WVV852044:WVV852045 N917579:N917580 JJ917580:JJ917581 TF917580:TF917581 ADB917580:ADB917581 AMX917580:AMX917581 AWT917580:AWT917581 BGP917580:BGP917581 BQL917580:BQL917581 CAH917580:CAH917581 CKD917580:CKD917581 CTZ917580:CTZ917581 DDV917580:DDV917581 DNR917580:DNR917581 DXN917580:DXN917581 EHJ917580:EHJ917581 ERF917580:ERF917581 FBB917580:FBB917581 FKX917580:FKX917581 FUT917580:FUT917581 GEP917580:GEP917581 GOL917580:GOL917581 GYH917580:GYH917581 HID917580:HID917581 HRZ917580:HRZ917581 IBV917580:IBV917581 ILR917580:ILR917581 IVN917580:IVN917581 JFJ917580:JFJ917581 JPF917580:JPF917581 JZB917580:JZB917581 KIX917580:KIX917581 KST917580:KST917581 LCP917580:LCP917581 LML917580:LML917581 LWH917580:LWH917581 MGD917580:MGD917581 MPZ917580:MPZ917581 MZV917580:MZV917581 NJR917580:NJR917581 NTN917580:NTN917581 ODJ917580:ODJ917581 ONF917580:ONF917581 OXB917580:OXB917581 PGX917580:PGX917581 PQT917580:PQT917581 QAP917580:QAP917581 QKL917580:QKL917581 QUH917580:QUH917581 RED917580:RED917581 RNZ917580:RNZ917581 RXV917580:RXV917581 SHR917580:SHR917581 SRN917580:SRN917581 TBJ917580:TBJ917581 TLF917580:TLF917581 TVB917580:TVB917581 UEX917580:UEX917581 UOT917580:UOT917581 UYP917580:UYP917581 VIL917580:VIL917581 VSH917580:VSH917581 WCD917580:WCD917581 WLZ917580:WLZ917581 WVV917580:WVV917581 N983115:N983116 JJ983116:JJ983117 TF983116:TF983117 ADB983116:ADB983117 AMX983116:AMX983117 AWT983116:AWT983117 BGP983116:BGP983117 BQL983116:BQL983117 CAH983116:CAH983117 CKD983116:CKD983117 CTZ983116:CTZ983117 DDV983116:DDV983117 DNR983116:DNR983117 DXN983116:DXN983117 EHJ983116:EHJ983117 ERF983116:ERF983117 FBB983116:FBB983117 FKX983116:FKX983117 FUT983116:FUT983117 GEP983116:GEP983117 GOL983116:GOL983117 GYH983116:GYH983117 HID983116:HID983117 HRZ983116:HRZ983117 IBV983116:IBV983117 ILR983116:ILR983117 IVN983116:IVN983117 JFJ983116:JFJ983117 JPF983116:JPF983117 JZB983116:JZB983117 KIX983116:KIX983117 KST983116:KST983117 LCP983116:LCP983117 LML983116:LML983117 LWH983116:LWH983117 MGD983116:MGD983117 MPZ983116:MPZ983117 MZV983116:MZV983117 NJR983116:NJR983117 NTN983116:NTN983117 ODJ983116:ODJ983117 ONF983116:ONF983117 OXB983116:OXB983117 PGX983116:PGX983117 PQT983116:PQT983117 QAP983116:QAP983117 QKL983116:QKL983117 QUH983116:QUH983117 RED983116:RED983117 RNZ983116:RNZ983117 RXV983116:RXV983117 SHR983116:SHR983117 SRN983116:SRN983117 TBJ983116:TBJ983117 TLF983116:TLF983117 TVB983116:TVB983117 UEX983116:UEX983117 UOT983116:UOT983117 UYP983116:UYP983117 VIL983116:VIL983117 VSH983116:VSH983117 WCD983116:WCD983117 WLZ983116:WLZ983117 WVV983116:WVV983117 WLZ44:WLZ45 JJ16:JJ18 TF16:TF18 ADB16:ADB18 AMX16:AMX18 AWT16:AWT18 BGP16:BGP18 BQL16:BQL18 CAH16:CAH18 CKD16:CKD18 CTZ16:CTZ18 DDV16:DDV18 DNR16:DNR18 DXN16:DXN18 EHJ16:EHJ18 ERF16:ERF18 FBB16:FBB18 FKX16:FKX18 FUT16:FUT18 GEP16:GEP18 GOL16:GOL18 GYH16:GYH18 HID16:HID18 HRZ16:HRZ18 IBV16:IBV18 ILR16:ILR18 IVN16:IVN18 JFJ16:JFJ18 JPF16:JPF18 JZB16:JZB18 KIX16:KIX18 KST16:KST18 LCP16:LCP18 LML16:LML18 LWH16:LWH18 MGD16:MGD18 MPZ16:MPZ18 MZV16:MZV18 NJR16:NJR18 NTN16:NTN18 ODJ16:ODJ18 ONF16:ONF18 OXB16:OXB18 PGX16:PGX18 PQT16:PQT18 QAP16:QAP18 QKL16:QKL18 QUH16:QUH18 RED16:RED18 RNZ16:RNZ18 RXV16:RXV18 SHR16:SHR18 SRN16:SRN18 TBJ16:TBJ18 TLF16:TLF18 TVB16:TVB18 UEX16:UEX18 UOT16:UOT18 UYP16:UYP18 VIL16:VIL18 VSH16:VSH18 WCD16:WCD18 WLZ16:WLZ18 WVV16:WVV18 WCD44:WCD45 JJ20:JJ21 TF20:TF21 ADB20:ADB21 AMX20:AMX21 AWT20:AWT21 BGP20:BGP21 BQL20:BQL21 CAH20:CAH21 CKD20:CKD21 CTZ20:CTZ21 DDV20:DDV21 DNR20:DNR21 DXN20:DXN21 EHJ20:EHJ21 ERF20:ERF21 FBB20:FBB21 FKX20:FKX21 FUT20:FUT21 GEP20:GEP21 GOL20:GOL21 GYH20:GYH21 HID20:HID21 HRZ20:HRZ21 IBV20:IBV21 ILR20:ILR21 IVN20:IVN21 JFJ20:JFJ21 JPF20:JPF21 JZB20:JZB21 KIX20:KIX21 KST20:KST21 LCP20:LCP21 LML20:LML21 LWH20:LWH21 MGD20:MGD21 MPZ20:MPZ21 MZV20:MZV21 NJR20:NJR21 NTN20:NTN21 ODJ20:ODJ21 ONF20:ONF21 OXB20:OXB21 PGX20:PGX21 PQT20:PQT21 QAP20:QAP21 QKL20:QKL21 QUH20:QUH21 RED20:RED21 RNZ20:RNZ21 RXV20:RXV21 SHR20:SHR21 SRN20:SRN21 TBJ20:TBJ21 TLF20:TLF21 TVB20:TVB21 UEX20:UEX21 UOT20:UOT21 UYP20:UYP21 VIL20:VIL21 VSH20:VSH21 WCD20:WCD21 WLZ20:WLZ21 WVV20:WVV21 VSH44:VSH45 JJ23:JJ24 TF23:TF24 ADB23:ADB24 AMX23:AMX24 AWT23:AWT24 BGP23:BGP24 BQL23:BQL24 CAH23:CAH24 CKD23:CKD24 CTZ23:CTZ24 DDV23:DDV24 DNR23:DNR24 DXN23:DXN24 EHJ23:EHJ24 ERF23:ERF24 FBB23:FBB24 FKX23:FKX24 FUT23:FUT24 GEP23:GEP24 GOL23:GOL24 GYH23:GYH24 HID23:HID24 HRZ23:HRZ24 IBV23:IBV24 ILR23:ILR24 IVN23:IVN24 JFJ23:JFJ24 JPF23:JPF24 JZB23:JZB24 KIX23:KIX24 KST23:KST24 LCP23:LCP24 LML23:LML24 LWH23:LWH24 MGD23:MGD24 MPZ23:MPZ24 MZV23:MZV24 NJR23:NJR24 NTN23:NTN24 ODJ23:ODJ24 ONF23:ONF24 OXB23:OXB24 PGX23:PGX24 PQT23:PQT24 QAP23:QAP24 QKL23:QKL24 QUH23:QUH24 RED23:RED24 RNZ23:RNZ24 RXV23:RXV24 SHR23:SHR24 SRN23:SRN24 TBJ23:TBJ24 TLF23:TLF24 TVB23:TVB24 UEX23:UEX24 UOT23:UOT24 UYP23:UYP24 VIL23:VIL24 VSH23:VSH24 WCD23:WCD24 WLZ23:WLZ24 WVV23:WVV24 VIL44:VIL45 JJ26:JJ27 TF26:TF27 ADB26:ADB27 AMX26:AMX27 AWT26:AWT27 BGP26:BGP27 BQL26:BQL27 CAH26:CAH27 CKD26:CKD27 CTZ26:CTZ27 DDV26:DDV27 DNR26:DNR27 DXN26:DXN27 EHJ26:EHJ27 ERF26:ERF27 FBB26:FBB27 FKX26:FKX27 FUT26:FUT27 GEP26:GEP27 GOL26:GOL27 GYH26:GYH27 HID26:HID27 HRZ26:HRZ27 IBV26:IBV27 ILR26:ILR27 IVN26:IVN27 JFJ26:JFJ27 JPF26:JPF27 JZB26:JZB27 KIX26:KIX27 KST26:KST27 LCP26:LCP27 LML26:LML27 LWH26:LWH27 MGD26:MGD27 MPZ26:MPZ27 MZV26:MZV27 NJR26:NJR27 NTN26:NTN27 ODJ26:ODJ27 ONF26:ONF27 OXB26:OXB27 PGX26:PGX27 PQT26:PQT27 QAP26:QAP27 QKL26:QKL27 QUH26:QUH27 RED26:RED27 RNZ26:RNZ27 RXV26:RXV27 SHR26:SHR27 SRN26:SRN27 TBJ26:TBJ27 TLF26:TLF27 TVB26:TVB27 UEX26:UEX27 UOT26:UOT27 UYP26:UYP27 VIL26:VIL27 VSH26:VSH27 WCD26:WCD27 WLZ26:WLZ27 WVV26:WVV27 UYP44:UYP45 JJ29:JJ30 TF29:TF30 ADB29:ADB30 AMX29:AMX30 AWT29:AWT30 BGP29:BGP30 BQL29:BQL30 CAH29:CAH30 CKD29:CKD30 CTZ29:CTZ30 DDV29:DDV30 DNR29:DNR30 DXN29:DXN30 EHJ29:EHJ30 ERF29:ERF30 FBB29:FBB30 FKX29:FKX30 FUT29:FUT30 GEP29:GEP30 GOL29:GOL30 GYH29:GYH30 HID29:HID30 HRZ29:HRZ30 IBV29:IBV30 ILR29:ILR30 IVN29:IVN30 JFJ29:JFJ30 JPF29:JPF30 JZB29:JZB30 KIX29:KIX30 KST29:KST30 LCP29:LCP30 LML29:LML30 LWH29:LWH30 MGD29:MGD30 MPZ29:MPZ30 MZV29:MZV30 NJR29:NJR30 NTN29:NTN30 ODJ29:ODJ30 ONF29:ONF30 OXB29:OXB30 PGX29:PGX30 PQT29:PQT30 QAP29:QAP30 QKL29:QKL30 QUH29:QUH30 RED29:RED30 RNZ29:RNZ30 RXV29:RXV30 SHR29:SHR30 SRN29:SRN30 TBJ29:TBJ30 TLF29:TLF30 TVB29:TVB30 UEX29:UEX30 UOT29:UOT30 UYP29:UYP30 VIL29:VIL30 VSH29:VSH30 WCD29:WCD30 WLZ29:WLZ30 WVV29:WVV30 UEX44:UEX45 JJ32:JJ33 TF32:TF33 ADB32:ADB33 AMX32:AMX33 AWT32:AWT33 BGP32:BGP33 BQL32:BQL33 CAH32:CAH33 CKD32:CKD33 CTZ32:CTZ33 DDV32:DDV33 DNR32:DNR33 DXN32:DXN33 EHJ32:EHJ33 ERF32:ERF33 FBB32:FBB33 FKX32:FKX33 FUT32:FUT33 GEP32:GEP33 GOL32:GOL33 GYH32:GYH33 HID32:HID33 HRZ32:HRZ33 IBV32:IBV33 ILR32:ILR33 IVN32:IVN33 JFJ32:JFJ33 JPF32:JPF33 JZB32:JZB33 KIX32:KIX33 KST32:KST33 LCP32:LCP33 LML32:LML33 LWH32:LWH33 MGD32:MGD33 MPZ32:MPZ33 MZV32:MZV33 NJR32:NJR33 NTN32:NTN33 ODJ32:ODJ33 ONF32:ONF33 OXB32:OXB33 PGX32:PGX33 PQT32:PQT33 QAP32:QAP33 QKL32:QKL33 QUH32:QUH33 RED32:RED33 RNZ32:RNZ33 RXV32:RXV33 SHR32:SHR33 SRN32:SRN33 TBJ32:TBJ33 TLF32:TLF33 TVB32:TVB33 UEX32:UEX33 UOT32:UOT33 UYP32:UYP33 VIL32:VIL33 VSH32:VSH33 WCD32:WCD33 WLZ32:WLZ33 WVV32:WVV33 UOT44:UOT45 JJ35:JJ36 TF35:TF36 ADB35:ADB36 AMX35:AMX36 AWT35:AWT36 BGP35:BGP36 BQL35:BQL36 CAH35:CAH36 CKD35:CKD36 CTZ35:CTZ36 DDV35:DDV36 DNR35:DNR36 DXN35:DXN36 EHJ35:EHJ36 ERF35:ERF36 FBB35:FBB36 FKX35:FKX36 FUT35:FUT36 GEP35:GEP36 GOL35:GOL36 GYH35:GYH36 HID35:HID36 HRZ35:HRZ36 IBV35:IBV36 ILR35:ILR36 IVN35:IVN36 JFJ35:JFJ36 JPF35:JPF36 JZB35:JZB36 KIX35:KIX36 KST35:KST36 LCP35:LCP36 LML35:LML36 LWH35:LWH36 MGD35:MGD36 MPZ35:MPZ36 MZV35:MZV36 NJR35:NJR36 NTN35:NTN36 ODJ35:ODJ36 ONF35:ONF36 OXB35:OXB36 PGX35:PGX36 PQT35:PQT36 QAP35:QAP36 QKL35:QKL36 QUH35:QUH36 RED35:RED36 RNZ35:RNZ36 RXV35:RXV36 SHR35:SHR36 SRN35:SRN36 TBJ35:TBJ36 TLF35:TLF36 TVB35:TVB36 UEX35:UEX36 UOT35:UOT36 UYP35:UYP36 VIL35:VIL36 VSH35:VSH36 WCD35:WCD36 WLZ35:WLZ36 WVV35:WVV36 TVB44:TVB45 JJ38:JJ39 TF38:TF39 ADB38:ADB39 AMX38:AMX39 AWT38:AWT39 BGP38:BGP39 BQL38:BQL39 CAH38:CAH39 CKD38:CKD39 CTZ38:CTZ39 DDV38:DDV39 DNR38:DNR39 DXN38:DXN39 EHJ38:EHJ39 ERF38:ERF39 FBB38:FBB39 FKX38:FKX39 FUT38:FUT39 GEP38:GEP39 GOL38:GOL39 GYH38:GYH39 HID38:HID39 HRZ38:HRZ39 IBV38:IBV39 ILR38:ILR39 IVN38:IVN39 JFJ38:JFJ39 JPF38:JPF39 JZB38:JZB39 KIX38:KIX39 KST38:KST39 LCP38:LCP39 LML38:LML39 LWH38:LWH39 MGD38:MGD39 MPZ38:MPZ39 MZV38:MZV39 NJR38:NJR39 NTN38:NTN39 ODJ38:ODJ39 ONF38:ONF39 OXB38:OXB39 PGX38:PGX39 PQT38:PQT39 QAP38:QAP39 QKL38:QKL39 QUH38:QUH39 RED38:RED39 RNZ38:RNZ39 RXV38:RXV39 SHR38:SHR39 SRN38:SRN39 TBJ38:TBJ39 TLF38:TLF39 TVB38:TVB39 UEX38:UEX39 UOT38:UOT39 UYP38:UYP39 VIL38:VIL39 VSH38:VSH39 WCD38:WCD39 WLZ38:WLZ39 WVV38:WVV39 TLF44:TLF45 JJ41:JJ42 TF41:TF42 ADB41:ADB42 AMX41:AMX42 AWT41:AWT42 BGP41:BGP42 BQL41:BQL42 CAH41:CAH42 CKD41:CKD42 CTZ41:CTZ42 DDV41:DDV42 DNR41:DNR42 DXN41:DXN42 EHJ41:EHJ42 ERF41:ERF42 FBB41:FBB42 FKX41:FKX42 FUT41:FUT42 GEP41:GEP42 GOL41:GOL42 GYH41:GYH42 HID41:HID42 HRZ41:HRZ42 IBV41:IBV42 ILR41:ILR42 IVN41:IVN42 JFJ41:JFJ42 JPF41:JPF42 JZB41:JZB42 KIX41:KIX42 KST41:KST42 LCP41:LCP42 LML41:LML42 LWH41:LWH42 MGD41:MGD42 MPZ41:MPZ42 MZV41:MZV42 NJR41:NJR42 NTN41:NTN42 ODJ41:ODJ42 ONF41:ONF42 OXB41:OXB42 PGX41:PGX42 PQT41:PQT42 QAP41:QAP42 QKL41:QKL42 QUH41:QUH42 RED41:RED42 RNZ41:RNZ42 RXV41:RXV42 SHR41:SHR42 SRN41:SRN42 TBJ41:TBJ42 TLF41:TLF42 TVB41:TVB42 UEX41:UEX42 UOT41:UOT42 UYP41:UYP42 VIL41:VIL42 VSH41:VSH42 WCD41:WCD42 WLZ41:WLZ42 WVV41:WVV42 TBJ44:TBJ45 JJ44:JJ45 TF44:TF45 ADB44:ADB45 AMX44:AMX45 AWT44:AWT45 BGP44:BGP45 BQL44:BQL45 CAH44:CAH45 CKD44:CKD45 CTZ44:CTZ45 DDV44:DDV45 DNR44:DNR45 DXN44:DXN45 EHJ44:EHJ45 ERF44:ERF45 FBB44:FBB45 FKX44:FKX45 FUT44:FUT45 GEP44:GEP45 GOL44:GOL45 GYH44:GYH45 HID44:HID45 HRZ44:HRZ45 IBV44:IBV45 ILR44:ILR45 IVN44:IVN45 JFJ44:JFJ45 JPF44:JPF45 JZB44:JZB45 KIX44:KIX45 KST44:KST45 LCP44:LCP45 LML44:LML45 LWH44:LWH45 MGD44:MGD45 MPZ44:MPZ45 MZV44:MZV45 NJR44:NJR45 NTN44:NTN45 ODJ44:ODJ45 ONF44:ONF45 OXB44:OXB45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pageSetUpPr fitToPage="1"/>
  </sheetPr>
  <dimension ref="A1:H50"/>
  <sheetViews>
    <sheetView view="pageLayout" topLeftCell="A4" zoomScaleNormal="100" workbookViewId="0">
      <selection activeCell="A14" sqref="A14"/>
    </sheetView>
  </sheetViews>
  <sheetFormatPr baseColWidth="10" defaultColWidth="9.140625" defaultRowHeight="12.75" x14ac:dyDescent="0.2"/>
  <cols>
    <col min="1" max="1" width="14" customWidth="1"/>
    <col min="2" max="2" width="15.5703125" customWidth="1"/>
    <col min="3" max="3" width="13.85546875" customWidth="1"/>
    <col min="4" max="4" width="12.5703125" customWidth="1"/>
    <col min="5" max="5" width="11.140625" customWidth="1"/>
    <col min="6" max="6" width="15" customWidth="1"/>
    <col min="7" max="7" width="16.85546875" customWidth="1"/>
    <col min="8" max="8" width="12.85546875" customWidth="1"/>
  </cols>
  <sheetData>
    <row r="1" spans="1:8" ht="23.25" x14ac:dyDescent="0.2">
      <c r="A1" s="70"/>
    </row>
    <row r="2" spans="1:8" ht="15" x14ac:dyDescent="0.25">
      <c r="A2" s="155" t="s">
        <v>42</v>
      </c>
      <c r="B2" s="156"/>
      <c r="C2" s="157" t="str">
        <f>CODE_PROJET</f>
        <v>BDI 12 072 11</v>
      </c>
      <c r="D2" s="158"/>
    </row>
    <row r="3" spans="1:8" ht="15" x14ac:dyDescent="0.25">
      <c r="A3" s="110" t="s">
        <v>65</v>
      </c>
      <c r="B3" s="111"/>
      <c r="C3" s="112" t="str">
        <f>INTITULE_PROJET</f>
        <v>Appui à la Bonne Gouvernance et à la lutte contre la corruption au Burundi (ABGLC)</v>
      </c>
      <c r="D3" s="113"/>
    </row>
    <row r="4" spans="1:8" ht="15" x14ac:dyDescent="0.25">
      <c r="A4" s="155" t="s">
        <v>41</v>
      </c>
      <c r="B4" s="155"/>
      <c r="C4" s="157">
        <f>ANNEE_DE_REFERENCE</f>
        <v>2014</v>
      </c>
      <c r="D4" s="158"/>
    </row>
    <row r="5" spans="1:8" ht="15" x14ac:dyDescent="0.25">
      <c r="A5" s="110" t="s">
        <v>110</v>
      </c>
      <c r="B5" s="110"/>
      <c r="C5" s="112" t="str">
        <f>TRIMESTRE_DE_REFERENCE</f>
        <v>Q1</v>
      </c>
      <c r="D5" s="113"/>
    </row>
    <row r="7" spans="1:8" x14ac:dyDescent="0.2">
      <c r="A7" t="s">
        <v>146</v>
      </c>
    </row>
    <row r="9" spans="1:8" x14ac:dyDescent="0.2">
      <c r="A9" t="s">
        <v>147</v>
      </c>
      <c r="B9" t="s">
        <v>148</v>
      </c>
      <c r="C9" t="s">
        <v>151</v>
      </c>
      <c r="D9" t="s">
        <v>220</v>
      </c>
      <c r="E9" t="s">
        <v>149</v>
      </c>
      <c r="F9" t="s">
        <v>150</v>
      </c>
      <c r="G9" t="s">
        <v>221</v>
      </c>
      <c r="H9" t="s">
        <v>152</v>
      </c>
    </row>
    <row r="10" spans="1:8" ht="15" x14ac:dyDescent="0.25">
      <c r="A10" s="244" t="s">
        <v>326</v>
      </c>
      <c r="B10" s="354" t="s">
        <v>329</v>
      </c>
      <c r="C10" s="244" t="s">
        <v>330</v>
      </c>
      <c r="D10" s="244" t="s">
        <v>331</v>
      </c>
      <c r="E10" s="355">
        <v>41581</v>
      </c>
      <c r="F10" s="245"/>
      <c r="G10" s="244" t="s">
        <v>333</v>
      </c>
      <c r="H10" s="71" t="s">
        <v>334</v>
      </c>
    </row>
    <row r="11" spans="1:8" x14ac:dyDescent="0.2">
      <c r="A11" s="244" t="s">
        <v>327</v>
      </c>
      <c r="B11" s="244" t="s">
        <v>345</v>
      </c>
      <c r="C11" s="244" t="s">
        <v>335</v>
      </c>
      <c r="D11" s="244" t="s">
        <v>331</v>
      </c>
      <c r="E11" s="355">
        <v>41379</v>
      </c>
      <c r="F11" s="361">
        <v>41865</v>
      </c>
      <c r="G11" s="244" t="s">
        <v>333</v>
      </c>
      <c r="H11" s="71" t="s">
        <v>334</v>
      </c>
    </row>
    <row r="12" spans="1:8" x14ac:dyDescent="0.2">
      <c r="A12" s="244" t="s">
        <v>328</v>
      </c>
      <c r="B12" s="244" t="s">
        <v>336</v>
      </c>
      <c r="C12" s="244" t="s">
        <v>337</v>
      </c>
      <c r="D12" s="244" t="s">
        <v>338</v>
      </c>
      <c r="E12" s="355">
        <v>41582</v>
      </c>
      <c r="F12" s="245" t="s">
        <v>332</v>
      </c>
      <c r="G12" s="244" t="s">
        <v>339</v>
      </c>
      <c r="H12" s="71" t="s">
        <v>334</v>
      </c>
    </row>
    <row r="13" spans="1:8" x14ac:dyDescent="0.2">
      <c r="A13" s="244" t="s">
        <v>374</v>
      </c>
      <c r="B13" s="244" t="s">
        <v>375</v>
      </c>
      <c r="C13" s="244" t="s">
        <v>376</v>
      </c>
      <c r="D13" s="244" t="s">
        <v>338</v>
      </c>
      <c r="E13" s="355">
        <v>41610</v>
      </c>
      <c r="F13" s="245" t="s">
        <v>332</v>
      </c>
      <c r="G13" s="244" t="s">
        <v>339</v>
      </c>
      <c r="H13" s="71" t="s">
        <v>334</v>
      </c>
    </row>
    <row r="14" spans="1:8" x14ac:dyDescent="0.2">
      <c r="A14" s="244" t="s">
        <v>580</v>
      </c>
      <c r="B14" s="244" t="s">
        <v>581</v>
      </c>
      <c r="C14" s="244" t="s">
        <v>582</v>
      </c>
      <c r="D14" s="244" t="s">
        <v>331</v>
      </c>
      <c r="E14" s="355">
        <v>41701</v>
      </c>
      <c r="F14" s="245" t="s">
        <v>332</v>
      </c>
      <c r="G14" s="244" t="s">
        <v>339</v>
      </c>
      <c r="H14" s="71" t="s">
        <v>334</v>
      </c>
    </row>
    <row r="15" spans="1:8" x14ac:dyDescent="0.2">
      <c r="A15" s="244"/>
      <c r="B15" s="244"/>
      <c r="C15" s="244"/>
      <c r="D15" s="244"/>
      <c r="E15" s="245"/>
      <c r="F15" s="245"/>
      <c r="G15" s="244"/>
      <c r="H15" s="71"/>
    </row>
    <row r="16" spans="1:8" x14ac:dyDescent="0.2">
      <c r="A16" s="244"/>
      <c r="B16" s="244"/>
      <c r="C16" s="244"/>
      <c r="D16" s="244"/>
      <c r="E16" s="245"/>
      <c r="F16" s="245"/>
      <c r="G16" s="244"/>
      <c r="H16" s="71"/>
    </row>
    <row r="17" spans="1:8" x14ac:dyDescent="0.2">
      <c r="A17" s="244"/>
      <c r="B17" s="244"/>
      <c r="C17" s="244"/>
      <c r="D17" s="244"/>
      <c r="E17" s="245"/>
      <c r="F17" s="245"/>
      <c r="G17" s="244"/>
      <c r="H17" s="71"/>
    </row>
    <row r="18" spans="1:8" x14ac:dyDescent="0.2">
      <c r="A18" s="244"/>
      <c r="B18" s="244"/>
      <c r="C18" s="244"/>
      <c r="D18" s="244"/>
      <c r="E18" s="245"/>
      <c r="F18" s="245"/>
      <c r="G18" s="244"/>
      <c r="H18" s="71"/>
    </row>
    <row r="19" spans="1:8" x14ac:dyDescent="0.2">
      <c r="A19" s="244"/>
      <c r="B19" s="244"/>
      <c r="C19" s="244"/>
      <c r="D19" s="244"/>
      <c r="E19" s="245"/>
      <c r="F19" s="245"/>
      <c r="G19" s="244"/>
      <c r="H19" s="71"/>
    </row>
    <row r="20" spans="1:8" x14ac:dyDescent="0.2">
      <c r="A20" s="244"/>
      <c r="B20" s="244"/>
      <c r="C20" s="244"/>
      <c r="D20" s="244"/>
      <c r="E20" s="245"/>
      <c r="F20" s="245"/>
      <c r="G20" s="244"/>
      <c r="H20" s="71"/>
    </row>
    <row r="21" spans="1:8" x14ac:dyDescent="0.2">
      <c r="A21" s="244"/>
      <c r="B21" s="244"/>
      <c r="C21" s="244"/>
      <c r="D21" s="244"/>
      <c r="E21" s="245"/>
      <c r="F21" s="245"/>
      <c r="G21" s="244"/>
      <c r="H21" s="71"/>
    </row>
    <row r="22" spans="1:8" x14ac:dyDescent="0.2">
      <c r="A22" s="244"/>
      <c r="B22" s="244"/>
      <c r="C22" s="244"/>
      <c r="D22" s="244"/>
      <c r="E22" s="245"/>
      <c r="F22" s="245"/>
      <c r="G22" s="244"/>
      <c r="H22" s="71"/>
    </row>
    <row r="23" spans="1:8" x14ac:dyDescent="0.2">
      <c r="A23" s="244"/>
      <c r="B23" s="244"/>
      <c r="C23" s="244"/>
      <c r="D23" s="244"/>
      <c r="E23" s="245"/>
      <c r="F23" s="245"/>
      <c r="G23" s="244"/>
      <c r="H23" s="71"/>
    </row>
    <row r="24" spans="1:8" x14ac:dyDescent="0.2">
      <c r="A24" s="244"/>
      <c r="B24" s="244"/>
      <c r="C24" s="244"/>
      <c r="D24" s="244"/>
      <c r="E24" s="245"/>
      <c r="F24" s="245"/>
      <c r="G24" s="244"/>
      <c r="H24" s="71"/>
    </row>
    <row r="25" spans="1:8" x14ac:dyDescent="0.2">
      <c r="A25" s="244"/>
      <c r="B25" s="244"/>
      <c r="C25" s="244"/>
      <c r="D25" s="244"/>
      <c r="E25" s="245"/>
      <c r="F25" s="245"/>
      <c r="G25" s="244"/>
      <c r="H25" s="71"/>
    </row>
    <row r="26" spans="1:8" x14ac:dyDescent="0.2">
      <c r="A26" s="244"/>
      <c r="B26" s="244"/>
      <c r="C26" s="244"/>
      <c r="D26" s="244"/>
      <c r="E26" s="245"/>
      <c r="F26" s="245"/>
      <c r="G26" s="244"/>
      <c r="H26" s="71"/>
    </row>
    <row r="31" spans="1:8" x14ac:dyDescent="0.2">
      <c r="A31" t="s">
        <v>153</v>
      </c>
    </row>
    <row r="33" spans="1:6" x14ac:dyDescent="0.2">
      <c r="A33" t="s">
        <v>210</v>
      </c>
      <c r="B33" t="s">
        <v>227</v>
      </c>
      <c r="C33" t="s">
        <v>149</v>
      </c>
      <c r="D33" t="s">
        <v>150</v>
      </c>
      <c r="E33" t="s">
        <v>228</v>
      </c>
      <c r="F33" t="s">
        <v>209</v>
      </c>
    </row>
    <row r="34" spans="1:6" x14ac:dyDescent="0.2">
      <c r="A34" s="244"/>
      <c r="B34" s="244"/>
      <c r="C34" s="245"/>
      <c r="D34" s="245"/>
      <c r="E34" s="244"/>
      <c r="F34" s="71"/>
    </row>
    <row r="35" spans="1:6" x14ac:dyDescent="0.2">
      <c r="A35" s="244"/>
      <c r="B35" s="244"/>
      <c r="C35" s="245"/>
      <c r="D35" s="245"/>
      <c r="E35" s="244"/>
      <c r="F35" s="71"/>
    </row>
    <row r="36" spans="1:6" x14ac:dyDescent="0.2">
      <c r="A36" s="244"/>
      <c r="B36" s="244"/>
      <c r="C36" s="245"/>
      <c r="D36" s="245"/>
      <c r="E36" s="244"/>
      <c r="F36" s="71"/>
    </row>
    <row r="37" spans="1:6" x14ac:dyDescent="0.2">
      <c r="A37" s="244"/>
      <c r="B37" s="244"/>
      <c r="C37" s="245"/>
      <c r="D37" s="245"/>
      <c r="E37" s="244"/>
      <c r="F37" s="71"/>
    </row>
    <row r="38" spans="1:6" x14ac:dyDescent="0.2">
      <c r="A38" s="244"/>
      <c r="B38" s="244"/>
      <c r="C38" s="245"/>
      <c r="D38" s="245"/>
      <c r="E38" s="244"/>
      <c r="F38" s="71"/>
    </row>
    <row r="39" spans="1:6" x14ac:dyDescent="0.2">
      <c r="A39" s="244"/>
      <c r="B39" s="244"/>
      <c r="C39" s="245"/>
      <c r="D39" s="245"/>
      <c r="E39" s="244"/>
      <c r="F39" s="71"/>
    </row>
    <row r="40" spans="1:6" x14ac:dyDescent="0.2">
      <c r="A40" s="244"/>
      <c r="B40" s="244"/>
      <c r="C40" s="245"/>
      <c r="D40" s="245"/>
      <c r="E40" s="244"/>
      <c r="F40" s="71"/>
    </row>
    <row r="41" spans="1:6" x14ac:dyDescent="0.2">
      <c r="A41" s="244"/>
      <c r="B41" s="244"/>
      <c r="C41" s="245"/>
      <c r="D41" s="245"/>
      <c r="E41" s="244"/>
      <c r="F41" s="71"/>
    </row>
    <row r="42" spans="1:6" x14ac:dyDescent="0.2">
      <c r="A42" s="244"/>
      <c r="B42" s="244"/>
      <c r="C42" s="245"/>
      <c r="D42" s="245"/>
      <c r="E42" s="244"/>
      <c r="F42" s="71"/>
    </row>
    <row r="43" spans="1:6" x14ac:dyDescent="0.2">
      <c r="A43" s="244"/>
      <c r="B43" s="244"/>
      <c r="C43" s="245"/>
      <c r="D43" s="245"/>
      <c r="E43" s="244"/>
      <c r="F43" s="71"/>
    </row>
    <row r="44" spans="1:6" x14ac:dyDescent="0.2">
      <c r="A44" s="244"/>
      <c r="B44" s="244"/>
      <c r="C44" s="245"/>
      <c r="D44" s="245"/>
      <c r="E44" s="244"/>
      <c r="F44" s="71"/>
    </row>
    <row r="45" spans="1:6" x14ac:dyDescent="0.2">
      <c r="A45" s="244"/>
      <c r="B45" s="244"/>
      <c r="C45" s="245"/>
      <c r="D45" s="245"/>
      <c r="E45" s="244"/>
      <c r="F45" s="71"/>
    </row>
    <row r="46" spans="1:6" x14ac:dyDescent="0.2">
      <c r="A46" s="244"/>
      <c r="B46" s="244"/>
      <c r="C46" s="245"/>
      <c r="D46" s="245"/>
      <c r="E46" s="244"/>
      <c r="F46" s="71"/>
    </row>
    <row r="47" spans="1:6" x14ac:dyDescent="0.2">
      <c r="A47" s="244"/>
      <c r="B47" s="244"/>
      <c r="C47" s="245"/>
      <c r="D47" s="245"/>
      <c r="E47" s="244"/>
      <c r="F47" s="71"/>
    </row>
    <row r="48" spans="1:6" x14ac:dyDescent="0.2">
      <c r="A48" s="244"/>
      <c r="B48" s="244"/>
      <c r="C48" s="245"/>
      <c r="D48" s="245"/>
      <c r="E48" s="244"/>
      <c r="F48" s="71"/>
    </row>
    <row r="49" spans="1:6" x14ac:dyDescent="0.2">
      <c r="A49" s="244"/>
      <c r="B49" s="244"/>
      <c r="C49" s="245"/>
      <c r="D49" s="245"/>
      <c r="E49" s="244"/>
      <c r="F49" s="71"/>
    </row>
    <row r="50" spans="1:6" x14ac:dyDescent="0.2">
      <c r="A50" s="244"/>
      <c r="B50" s="244"/>
      <c r="C50" s="245"/>
      <c r="D50" s="245"/>
      <c r="E50" s="244"/>
      <c r="F50" s="71"/>
    </row>
  </sheetData>
  <sheetProtection formatCells="0" formatColumns="0" formatRows="0" insertRows="0"/>
  <dataValidations count="5">
    <dataValidation type="list" allowBlank="1" showInputMessage="1" showErrorMessage="1" sqref="H10:H26">
      <formula1>"à jour, en retard, N/A"</formula1>
    </dataValidation>
    <dataValidation type="list" allowBlank="1" showInputMessage="1" showErrorMessage="1" sqref="F34:F50">
      <formula1>"à jour, en retard, terminé"</formula1>
    </dataValidation>
    <dataValidation type="list" allowBlank="1" showInputMessage="1" showErrorMessage="1" sqref="A34:A50">
      <formula1>"Appui perlé,M&amp;E, Suivi,Etudes,Recherche,"</formula1>
    </dataValidation>
    <dataValidation type="list" allowBlank="1" showInputMessage="1" showErrorMessage="1" sqref="D10:D26">
      <formula1>"M,F"</formula1>
    </dataValidation>
    <dataValidation type="list" allowBlank="1" showInputMessage="1" showErrorMessage="1" sqref="G10:G26">
      <formula1>"National mis à disp.,National recruté,International "</formula1>
    </dataValidation>
  </dataValidations>
  <pageMargins left="0.70866141732283472" right="0.70866141732283472" top="0.74803149606299213" bottom="0.74803149606299213" header="0.31496062992125984" footer="0.31496062992125984"/>
  <pageSetup paperSize="9" scale="79" fitToHeight="2" orientation="portrait" r:id="rId1"/>
  <headerFooter>
    <oddHeader>&amp;C&amp;"Arial,Bold"&amp;18&amp;K03+000Suivi RH et Services</oddHeader>
  </headerFooter>
  <tableParts count="2">
    <tablePart r:id="rId2"/>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AN34"/>
  <sheetViews>
    <sheetView view="pageLayout" topLeftCell="A25" zoomScaleNormal="100" workbookViewId="0">
      <selection activeCell="A32" sqref="A32:XFD34"/>
    </sheetView>
  </sheetViews>
  <sheetFormatPr baseColWidth="10" defaultColWidth="9.140625" defaultRowHeight="12.75" outlineLevelCol="1" x14ac:dyDescent="0.2"/>
  <cols>
    <col min="1" max="1" width="38.7109375" style="3" customWidth="1"/>
    <col min="2" max="2" width="12" style="3" customWidth="1"/>
    <col min="3" max="3" width="10.7109375" style="3" customWidth="1"/>
    <col min="4" max="4" width="11" style="3" customWidth="1"/>
    <col min="5" max="5" width="11.7109375" style="3" customWidth="1"/>
    <col min="6" max="9" width="11.7109375" style="3" hidden="1" customWidth="1" outlineLevel="1"/>
    <col min="10" max="10" width="15.5703125" style="3" hidden="1" customWidth="1" outlineLevel="1"/>
    <col min="11" max="11" width="10.7109375" style="3" customWidth="1" collapsed="1"/>
    <col min="12" max="12" width="10.7109375" style="3" customWidth="1"/>
    <col min="13" max="16" width="11.7109375" style="3" hidden="1" customWidth="1" outlineLevel="1"/>
    <col min="17" max="17" width="15.5703125" style="3" hidden="1" customWidth="1" outlineLevel="1"/>
    <col min="18" max="18" width="10.7109375" style="3" customWidth="1" collapsed="1"/>
    <col min="19" max="19" width="10.7109375" style="3" customWidth="1"/>
    <col min="20" max="23" width="11.7109375" style="3" hidden="1" customWidth="1" outlineLevel="1"/>
    <col min="24" max="24" width="15.5703125" style="3" hidden="1" customWidth="1" outlineLevel="1"/>
    <col min="25" max="25" width="10.7109375" style="3" customWidth="1" collapsed="1"/>
    <col min="26" max="26" width="10.7109375" style="3" customWidth="1"/>
    <col min="27" max="30" width="11.7109375" style="3" hidden="1" customWidth="1" outlineLevel="1"/>
    <col min="31" max="31" width="15.5703125" style="3" hidden="1" customWidth="1" outlineLevel="1"/>
    <col min="32" max="32" width="10.7109375" style="3" customWidth="1" collapsed="1"/>
    <col min="33" max="33" width="10.7109375" style="3" customWidth="1"/>
    <col min="34" max="34" width="21.85546875" style="3" customWidth="1" outlineLevel="1"/>
    <col min="35" max="36" width="22.140625" style="3" customWidth="1" outlineLevel="1"/>
    <col min="37" max="39" width="21.5703125" style="3" customWidth="1" outlineLevel="1"/>
    <col min="40" max="40" width="20.7109375" style="3" customWidth="1"/>
    <col min="41" max="41" width="21.140625" style="3" customWidth="1"/>
    <col min="42" max="16384" width="9.140625" style="3"/>
  </cols>
  <sheetData>
    <row r="1" spans="1:40" s="1" customFormat="1" ht="23.25" x14ac:dyDescent="0.2">
      <c r="A1" s="611"/>
      <c r="B1" s="612"/>
    </row>
    <row r="2" spans="1:40" s="1" customFormat="1" ht="14.25" customHeight="1" x14ac:dyDescent="0.25">
      <c r="A2" s="155" t="s">
        <v>42</v>
      </c>
      <c r="B2" s="156"/>
      <c r="C2" s="157" t="str">
        <f>CODE_PROJET</f>
        <v>BDI 12 072 11</v>
      </c>
      <c r="D2" s="158"/>
    </row>
    <row r="3" spans="1:40" s="1" customFormat="1" ht="14.25" customHeight="1" x14ac:dyDescent="0.25">
      <c r="A3" s="110" t="s">
        <v>65</v>
      </c>
      <c r="B3" s="111"/>
      <c r="C3" s="112" t="str">
        <f>INTITULE_PROJET</f>
        <v>Appui à la Bonne Gouvernance et à la lutte contre la corruption au Burundi (ABGLC)</v>
      </c>
      <c r="D3" s="113"/>
    </row>
    <row r="4" spans="1:40" s="1" customFormat="1" ht="14.25" customHeight="1" x14ac:dyDescent="0.25">
      <c r="A4" s="155" t="s">
        <v>41</v>
      </c>
      <c r="B4" s="156"/>
      <c r="C4" s="157">
        <f>ANNEE_DE_REFERENCE</f>
        <v>2014</v>
      </c>
      <c r="D4" s="158"/>
    </row>
    <row r="5" spans="1:40" s="1" customFormat="1" ht="15" x14ac:dyDescent="0.25">
      <c r="A5" s="110" t="s">
        <v>110</v>
      </c>
      <c r="B5" s="111"/>
      <c r="C5" s="112" t="str">
        <f>TRIMESTRE_DE_REFERENCE</f>
        <v>Q1</v>
      </c>
      <c r="D5" s="113"/>
    </row>
    <row r="6" spans="1:40" s="1" customFormat="1" x14ac:dyDescent="0.2">
      <c r="C6" s="3"/>
    </row>
    <row r="7" spans="1:40" s="19" customFormat="1" ht="39" customHeight="1" x14ac:dyDescent="0.2">
      <c r="A7" s="21" t="s">
        <v>37</v>
      </c>
      <c r="B7" s="20" t="s">
        <v>35</v>
      </c>
      <c r="C7" s="20" t="s">
        <v>36</v>
      </c>
      <c r="D7" s="17" t="s">
        <v>27</v>
      </c>
      <c r="E7" s="17" t="s">
        <v>28</v>
      </c>
      <c r="F7" s="51" t="s">
        <v>85</v>
      </c>
      <c r="G7" s="51" t="s">
        <v>86</v>
      </c>
      <c r="H7" s="51" t="s">
        <v>87</v>
      </c>
      <c r="I7" s="51" t="s">
        <v>88</v>
      </c>
      <c r="J7" s="52" t="s">
        <v>80</v>
      </c>
      <c r="K7" s="17" t="s">
        <v>29</v>
      </c>
      <c r="L7" s="17" t="s">
        <v>30</v>
      </c>
      <c r="M7" s="51" t="s">
        <v>81</v>
      </c>
      <c r="N7" s="51" t="s">
        <v>82</v>
      </c>
      <c r="O7" s="51" t="s">
        <v>83</v>
      </c>
      <c r="P7" s="51" t="s">
        <v>84</v>
      </c>
      <c r="Q7" s="52" t="s">
        <v>80</v>
      </c>
      <c r="R7" s="17" t="s">
        <v>31</v>
      </c>
      <c r="S7" s="17" t="s">
        <v>32</v>
      </c>
      <c r="T7" s="51" t="s">
        <v>76</v>
      </c>
      <c r="U7" s="51" t="s">
        <v>77</v>
      </c>
      <c r="V7" s="51" t="s">
        <v>78</v>
      </c>
      <c r="W7" s="51" t="s">
        <v>79</v>
      </c>
      <c r="X7" s="52" t="s">
        <v>80</v>
      </c>
      <c r="Y7" s="17" t="s">
        <v>33</v>
      </c>
      <c r="Z7" s="17" t="s">
        <v>34</v>
      </c>
      <c r="AA7" s="51" t="s">
        <v>89</v>
      </c>
      <c r="AB7" s="51" t="s">
        <v>90</v>
      </c>
      <c r="AC7" s="51" t="s">
        <v>91</v>
      </c>
      <c r="AD7" s="51" t="s">
        <v>92</v>
      </c>
      <c r="AE7" s="52" t="s">
        <v>80</v>
      </c>
      <c r="AF7" s="17" t="s">
        <v>39</v>
      </c>
      <c r="AG7" s="17" t="s">
        <v>40</v>
      </c>
      <c r="AH7" s="18" t="s">
        <v>6</v>
      </c>
      <c r="AI7" s="18" t="s">
        <v>7</v>
      </c>
      <c r="AJ7" s="18" t="s">
        <v>8</v>
      </c>
      <c r="AK7" s="18" t="s">
        <v>9</v>
      </c>
      <c r="AL7" s="18" t="s">
        <v>10</v>
      </c>
      <c r="AM7" s="18" t="s">
        <v>11</v>
      </c>
      <c r="AN7" s="21" t="s">
        <v>38</v>
      </c>
    </row>
    <row r="8" spans="1:40" s="1" customFormat="1" ht="12" customHeight="1"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s="22" customFormat="1" ht="30" customHeight="1" x14ac:dyDescent="0.2">
      <c r="A9" s="613" t="s">
        <v>418</v>
      </c>
      <c r="B9" s="610"/>
      <c r="C9" s="610"/>
      <c r="D9" s="610"/>
      <c r="E9" s="610"/>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26"/>
      <c r="AI9" s="26"/>
      <c r="AJ9" s="26"/>
      <c r="AK9" s="26"/>
      <c r="AL9" s="26"/>
      <c r="AM9" s="26"/>
      <c r="AN9" s="26"/>
    </row>
    <row r="10" spans="1:40" ht="38.25" customHeight="1" x14ac:dyDescent="0.2">
      <c r="A10" s="5"/>
      <c r="B10" s="5"/>
      <c r="C10" s="5"/>
      <c r="D10" s="5"/>
      <c r="E10" s="49"/>
      <c r="F10" s="49"/>
      <c r="G10" s="49"/>
      <c r="H10" s="49"/>
      <c r="I10" s="49"/>
      <c r="J10" s="49"/>
      <c r="K10" s="5"/>
      <c r="L10" s="5"/>
      <c r="M10" s="49"/>
      <c r="N10" s="49"/>
      <c r="O10" s="49"/>
      <c r="P10" s="49"/>
      <c r="Q10" s="49"/>
      <c r="R10" s="5"/>
      <c r="S10" s="5"/>
      <c r="T10" s="49"/>
      <c r="U10" s="49"/>
      <c r="V10" s="49"/>
      <c r="W10" s="49"/>
      <c r="X10" s="49"/>
      <c r="Y10" s="5"/>
      <c r="Z10" s="5"/>
      <c r="AA10" s="49"/>
      <c r="AB10" s="49"/>
      <c r="AC10" s="49"/>
      <c r="AD10" s="49"/>
      <c r="AE10" s="49"/>
      <c r="AF10" s="5"/>
      <c r="AG10" s="5"/>
      <c r="AH10" s="5"/>
      <c r="AI10" s="5" t="s">
        <v>12</v>
      </c>
      <c r="AJ10" s="5"/>
      <c r="AK10" s="5"/>
      <c r="AL10" s="5"/>
      <c r="AM10" s="5"/>
      <c r="AN10" s="6"/>
    </row>
    <row r="11" spans="1:40"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6"/>
    </row>
    <row r="12" spans="1:40" x14ac:dyDescent="0.2">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row>
    <row r="13" spans="1:40" s="23" customFormat="1" ht="30" customHeight="1" x14ac:dyDescent="0.2">
      <c r="A13" s="610" t="s">
        <v>419</v>
      </c>
      <c r="B13" s="610"/>
      <c r="C13" s="610"/>
      <c r="D13" s="610"/>
      <c r="E13" s="610"/>
      <c r="F13" s="610"/>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25"/>
      <c r="AI13" s="25"/>
      <c r="AJ13" s="25"/>
      <c r="AK13" s="25"/>
      <c r="AL13" s="25"/>
      <c r="AM13" s="25"/>
      <c r="AN13" s="25"/>
    </row>
    <row r="14" spans="1:40" ht="29.25" customHeight="1" x14ac:dyDescent="0.2">
      <c r="A14" s="436" t="s">
        <v>420</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6"/>
    </row>
    <row r="15" spans="1:40" x14ac:dyDescent="0.2">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row>
    <row r="16" spans="1:40" s="24" customFormat="1" ht="30" customHeight="1" x14ac:dyDescent="0.2">
      <c r="A16" s="610" t="s">
        <v>421</v>
      </c>
      <c r="B16" s="610"/>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25"/>
      <c r="AI16" s="25"/>
      <c r="AJ16" s="25"/>
      <c r="AK16" s="25"/>
      <c r="AL16" s="25"/>
      <c r="AM16" s="25"/>
      <c r="AN16" s="25"/>
    </row>
    <row r="17" spans="1:40" ht="25.5" x14ac:dyDescent="0.2">
      <c r="A17" s="436" t="s">
        <v>422</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6"/>
    </row>
    <row r="18" spans="1:40" ht="38.25" x14ac:dyDescent="0.2">
      <c r="A18" s="436" t="s">
        <v>423</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6"/>
    </row>
    <row r="19" spans="1:40" ht="25.5" x14ac:dyDescent="0.2">
      <c r="A19" s="436" t="s">
        <v>287</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6"/>
    </row>
    <row r="20" spans="1:40" ht="25.5" x14ac:dyDescent="0.2">
      <c r="A20" s="436" t="s">
        <v>289</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6"/>
    </row>
    <row r="21" spans="1:40" ht="25.5" x14ac:dyDescent="0.2">
      <c r="A21" s="436" t="s">
        <v>424</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6"/>
    </row>
    <row r="22" spans="1:40" ht="25.5" x14ac:dyDescent="0.2">
      <c r="A22" s="436" t="s">
        <v>298</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6"/>
    </row>
    <row r="23" spans="1:40" s="24" customFormat="1" ht="30" customHeight="1" x14ac:dyDescent="0.2">
      <c r="A23" s="610" t="s">
        <v>425</v>
      </c>
      <c r="B23" s="610"/>
      <c r="C23" s="610"/>
      <c r="D23" s="610"/>
      <c r="E23" s="610"/>
      <c r="F23" s="610"/>
      <c r="G23" s="610"/>
      <c r="H23" s="610"/>
      <c r="I23" s="610"/>
      <c r="J23" s="610"/>
      <c r="K23" s="610"/>
      <c r="L23" s="610"/>
      <c r="M23" s="610"/>
      <c r="N23" s="610"/>
      <c r="O23" s="610"/>
      <c r="P23" s="610"/>
      <c r="Q23" s="610"/>
      <c r="R23" s="610"/>
      <c r="S23" s="610"/>
      <c r="T23" s="610"/>
      <c r="U23" s="610"/>
      <c r="V23" s="610"/>
      <c r="W23" s="610"/>
      <c r="X23" s="610"/>
      <c r="Y23" s="610"/>
      <c r="Z23" s="610"/>
      <c r="AA23" s="610"/>
      <c r="AB23" s="610"/>
      <c r="AC23" s="610"/>
      <c r="AD23" s="610"/>
      <c r="AE23" s="610"/>
      <c r="AF23" s="610"/>
      <c r="AG23" s="610"/>
      <c r="AH23" s="25"/>
      <c r="AI23" s="25"/>
      <c r="AJ23" s="25"/>
      <c r="AK23" s="25"/>
      <c r="AL23" s="25"/>
      <c r="AM23" s="25"/>
      <c r="AN23" s="25"/>
    </row>
    <row r="24" spans="1:40" ht="63.75" x14ac:dyDescent="0.2">
      <c r="A24" s="436" t="s">
        <v>426</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6"/>
    </row>
    <row r="25" spans="1:40" ht="51" x14ac:dyDescent="0.2">
      <c r="A25" s="436" t="s">
        <v>427</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6"/>
    </row>
    <row r="26" spans="1:40" ht="27" customHeight="1" x14ac:dyDescent="0.2">
      <c r="A26" s="436" t="s">
        <v>428</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6"/>
    </row>
    <row r="27" spans="1:40" ht="51" x14ac:dyDescent="0.2">
      <c r="A27" s="436" t="s">
        <v>429</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6"/>
    </row>
    <row r="28" spans="1:40" ht="25.5" x14ac:dyDescent="0.2">
      <c r="A28" s="436" t="s">
        <v>430</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row>
    <row r="29" spans="1:40" ht="25.5" x14ac:dyDescent="0.2">
      <c r="A29" s="436" t="s">
        <v>431</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row>
    <row r="30" spans="1:40" s="24" customFormat="1" ht="30" customHeight="1" x14ac:dyDescent="0.2">
      <c r="A30" s="610" t="s">
        <v>432</v>
      </c>
      <c r="B30" s="610"/>
      <c r="C30" s="610"/>
      <c r="D30" s="610"/>
      <c r="E30" s="610"/>
      <c r="F30" s="610"/>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c r="AD30" s="610"/>
      <c r="AE30" s="610"/>
      <c r="AF30" s="610"/>
      <c r="AG30" s="610"/>
      <c r="AH30" s="25"/>
      <c r="AI30" s="25"/>
      <c r="AJ30" s="25"/>
      <c r="AK30" s="25"/>
      <c r="AL30" s="25"/>
      <c r="AM30" s="25"/>
      <c r="AN30" s="25"/>
    </row>
    <row r="31" spans="1:40" ht="25.5" x14ac:dyDescent="0.2">
      <c r="A31" s="436" t="s">
        <v>322</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row>
    <row r="32" spans="1:40"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row>
    <row r="33" spans="1:40"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row>
    <row r="34" spans="1:40"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row>
  </sheetData>
  <mergeCells count="6">
    <mergeCell ref="A30:AG30"/>
    <mergeCell ref="A1:B1"/>
    <mergeCell ref="A9:AG9"/>
    <mergeCell ref="A13:AG13"/>
    <mergeCell ref="A16:AG16"/>
    <mergeCell ref="A23:AG23"/>
  </mergeCells>
  <pageMargins left="0.23622047244094491" right="0.23622047244094491" top="0.74803149606299213" bottom="0.74803149606299213" header="0.31496062992125984" footer="0.31496062992125984"/>
  <pageSetup paperSize="8" scale="64" fitToHeight="2" orientation="landscape" r:id="rId1"/>
  <headerFooter alignWithMargins="0">
    <oddHeader>&amp;C&amp;"Arial,Bold"&amp;18&amp;K03+000SUIVI DES RÉSULTATS</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39"/>
  <sheetViews>
    <sheetView showWhiteSpace="0" view="pageBreakPreview" zoomScaleNormal="100" zoomScaleSheetLayoutView="100" workbookViewId="0"/>
  </sheetViews>
  <sheetFormatPr baseColWidth="10" defaultColWidth="9.140625" defaultRowHeight="12.75" x14ac:dyDescent="0.2"/>
  <cols>
    <col min="1" max="1" width="127.5703125" customWidth="1"/>
  </cols>
  <sheetData>
    <row r="39" spans="1:1" x14ac:dyDescent="0.2">
      <c r="A39" s="55"/>
    </row>
  </sheetData>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Fiche Proj</vt:lpstr>
      <vt:lpstr>Organ</vt:lpstr>
      <vt:lpstr>Risques Prob</vt:lpstr>
      <vt:lpstr>Déc SMCL</vt:lpstr>
      <vt:lpstr>OMM</vt:lpstr>
      <vt:lpstr>AE-AF</vt:lpstr>
      <vt:lpstr>RH</vt:lpstr>
      <vt:lpstr>MSE</vt:lpstr>
      <vt:lpstr>Narr</vt:lpstr>
      <vt:lpstr>Plan Op</vt:lpstr>
      <vt:lpstr>POP</vt:lpstr>
      <vt:lpstr>Plan Fin</vt:lpstr>
      <vt:lpstr>Plan Fin Dét_OPTIONNEL</vt:lpstr>
      <vt:lpstr>Organ!_Toc334512969</vt:lpstr>
      <vt:lpstr>ANNEE_DE_REFERENCE</vt:lpstr>
      <vt:lpstr>CODE_PROJET</vt:lpstr>
      <vt:lpstr>INTITULE_PROJET</vt:lpstr>
      <vt:lpstr>statut</vt:lpstr>
      <vt:lpstr>Today</vt:lpstr>
      <vt:lpstr>TRIMESTRE_DE_REFERENCE</vt:lpstr>
      <vt:lpstr>'AE-AF'!Zone_d_impression</vt:lpstr>
      <vt:lpstr>'Déc SMCL'!Zone_d_impression</vt:lpstr>
      <vt:lpstr>MSE!Zone_d_impression</vt:lpstr>
      <vt:lpstr>Narr!Zone_d_impression</vt:lpstr>
      <vt:lpstr>POP!Zone_d_impression</vt:lpstr>
      <vt:lpstr>'Risques Prob'!Zone_d_impression</vt:lpstr>
    </vt:vector>
  </TitlesOfParts>
  <Company>BTCCTB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COPPIETERS, Sébastien</dc:creator>
  <cp:lastModifiedBy>Rouha Xavier - D1.3</cp:lastModifiedBy>
  <cp:lastPrinted>2014-01-20T08:36:30Z</cp:lastPrinted>
  <dcterms:created xsi:type="dcterms:W3CDTF">2012-07-02T06:56:56Z</dcterms:created>
  <dcterms:modified xsi:type="dcterms:W3CDTF">2014-08-28T11:42:24Z</dcterms:modified>
</cp:coreProperties>
</file>