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Lambilotte\Desktop\"/>
    </mc:Choice>
  </mc:AlternateContent>
  <xr:revisionPtr revIDLastSave="0" documentId="8_{CB797F5B-5BFA-401A-A50C-2B7533F5A1D7}" xr6:coauthVersionLast="36" xr6:coauthVersionMax="36" xr10:uidLastSave="{00000000-0000-0000-0000-000000000000}"/>
  <bookViews>
    <workbookView xWindow="0" yWindow="0" windowWidth="20490" windowHeight="7545" tabRatio="761" xr2:uid="{00000000-000D-0000-FFFF-FFFF00000000}"/>
  </bookViews>
  <sheets>
    <sheet name="T1 - Budget Général" sheetId="1" r:id="rId1"/>
    <sheet name="T2 - Coûts de Gestion" sheetId="2" r:id="rId2"/>
    <sheet name="T3 - Coûts Administration" sheetId="3" r:id="rId3"/>
    <sheet name="T4 - CO - OS1" sheetId="5" r:id="rId4"/>
    <sheet name="T4 - CO OS2" sheetId="7" r:id="rId5"/>
    <sheet name="T5 - B.G. DBA" sheetId="8" r:id="rId6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8" l="1"/>
  <c r="G5" i="8"/>
  <c r="D74" i="8"/>
  <c r="E74" i="8"/>
  <c r="F74" i="8"/>
  <c r="G74" i="8"/>
  <c r="H74" i="8"/>
  <c r="I74" i="8"/>
  <c r="J66" i="8"/>
  <c r="J74" i="8"/>
  <c r="K74" i="8"/>
  <c r="L66" i="8"/>
  <c r="L74" i="8"/>
  <c r="M74" i="8"/>
  <c r="N74" i="8"/>
  <c r="O74" i="8"/>
  <c r="P74" i="8"/>
  <c r="Q59" i="8"/>
  <c r="Q74" i="8"/>
  <c r="D75" i="8"/>
  <c r="E75" i="8"/>
  <c r="F75" i="8"/>
  <c r="G75" i="8"/>
  <c r="H75" i="8"/>
  <c r="I75" i="8"/>
  <c r="J67" i="8"/>
  <c r="J75" i="8"/>
  <c r="K75" i="8"/>
  <c r="L67" i="8"/>
  <c r="L75" i="8"/>
  <c r="M75" i="8"/>
  <c r="N75" i="8"/>
  <c r="O75" i="8"/>
  <c r="P75" i="8"/>
  <c r="Q60" i="8"/>
  <c r="Q75" i="8"/>
  <c r="D76" i="8"/>
  <c r="E76" i="8"/>
  <c r="F76" i="8"/>
  <c r="G76" i="8"/>
  <c r="H76" i="8"/>
  <c r="I76" i="8"/>
  <c r="J68" i="8"/>
  <c r="J76" i="8"/>
  <c r="K76" i="8"/>
  <c r="L68" i="8"/>
  <c r="L76" i="8"/>
  <c r="M76" i="8"/>
  <c r="N76" i="8"/>
  <c r="O76" i="8"/>
  <c r="P76" i="8"/>
  <c r="Q61" i="8"/>
  <c r="Q76" i="8"/>
  <c r="D77" i="8"/>
  <c r="E77" i="8"/>
  <c r="F77" i="8"/>
  <c r="G77" i="8"/>
  <c r="H77" i="8"/>
  <c r="I77" i="8"/>
  <c r="J69" i="8"/>
  <c r="J77" i="8"/>
  <c r="K77" i="8"/>
  <c r="L69" i="8"/>
  <c r="L77" i="8"/>
  <c r="M77" i="8"/>
  <c r="N77" i="8"/>
  <c r="O77" i="8"/>
  <c r="P77" i="8"/>
  <c r="Q62" i="8"/>
  <c r="Q77" i="8"/>
  <c r="D78" i="8"/>
  <c r="E78" i="8"/>
  <c r="F78" i="8"/>
  <c r="G78" i="8"/>
  <c r="H78" i="8"/>
  <c r="I78" i="8"/>
  <c r="J70" i="8"/>
  <c r="J78" i="8"/>
  <c r="K78" i="8"/>
  <c r="L70" i="8"/>
  <c r="L78" i="8"/>
  <c r="M78" i="8"/>
  <c r="N78" i="8"/>
  <c r="O78" i="8"/>
  <c r="P78" i="8"/>
  <c r="Q63" i="8"/>
  <c r="Q78" i="8"/>
  <c r="Q79" i="8"/>
  <c r="Q64" i="8"/>
  <c r="G66" i="8"/>
  <c r="K66" i="8"/>
  <c r="P66" i="8"/>
  <c r="Q66" i="8"/>
  <c r="G67" i="8"/>
  <c r="K67" i="8"/>
  <c r="P67" i="8"/>
  <c r="Q67" i="8"/>
  <c r="G68" i="8"/>
  <c r="K68" i="8"/>
  <c r="P68" i="8"/>
  <c r="Q68" i="8"/>
  <c r="G69" i="8"/>
  <c r="K69" i="8"/>
  <c r="P69" i="8"/>
  <c r="Q69" i="8"/>
  <c r="G70" i="8"/>
  <c r="K70" i="8"/>
  <c r="P70" i="8"/>
  <c r="Q70" i="8"/>
  <c r="Q71" i="8"/>
  <c r="Q73" i="8"/>
  <c r="Q72" i="8"/>
  <c r="L71" i="8"/>
  <c r="M71" i="8"/>
  <c r="N71" i="8"/>
  <c r="O71" i="8"/>
  <c r="P71" i="8"/>
  <c r="H71" i="8"/>
  <c r="I71" i="8"/>
  <c r="J71" i="8"/>
  <c r="K71" i="8"/>
  <c r="D71" i="8"/>
  <c r="E71" i="8"/>
  <c r="F71" i="8"/>
  <c r="G71" i="8"/>
  <c r="Q65" i="8"/>
  <c r="G53" i="8"/>
  <c r="K53" i="8"/>
  <c r="P53" i="8"/>
  <c r="Q53" i="8"/>
  <c r="G54" i="8"/>
  <c r="K54" i="8"/>
  <c r="P54" i="8"/>
  <c r="Q54" i="8"/>
  <c r="G55" i="8"/>
  <c r="K55" i="8"/>
  <c r="P55" i="8"/>
  <c r="Q55" i="8"/>
  <c r="G56" i="8"/>
  <c r="K56" i="8"/>
  <c r="P56" i="8"/>
  <c r="Q56" i="8"/>
  <c r="G57" i="8"/>
  <c r="K57" i="8"/>
  <c r="P57" i="8"/>
  <c r="Q57" i="8"/>
  <c r="Q58" i="8"/>
  <c r="L58" i="8"/>
  <c r="M58" i="8"/>
  <c r="N58" i="8"/>
  <c r="O58" i="8"/>
  <c r="P58" i="8"/>
  <c r="H58" i="8"/>
  <c r="I58" i="8"/>
  <c r="J58" i="8"/>
  <c r="K58" i="8"/>
  <c r="D58" i="8"/>
  <c r="E58" i="8"/>
  <c r="F58" i="8"/>
  <c r="G47" i="8"/>
  <c r="K47" i="8"/>
  <c r="P47" i="8"/>
  <c r="Q47" i="8"/>
  <c r="G48" i="8"/>
  <c r="K48" i="8"/>
  <c r="P48" i="8"/>
  <c r="Q48" i="8"/>
  <c r="G49" i="8"/>
  <c r="K49" i="8"/>
  <c r="P49" i="8"/>
  <c r="Q49" i="8"/>
  <c r="G50" i="8"/>
  <c r="K50" i="8"/>
  <c r="P50" i="8"/>
  <c r="Q50" i="8"/>
  <c r="G51" i="8"/>
  <c r="K51" i="8"/>
  <c r="P51" i="8"/>
  <c r="Q51" i="8"/>
  <c r="Q52" i="8"/>
  <c r="L52" i="8"/>
  <c r="M52" i="8"/>
  <c r="N52" i="8"/>
  <c r="O52" i="8"/>
  <c r="P52" i="8"/>
  <c r="H52" i="8"/>
  <c r="I52" i="8"/>
  <c r="J52" i="8"/>
  <c r="K52" i="8"/>
  <c r="D52" i="8"/>
  <c r="E52" i="8"/>
  <c r="F52" i="8"/>
  <c r="G52" i="8"/>
  <c r="G41" i="8"/>
  <c r="K41" i="8"/>
  <c r="P41" i="8"/>
  <c r="Q41" i="8"/>
  <c r="G42" i="8"/>
  <c r="K42" i="8"/>
  <c r="P42" i="8"/>
  <c r="Q42" i="8"/>
  <c r="G43" i="8"/>
  <c r="K43" i="8"/>
  <c r="P43" i="8"/>
  <c r="Q43" i="8"/>
  <c r="G44" i="8"/>
  <c r="K44" i="8"/>
  <c r="P44" i="8"/>
  <c r="Q44" i="8"/>
  <c r="G45" i="8"/>
  <c r="K45" i="8"/>
  <c r="P45" i="8"/>
  <c r="Q45" i="8"/>
  <c r="Q46" i="8"/>
  <c r="L46" i="8"/>
  <c r="M46" i="8"/>
  <c r="N46" i="8"/>
  <c r="O46" i="8"/>
  <c r="P46" i="8"/>
  <c r="H46" i="8"/>
  <c r="I46" i="8"/>
  <c r="J46" i="8"/>
  <c r="K46" i="8"/>
  <c r="D46" i="8"/>
  <c r="E46" i="8"/>
  <c r="F46" i="8"/>
  <c r="G46" i="8"/>
  <c r="G35" i="8"/>
  <c r="K35" i="8"/>
  <c r="P35" i="8"/>
  <c r="Q35" i="8"/>
  <c r="G36" i="8"/>
  <c r="K36" i="8"/>
  <c r="P36" i="8"/>
  <c r="Q36" i="8"/>
  <c r="G37" i="8"/>
  <c r="K37" i="8"/>
  <c r="P37" i="8"/>
  <c r="Q37" i="8"/>
  <c r="G38" i="8"/>
  <c r="K38" i="8"/>
  <c r="P38" i="8"/>
  <c r="Q38" i="8"/>
  <c r="G39" i="8"/>
  <c r="K39" i="8"/>
  <c r="P39" i="8"/>
  <c r="Q39" i="8"/>
  <c r="Q40" i="8"/>
  <c r="L40" i="8"/>
  <c r="M40" i="8"/>
  <c r="N40" i="8"/>
  <c r="O40" i="8"/>
  <c r="P40" i="8"/>
  <c r="H40" i="8"/>
  <c r="I40" i="8"/>
  <c r="J40" i="8"/>
  <c r="K40" i="8"/>
  <c r="D40" i="8"/>
  <c r="E40" i="8"/>
  <c r="F40" i="8"/>
  <c r="G40" i="8"/>
  <c r="G29" i="8"/>
  <c r="K29" i="8"/>
  <c r="P29" i="8"/>
  <c r="Q29" i="8"/>
  <c r="G30" i="8"/>
  <c r="K30" i="8"/>
  <c r="P30" i="8"/>
  <c r="Q30" i="8"/>
  <c r="G31" i="8"/>
  <c r="K31" i="8"/>
  <c r="P31" i="8"/>
  <c r="Q31" i="8"/>
  <c r="G32" i="8"/>
  <c r="K32" i="8"/>
  <c r="P32" i="8"/>
  <c r="Q32" i="8"/>
  <c r="G33" i="8"/>
  <c r="K33" i="8"/>
  <c r="P33" i="8"/>
  <c r="Q33" i="8"/>
  <c r="Q34" i="8"/>
  <c r="L34" i="8"/>
  <c r="M34" i="8"/>
  <c r="N34" i="8"/>
  <c r="O34" i="8"/>
  <c r="P34" i="8"/>
  <c r="H34" i="8"/>
  <c r="I34" i="8"/>
  <c r="J34" i="8"/>
  <c r="K34" i="8"/>
  <c r="D34" i="8"/>
  <c r="E34" i="8"/>
  <c r="F34" i="8"/>
  <c r="G34" i="8"/>
  <c r="G23" i="8"/>
  <c r="K23" i="8"/>
  <c r="P23" i="8"/>
  <c r="Q23" i="8"/>
  <c r="G24" i="8"/>
  <c r="K24" i="8"/>
  <c r="P24" i="8"/>
  <c r="Q24" i="8"/>
  <c r="G25" i="8"/>
  <c r="K25" i="8"/>
  <c r="P25" i="8"/>
  <c r="Q25" i="8"/>
  <c r="G26" i="8"/>
  <c r="K26" i="8"/>
  <c r="P26" i="8"/>
  <c r="Q26" i="8"/>
  <c r="G27" i="8"/>
  <c r="K27" i="8"/>
  <c r="P27" i="8"/>
  <c r="Q27" i="8"/>
  <c r="Q28" i="8"/>
  <c r="L28" i="8"/>
  <c r="M28" i="8"/>
  <c r="N28" i="8"/>
  <c r="O28" i="8"/>
  <c r="P28" i="8"/>
  <c r="H28" i="8"/>
  <c r="I28" i="8"/>
  <c r="J28" i="8"/>
  <c r="K28" i="8"/>
  <c r="D28" i="8"/>
  <c r="E28" i="8"/>
  <c r="F28" i="8"/>
  <c r="G28" i="8"/>
  <c r="D11" i="8"/>
  <c r="D17" i="8"/>
  <c r="E17" i="8"/>
  <c r="F17" i="8"/>
  <c r="G17" i="8"/>
  <c r="H11" i="8"/>
  <c r="H17" i="8"/>
  <c r="I17" i="8"/>
  <c r="J11" i="8"/>
  <c r="J17" i="8"/>
  <c r="K17" i="8"/>
  <c r="L17" i="8"/>
  <c r="M17" i="8"/>
  <c r="N17" i="8"/>
  <c r="O17" i="8"/>
  <c r="P17" i="8"/>
  <c r="Q17" i="8"/>
  <c r="D18" i="8"/>
  <c r="E18" i="8"/>
  <c r="F18" i="8"/>
  <c r="G18" i="8"/>
  <c r="H12" i="8"/>
  <c r="H18" i="8"/>
  <c r="I18" i="8"/>
  <c r="J12" i="8"/>
  <c r="J18" i="8"/>
  <c r="K18" i="8"/>
  <c r="L18" i="8"/>
  <c r="M18" i="8"/>
  <c r="N18" i="8"/>
  <c r="O18" i="8"/>
  <c r="P18" i="8"/>
  <c r="Q18" i="8"/>
  <c r="D19" i="8"/>
  <c r="E19" i="8"/>
  <c r="F19" i="8"/>
  <c r="G19" i="8"/>
  <c r="H13" i="8"/>
  <c r="H19" i="8"/>
  <c r="I19" i="8"/>
  <c r="J7" i="8"/>
  <c r="J13" i="8"/>
  <c r="J19" i="8"/>
  <c r="K19" i="8"/>
  <c r="L19" i="8"/>
  <c r="M19" i="8"/>
  <c r="N19" i="8"/>
  <c r="O19" i="8"/>
  <c r="P19" i="8"/>
  <c r="Q19" i="8"/>
  <c r="D20" i="8"/>
  <c r="E20" i="8"/>
  <c r="F20" i="8"/>
  <c r="G20" i="8"/>
  <c r="H8" i="8"/>
  <c r="H14" i="8"/>
  <c r="H20" i="8"/>
  <c r="I14" i="8"/>
  <c r="I20" i="8"/>
  <c r="J8" i="8"/>
  <c r="J20" i="8"/>
  <c r="K20" i="8"/>
  <c r="L20" i="8"/>
  <c r="M20" i="8"/>
  <c r="N14" i="8"/>
  <c r="N20" i="8"/>
  <c r="O20" i="8"/>
  <c r="P20" i="8"/>
  <c r="Q20" i="8"/>
  <c r="D21" i="8"/>
  <c r="E21" i="8"/>
  <c r="F21" i="8"/>
  <c r="G21" i="8"/>
  <c r="H9" i="8"/>
  <c r="H15" i="8"/>
  <c r="H21" i="8"/>
  <c r="I15" i="8"/>
  <c r="I21" i="8"/>
  <c r="J9" i="8"/>
  <c r="J21" i="8"/>
  <c r="K21" i="8"/>
  <c r="L21" i="8"/>
  <c r="M21" i="8"/>
  <c r="N15" i="8"/>
  <c r="N21" i="8"/>
  <c r="O21" i="8"/>
  <c r="P21" i="8"/>
  <c r="Q21" i="8"/>
  <c r="Q22" i="8"/>
  <c r="L22" i="8"/>
  <c r="M22" i="8"/>
  <c r="N22" i="8"/>
  <c r="O22" i="8"/>
  <c r="P22" i="8"/>
  <c r="H22" i="8"/>
  <c r="I22" i="8"/>
  <c r="J22" i="8"/>
  <c r="K22" i="8"/>
  <c r="D22" i="8"/>
  <c r="E22" i="8"/>
  <c r="F22" i="8"/>
  <c r="G22" i="8"/>
  <c r="G11" i="8"/>
  <c r="K11" i="8"/>
  <c r="P11" i="8"/>
  <c r="Q11" i="8"/>
  <c r="G12" i="8"/>
  <c r="K12" i="8"/>
  <c r="P12" i="8"/>
  <c r="Q12" i="8"/>
  <c r="G13" i="8"/>
  <c r="K13" i="8"/>
  <c r="P13" i="8"/>
  <c r="Q13" i="8"/>
  <c r="G14" i="8"/>
  <c r="K14" i="8"/>
  <c r="P14" i="8"/>
  <c r="Q14" i="8"/>
  <c r="G15" i="8"/>
  <c r="K15" i="8"/>
  <c r="P15" i="8"/>
  <c r="Q15" i="8"/>
  <c r="Q16" i="8"/>
  <c r="L16" i="8"/>
  <c r="M16" i="8"/>
  <c r="N16" i="8"/>
  <c r="O16" i="8"/>
  <c r="P16" i="8"/>
  <c r="H16" i="8"/>
  <c r="I16" i="8"/>
  <c r="J16" i="8"/>
  <c r="K16" i="8"/>
  <c r="D16" i="8"/>
  <c r="E16" i="8"/>
  <c r="F16" i="8"/>
  <c r="G16" i="8"/>
  <c r="K5" i="8"/>
  <c r="P5" i="8"/>
  <c r="Q5" i="8"/>
  <c r="G6" i="8"/>
  <c r="K6" i="8"/>
  <c r="P6" i="8"/>
  <c r="Q6" i="8"/>
  <c r="G7" i="8"/>
  <c r="K7" i="8"/>
  <c r="P7" i="8"/>
  <c r="Q7" i="8"/>
  <c r="G8" i="8"/>
  <c r="K8" i="8"/>
  <c r="P8" i="8"/>
  <c r="Q8" i="8"/>
  <c r="G9" i="8"/>
  <c r="K9" i="8"/>
  <c r="P9" i="8"/>
  <c r="Q9" i="8"/>
  <c r="Q10" i="8"/>
  <c r="L10" i="8"/>
  <c r="M10" i="8"/>
  <c r="N10" i="8"/>
  <c r="O10" i="8"/>
  <c r="P10" i="8"/>
  <c r="H10" i="8"/>
  <c r="I10" i="8"/>
  <c r="J10" i="8"/>
  <c r="K10" i="8"/>
  <c r="D10" i="8"/>
  <c r="E10" i="8"/>
  <c r="F10" i="8"/>
  <c r="G10" i="8"/>
  <c r="G57" i="1"/>
  <c r="K57" i="1"/>
  <c r="P57" i="1"/>
  <c r="Q57" i="1"/>
  <c r="G56" i="1"/>
  <c r="K56" i="1"/>
  <c r="P56" i="1"/>
  <c r="Q56" i="1"/>
  <c r="G55" i="1"/>
  <c r="K55" i="1"/>
  <c r="P55" i="1"/>
  <c r="Q55" i="1"/>
  <c r="G54" i="1"/>
  <c r="K54" i="1"/>
  <c r="P54" i="1"/>
  <c r="Q54" i="1"/>
  <c r="G53" i="1"/>
  <c r="K53" i="1"/>
  <c r="P53" i="1"/>
  <c r="Q53" i="1"/>
  <c r="K17" i="1"/>
  <c r="K18" i="1"/>
  <c r="K19" i="1"/>
  <c r="K20" i="1"/>
  <c r="K21" i="1"/>
  <c r="Q17" i="1"/>
  <c r="Q18" i="1"/>
  <c r="Q19" i="1"/>
  <c r="Q20" i="1"/>
  <c r="Q21" i="1"/>
  <c r="Q22" i="1"/>
  <c r="Q16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Q79" i="1"/>
  <c r="I15" i="1"/>
  <c r="K15" i="1"/>
  <c r="F8" i="7"/>
  <c r="F24" i="7"/>
  <c r="F22" i="7"/>
  <c r="Q15" i="1"/>
  <c r="Q14" i="1"/>
  <c r="Q13" i="1"/>
  <c r="Q12" i="1"/>
  <c r="Q11" i="1"/>
  <c r="I14" i="1"/>
  <c r="J12" i="1"/>
  <c r="G11" i="1"/>
  <c r="B7" i="7"/>
  <c r="B23" i="7"/>
  <c r="B8" i="7"/>
  <c r="B9" i="7"/>
  <c r="B28" i="7"/>
  <c r="C7" i="7"/>
  <c r="K12" i="1"/>
  <c r="C8" i="7"/>
  <c r="C9" i="7"/>
  <c r="C28" i="7"/>
  <c r="D7" i="7"/>
  <c r="K13" i="1"/>
  <c r="D8" i="7"/>
  <c r="D9" i="7"/>
  <c r="D28" i="7"/>
  <c r="E7" i="7"/>
  <c r="K14" i="1"/>
  <c r="E8" i="7"/>
  <c r="E9" i="7"/>
  <c r="E28" i="7"/>
  <c r="F7" i="7"/>
  <c r="F9" i="7"/>
  <c r="F28" i="7"/>
  <c r="G28" i="7"/>
  <c r="B29" i="7"/>
  <c r="C29" i="7"/>
  <c r="D29" i="7"/>
  <c r="E29" i="7"/>
  <c r="F29" i="7"/>
  <c r="G29" i="7"/>
  <c r="G20" i="7"/>
  <c r="G21" i="7"/>
  <c r="G19" i="7"/>
  <c r="G8" i="7"/>
  <c r="G9" i="7"/>
  <c r="G7" i="7"/>
  <c r="B24" i="7"/>
  <c r="B25" i="7"/>
  <c r="B22" i="7"/>
  <c r="C23" i="7"/>
  <c r="C24" i="7"/>
  <c r="C25" i="7"/>
  <c r="C22" i="7"/>
  <c r="D23" i="7"/>
  <c r="D24" i="7"/>
  <c r="D25" i="7"/>
  <c r="D22" i="7"/>
  <c r="E23" i="7"/>
  <c r="E24" i="7"/>
  <c r="E25" i="7"/>
  <c r="E22" i="7"/>
  <c r="G22" i="7"/>
  <c r="F23" i="7"/>
  <c r="F25" i="7"/>
  <c r="G24" i="7"/>
  <c r="G25" i="7"/>
  <c r="G23" i="7"/>
  <c r="H58" i="1"/>
  <c r="I58" i="1"/>
  <c r="J58" i="1"/>
  <c r="K58" i="1"/>
  <c r="Q58" i="1"/>
  <c r="F17" i="1"/>
  <c r="G17" i="1"/>
  <c r="J18" i="1"/>
  <c r="I18" i="1"/>
  <c r="I19" i="1"/>
  <c r="I20" i="1"/>
  <c r="I21" i="1"/>
  <c r="J13" i="1"/>
  <c r="D90" i="1"/>
  <c r="F90" i="1"/>
  <c r="G90" i="1"/>
  <c r="J90" i="1"/>
  <c r="L58" i="1"/>
  <c r="M58" i="1"/>
  <c r="N58" i="1"/>
  <c r="O58" i="1"/>
  <c r="P58" i="1"/>
  <c r="D58" i="1"/>
  <c r="E58" i="1"/>
  <c r="F58" i="1"/>
  <c r="G58" i="1"/>
  <c r="J19" i="1"/>
  <c r="Q10" i="1"/>
  <c r="H8" i="1"/>
  <c r="N15" i="1"/>
  <c r="N14" i="1"/>
  <c r="H13" i="1"/>
  <c r="H15" i="1"/>
  <c r="H14" i="1"/>
  <c r="H12" i="1"/>
  <c r="J11" i="1"/>
  <c r="H11" i="1"/>
  <c r="D11" i="1"/>
  <c r="D129" i="8"/>
  <c r="G128" i="8"/>
  <c r="F128" i="8"/>
  <c r="E128" i="8"/>
  <c r="G127" i="8"/>
  <c r="F127" i="8"/>
  <c r="E127" i="8"/>
  <c r="G126" i="8"/>
  <c r="F126" i="8"/>
  <c r="E126" i="8"/>
  <c r="G125" i="8"/>
  <c r="J125" i="8"/>
  <c r="F125" i="8"/>
  <c r="E125" i="8"/>
  <c r="G124" i="8"/>
  <c r="F124" i="8"/>
  <c r="F129" i="8"/>
  <c r="E124" i="8"/>
  <c r="E129" i="8"/>
  <c r="D120" i="8"/>
  <c r="G119" i="8"/>
  <c r="F119" i="8"/>
  <c r="E119" i="8"/>
  <c r="G118" i="8"/>
  <c r="J118" i="8"/>
  <c r="F118" i="8"/>
  <c r="E118" i="8"/>
  <c r="G117" i="8"/>
  <c r="F117" i="8"/>
  <c r="E117" i="8"/>
  <c r="G116" i="8"/>
  <c r="J116" i="8"/>
  <c r="F116" i="8"/>
  <c r="E116" i="8"/>
  <c r="G115" i="8"/>
  <c r="F115" i="8"/>
  <c r="F120" i="8"/>
  <c r="E115" i="8"/>
  <c r="E120" i="8"/>
  <c r="D111" i="8"/>
  <c r="G110" i="8"/>
  <c r="J110" i="8"/>
  <c r="F110" i="8"/>
  <c r="E110" i="8"/>
  <c r="G109" i="8"/>
  <c r="J109" i="8"/>
  <c r="F109" i="8"/>
  <c r="E109" i="8"/>
  <c r="G108" i="8"/>
  <c r="J108" i="8"/>
  <c r="F108" i="8"/>
  <c r="E108" i="8"/>
  <c r="G107" i="8"/>
  <c r="J107" i="8"/>
  <c r="F107" i="8"/>
  <c r="E107" i="8"/>
  <c r="G106" i="8"/>
  <c r="J106" i="8"/>
  <c r="F106" i="8"/>
  <c r="F111" i="8"/>
  <c r="E106" i="8"/>
  <c r="E111" i="8"/>
  <c r="G102" i="8"/>
  <c r="D102" i="8"/>
  <c r="G101" i="8"/>
  <c r="F101" i="8"/>
  <c r="J101" i="8"/>
  <c r="E101" i="8"/>
  <c r="G100" i="8"/>
  <c r="F100" i="8"/>
  <c r="J100" i="8"/>
  <c r="E100" i="8"/>
  <c r="G99" i="8"/>
  <c r="F99" i="8"/>
  <c r="J99" i="8"/>
  <c r="E99" i="8"/>
  <c r="G98" i="8"/>
  <c r="F98" i="8"/>
  <c r="J98" i="8"/>
  <c r="E98" i="8"/>
  <c r="G97" i="8"/>
  <c r="F97" i="8"/>
  <c r="F102" i="8"/>
  <c r="E97" i="8"/>
  <c r="E102" i="8"/>
  <c r="U78" i="8"/>
  <c r="S77" i="8"/>
  <c r="S75" i="8"/>
  <c r="V71" i="8"/>
  <c r="U71" i="8"/>
  <c r="T71" i="8"/>
  <c r="S71" i="8"/>
  <c r="V64" i="8"/>
  <c r="U64" i="8"/>
  <c r="T64" i="8"/>
  <c r="S64" i="8"/>
  <c r="T57" i="8"/>
  <c r="T78" i="8"/>
  <c r="T56" i="8"/>
  <c r="T77" i="8"/>
  <c r="T54" i="8"/>
  <c r="T75" i="8"/>
  <c r="T53" i="8"/>
  <c r="T74" i="8"/>
  <c r="T79" i="8"/>
  <c r="T52" i="8"/>
  <c r="S52" i="8"/>
  <c r="V51" i="8"/>
  <c r="U51" i="8"/>
  <c r="T51" i="8"/>
  <c r="S51" i="8"/>
  <c r="V50" i="8"/>
  <c r="U50" i="8"/>
  <c r="T50" i="8"/>
  <c r="S50" i="8"/>
  <c r="V49" i="8"/>
  <c r="U49" i="8"/>
  <c r="T49" i="8"/>
  <c r="S49" i="8"/>
  <c r="V48" i="8"/>
  <c r="U48" i="8"/>
  <c r="T48" i="8"/>
  <c r="S48" i="8"/>
  <c r="V47" i="8"/>
  <c r="V52" i="8"/>
  <c r="U47" i="8"/>
  <c r="U52" i="8"/>
  <c r="T47" i="8"/>
  <c r="S47" i="8"/>
  <c r="G81" i="8"/>
  <c r="V46" i="8"/>
  <c r="U46" i="8"/>
  <c r="T46" i="8"/>
  <c r="S46" i="8"/>
  <c r="V40" i="8"/>
  <c r="U40" i="8"/>
  <c r="T40" i="8"/>
  <c r="S40" i="8"/>
  <c r="V34" i="8"/>
  <c r="U34" i="8"/>
  <c r="T34" i="8"/>
  <c r="S34" i="8"/>
  <c r="V28" i="8"/>
  <c r="U28" i="8"/>
  <c r="T28" i="8"/>
  <c r="S28" i="8"/>
  <c r="V22" i="8"/>
  <c r="V21" i="8"/>
  <c r="V57" i="8"/>
  <c r="V78" i="8"/>
  <c r="U21" i="8"/>
  <c r="U57" i="8"/>
  <c r="T21" i="8"/>
  <c r="S21" i="8"/>
  <c r="S57" i="8"/>
  <c r="S78" i="8"/>
  <c r="V20" i="8"/>
  <c r="U20" i="8"/>
  <c r="U56" i="8"/>
  <c r="U77" i="8"/>
  <c r="T20" i="8"/>
  <c r="S20" i="8"/>
  <c r="S56" i="8"/>
  <c r="V19" i="8"/>
  <c r="V55" i="8"/>
  <c r="V76" i="8"/>
  <c r="U19" i="8"/>
  <c r="U55" i="8"/>
  <c r="U76" i="8"/>
  <c r="T19" i="8"/>
  <c r="T55" i="8"/>
  <c r="T76" i="8"/>
  <c r="S19" i="8"/>
  <c r="S55" i="8"/>
  <c r="S76" i="8"/>
  <c r="V18" i="8"/>
  <c r="U18" i="8"/>
  <c r="U54" i="8"/>
  <c r="U75" i="8"/>
  <c r="T18" i="8"/>
  <c r="S18" i="8"/>
  <c r="S54" i="8"/>
  <c r="V17" i="8"/>
  <c r="V53" i="8"/>
  <c r="U17" i="8"/>
  <c r="U22" i="8"/>
  <c r="T17" i="8"/>
  <c r="T22" i="8"/>
  <c r="S17" i="8"/>
  <c r="S53" i="8"/>
  <c r="V16" i="8"/>
  <c r="U16" i="8"/>
  <c r="T16" i="8"/>
  <c r="S16" i="8"/>
  <c r="V10" i="8"/>
  <c r="U10" i="8"/>
  <c r="T10" i="8"/>
  <c r="S10" i="8"/>
  <c r="D88" i="1"/>
  <c r="F88" i="1"/>
  <c r="G88" i="1"/>
  <c r="J88" i="1"/>
  <c r="D89" i="1"/>
  <c r="F89" i="1"/>
  <c r="G89" i="1"/>
  <c r="J89" i="1"/>
  <c r="D91" i="1"/>
  <c r="F91" i="1"/>
  <c r="G91" i="1"/>
  <c r="J91" i="1"/>
  <c r="D92" i="1"/>
  <c r="F92" i="1"/>
  <c r="G92" i="1"/>
  <c r="J92" i="1"/>
  <c r="J93" i="1"/>
  <c r="L70" i="1"/>
  <c r="L69" i="1"/>
  <c r="L68" i="1"/>
  <c r="L67" i="1"/>
  <c r="L66" i="1"/>
  <c r="J70" i="1"/>
  <c r="J69" i="1"/>
  <c r="J68" i="1"/>
  <c r="J67" i="1"/>
  <c r="J66" i="1"/>
  <c r="Q64" i="1"/>
  <c r="Q63" i="1"/>
  <c r="Q62" i="1"/>
  <c r="Q61" i="1"/>
  <c r="Q60" i="1"/>
  <c r="Q59" i="1"/>
  <c r="D17" i="1"/>
  <c r="E17" i="1"/>
  <c r="J17" i="1"/>
  <c r="H17" i="1"/>
  <c r="E18" i="1"/>
  <c r="G18" i="1"/>
  <c r="H18" i="1"/>
  <c r="E19" i="1"/>
  <c r="G19" i="1"/>
  <c r="H19" i="1"/>
  <c r="E20" i="1"/>
  <c r="F20" i="1"/>
  <c r="G20" i="1"/>
  <c r="H20" i="1"/>
  <c r="J20" i="1"/>
  <c r="L20" i="1"/>
  <c r="N20" i="1"/>
  <c r="P20" i="1"/>
  <c r="E21" i="1"/>
  <c r="F21" i="1"/>
  <c r="G21" i="1"/>
  <c r="H21" i="1"/>
  <c r="J21" i="1"/>
  <c r="L21" i="1"/>
  <c r="N21" i="1"/>
  <c r="P21" i="1"/>
  <c r="P17" i="1"/>
  <c r="O17" i="1"/>
  <c r="N17" i="1"/>
  <c r="L17" i="1"/>
  <c r="I17" i="1"/>
  <c r="H22" i="1"/>
  <c r="F22" i="1"/>
  <c r="E22" i="1"/>
  <c r="D22" i="1"/>
  <c r="D18" i="1"/>
  <c r="G111" i="8"/>
  <c r="J117" i="8"/>
  <c r="G129" i="8"/>
  <c r="J97" i="8"/>
  <c r="J102" i="8"/>
  <c r="J119" i="8"/>
  <c r="J126" i="8"/>
  <c r="T65" i="8"/>
  <c r="T72" i="8"/>
  <c r="V58" i="8"/>
  <c r="V74" i="8"/>
  <c r="V79" i="8"/>
  <c r="S58" i="8"/>
  <c r="S74" i="8"/>
  <c r="S79" i="8"/>
  <c r="S65" i="8"/>
  <c r="T58" i="8"/>
  <c r="D90" i="8"/>
  <c r="J111" i="8"/>
  <c r="J128" i="8"/>
  <c r="V54" i="8"/>
  <c r="V75" i="8"/>
  <c r="V56" i="8"/>
  <c r="V77" i="8"/>
  <c r="V72" i="8"/>
  <c r="G83" i="8"/>
  <c r="D92" i="8"/>
  <c r="J127" i="8"/>
  <c r="D91" i="8"/>
  <c r="G120" i="8"/>
  <c r="J115" i="8"/>
  <c r="J120" i="8"/>
  <c r="S22" i="8"/>
  <c r="U53" i="8"/>
  <c r="J124" i="8"/>
  <c r="J129" i="8"/>
  <c r="E92" i="8"/>
  <c r="G92" i="8"/>
  <c r="F92" i="8"/>
  <c r="J92" i="8"/>
  <c r="D89" i="8"/>
  <c r="V65" i="8"/>
  <c r="G90" i="8"/>
  <c r="F90" i="8"/>
  <c r="E90" i="8"/>
  <c r="U58" i="8"/>
  <c r="U74" i="8"/>
  <c r="U79" i="8"/>
  <c r="S72" i="8"/>
  <c r="S82" i="8"/>
  <c r="F91" i="8"/>
  <c r="E91" i="8"/>
  <c r="G91" i="8"/>
  <c r="D88" i="8"/>
  <c r="J90" i="8"/>
  <c r="D93" i="8"/>
  <c r="E88" i="8"/>
  <c r="G88" i="8"/>
  <c r="F88" i="8"/>
  <c r="E81" i="8"/>
  <c r="G89" i="8"/>
  <c r="F89" i="8"/>
  <c r="J89" i="8"/>
  <c r="E89" i="8"/>
  <c r="T82" i="8"/>
  <c r="J91" i="8"/>
  <c r="U82" i="8"/>
  <c r="U65" i="8"/>
  <c r="U72" i="8"/>
  <c r="V82" i="8"/>
  <c r="G93" i="8"/>
  <c r="J88" i="8"/>
  <c r="J93" i="8"/>
  <c r="F93" i="8"/>
  <c r="E93" i="8"/>
  <c r="F57" i="7"/>
  <c r="E57" i="7"/>
  <c r="D57" i="7"/>
  <c r="C57" i="7"/>
  <c r="B57" i="7"/>
  <c r="G56" i="7"/>
  <c r="G55" i="7"/>
  <c r="G54" i="7"/>
  <c r="F51" i="7"/>
  <c r="E51" i="7"/>
  <c r="D51" i="7"/>
  <c r="C51" i="7"/>
  <c r="B51" i="7"/>
  <c r="G50" i="7"/>
  <c r="G49" i="7"/>
  <c r="G48" i="7"/>
  <c r="F45" i="7"/>
  <c r="E45" i="7"/>
  <c r="D45" i="7"/>
  <c r="C45" i="7"/>
  <c r="B45" i="7"/>
  <c r="G44" i="7"/>
  <c r="G43" i="7"/>
  <c r="G42" i="7"/>
  <c r="F39" i="7"/>
  <c r="E39" i="7"/>
  <c r="D39" i="7"/>
  <c r="C39" i="7"/>
  <c r="B39" i="7"/>
  <c r="G39" i="7"/>
  <c r="G38" i="7"/>
  <c r="G37" i="7"/>
  <c r="G36" i="7"/>
  <c r="F33" i="7"/>
  <c r="E33" i="7"/>
  <c r="D33" i="7"/>
  <c r="C33" i="7"/>
  <c r="B33" i="7"/>
  <c r="G32" i="7"/>
  <c r="G6" i="7"/>
  <c r="G33" i="7"/>
  <c r="G45" i="7"/>
  <c r="G51" i="7"/>
  <c r="G57" i="7"/>
  <c r="J9" i="1"/>
  <c r="H9" i="1"/>
  <c r="J8" i="1"/>
  <c r="J7" i="1"/>
  <c r="K7" i="1"/>
  <c r="G36" i="5"/>
  <c r="G34" i="5"/>
  <c r="G22" i="5"/>
  <c r="F20" i="5"/>
  <c r="E20" i="5"/>
  <c r="D20" i="5"/>
  <c r="C20" i="5"/>
  <c r="G20" i="5"/>
  <c r="B20" i="5"/>
  <c r="F12" i="5"/>
  <c r="C12" i="5"/>
  <c r="G12" i="5"/>
  <c r="G7" i="5"/>
  <c r="G8" i="5"/>
  <c r="G9" i="5"/>
  <c r="G10" i="5"/>
  <c r="G11" i="5"/>
  <c r="G13" i="5"/>
  <c r="G14" i="5"/>
  <c r="G15" i="5"/>
  <c r="G16" i="5"/>
  <c r="G17" i="5"/>
  <c r="G18" i="5"/>
  <c r="G19" i="5"/>
  <c r="G21" i="5"/>
  <c r="F14" i="2"/>
  <c r="E14" i="2"/>
  <c r="D14" i="2"/>
  <c r="C14" i="2"/>
  <c r="F21" i="2"/>
  <c r="D21" i="2"/>
  <c r="O21" i="1"/>
  <c r="M21" i="1"/>
  <c r="O20" i="1"/>
  <c r="M20" i="1"/>
  <c r="O19" i="1"/>
  <c r="N19" i="1"/>
  <c r="M19" i="1"/>
  <c r="L19" i="1"/>
  <c r="O18" i="1"/>
  <c r="N18" i="1"/>
  <c r="M18" i="1"/>
  <c r="L18" i="1"/>
  <c r="M17" i="1"/>
  <c r="F19" i="1"/>
  <c r="F18" i="1"/>
  <c r="D19" i="1"/>
  <c r="D20" i="1"/>
  <c r="D21" i="1"/>
  <c r="O16" i="1"/>
  <c r="N16" i="1"/>
  <c r="M16" i="1"/>
  <c r="L16" i="1"/>
  <c r="K11" i="1"/>
  <c r="J16" i="1"/>
  <c r="I16" i="1"/>
  <c r="H16" i="1"/>
  <c r="E10" i="1"/>
  <c r="G10" i="1"/>
  <c r="G15" i="1"/>
  <c r="G14" i="1"/>
  <c r="G13" i="1"/>
  <c r="G12" i="1"/>
  <c r="G5" i="1"/>
  <c r="F16" i="1"/>
  <c r="E16" i="1"/>
  <c r="D10" i="1"/>
  <c r="D16" i="1"/>
  <c r="K5" i="1"/>
  <c r="P16" i="1"/>
  <c r="K16" i="1"/>
  <c r="G16" i="1"/>
  <c r="F60" i="5"/>
  <c r="E60" i="5"/>
  <c r="D60" i="5"/>
  <c r="C60" i="5"/>
  <c r="B60" i="5"/>
  <c r="G59" i="5"/>
  <c r="G58" i="5"/>
  <c r="G57" i="5"/>
  <c r="G60" i="5"/>
  <c r="F54" i="5"/>
  <c r="E54" i="5"/>
  <c r="D54" i="5"/>
  <c r="C54" i="5"/>
  <c r="B54" i="5"/>
  <c r="F48" i="5"/>
  <c r="E48" i="5"/>
  <c r="D48" i="5"/>
  <c r="C48" i="5"/>
  <c r="B48" i="5"/>
  <c r="G48" i="5"/>
  <c r="F42" i="5"/>
  <c r="E42" i="5"/>
  <c r="D42" i="5"/>
  <c r="C42" i="5"/>
  <c r="B42" i="5"/>
  <c r="F36" i="5"/>
  <c r="E36" i="5"/>
  <c r="D36" i="5"/>
  <c r="C36" i="5"/>
  <c r="B36" i="5"/>
  <c r="F30" i="5"/>
  <c r="E30" i="5"/>
  <c r="D30" i="5"/>
  <c r="C30" i="5"/>
  <c r="B30" i="5"/>
  <c r="G53" i="5"/>
  <c r="G52" i="5"/>
  <c r="G51" i="5"/>
  <c r="G47" i="5"/>
  <c r="G46" i="5"/>
  <c r="G45" i="5"/>
  <c r="G41" i="5"/>
  <c r="G40" i="5"/>
  <c r="G39" i="5"/>
  <c r="G35" i="5"/>
  <c r="G33" i="5"/>
  <c r="G29" i="5"/>
  <c r="G28" i="5"/>
  <c r="F25" i="5"/>
  <c r="E25" i="5"/>
  <c r="D25" i="5"/>
  <c r="C25" i="5"/>
  <c r="B25" i="5"/>
  <c r="F24" i="5"/>
  <c r="E24" i="5"/>
  <c r="D24" i="5"/>
  <c r="C24" i="5"/>
  <c r="B24" i="5"/>
  <c r="F23" i="5"/>
  <c r="E23" i="5"/>
  <c r="E22" i="5"/>
  <c r="D23" i="5"/>
  <c r="D22" i="5"/>
  <c r="C23" i="5"/>
  <c r="B23" i="5"/>
  <c r="G13" i="3"/>
  <c r="G12" i="3"/>
  <c r="G10" i="3"/>
  <c r="G9" i="3"/>
  <c r="G7" i="3"/>
  <c r="G6" i="3"/>
  <c r="F11" i="3"/>
  <c r="E11" i="3"/>
  <c r="D11" i="3"/>
  <c r="C11" i="3"/>
  <c r="B11" i="3"/>
  <c r="F8" i="3"/>
  <c r="E8" i="3"/>
  <c r="D8" i="3"/>
  <c r="C8" i="3"/>
  <c r="B8" i="3"/>
  <c r="F5" i="3"/>
  <c r="F14" i="3"/>
  <c r="E5" i="3"/>
  <c r="E14" i="3"/>
  <c r="D5" i="3"/>
  <c r="D14" i="3"/>
  <c r="C5" i="3"/>
  <c r="C14" i="3"/>
  <c r="B5" i="3"/>
  <c r="B14" i="3"/>
  <c r="F19" i="2"/>
  <c r="E19" i="2"/>
  <c r="D19" i="2"/>
  <c r="C19" i="2"/>
  <c r="B19" i="2"/>
  <c r="F13" i="2"/>
  <c r="E13" i="2"/>
  <c r="D13" i="2"/>
  <c r="C13" i="2"/>
  <c r="B13" i="2"/>
  <c r="F9" i="2"/>
  <c r="E9" i="2"/>
  <c r="D9" i="2"/>
  <c r="D18" i="2"/>
  <c r="C9" i="2"/>
  <c r="B9" i="2"/>
  <c r="F5" i="2"/>
  <c r="F18" i="2"/>
  <c r="F22" i="2"/>
  <c r="E5" i="2"/>
  <c r="D5" i="2"/>
  <c r="C5" i="2"/>
  <c r="B5" i="2"/>
  <c r="B18" i="2"/>
  <c r="B22" i="2"/>
  <c r="G21" i="2"/>
  <c r="G20" i="2"/>
  <c r="G17" i="2"/>
  <c r="G16" i="2"/>
  <c r="G15" i="2"/>
  <c r="G14" i="2"/>
  <c r="G12" i="2"/>
  <c r="G11" i="2"/>
  <c r="G10" i="2"/>
  <c r="G8" i="2"/>
  <c r="G7" i="2"/>
  <c r="G6" i="2"/>
  <c r="V71" i="1"/>
  <c r="U71" i="1"/>
  <c r="T71" i="1"/>
  <c r="S71" i="1"/>
  <c r="V64" i="1"/>
  <c r="U64" i="1"/>
  <c r="T64" i="1"/>
  <c r="S64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T52" i="1"/>
  <c r="S47" i="1"/>
  <c r="S52" i="1"/>
  <c r="V46" i="1"/>
  <c r="U46" i="1"/>
  <c r="T46" i="1"/>
  <c r="S46" i="1"/>
  <c r="V40" i="1"/>
  <c r="U40" i="1"/>
  <c r="T40" i="1"/>
  <c r="S40" i="1"/>
  <c r="V34" i="1"/>
  <c r="U34" i="1"/>
  <c r="T34" i="1"/>
  <c r="S34" i="1"/>
  <c r="V28" i="1"/>
  <c r="U28" i="1"/>
  <c r="T28" i="1"/>
  <c r="S28" i="1"/>
  <c r="V21" i="1"/>
  <c r="V57" i="1"/>
  <c r="V78" i="1"/>
  <c r="U21" i="1"/>
  <c r="U57" i="1"/>
  <c r="U78" i="1"/>
  <c r="T21" i="1"/>
  <c r="T57" i="1"/>
  <c r="T78" i="1"/>
  <c r="S21" i="1"/>
  <c r="S57" i="1"/>
  <c r="S78" i="1"/>
  <c r="V20" i="1"/>
  <c r="V56" i="1"/>
  <c r="V77" i="1"/>
  <c r="U20" i="1"/>
  <c r="U56" i="1"/>
  <c r="U77" i="1"/>
  <c r="T20" i="1"/>
  <c r="T56" i="1"/>
  <c r="T77" i="1"/>
  <c r="S20" i="1"/>
  <c r="S56" i="1"/>
  <c r="S77" i="1"/>
  <c r="V19" i="1"/>
  <c r="V55" i="1"/>
  <c r="V76" i="1"/>
  <c r="U19" i="1"/>
  <c r="U55" i="1"/>
  <c r="U76" i="1"/>
  <c r="T19" i="1"/>
  <c r="T55" i="1"/>
  <c r="T76" i="1"/>
  <c r="S19" i="1"/>
  <c r="S55" i="1"/>
  <c r="S76" i="1"/>
  <c r="V18" i="1"/>
  <c r="V54" i="1"/>
  <c r="V75" i="1"/>
  <c r="U18" i="1"/>
  <c r="T18" i="1"/>
  <c r="T54" i="1"/>
  <c r="T75" i="1"/>
  <c r="S18" i="1"/>
  <c r="S54" i="1"/>
  <c r="S75" i="1"/>
  <c r="V17" i="1"/>
  <c r="U17" i="1"/>
  <c r="U53" i="1"/>
  <c r="T17" i="1"/>
  <c r="T53" i="1"/>
  <c r="S17" i="1"/>
  <c r="S53" i="1"/>
  <c r="V16" i="1"/>
  <c r="U16" i="1"/>
  <c r="T16" i="1"/>
  <c r="S16" i="1"/>
  <c r="V10" i="1"/>
  <c r="U10" i="1"/>
  <c r="T10" i="1"/>
  <c r="S10" i="1"/>
  <c r="G128" i="1"/>
  <c r="F128" i="1"/>
  <c r="E128" i="1"/>
  <c r="E127" i="1"/>
  <c r="E126" i="1"/>
  <c r="G125" i="1"/>
  <c r="F125" i="1"/>
  <c r="E125" i="1"/>
  <c r="G124" i="1"/>
  <c r="F124" i="1"/>
  <c r="E124" i="1"/>
  <c r="E119" i="1"/>
  <c r="E118" i="1"/>
  <c r="G117" i="1"/>
  <c r="F117" i="1"/>
  <c r="E117" i="1"/>
  <c r="G116" i="1"/>
  <c r="F116" i="1"/>
  <c r="E116" i="1"/>
  <c r="E115" i="1"/>
  <c r="E110" i="1"/>
  <c r="G109" i="1"/>
  <c r="F109" i="1"/>
  <c r="E109" i="1"/>
  <c r="G108" i="1"/>
  <c r="F108" i="1"/>
  <c r="E108" i="1"/>
  <c r="E107" i="1"/>
  <c r="E106" i="1"/>
  <c r="G101" i="1"/>
  <c r="F101" i="1"/>
  <c r="E101" i="1"/>
  <c r="G100" i="1"/>
  <c r="F100" i="1"/>
  <c r="E100" i="1"/>
  <c r="E99" i="1"/>
  <c r="E98" i="1"/>
  <c r="G97" i="1"/>
  <c r="F97" i="1"/>
  <c r="E97" i="1"/>
  <c r="G83" i="1"/>
  <c r="G23" i="5"/>
  <c r="B22" i="5"/>
  <c r="F22" i="5"/>
  <c r="C22" i="5"/>
  <c r="G24" i="5"/>
  <c r="G6" i="5"/>
  <c r="D22" i="2"/>
  <c r="C18" i="2"/>
  <c r="C22" i="2"/>
  <c r="G9" i="2"/>
  <c r="E18" i="2"/>
  <c r="E22" i="2"/>
  <c r="G19" i="2"/>
  <c r="G54" i="5"/>
  <c r="G5" i="2"/>
  <c r="G25" i="5"/>
  <c r="G42" i="5"/>
  <c r="G13" i="2"/>
  <c r="G30" i="5"/>
  <c r="V52" i="1"/>
  <c r="U54" i="1"/>
  <c r="U75" i="1"/>
  <c r="U52" i="1"/>
  <c r="G14" i="3"/>
  <c r="G5" i="3"/>
  <c r="G8" i="3"/>
  <c r="G11" i="3"/>
  <c r="V53" i="1"/>
  <c r="V58" i="1"/>
  <c r="U74" i="1"/>
  <c r="S74" i="1"/>
  <c r="S79" i="1"/>
  <c r="S58" i="1"/>
  <c r="T74" i="1"/>
  <c r="T79" i="1"/>
  <c r="T58" i="1"/>
  <c r="T22" i="1"/>
  <c r="U22" i="1"/>
  <c r="V22" i="1"/>
  <c r="S22" i="1"/>
  <c r="J97" i="1"/>
  <c r="J101" i="1"/>
  <c r="J117" i="1"/>
  <c r="J125" i="1"/>
  <c r="J128" i="1"/>
  <c r="J116" i="1"/>
  <c r="J109" i="1"/>
  <c r="J108" i="1"/>
  <c r="J100" i="1"/>
  <c r="F115" i="1"/>
  <c r="F127" i="1"/>
  <c r="J124" i="1"/>
  <c r="F98" i="1"/>
  <c r="G99" i="1"/>
  <c r="F106" i="1"/>
  <c r="G107" i="1"/>
  <c r="F110" i="1"/>
  <c r="G115" i="1"/>
  <c r="F118" i="1"/>
  <c r="G119" i="1"/>
  <c r="F126" i="1"/>
  <c r="G127" i="1"/>
  <c r="F99" i="1"/>
  <c r="F107" i="1"/>
  <c r="F119" i="1"/>
  <c r="G98" i="1"/>
  <c r="G106" i="1"/>
  <c r="G110" i="1"/>
  <c r="G118" i="1"/>
  <c r="E129" i="1"/>
  <c r="G126" i="1"/>
  <c r="E111" i="1"/>
  <c r="E102" i="1"/>
  <c r="E120" i="1"/>
  <c r="D102" i="1"/>
  <c r="D111" i="1"/>
  <c r="D120" i="1"/>
  <c r="D129" i="1"/>
  <c r="G18" i="2"/>
  <c r="G22" i="2"/>
  <c r="U79" i="1"/>
  <c r="U72" i="1"/>
  <c r="V74" i="1"/>
  <c r="V79" i="1"/>
  <c r="V72" i="1"/>
  <c r="U58" i="1"/>
  <c r="S72" i="1"/>
  <c r="T65" i="1"/>
  <c r="T72" i="1"/>
  <c r="J126" i="1"/>
  <c r="S65" i="1"/>
  <c r="F129" i="1"/>
  <c r="F120" i="1"/>
  <c r="J118" i="1"/>
  <c r="J119" i="1"/>
  <c r="F102" i="1"/>
  <c r="G111" i="1"/>
  <c r="J106" i="1"/>
  <c r="J98" i="1"/>
  <c r="J107" i="1"/>
  <c r="G102" i="1"/>
  <c r="F111" i="1"/>
  <c r="J110" i="1"/>
  <c r="J127" i="1"/>
  <c r="G120" i="1"/>
  <c r="J115" i="1"/>
  <c r="J99" i="1"/>
  <c r="G129" i="1"/>
  <c r="U65" i="1"/>
  <c r="V65" i="1"/>
  <c r="J111" i="1"/>
  <c r="J129" i="1"/>
  <c r="J120" i="1"/>
  <c r="J102" i="1"/>
  <c r="O71" i="1"/>
  <c r="N71" i="1"/>
  <c r="M71" i="1"/>
  <c r="L71" i="1"/>
  <c r="P70" i="1"/>
  <c r="P69" i="1"/>
  <c r="P68" i="1"/>
  <c r="P67" i="1"/>
  <c r="P66" i="1"/>
  <c r="J71" i="1"/>
  <c r="I71" i="1"/>
  <c r="H71" i="1"/>
  <c r="K70" i="1"/>
  <c r="K69" i="1"/>
  <c r="K68" i="1"/>
  <c r="K67" i="1"/>
  <c r="K66" i="1"/>
  <c r="F71" i="1"/>
  <c r="E71" i="1"/>
  <c r="D71" i="1"/>
  <c r="G70" i="1"/>
  <c r="Q70" i="1"/>
  <c r="G69" i="1"/>
  <c r="G68" i="1"/>
  <c r="G67" i="1"/>
  <c r="G66" i="1"/>
  <c r="Q66" i="1"/>
  <c r="O52" i="1"/>
  <c r="N52" i="1"/>
  <c r="M52" i="1"/>
  <c r="L52" i="1"/>
  <c r="P51" i="1"/>
  <c r="P50" i="1"/>
  <c r="P49" i="1"/>
  <c r="P48" i="1"/>
  <c r="P47" i="1"/>
  <c r="O46" i="1"/>
  <c r="N46" i="1"/>
  <c r="M46" i="1"/>
  <c r="L46" i="1"/>
  <c r="P45" i="1"/>
  <c r="P44" i="1"/>
  <c r="P43" i="1"/>
  <c r="P42" i="1"/>
  <c r="P41" i="1"/>
  <c r="O40" i="1"/>
  <c r="N40" i="1"/>
  <c r="M40" i="1"/>
  <c r="L40" i="1"/>
  <c r="P39" i="1"/>
  <c r="P38" i="1"/>
  <c r="P37" i="1"/>
  <c r="P36" i="1"/>
  <c r="P35" i="1"/>
  <c r="O34" i="1"/>
  <c r="N34" i="1"/>
  <c r="M34" i="1"/>
  <c r="L34" i="1"/>
  <c r="P33" i="1"/>
  <c r="P32" i="1"/>
  <c r="P31" i="1"/>
  <c r="P30" i="1"/>
  <c r="P29" i="1"/>
  <c r="O28" i="1"/>
  <c r="N28" i="1"/>
  <c r="M28" i="1"/>
  <c r="L28" i="1"/>
  <c r="P27" i="1"/>
  <c r="P26" i="1"/>
  <c r="P25" i="1"/>
  <c r="P24" i="1"/>
  <c r="P23" i="1"/>
  <c r="O22" i="1"/>
  <c r="N22" i="1"/>
  <c r="M22" i="1"/>
  <c r="L22" i="1"/>
  <c r="P19" i="1"/>
  <c r="P18" i="1"/>
  <c r="P15" i="1"/>
  <c r="P14" i="1"/>
  <c r="P13" i="1"/>
  <c r="P12" i="1"/>
  <c r="P11" i="1"/>
  <c r="O10" i="1"/>
  <c r="N10" i="1"/>
  <c r="M10" i="1"/>
  <c r="L10" i="1"/>
  <c r="P9" i="1"/>
  <c r="P8" i="1"/>
  <c r="P7" i="1"/>
  <c r="P6" i="1"/>
  <c r="P5" i="1"/>
  <c r="Q5" i="1"/>
  <c r="J52" i="1"/>
  <c r="I52" i="1"/>
  <c r="H52" i="1"/>
  <c r="K51" i="1"/>
  <c r="K50" i="1"/>
  <c r="K49" i="1"/>
  <c r="K48" i="1"/>
  <c r="K47" i="1"/>
  <c r="J46" i="1"/>
  <c r="I46" i="1"/>
  <c r="H46" i="1"/>
  <c r="K45" i="1"/>
  <c r="K44" i="1"/>
  <c r="K43" i="1"/>
  <c r="K42" i="1"/>
  <c r="K41" i="1"/>
  <c r="J40" i="1"/>
  <c r="I40" i="1"/>
  <c r="H40" i="1"/>
  <c r="K39" i="1"/>
  <c r="K38" i="1"/>
  <c r="K37" i="1"/>
  <c r="K36" i="1"/>
  <c r="K35" i="1"/>
  <c r="J34" i="1"/>
  <c r="I34" i="1"/>
  <c r="H34" i="1"/>
  <c r="K33" i="1"/>
  <c r="K32" i="1"/>
  <c r="K31" i="1"/>
  <c r="K30" i="1"/>
  <c r="K29" i="1"/>
  <c r="J28" i="1"/>
  <c r="I28" i="1"/>
  <c r="H28" i="1"/>
  <c r="K27" i="1"/>
  <c r="K26" i="1"/>
  <c r="K25" i="1"/>
  <c r="K24" i="1"/>
  <c r="K23" i="1"/>
  <c r="J22" i="1"/>
  <c r="I22" i="1"/>
  <c r="J10" i="1"/>
  <c r="I10" i="1"/>
  <c r="H10" i="1"/>
  <c r="K9" i="1"/>
  <c r="K8" i="1"/>
  <c r="K6" i="1"/>
  <c r="F52" i="1"/>
  <c r="E52" i="1"/>
  <c r="D52" i="1"/>
  <c r="G51" i="1"/>
  <c r="G50" i="1"/>
  <c r="G49" i="1"/>
  <c r="G48" i="1"/>
  <c r="G47" i="1"/>
  <c r="F46" i="1"/>
  <c r="E46" i="1"/>
  <c r="D46" i="1"/>
  <c r="G45" i="1"/>
  <c r="G44" i="1"/>
  <c r="G43" i="1"/>
  <c r="G42" i="1"/>
  <c r="G41" i="1"/>
  <c r="F40" i="1"/>
  <c r="E40" i="1"/>
  <c r="D40" i="1"/>
  <c r="G39" i="1"/>
  <c r="G38" i="1"/>
  <c r="G37" i="1"/>
  <c r="G36" i="1"/>
  <c r="G35" i="1"/>
  <c r="F34" i="1"/>
  <c r="E34" i="1"/>
  <c r="D34" i="1"/>
  <c r="G33" i="1"/>
  <c r="G32" i="1"/>
  <c r="G31" i="1"/>
  <c r="G30" i="1"/>
  <c r="G29" i="1"/>
  <c r="F28" i="1"/>
  <c r="E28" i="1"/>
  <c r="D28" i="1"/>
  <c r="G27" i="1"/>
  <c r="G26" i="1"/>
  <c r="G25" i="1"/>
  <c r="G24" i="1"/>
  <c r="G23" i="1"/>
  <c r="F10" i="1"/>
  <c r="G9" i="1"/>
  <c r="G8" i="1"/>
  <c r="G7" i="1"/>
  <c r="G6" i="1"/>
  <c r="Q69" i="1"/>
  <c r="Q68" i="1"/>
  <c r="Q67" i="1"/>
  <c r="Q43" i="1"/>
  <c r="Q41" i="1"/>
  <c r="Q45" i="1"/>
  <c r="P10" i="1"/>
  <c r="Q8" i="1"/>
  <c r="Q44" i="1"/>
  <c r="Q42" i="1"/>
  <c r="Q9" i="1"/>
  <c r="Q7" i="1"/>
  <c r="Q6" i="1"/>
  <c r="Q38" i="1"/>
  <c r="Q23" i="1"/>
  <c r="Q27" i="1"/>
  <c r="Q47" i="1"/>
  <c r="Q51" i="1"/>
  <c r="Q37" i="1"/>
  <c r="Q32" i="1"/>
  <c r="K28" i="1"/>
  <c r="Q29" i="1"/>
  <c r="Q33" i="1"/>
  <c r="Q24" i="1"/>
  <c r="Q48" i="1"/>
  <c r="Q26" i="1"/>
  <c r="Q50" i="1"/>
  <c r="P34" i="1"/>
  <c r="Q31" i="1"/>
  <c r="Q36" i="1"/>
  <c r="Q25" i="1"/>
  <c r="Q49" i="1"/>
  <c r="Q35" i="1"/>
  <c r="Q39" i="1"/>
  <c r="Q30" i="1"/>
  <c r="K10" i="1"/>
  <c r="K22" i="1"/>
  <c r="G22" i="1"/>
  <c r="G40" i="1"/>
  <c r="K52" i="1"/>
  <c r="G71" i="1"/>
  <c r="G52" i="1"/>
  <c r="P28" i="1"/>
  <c r="K46" i="1"/>
  <c r="P22" i="1"/>
  <c r="G34" i="1"/>
  <c r="G46" i="1"/>
  <c r="K40" i="1"/>
  <c r="P40" i="1"/>
  <c r="P71" i="1"/>
  <c r="K34" i="1"/>
  <c r="P46" i="1"/>
  <c r="G28" i="1"/>
  <c r="P52" i="1"/>
  <c r="K71" i="1"/>
  <c r="Q71" i="1"/>
  <c r="Q46" i="1"/>
  <c r="U82" i="1"/>
  <c r="S82" i="1"/>
  <c r="T82" i="1"/>
  <c r="V82" i="1"/>
  <c r="Q34" i="1"/>
  <c r="Q52" i="1"/>
  <c r="Q28" i="1"/>
  <c r="Q40" i="1"/>
  <c r="Q73" i="1"/>
  <c r="E90" i="1"/>
  <c r="E92" i="1"/>
  <c r="E91" i="1"/>
  <c r="E89" i="1"/>
  <c r="G81" i="1"/>
  <c r="E81" i="1"/>
  <c r="Q72" i="1"/>
  <c r="Q65" i="1"/>
  <c r="D93" i="1"/>
  <c r="E88" i="1"/>
  <c r="E93" i="1"/>
  <c r="G93" i="1"/>
  <c r="F93" i="1"/>
</calcChain>
</file>

<file path=xl/sharedStrings.xml><?xml version="1.0" encoding="utf-8"?>
<sst xmlns="http://schemas.openxmlformats.org/spreadsheetml/2006/main" count="460" uniqueCount="120">
  <si>
    <t>Pays</t>
  </si>
  <si>
    <t>OS</t>
  </si>
  <si>
    <t>Années</t>
  </si>
  <si>
    <t>Investissement</t>
  </si>
  <si>
    <t>Fonctionnement</t>
  </si>
  <si>
    <t>Personnel</t>
  </si>
  <si>
    <t>OS 1</t>
  </si>
  <si>
    <t>Total</t>
  </si>
  <si>
    <t>OS X</t>
  </si>
  <si>
    <t>Total Volet CSC</t>
  </si>
  <si>
    <r>
      <t xml:space="preserve">Hors CSC </t>
    </r>
    <r>
      <rPr>
        <sz val="9"/>
        <color theme="9" tint="-0.249977111117893"/>
        <rFont val="Verdana"/>
        <family val="2"/>
      </rPr>
      <t>Nom du Pays</t>
    </r>
  </si>
  <si>
    <t>Total HCSC</t>
  </si>
  <si>
    <t>Total Volet Hors CSC</t>
  </si>
  <si>
    <t>Total Coûts Opérationnels - CO
(CSC+HCSC)</t>
  </si>
  <si>
    <t>Coûts de Gestion - CG</t>
  </si>
  <si>
    <t>Evaluation / Audit</t>
  </si>
  <si>
    <t>Proportion CD</t>
  </si>
  <si>
    <t>Autres coûts de gestion</t>
  </si>
  <si>
    <t>Taux de Gestion</t>
  </si>
  <si>
    <t>Grand Total</t>
  </si>
  <si>
    <t>Total Coûts Directs - CD
(CO + CG)</t>
  </si>
  <si>
    <t>CO Maximum Hors CSC = 25%</t>
  </si>
  <si>
    <t>Répartition CSC :</t>
  </si>
  <si>
    <t>Total CD Programme</t>
  </si>
  <si>
    <t>(20% - 0 %)</t>
  </si>
  <si>
    <t>(80% - 100%)</t>
  </si>
  <si>
    <t>Tranche 1</t>
  </si>
  <si>
    <t>Tranche 2</t>
  </si>
  <si>
    <t>Tranche 3</t>
  </si>
  <si>
    <t>Tranche 4</t>
  </si>
  <si>
    <t>Tranche 5</t>
  </si>
  <si>
    <t>Total Subside :</t>
  </si>
  <si>
    <t>Mobilier, ICT</t>
  </si>
  <si>
    <t>Autres</t>
  </si>
  <si>
    <t>Déplacements</t>
  </si>
  <si>
    <t>Bureau local</t>
  </si>
  <si>
    <t>Salaires 
P. Local</t>
  </si>
  <si>
    <t>Salaires
P. Siège</t>
  </si>
  <si>
    <t>TOTAL GÉNÉRAL</t>
  </si>
  <si>
    <t>Apport-propre</t>
  </si>
  <si>
    <t>DGD</t>
  </si>
  <si>
    <t>Répartition H-CSC :</t>
  </si>
  <si>
    <t>Taux des Coûts de Coordination - TCC</t>
  </si>
  <si>
    <t>Montant global - Coûts de Coordindation :</t>
  </si>
  <si>
    <t>TCC demandé :</t>
  </si>
  <si>
    <t>TCC maximum autorisé :</t>
  </si>
  <si>
    <t>2 organisations</t>
  </si>
  <si>
    <t>3 organisations</t>
  </si>
  <si>
    <t>4 organisations</t>
  </si>
  <si>
    <t>Total Subside</t>
  </si>
  <si>
    <t>Salaires
P. Expatrié</t>
  </si>
  <si>
    <t>Répartition du budget du programme par organisation accréditée associée</t>
  </si>
  <si>
    <t>Répartition du budget du programme entre organisations</t>
  </si>
  <si>
    <t>Résumé Général
Programme</t>
  </si>
  <si>
    <t>Grand total</t>
  </si>
  <si>
    <t>1. Investissement</t>
  </si>
  <si>
    <t>1.1. Achat de véhicules</t>
  </si>
  <si>
    <t>1.2. Mobilier, ICT</t>
  </si>
  <si>
    <t>1.3. Autres</t>
  </si>
  <si>
    <t>2. Fonctionnement</t>
  </si>
  <si>
    <t>2.1. Déplacements</t>
  </si>
  <si>
    <t>2.2. Bureau local</t>
  </si>
  <si>
    <t>2.3. Autres</t>
  </si>
  <si>
    <t>3. Personnel</t>
  </si>
  <si>
    <t>3.1 Personnel local salaires</t>
  </si>
  <si>
    <t>3.2 Expatriés salaires</t>
  </si>
  <si>
    <t>3.3 Personnel siège salaires</t>
  </si>
  <si>
    <t>3.4. Autres frais</t>
  </si>
  <si>
    <t>Achat de
Véhicules</t>
  </si>
  <si>
    <t>Sous-rubrique 1</t>
  </si>
  <si>
    <t>Sous-rubrique x</t>
  </si>
  <si>
    <t>Coûts opérationnels</t>
  </si>
  <si>
    <t>1. Partenaires</t>
  </si>
  <si>
    <t>2. Collaborations</t>
  </si>
  <si>
    <t>3. Bureau local</t>
  </si>
  <si>
    <t>4. Siège</t>
  </si>
  <si>
    <t>Total CO :</t>
  </si>
  <si>
    <t>Partenaires</t>
  </si>
  <si>
    <t>Total Partenaire 1 :</t>
  </si>
  <si>
    <t>Total Partenaire X</t>
  </si>
  <si>
    <t>Total Partenaires :</t>
  </si>
  <si>
    <t>Collaborations</t>
  </si>
  <si>
    <t>Total Collaborations :</t>
  </si>
  <si>
    <t>Programme commun - ACNG 1</t>
  </si>
  <si>
    <t>Total ACNG 1</t>
  </si>
  <si>
    <t>Programme commun - ACNG X</t>
  </si>
  <si>
    <t>Total ACNG X</t>
  </si>
  <si>
    <t>Programme commun - ACNG Y</t>
  </si>
  <si>
    <t>Total ACNG Y</t>
  </si>
  <si>
    <r>
      <t xml:space="preserve">Résumé </t>
    </r>
    <r>
      <rPr>
        <b/>
        <sz val="9"/>
        <color theme="9" tint="-0.249977111117893"/>
        <rFont val="Verdana"/>
        <family val="2"/>
      </rPr>
      <t>Acronyme ACNG 1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</si>
  <si>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2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</si>
  <si>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3</t>
    </r>
  </si>
  <si>
    <r>
      <t xml:space="preserve">Résumé </t>
    </r>
    <r>
      <rPr>
        <b/>
        <sz val="9"/>
        <color theme="9" tint="-0.249977111117893"/>
        <rFont val="Verdana"/>
        <family val="2"/>
      </rPr>
      <t>Acronyme ACNG 4</t>
    </r>
  </si>
  <si>
    <t>Subside Acronyme ACNG 4</t>
  </si>
  <si>
    <t>Subside Acronyme ACNG 3</t>
  </si>
  <si>
    <t>Subside Acronyme ACNG 2</t>
  </si>
  <si>
    <t xml:space="preserve">Subside Acronyme ACNG 1 </t>
  </si>
  <si>
    <t>Acronyme ACNG 1</t>
  </si>
  <si>
    <t>Acronyme ACNG 2</t>
  </si>
  <si>
    <t>Acronyme ACNG 3</t>
  </si>
  <si>
    <t>Acronyme ACNG 4</t>
  </si>
  <si>
    <t>Coûts</t>
  </si>
  <si>
    <t>d'Administration</t>
  </si>
  <si>
    <t>Coûts de structure</t>
  </si>
  <si>
    <t>SUBSIDE PROGRAMME</t>
  </si>
  <si>
    <t>4.1. Coûts d'audit</t>
  </si>
  <si>
    <t>4.2. Coûts d'évaluation</t>
  </si>
  <si>
    <t>4. Coûts d'audit &amp; évaluation</t>
  </si>
  <si>
    <t>Programme commun - ACNG Z</t>
  </si>
  <si>
    <t>Total ACNG Z</t>
  </si>
  <si>
    <t>CSC Belgique</t>
  </si>
  <si>
    <t>CSC Bénin</t>
  </si>
  <si>
    <r>
      <t xml:space="preserve">DBA Défi Belgique Afrique - Programme 2017-2021 - Coûts de Gestion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</si>
  <si>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DBA Défi Belgique Afrique</t>
    </r>
    <r>
      <rPr>
        <b/>
        <sz val="9"/>
        <color theme="1"/>
        <rFont val="Verdana"/>
        <family val="2"/>
      </rPr>
      <t xml:space="preserve"> - Programme 2017-2021 - Budget Général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</si>
  <si>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DBA Défi Belgique Afrique</t>
    </r>
    <r>
      <rPr>
        <b/>
        <sz val="9"/>
        <rFont val="Verdana"/>
        <family val="2"/>
      </rPr>
      <t xml:space="preserve"> - Programme 2017-2021 - Coûts d'Administration - </t>
    </r>
    <r>
      <rPr>
        <b/>
        <sz val="9"/>
        <color rgb="FFFF0000"/>
        <rFont val="Verdana"/>
        <family val="2"/>
      </rPr>
      <t>Révision 2018</t>
    </r>
  </si>
  <si>
    <r>
      <rPr>
        <b/>
        <sz val="9"/>
        <color theme="0"/>
        <rFont val="Verdana"/>
        <family val="2"/>
      </rPr>
      <t>DBA Défi Belgique Afrique</t>
    </r>
    <r>
      <rPr>
        <b/>
        <sz val="9"/>
        <rFont val="Verdana"/>
        <family val="2"/>
      </rPr>
      <t xml:space="preserve"> - Programme 2017-2021 - CSC Belgique - Outcome 1 - </t>
    </r>
    <r>
      <rPr>
        <b/>
        <sz val="9"/>
        <color rgb="FFFF0000"/>
        <rFont val="Verdana"/>
        <family val="2"/>
      </rPr>
      <t>Révision 2018</t>
    </r>
  </si>
  <si>
    <t>Total Collaboration ITECO</t>
  </si>
  <si>
    <t>Total Collaboration SCI</t>
  </si>
  <si>
    <t>Total Collaboration CCF</t>
  </si>
  <si>
    <t> 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</si>
</sst>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71" formatCode="_-* #,##0.000\ _€_-;\-* #,##0.0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9" tint="-0.249977111117893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F0000"/>
      <name val="Verdana"/>
      <family val="2"/>
    </font>
    <font>
      <b/>
      <sz val="9"/>
      <color theme="9" tint="-0.249977111117893"/>
      <name val="Verdana"/>
      <family val="2"/>
    </font>
    <font>
      <b/>
      <sz val="16"/>
      <color theme="0"/>
      <name val="Calibri"/>
      <family val="2"/>
      <scheme val="minor"/>
    </font>
    <font>
      <b/>
      <i/>
      <sz val="9"/>
      <name val="Verdana"/>
      <family val="2"/>
    </font>
    <font>
      <sz val="9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lightUp">
        <bgColor theme="5" tint="0.79998168889431442"/>
      </patternFill>
    </fill>
    <fill>
      <patternFill patternType="lightUp">
        <bgColor theme="5" tint="0.79995117038483843"/>
      </patternFill>
    </fill>
    <fill>
      <patternFill patternType="lightUp">
        <bgColor theme="5" tint="0.59999389629810485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5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43" fontId="5" fillId="3" borderId="4" xfId="1" applyFont="1" applyFill="1" applyBorder="1"/>
    <xf numFmtId="43" fontId="5" fillId="3" borderId="5" xfId="1" applyFont="1" applyFill="1" applyBorder="1"/>
    <xf numFmtId="0" fontId="7" fillId="0" borderId="1" xfId="0" applyFont="1" applyBorder="1"/>
    <xf numFmtId="43" fontId="5" fillId="3" borderId="1" xfId="1" applyFont="1" applyFill="1" applyBorder="1"/>
    <xf numFmtId="43" fontId="5" fillId="3" borderId="7" xfId="1" applyFont="1" applyFill="1" applyBorder="1"/>
    <xf numFmtId="0" fontId="7" fillId="4" borderId="9" xfId="0" applyFont="1" applyFill="1" applyBorder="1" applyAlignment="1">
      <alignment vertical="top"/>
    </xf>
    <xf numFmtId="0" fontId="6" fillId="4" borderId="10" xfId="0" applyFont="1" applyFill="1" applyBorder="1"/>
    <xf numFmtId="43" fontId="3" fillId="4" borderId="10" xfId="1" applyFont="1" applyFill="1" applyBorder="1"/>
    <xf numFmtId="43" fontId="3" fillId="4" borderId="11" xfId="1" applyFont="1" applyFill="1" applyBorder="1"/>
    <xf numFmtId="0" fontId="6" fillId="5" borderId="14" xfId="0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7" fillId="0" borderId="16" xfId="0" applyFont="1" applyBorder="1"/>
    <xf numFmtId="43" fontId="5" fillId="3" borderId="16" xfId="1" applyFont="1" applyFill="1" applyBorder="1"/>
    <xf numFmtId="43" fontId="5" fillId="3" borderId="17" xfId="1" applyFont="1" applyFill="1" applyBorder="1"/>
    <xf numFmtId="0" fontId="7" fillId="3" borderId="18" xfId="0" applyFont="1" applyFill="1" applyBorder="1"/>
    <xf numFmtId="43" fontId="5" fillId="3" borderId="18" xfId="1" applyFont="1" applyFill="1" applyBorder="1"/>
    <xf numFmtId="43" fontId="5" fillId="3" borderId="19" xfId="1" applyFont="1" applyFill="1" applyBorder="1"/>
    <xf numFmtId="0" fontId="7" fillId="3" borderId="1" xfId="0" applyFont="1" applyFill="1" applyBorder="1"/>
    <xf numFmtId="0" fontId="7" fillId="4" borderId="10" xfId="0" applyFont="1" applyFill="1" applyBorder="1" applyAlignment="1">
      <alignment vertical="center" wrapText="1"/>
    </xf>
    <xf numFmtId="0" fontId="7" fillId="6" borderId="4" xfId="0" applyFont="1" applyFill="1" applyBorder="1"/>
    <xf numFmtId="43" fontId="5" fillId="6" borderId="4" xfId="1" applyFont="1" applyFill="1" applyBorder="1"/>
    <xf numFmtId="43" fontId="5" fillId="6" borderId="5" xfId="1" applyFont="1" applyFill="1" applyBorder="1"/>
    <xf numFmtId="0" fontId="7" fillId="6" borderId="1" xfId="0" applyFont="1" applyFill="1" applyBorder="1"/>
    <xf numFmtId="43" fontId="5" fillId="6" borderId="1" xfId="1" applyFont="1" applyFill="1" applyBorder="1"/>
    <xf numFmtId="43" fontId="5" fillId="6" borderId="7" xfId="1" applyFont="1" applyFill="1" applyBorder="1"/>
    <xf numFmtId="0" fontId="6" fillId="6" borderId="10" xfId="0" applyFont="1" applyFill="1" applyBorder="1"/>
    <xf numFmtId="43" fontId="3" fillId="6" borderId="10" xfId="1" applyFont="1" applyFill="1" applyBorder="1"/>
    <xf numFmtId="43" fontId="3" fillId="6" borderId="11" xfId="1" applyFont="1" applyFill="1" applyBorder="1"/>
    <xf numFmtId="0" fontId="7" fillId="4" borderId="10" xfId="0" applyFont="1" applyFill="1" applyBorder="1" applyAlignment="1">
      <alignment vertical="top"/>
    </xf>
    <xf numFmtId="0" fontId="7" fillId="6" borderId="18" xfId="0" applyFont="1" applyFill="1" applyBorder="1"/>
    <xf numFmtId="43" fontId="5" fillId="6" borderId="18" xfId="1" applyFont="1" applyFill="1" applyBorder="1"/>
    <xf numFmtId="43" fontId="5" fillId="6" borderId="19" xfId="1" applyFont="1" applyFill="1" applyBorder="1"/>
    <xf numFmtId="0" fontId="7" fillId="7" borderId="4" xfId="0" applyFont="1" applyFill="1" applyBorder="1"/>
    <xf numFmtId="43" fontId="7" fillId="7" borderId="4" xfId="1" applyFont="1" applyFill="1" applyBorder="1"/>
    <xf numFmtId="43" fontId="7" fillId="7" borderId="5" xfId="1" applyFont="1" applyFill="1" applyBorder="1"/>
    <xf numFmtId="0" fontId="7" fillId="7" borderId="1" xfId="0" applyFont="1" applyFill="1" applyBorder="1"/>
    <xf numFmtId="43" fontId="7" fillId="7" borderId="1" xfId="1" applyFont="1" applyFill="1" applyBorder="1"/>
    <xf numFmtId="43" fontId="7" fillId="7" borderId="7" xfId="1" applyFont="1" applyFill="1" applyBorder="1"/>
    <xf numFmtId="0" fontId="6" fillId="7" borderId="10" xfId="0" applyFont="1" applyFill="1" applyBorder="1"/>
    <xf numFmtId="43" fontId="6" fillId="7" borderId="10" xfId="1" applyFont="1" applyFill="1" applyBorder="1"/>
    <xf numFmtId="43" fontId="6" fillId="7" borderId="11" xfId="1" applyFont="1" applyFill="1" applyBorder="1"/>
    <xf numFmtId="43" fontId="5" fillId="10" borderId="4" xfId="1" applyFont="1" applyFill="1" applyBorder="1"/>
    <xf numFmtId="43" fontId="5" fillId="10" borderId="1" xfId="1" applyFont="1" applyFill="1" applyBorder="1"/>
    <xf numFmtId="0" fontId="6" fillId="9" borderId="1" xfId="0" applyFont="1" applyFill="1" applyBorder="1"/>
    <xf numFmtId="43" fontId="3" fillId="11" borderId="1" xfId="1" applyFont="1" applyFill="1" applyBorder="1"/>
    <xf numFmtId="43" fontId="3" fillId="9" borderId="7" xfId="1" applyFont="1" applyFill="1" applyBorder="1"/>
    <xf numFmtId="0" fontId="6" fillId="9" borderId="14" xfId="0" applyFont="1" applyFill="1" applyBorder="1"/>
    <xf numFmtId="43" fontId="3" fillId="9" borderId="1" xfId="1" applyFont="1" applyFill="1" applyBorder="1"/>
    <xf numFmtId="43" fontId="3" fillId="12" borderId="14" xfId="1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43" fontId="3" fillId="13" borderId="9" xfId="1" applyFont="1" applyFill="1" applyBorder="1"/>
    <xf numFmtId="43" fontId="3" fillId="8" borderId="34" xfId="1" applyFont="1" applyFill="1" applyBorder="1"/>
    <xf numFmtId="0" fontId="7" fillId="14" borderId="4" xfId="0" applyFont="1" applyFill="1" applyBorder="1"/>
    <xf numFmtId="43" fontId="5" fillId="14" borderId="5" xfId="1" applyFont="1" applyFill="1" applyBorder="1"/>
    <xf numFmtId="0" fontId="7" fillId="14" borderId="1" xfId="0" applyFont="1" applyFill="1" applyBorder="1"/>
    <xf numFmtId="43" fontId="5" fillId="14" borderId="7" xfId="1" applyFont="1" applyFill="1" applyBorder="1"/>
    <xf numFmtId="0" fontId="7" fillId="14" borderId="14" xfId="0" applyFont="1" applyFill="1" applyBorder="1"/>
    <xf numFmtId="43" fontId="5" fillId="14" borderId="15" xfId="1" applyFont="1" applyFill="1" applyBorder="1"/>
    <xf numFmtId="0" fontId="3" fillId="14" borderId="9" xfId="0" applyFont="1" applyFill="1" applyBorder="1"/>
    <xf numFmtId="43" fontId="3" fillId="14" borderId="34" xfId="1" applyFont="1" applyFill="1" applyBorder="1"/>
    <xf numFmtId="0" fontId="5" fillId="5" borderId="1" xfId="0" applyFont="1" applyFill="1" applyBorder="1"/>
    <xf numFmtId="10" fontId="5" fillId="3" borderId="1" xfId="2" applyNumberFormat="1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/>
    </xf>
    <xf numFmtId="10" fontId="3" fillId="16" borderId="34" xfId="0" applyNumberFormat="1" applyFont="1" applyFill="1" applyBorder="1" applyAlignment="1">
      <alignment horizontal="center"/>
    </xf>
    <xf numFmtId="0" fontId="5" fillId="3" borderId="3" xfId="0" applyFont="1" applyFill="1" applyBorder="1"/>
    <xf numFmtId="43" fontId="5" fillId="3" borderId="4" xfId="0" applyNumberFormat="1" applyFont="1" applyFill="1" applyBorder="1"/>
    <xf numFmtId="0" fontId="5" fillId="3" borderId="6" xfId="0" applyFont="1" applyFill="1" applyBorder="1"/>
    <xf numFmtId="43" fontId="5" fillId="3" borderId="1" xfId="0" applyNumberFormat="1" applyFont="1" applyFill="1" applyBorder="1"/>
    <xf numFmtId="0" fontId="5" fillId="3" borderId="40" xfId="0" applyFont="1" applyFill="1" applyBorder="1"/>
    <xf numFmtId="43" fontId="5" fillId="3" borderId="14" xfId="0" applyNumberFormat="1" applyFont="1" applyFill="1" applyBorder="1"/>
    <xf numFmtId="43" fontId="5" fillId="3" borderId="14" xfId="1" applyFont="1" applyFill="1" applyBorder="1"/>
    <xf numFmtId="43" fontId="5" fillId="3" borderId="15" xfId="1" applyFont="1" applyFill="1" applyBorder="1"/>
    <xf numFmtId="0" fontId="3" fillId="16" borderId="23" xfId="0" applyFont="1" applyFill="1" applyBorder="1"/>
    <xf numFmtId="43" fontId="3" fillId="16" borderId="9" xfId="1" applyFont="1" applyFill="1" applyBorder="1"/>
    <xf numFmtId="43" fontId="3" fillId="16" borderId="34" xfId="1" applyFont="1" applyFill="1" applyBorder="1"/>
    <xf numFmtId="0" fontId="5" fillId="19" borderId="1" xfId="0" applyFont="1" applyFill="1" applyBorder="1" applyAlignment="1">
      <alignment horizontal="center" vertical="center"/>
    </xf>
    <xf numFmtId="164" fontId="5" fillId="3" borderId="7" xfId="0" applyNumberFormat="1" applyFont="1" applyFill="1" applyBorder="1"/>
    <xf numFmtId="0" fontId="5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164" fontId="5" fillId="3" borderId="11" xfId="0" applyNumberFormat="1" applyFont="1" applyFill="1" applyBorder="1"/>
    <xf numFmtId="164" fontId="6" fillId="14" borderId="43" xfId="0" applyNumberFormat="1" applyFont="1" applyFill="1" applyBorder="1"/>
    <xf numFmtId="43" fontId="7" fillId="0" borderId="1" xfId="1" applyFont="1" applyBorder="1"/>
    <xf numFmtId="43" fontId="7" fillId="0" borderId="4" xfId="1" applyFont="1" applyBorder="1"/>
    <xf numFmtId="43" fontId="6" fillId="4" borderId="10" xfId="1" applyFont="1" applyFill="1" applyBorder="1"/>
    <xf numFmtId="43" fontId="6" fillId="5" borderId="14" xfId="1" applyFont="1" applyFill="1" applyBorder="1"/>
    <xf numFmtId="43" fontId="7" fillId="0" borderId="16" xfId="1" applyFont="1" applyBorder="1"/>
    <xf numFmtId="43" fontId="7" fillId="3" borderId="18" xfId="1" applyFont="1" applyFill="1" applyBorder="1"/>
    <xf numFmtId="43" fontId="7" fillId="3" borderId="1" xfId="1" applyFont="1" applyFill="1" applyBorder="1"/>
    <xf numFmtId="43" fontId="7" fillId="6" borderId="4" xfId="1" applyFont="1" applyFill="1" applyBorder="1"/>
    <xf numFmtId="43" fontId="7" fillId="6" borderId="1" xfId="1" applyFont="1" applyFill="1" applyBorder="1"/>
    <xf numFmtId="43" fontId="6" fillId="6" borderId="10" xfId="1" applyFont="1" applyFill="1" applyBorder="1"/>
    <xf numFmtId="43" fontId="7" fillId="6" borderId="18" xfId="1" applyFont="1" applyFill="1" applyBorder="1"/>
    <xf numFmtId="43" fontId="3" fillId="11" borderId="14" xfId="1" applyFont="1" applyFill="1" applyBorder="1"/>
    <xf numFmtId="43" fontId="3" fillId="9" borderId="15" xfId="1" applyFont="1" applyFill="1" applyBorder="1" applyAlignment="1">
      <alignment horizontal="center"/>
    </xf>
    <xf numFmtId="43" fontId="7" fillId="0" borderId="28" xfId="1" applyFont="1" applyBorder="1"/>
    <xf numFmtId="43" fontId="7" fillId="0" borderId="29" xfId="1" applyFont="1" applyBorder="1"/>
    <xf numFmtId="43" fontId="6" fillId="9" borderId="31" xfId="1" applyFont="1" applyFill="1" applyBorder="1"/>
    <xf numFmtId="43" fontId="3" fillId="8" borderId="9" xfId="1" applyFont="1" applyFill="1" applyBorder="1"/>
    <xf numFmtId="43" fontId="3" fillId="14" borderId="9" xfId="1" applyFont="1" applyFill="1" applyBorder="1"/>
    <xf numFmtId="43" fontId="5" fillId="3" borderId="1" xfId="1" applyFont="1" applyFill="1" applyBorder="1" applyAlignment="1">
      <alignment horizontal="center"/>
    </xf>
    <xf numFmtId="43" fontId="3" fillId="9" borderId="32" xfId="1" applyFont="1" applyFill="1" applyBorder="1" applyAlignment="1">
      <alignment horizontal="left"/>
    </xf>
    <xf numFmtId="0" fontId="6" fillId="2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8" borderId="18" xfId="0" applyFont="1" applyFill="1" applyBorder="1" applyAlignment="1">
      <alignment horizontal="center" vertical="center"/>
    </xf>
    <xf numFmtId="164" fontId="5" fillId="3" borderId="19" xfId="0" applyNumberFormat="1" applyFont="1" applyFill="1" applyBorder="1"/>
    <xf numFmtId="0" fontId="3" fillId="14" borderId="42" xfId="0" applyFont="1" applyFill="1" applyBorder="1" applyAlignment="1"/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/>
    </xf>
    <xf numFmtId="0" fontId="3" fillId="25" borderId="37" xfId="0" applyFont="1" applyFill="1" applyBorder="1" applyAlignment="1">
      <alignment horizontal="center"/>
    </xf>
    <xf numFmtId="9" fontId="3" fillId="25" borderId="9" xfId="0" applyNumberFormat="1" applyFont="1" applyFill="1" applyBorder="1" applyAlignment="1">
      <alignment horizontal="center" vertical="center"/>
    </xf>
    <xf numFmtId="9" fontId="3" fillId="25" borderId="9" xfId="2" applyFont="1" applyFill="1" applyBorder="1" applyAlignment="1">
      <alignment horizontal="center"/>
    </xf>
    <xf numFmtId="10" fontId="3" fillId="25" borderId="34" xfId="0" applyNumberFormat="1" applyFont="1" applyFill="1" applyBorder="1" applyAlignment="1">
      <alignment horizontal="center"/>
    </xf>
    <xf numFmtId="0" fontId="6" fillId="25" borderId="23" xfId="0" applyFont="1" applyFill="1" applyBorder="1"/>
    <xf numFmtId="43" fontId="6" fillId="25" borderId="9" xfId="1" applyFont="1" applyFill="1" applyBorder="1"/>
    <xf numFmtId="43" fontId="6" fillId="25" borderId="34" xfId="1" applyFont="1" applyFill="1" applyBorder="1"/>
    <xf numFmtId="0" fontId="3" fillId="26" borderId="24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/>
    </xf>
    <xf numFmtId="0" fontId="3" fillId="26" borderId="37" xfId="0" applyFont="1" applyFill="1" applyBorder="1" applyAlignment="1">
      <alignment horizontal="center"/>
    </xf>
    <xf numFmtId="9" fontId="3" fillId="26" borderId="9" xfId="2" applyFont="1" applyFill="1" applyBorder="1" applyAlignment="1">
      <alignment horizontal="center" vertical="center"/>
    </xf>
    <xf numFmtId="9" fontId="3" fillId="26" borderId="9" xfId="2" applyFont="1" applyFill="1" applyBorder="1" applyAlignment="1">
      <alignment horizontal="center"/>
    </xf>
    <xf numFmtId="10" fontId="3" fillId="26" borderId="34" xfId="0" applyNumberFormat="1" applyFont="1" applyFill="1" applyBorder="1" applyAlignment="1">
      <alignment horizontal="center"/>
    </xf>
    <xf numFmtId="0" fontId="6" fillId="26" borderId="23" xfId="0" applyFont="1" applyFill="1" applyBorder="1"/>
    <xf numFmtId="43" fontId="6" fillId="26" borderId="9" xfId="1" applyFont="1" applyFill="1" applyBorder="1"/>
    <xf numFmtId="43" fontId="6" fillId="26" borderId="34" xfId="1" applyFont="1" applyFill="1" applyBorder="1"/>
    <xf numFmtId="0" fontId="3" fillId="27" borderId="24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/>
    </xf>
    <xf numFmtId="0" fontId="3" fillId="27" borderId="37" xfId="0" applyFont="1" applyFill="1" applyBorder="1" applyAlignment="1">
      <alignment horizontal="center"/>
    </xf>
    <xf numFmtId="9" fontId="3" fillId="27" borderId="9" xfId="2" applyFont="1" applyFill="1" applyBorder="1" applyAlignment="1">
      <alignment horizontal="center" vertical="center"/>
    </xf>
    <xf numFmtId="9" fontId="3" fillId="27" borderId="9" xfId="2" applyFont="1" applyFill="1" applyBorder="1" applyAlignment="1">
      <alignment horizontal="center"/>
    </xf>
    <xf numFmtId="10" fontId="3" fillId="27" borderId="34" xfId="0" applyNumberFormat="1" applyFont="1" applyFill="1" applyBorder="1" applyAlignment="1">
      <alignment horizontal="center"/>
    </xf>
    <xf numFmtId="0" fontId="6" fillId="27" borderId="23" xfId="0" applyFont="1" applyFill="1" applyBorder="1"/>
    <xf numFmtId="43" fontId="6" fillId="27" borderId="9" xfId="1" applyFont="1" applyFill="1" applyBorder="1"/>
    <xf numFmtId="43" fontId="6" fillId="27" borderId="34" xfId="1" applyFont="1" applyFill="1" applyBorder="1"/>
    <xf numFmtId="0" fontId="3" fillId="28" borderId="24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/>
    </xf>
    <xf numFmtId="0" fontId="3" fillId="28" borderId="37" xfId="0" applyFont="1" applyFill="1" applyBorder="1" applyAlignment="1">
      <alignment horizontal="center"/>
    </xf>
    <xf numFmtId="9" fontId="3" fillId="28" borderId="9" xfId="2" applyFont="1" applyFill="1" applyBorder="1" applyAlignment="1">
      <alignment horizontal="center" vertical="center"/>
    </xf>
    <xf numFmtId="9" fontId="3" fillId="28" borderId="9" xfId="2" applyFont="1" applyFill="1" applyBorder="1" applyAlignment="1">
      <alignment horizontal="center"/>
    </xf>
    <xf numFmtId="10" fontId="3" fillId="28" borderId="34" xfId="0" applyNumberFormat="1" applyFont="1" applyFill="1" applyBorder="1" applyAlignment="1">
      <alignment horizontal="center"/>
    </xf>
    <xf numFmtId="0" fontId="6" fillId="28" borderId="23" xfId="0" applyFont="1" applyFill="1" applyBorder="1"/>
    <xf numFmtId="43" fontId="6" fillId="28" borderId="9" xfId="1" applyFont="1" applyFill="1" applyBorder="1"/>
    <xf numFmtId="43" fontId="6" fillId="28" borderId="34" xfId="1" applyFont="1" applyFill="1" applyBorder="1"/>
    <xf numFmtId="0" fontId="5" fillId="18" borderId="3" xfId="0" applyFont="1" applyFill="1" applyBorder="1" applyAlignment="1">
      <alignment horizontal="center" vertical="center"/>
    </xf>
    <xf numFmtId="43" fontId="5" fillId="3" borderId="48" xfId="1" applyFont="1" applyFill="1" applyBorder="1"/>
    <xf numFmtId="0" fontId="5" fillId="19" borderId="6" xfId="0" applyFont="1" applyFill="1" applyBorder="1" applyAlignment="1">
      <alignment horizontal="center" vertical="center"/>
    </xf>
    <xf numFmtId="43" fontId="5" fillId="3" borderId="49" xfId="1" applyFont="1" applyFill="1" applyBorder="1"/>
    <xf numFmtId="0" fontId="5" fillId="20" borderId="6" xfId="0" applyFont="1" applyFill="1" applyBorder="1" applyAlignment="1">
      <alignment horizontal="center" vertical="center"/>
    </xf>
    <xf numFmtId="0" fontId="5" fillId="21" borderId="6" xfId="0" applyFont="1" applyFill="1" applyBorder="1" applyAlignment="1">
      <alignment horizontal="center" vertical="center"/>
    </xf>
    <xf numFmtId="0" fontId="10" fillId="22" borderId="8" xfId="0" applyFont="1" applyFill="1" applyBorder="1" applyAlignment="1">
      <alignment horizontal="center" vertical="center"/>
    </xf>
    <xf numFmtId="43" fontId="5" fillId="3" borderId="51" xfId="1" applyFont="1" applyFill="1" applyBorder="1"/>
    <xf numFmtId="0" fontId="3" fillId="25" borderId="20" xfId="0" applyFont="1" applyFill="1" applyBorder="1" applyAlignment="1">
      <alignment horizontal="center"/>
    </xf>
    <xf numFmtId="43" fontId="3" fillId="25" borderId="50" xfId="1" applyFont="1" applyFill="1" applyBorder="1"/>
    <xf numFmtId="0" fontId="3" fillId="26" borderId="20" xfId="0" applyFont="1" applyFill="1" applyBorder="1" applyAlignment="1">
      <alignment horizontal="center"/>
    </xf>
    <xf numFmtId="43" fontId="3" fillId="26" borderId="50" xfId="1" applyFont="1" applyFill="1" applyBorder="1"/>
    <xf numFmtId="0" fontId="3" fillId="27" borderId="20" xfId="0" applyFont="1" applyFill="1" applyBorder="1" applyAlignment="1">
      <alignment horizontal="center"/>
    </xf>
    <xf numFmtId="43" fontId="3" fillId="27" borderId="50" xfId="1" applyFont="1" applyFill="1" applyBorder="1"/>
    <xf numFmtId="0" fontId="3" fillId="28" borderId="20" xfId="0" applyFont="1" applyFill="1" applyBorder="1" applyAlignment="1">
      <alignment horizontal="center"/>
    </xf>
    <xf numFmtId="43" fontId="3" fillId="28" borderId="50" xfId="1" applyFont="1" applyFill="1" applyBorder="1"/>
    <xf numFmtId="10" fontId="5" fillId="24" borderId="1" xfId="2" applyNumberFormat="1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 vertical="center"/>
    </xf>
    <xf numFmtId="10" fontId="5" fillId="15" borderId="1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2" fillId="25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12" fillId="28" borderId="1" xfId="0" applyFont="1" applyFill="1" applyBorder="1" applyAlignment="1">
      <alignment horizontal="center"/>
    </xf>
    <xf numFmtId="43" fontId="5" fillId="3" borderId="3" xfId="1" applyFont="1" applyFill="1" applyBorder="1"/>
    <xf numFmtId="43" fontId="5" fillId="3" borderId="6" xfId="1" applyFont="1" applyFill="1" applyBorder="1"/>
    <xf numFmtId="43" fontId="3" fillId="4" borderId="8" xfId="1" applyFont="1" applyFill="1" applyBorder="1"/>
    <xf numFmtId="43" fontId="5" fillId="3" borderId="52" xfId="1" applyFont="1" applyFill="1" applyBorder="1"/>
    <xf numFmtId="43" fontId="3" fillId="5" borderId="40" xfId="1" applyFont="1" applyFill="1" applyBorder="1"/>
    <xf numFmtId="43" fontId="5" fillId="6" borderId="3" xfId="1" applyFont="1" applyFill="1" applyBorder="1"/>
    <xf numFmtId="43" fontId="5" fillId="6" borderId="6" xfId="1" applyFont="1" applyFill="1" applyBorder="1"/>
    <xf numFmtId="43" fontId="3" fillId="6" borderId="8" xfId="1" applyFont="1" applyFill="1" applyBorder="1"/>
    <xf numFmtId="43" fontId="5" fillId="6" borderId="52" xfId="1" applyFont="1" applyFill="1" applyBorder="1"/>
    <xf numFmtId="43" fontId="7" fillId="7" borderId="3" xfId="1" applyFont="1" applyFill="1" applyBorder="1"/>
    <xf numFmtId="43" fontId="7" fillId="7" borderId="6" xfId="1" applyFont="1" applyFill="1" applyBorder="1"/>
    <xf numFmtId="43" fontId="6" fillId="7" borderId="8" xfId="1" applyFont="1" applyFill="1" applyBorder="1"/>
    <xf numFmtId="43" fontId="3" fillId="9" borderId="6" xfId="1" applyFont="1" applyFill="1" applyBorder="1"/>
    <xf numFmtId="10" fontId="3" fillId="9" borderId="40" xfId="2" applyNumberFormat="1" applyFont="1" applyFill="1" applyBorder="1"/>
    <xf numFmtId="10" fontId="3" fillId="9" borderId="14" xfId="2" applyNumberFormat="1" applyFont="1" applyFill="1" applyBorder="1"/>
    <xf numFmtId="10" fontId="3" fillId="9" borderId="15" xfId="2" applyNumberFormat="1" applyFont="1" applyFill="1" applyBorder="1"/>
    <xf numFmtId="43" fontId="3" fillId="8" borderId="53" xfId="1" applyFont="1" applyFill="1" applyBorder="1"/>
    <xf numFmtId="43" fontId="5" fillId="14" borderId="3" xfId="1" applyFont="1" applyFill="1" applyBorder="1"/>
    <xf numFmtId="43" fontId="5" fillId="14" borderId="4" xfId="1" applyFont="1" applyFill="1" applyBorder="1"/>
    <xf numFmtId="43" fontId="5" fillId="14" borderId="6" xfId="1" applyFont="1" applyFill="1" applyBorder="1"/>
    <xf numFmtId="43" fontId="5" fillId="14" borderId="1" xfId="1" applyFont="1" applyFill="1" applyBorder="1"/>
    <xf numFmtId="43" fontId="5" fillId="14" borderId="40" xfId="1" applyFont="1" applyFill="1" applyBorder="1"/>
    <xf numFmtId="43" fontId="5" fillId="14" borderId="14" xfId="1" applyFont="1" applyFill="1" applyBorder="1"/>
    <xf numFmtId="43" fontId="3" fillId="14" borderId="53" xfId="1" applyFont="1" applyFill="1" applyBorder="1"/>
    <xf numFmtId="0" fontId="5" fillId="25" borderId="2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/>
    </xf>
    <xf numFmtId="10" fontId="3" fillId="25" borderId="1" xfId="2" applyNumberFormat="1" applyFont="1" applyFill="1" applyBorder="1" applyAlignment="1">
      <alignment horizontal="center"/>
    </xf>
    <xf numFmtId="10" fontId="3" fillId="26" borderId="1" xfId="2" applyNumberFormat="1" applyFont="1" applyFill="1" applyBorder="1" applyAlignment="1">
      <alignment horizontal="center"/>
    </xf>
    <xf numFmtId="10" fontId="3" fillId="27" borderId="1" xfId="2" applyNumberFormat="1" applyFont="1" applyFill="1" applyBorder="1" applyAlignment="1">
      <alignment horizontal="center"/>
    </xf>
    <xf numFmtId="10" fontId="3" fillId="28" borderId="1" xfId="2" applyNumberFormat="1" applyFont="1" applyFill="1" applyBorder="1" applyAlignment="1">
      <alignment horizontal="center"/>
    </xf>
    <xf numFmtId="0" fontId="6" fillId="15" borderId="1" xfId="0" applyFont="1" applyFill="1" applyBorder="1" applyAlignment="1" applyProtection="1">
      <alignment horizontal="left" vertical="center" wrapText="1"/>
    </xf>
    <xf numFmtId="43" fontId="6" fillId="15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43" fontId="6" fillId="9" borderId="18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/>
    <xf numFmtId="0" fontId="2" fillId="0" borderId="0" xfId="0" applyFont="1"/>
    <xf numFmtId="0" fontId="6" fillId="8" borderId="18" xfId="0" applyFont="1" applyFill="1" applyBorder="1" applyAlignment="1" applyProtection="1">
      <alignment horizontal="left" vertical="center" wrapText="1"/>
    </xf>
    <xf numFmtId="43" fontId="6" fillId="8" borderId="18" xfId="1" applyFont="1" applyFill="1" applyBorder="1" applyAlignment="1" applyProtection="1">
      <alignment horizontal="center" vertical="center" wrapText="1"/>
    </xf>
    <xf numFmtId="0" fontId="6" fillId="29" borderId="18" xfId="0" applyFont="1" applyFill="1" applyBorder="1" applyAlignment="1" applyProtection="1">
      <alignment horizontal="left" vertical="center" wrapText="1"/>
    </xf>
    <xf numFmtId="43" fontId="0" fillId="0" borderId="0" xfId="1" applyFont="1"/>
    <xf numFmtId="43" fontId="6" fillId="15" borderId="1" xfId="1" applyFont="1" applyFill="1" applyBorder="1" applyAlignment="1" applyProtection="1">
      <alignment vertical="center" wrapText="1"/>
    </xf>
    <xf numFmtId="43" fontId="6" fillId="29" borderId="18" xfId="1" applyFont="1" applyFill="1" applyBorder="1" applyAlignment="1" applyProtection="1">
      <alignment vertical="center" wrapText="1"/>
    </xf>
    <xf numFmtId="43" fontId="6" fillId="3" borderId="1" xfId="1" applyFont="1" applyFill="1" applyBorder="1" applyAlignment="1" applyProtection="1">
      <alignment vertical="center" wrapText="1"/>
    </xf>
    <xf numFmtId="43" fontId="7" fillId="3" borderId="1" xfId="1" applyFont="1" applyFill="1" applyBorder="1" applyAlignment="1" applyProtection="1">
      <alignment vertical="center" wrapText="1"/>
    </xf>
    <xf numFmtId="0" fontId="6" fillId="30" borderId="6" xfId="0" applyFont="1" applyFill="1" applyBorder="1" applyAlignment="1" applyProtection="1">
      <alignment horizontal="left" vertical="center" wrapText="1"/>
    </xf>
    <xf numFmtId="43" fontId="6" fillId="30" borderId="7" xfId="1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43" fontId="6" fillId="3" borderId="7" xfId="1" applyFont="1" applyFill="1" applyBorder="1" applyAlignment="1" applyProtection="1">
      <alignment horizontal="center" vertical="center" wrapText="1"/>
    </xf>
    <xf numFmtId="43" fontId="6" fillId="3" borderId="57" xfId="1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43" fontId="6" fillId="6" borderId="4" xfId="1" applyFont="1" applyFill="1" applyBorder="1" applyAlignment="1" applyProtection="1">
      <alignment horizontal="center" vertical="center" wrapText="1"/>
    </xf>
    <xf numFmtId="43" fontId="6" fillId="6" borderId="5" xfId="1" applyFont="1" applyFill="1" applyBorder="1" applyAlignment="1" applyProtection="1">
      <alignment horizontal="center" vertical="center" wrapText="1"/>
    </xf>
    <xf numFmtId="43" fontId="6" fillId="3" borderId="1" xfId="1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43" fontId="6" fillId="3" borderId="10" xfId="1" applyFont="1" applyFill="1" applyBorder="1" applyAlignment="1" applyProtection="1">
      <alignment horizontal="center" vertical="center" wrapText="1"/>
    </xf>
    <xf numFmtId="43" fontId="6" fillId="3" borderId="11" xfId="1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21" borderId="53" xfId="0" applyFont="1" applyFill="1" applyBorder="1" applyAlignment="1" applyProtection="1">
      <alignment horizontal="left" vertical="center" wrapText="1"/>
    </xf>
    <xf numFmtId="43" fontId="4" fillId="21" borderId="9" xfId="1" applyFont="1" applyFill="1" applyBorder="1" applyAlignment="1" applyProtection="1">
      <alignment horizontal="center" vertical="center" wrapText="1"/>
    </xf>
    <xf numFmtId="43" fontId="4" fillId="21" borderId="34" xfId="1" applyFont="1" applyFill="1" applyBorder="1" applyAlignment="1" applyProtection="1">
      <alignment horizontal="center" vertical="center" wrapText="1"/>
    </xf>
    <xf numFmtId="0" fontId="6" fillId="20" borderId="53" xfId="0" applyFont="1" applyFill="1" applyBorder="1" applyAlignment="1" applyProtection="1">
      <alignment horizontal="left" vertical="center" wrapText="1"/>
    </xf>
    <xf numFmtId="43" fontId="6" fillId="20" borderId="9" xfId="1" applyFont="1" applyFill="1" applyBorder="1" applyAlignment="1" applyProtection="1">
      <alignment horizontal="center" vertical="center" wrapText="1"/>
    </xf>
    <xf numFmtId="43" fontId="6" fillId="20" borderId="34" xfId="1" applyFont="1" applyFill="1" applyBorder="1" applyAlignment="1" applyProtection="1">
      <alignment horizontal="center" vertical="center" wrapText="1"/>
    </xf>
    <xf numFmtId="0" fontId="2" fillId="31" borderId="8" xfId="0" applyFont="1" applyFill="1" applyBorder="1"/>
    <xf numFmtId="0" fontId="2" fillId="8" borderId="8" xfId="0" applyFont="1" applyFill="1" applyBorder="1"/>
    <xf numFmtId="0" fontId="2" fillId="9" borderId="8" xfId="0" applyFont="1" applyFill="1" applyBorder="1"/>
    <xf numFmtId="43" fontId="2" fillId="31" borderId="10" xfId="1" applyFont="1" applyFill="1" applyBorder="1"/>
    <xf numFmtId="43" fontId="2" fillId="8" borderId="10" xfId="1" applyFont="1" applyFill="1" applyBorder="1"/>
    <xf numFmtId="43" fontId="2" fillId="9" borderId="10" xfId="1" applyFont="1" applyFill="1" applyBorder="1"/>
    <xf numFmtId="43" fontId="6" fillId="8" borderId="34" xfId="1" applyFont="1" applyFill="1" applyBorder="1" applyAlignment="1" applyProtection="1">
      <alignment horizontal="center" vertical="center" wrapText="1"/>
    </xf>
    <xf numFmtId="43" fontId="6" fillId="31" borderId="34" xfId="1" applyFont="1" applyFill="1" applyBorder="1" applyAlignment="1" applyProtection="1">
      <alignment horizontal="center" vertical="center" wrapText="1"/>
    </xf>
    <xf numFmtId="43" fontId="6" fillId="9" borderId="34" xfId="1" applyFont="1" applyFill="1" applyBorder="1" applyAlignment="1" applyProtection="1">
      <alignment horizontal="center" vertical="center" wrapText="1"/>
    </xf>
    <xf numFmtId="0" fontId="3" fillId="30" borderId="37" xfId="0" applyFont="1" applyFill="1" applyBorder="1" applyAlignment="1">
      <alignment horizontal="center"/>
    </xf>
    <xf numFmtId="10" fontId="3" fillId="30" borderId="34" xfId="0" applyNumberFormat="1" applyFont="1" applyFill="1" applyBorder="1" applyAlignment="1">
      <alignment horizontal="center"/>
    </xf>
    <xf numFmtId="43" fontId="3" fillId="30" borderId="34" xfId="1" applyFont="1" applyFill="1" applyBorder="1"/>
    <xf numFmtId="0" fontId="2" fillId="32" borderId="8" xfId="0" applyFont="1" applyFill="1" applyBorder="1"/>
    <xf numFmtId="43" fontId="2" fillId="32" borderId="10" xfId="1" applyFont="1" applyFill="1" applyBorder="1"/>
    <xf numFmtId="43" fontId="6" fillId="32" borderId="34" xfId="1" applyFont="1" applyFill="1" applyBorder="1" applyAlignment="1" applyProtection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43" fontId="7" fillId="0" borderId="4" xfId="1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6" fillId="4" borderId="2" xfId="1" applyFont="1" applyFill="1" applyBorder="1"/>
    <xf numFmtId="4" fontId="15" fillId="33" borderId="1" xfId="0" applyNumberFormat="1" applyFont="1" applyFill="1" applyBorder="1" applyAlignment="1">
      <alignment horizontal="right" vertical="center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3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3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43" fontId="3" fillId="11" borderId="2" xfId="1" applyFont="1" applyFill="1" applyBorder="1"/>
    <xf numFmtId="43" fontId="5" fillId="7" borderId="1" xfId="1" applyFont="1" applyFill="1" applyBorder="1"/>
    <xf numFmtId="43" fontId="3" fillId="7" borderId="10" xfId="1" applyFont="1" applyFill="1" applyBorder="1"/>
    <xf numFmtId="43" fontId="3" fillId="7" borderId="11" xfId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41" xfId="0" applyFont="1" applyFill="1" applyBorder="1" applyAlignment="1">
      <alignment horizontal="center" vertical="center" wrapText="1"/>
    </xf>
    <xf numFmtId="0" fontId="3" fillId="28" borderId="36" xfId="0" applyFont="1" applyFill="1" applyBorder="1" applyAlignment="1">
      <alignment horizontal="center" vertical="center"/>
    </xf>
    <xf numFmtId="0" fontId="3" fillId="28" borderId="39" xfId="0" applyFont="1" applyFill="1" applyBorder="1" applyAlignment="1">
      <alignment horizontal="center" vertical="center"/>
    </xf>
    <xf numFmtId="0" fontId="3" fillId="28" borderId="24" xfId="0" applyFont="1" applyFill="1" applyBorder="1" applyAlignment="1">
      <alignment horizontal="center" vertical="center" wrapText="1"/>
    </xf>
    <xf numFmtId="0" fontId="3" fillId="28" borderId="9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4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35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0" fontId="6" fillId="28" borderId="4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35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39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 vertical="center"/>
    </xf>
    <xf numFmtId="10" fontId="5" fillId="3" borderId="2" xfId="2" applyNumberFormat="1" applyFont="1" applyFill="1" applyBorder="1" applyAlignment="1">
      <alignment horizontal="center" vertical="center" wrapText="1"/>
    </xf>
    <xf numFmtId="10" fontId="5" fillId="3" borderId="18" xfId="2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/>
    </xf>
    <xf numFmtId="0" fontId="13" fillId="17" borderId="12" xfId="0" applyFont="1" applyFill="1" applyBorder="1" applyAlignment="1">
      <alignment horizontal="center" vertical="center"/>
    </xf>
    <xf numFmtId="0" fontId="13" fillId="17" borderId="35" xfId="0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/>
    </xf>
    <xf numFmtId="0" fontId="13" fillId="17" borderId="4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textRotation="90" wrapText="1"/>
    </xf>
    <xf numFmtId="0" fontId="5" fillId="9" borderId="25" xfId="0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5" fillId="9" borderId="27" xfId="0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4" fillId="3" borderId="18" xfId="0" applyFont="1" applyFill="1" applyBorder="1" applyAlignment="1" applyProtection="1">
      <alignment horizontal="righ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165" fontId="6" fillId="3" borderId="2" xfId="0" applyNumberFormat="1" applyFont="1" applyFill="1" applyBorder="1" applyAlignment="1" applyProtection="1">
      <alignment horizontal="center" vertical="center" wrapText="1"/>
    </xf>
    <xf numFmtId="165" fontId="6" fillId="3" borderId="18" xfId="0" applyNumberFormat="1" applyFont="1" applyFill="1" applyBorder="1" applyAlignment="1" applyProtection="1">
      <alignment horizontal="center" vertical="center" wrapText="1"/>
    </xf>
    <xf numFmtId="0" fontId="6" fillId="29" borderId="1" xfId="0" applyFont="1" applyFill="1" applyBorder="1" applyAlignment="1" applyProtection="1">
      <alignment horizontal="center" vertical="center" wrapText="1"/>
    </xf>
    <xf numFmtId="0" fontId="2" fillId="32" borderId="3" xfId="0" applyFont="1" applyFill="1" applyBorder="1" applyAlignment="1">
      <alignment horizontal="center"/>
    </xf>
    <xf numFmtId="0" fontId="2" fillId="32" borderId="4" xfId="0" applyFont="1" applyFill="1" applyBorder="1" applyAlignment="1">
      <alignment horizontal="center"/>
    </xf>
    <xf numFmtId="0" fontId="2" fillId="32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0" fontId="14" fillId="0" borderId="25" xfId="0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5" xfId="0" applyNumberFormat="1" applyFont="1" applyFill="1" applyBorder="1" applyAlignment="1" applyProtection="1">
      <alignment horizontal="center" vertical="center" wrapText="1"/>
    </xf>
    <xf numFmtId="0" fontId="6" fillId="6" borderId="54" xfId="0" applyFont="1" applyFill="1" applyBorder="1" applyAlignment="1" applyProtection="1">
      <alignment horizontal="center" vertical="center" wrapText="1"/>
    </xf>
    <xf numFmtId="0" fontId="6" fillId="6" borderId="55" xfId="0" applyFont="1" applyFill="1" applyBorder="1" applyAlignment="1" applyProtection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 wrapText="1"/>
    </xf>
    <xf numFmtId="0" fontId="4" fillId="21" borderId="54" xfId="0" applyFont="1" applyFill="1" applyBorder="1" applyAlignment="1" applyProtection="1">
      <alignment horizontal="center" vertical="center" wrapText="1"/>
    </xf>
    <xf numFmtId="0" fontId="4" fillId="21" borderId="55" xfId="0" applyFont="1" applyFill="1" applyBorder="1" applyAlignment="1" applyProtection="1">
      <alignment horizontal="center" vertical="center" wrapText="1"/>
    </xf>
    <xf numFmtId="0" fontId="4" fillId="21" borderId="56" xfId="0" applyFont="1" applyFill="1" applyBorder="1" applyAlignment="1" applyProtection="1">
      <alignment horizontal="center" vertical="center" wrapText="1"/>
    </xf>
    <xf numFmtId="0" fontId="6" fillId="20" borderId="54" xfId="0" applyFont="1" applyFill="1" applyBorder="1" applyAlignment="1" applyProtection="1">
      <alignment horizontal="center" vertical="center" wrapText="1"/>
    </xf>
    <xf numFmtId="0" fontId="6" fillId="20" borderId="55" xfId="0" applyFont="1" applyFill="1" applyBorder="1" applyAlignment="1" applyProtection="1">
      <alignment horizontal="center" vertical="center" wrapText="1"/>
    </xf>
    <xf numFmtId="0" fontId="6" fillId="20" borderId="56" xfId="0" applyFont="1" applyFill="1" applyBorder="1" applyAlignment="1" applyProtection="1">
      <alignment horizontal="center" vertical="center" wrapText="1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31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43" fontId="0" fillId="3" borderId="0" xfId="0" applyNumberFormat="1" applyFill="1"/>
    <xf numFmtId="4" fontId="5" fillId="33" borderId="1" xfId="0" applyNumberFormat="1" applyFont="1" applyFill="1" applyBorder="1" applyAlignment="1">
      <alignment horizontal="center" vertical="center" wrapText="1"/>
    </xf>
    <xf numFmtId="171" fontId="6" fillId="6" borderId="4" xfId="1" applyNumberFormat="1" applyFont="1" applyFill="1" applyBorder="1" applyAlignment="1" applyProtection="1">
      <alignment horizontal="center" vertical="center" wrapText="1"/>
    </xf>
    <xf numFmtId="171" fontId="6" fillId="3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71" fontId="5" fillId="3" borderId="5" xfId="1" applyNumberFormat="1" applyFont="1" applyFill="1" applyBorder="1"/>
    <xf numFmtId="171" fontId="5" fillId="3" borderId="7" xfId="1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2"/>
  <sheetViews>
    <sheetView showGridLines="0" tabSelected="1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Q79"/>
    </sheetView>
  </sheetViews>
  <sheetFormatPr baseColWidth="10" defaultColWidth="0" defaultRowHeight="15" zeroHeight="1" x14ac:dyDescent="0.25"/>
  <cols>
    <col min="1" max="1" width="10.28515625" customWidth="1"/>
    <col min="2" max="2" width="7.28515625" customWidth="1"/>
    <col min="3" max="3" width="17.85546875" bestFit="1" customWidth="1"/>
    <col min="4" max="6" width="16.7109375" customWidth="1"/>
    <col min="7" max="7" width="19.140625" bestFit="1" customWidth="1"/>
    <col min="8" max="15" width="16.7109375" customWidth="1"/>
    <col min="16" max="17" width="18" customWidth="1"/>
    <col min="18" max="18" width="3.140625" customWidth="1"/>
    <col min="19" max="22" width="18.7109375" customWidth="1"/>
    <col min="23" max="16384" width="11.42578125" hidden="1"/>
  </cols>
  <sheetData>
    <row r="1" spans="1:22" x14ac:dyDescent="0.25">
      <c r="A1" s="410" t="s">
        <v>113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S1" s="341" t="s">
        <v>51</v>
      </c>
      <c r="T1" s="341"/>
      <c r="U1" s="341"/>
      <c r="V1" s="34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x14ac:dyDescent="0.25">
      <c r="A3" s="346" t="s">
        <v>0</v>
      </c>
      <c r="B3" s="348" t="s">
        <v>1</v>
      </c>
      <c r="C3" s="348" t="s">
        <v>2</v>
      </c>
      <c r="D3" s="350" t="s">
        <v>3</v>
      </c>
      <c r="E3" s="351"/>
      <c r="F3" s="351"/>
      <c r="G3" s="346"/>
      <c r="H3" s="350" t="s">
        <v>4</v>
      </c>
      <c r="I3" s="351"/>
      <c r="J3" s="351"/>
      <c r="K3" s="346"/>
      <c r="L3" s="350" t="s">
        <v>5</v>
      </c>
      <c r="M3" s="351"/>
      <c r="N3" s="351"/>
      <c r="O3" s="351"/>
      <c r="P3" s="346"/>
      <c r="Q3" s="417" t="s">
        <v>38</v>
      </c>
      <c r="S3" s="173" t="s">
        <v>97</v>
      </c>
      <c r="T3" s="174" t="s">
        <v>98</v>
      </c>
      <c r="U3" s="175" t="s">
        <v>99</v>
      </c>
      <c r="V3" s="176" t="s">
        <v>100</v>
      </c>
    </row>
    <row r="4" spans="1:22" ht="23.25" thickBot="1" x14ac:dyDescent="0.3">
      <c r="A4" s="347"/>
      <c r="B4" s="349"/>
      <c r="C4" s="349"/>
      <c r="D4" s="112" t="s">
        <v>68</v>
      </c>
      <c r="E4" s="260" t="s">
        <v>32</v>
      </c>
      <c r="F4" s="112" t="s">
        <v>33</v>
      </c>
      <c r="G4" s="2" t="s">
        <v>7</v>
      </c>
      <c r="H4" s="112" t="s">
        <v>34</v>
      </c>
      <c r="I4" s="260" t="s">
        <v>35</v>
      </c>
      <c r="J4" s="260" t="s">
        <v>33</v>
      </c>
      <c r="K4" s="2" t="s">
        <v>7</v>
      </c>
      <c r="L4" s="112" t="s">
        <v>36</v>
      </c>
      <c r="M4" s="112" t="s">
        <v>50</v>
      </c>
      <c r="N4" s="112" t="s">
        <v>37</v>
      </c>
      <c r="O4" s="112" t="s">
        <v>33</v>
      </c>
      <c r="P4" s="2" t="s">
        <v>7</v>
      </c>
      <c r="Q4" s="348"/>
      <c r="S4" s="201" t="s">
        <v>7</v>
      </c>
      <c r="T4" s="202" t="s">
        <v>7</v>
      </c>
      <c r="U4" s="203" t="s">
        <v>7</v>
      </c>
      <c r="V4" s="204" t="s">
        <v>7</v>
      </c>
    </row>
    <row r="5" spans="1:22" x14ac:dyDescent="0.25">
      <c r="A5" s="411" t="s">
        <v>110</v>
      </c>
      <c r="B5" s="380" t="s">
        <v>6</v>
      </c>
      <c r="C5" s="3">
        <v>2017</v>
      </c>
      <c r="D5" s="93">
        <v>0</v>
      </c>
      <c r="E5" s="92">
        <v>2023.26</v>
      </c>
      <c r="F5" s="93">
        <v>0</v>
      </c>
      <c r="G5" s="4">
        <f t="shared" ref="G5:G36" si="0">SUM(D5:F5)</f>
        <v>2023.26</v>
      </c>
      <c r="H5" s="261">
        <v>45028.75</v>
      </c>
      <c r="I5" s="4">
        <v>0</v>
      </c>
      <c r="J5" s="4">
        <v>20664.22</v>
      </c>
      <c r="K5" s="4">
        <f t="shared" ref="K5:K36" si="1">SUM(H5:J5)</f>
        <v>65692.97</v>
      </c>
      <c r="L5" s="4">
        <v>0</v>
      </c>
      <c r="M5" s="4">
        <v>0</v>
      </c>
      <c r="N5" s="4">
        <v>186139.84</v>
      </c>
      <c r="O5" s="4">
        <v>0</v>
      </c>
      <c r="P5" s="4">
        <f t="shared" ref="P5:P36" si="2">SUM(L5:O5)</f>
        <v>186139.84</v>
      </c>
      <c r="Q5" s="5">
        <f>SUM(G5+K5+P5)</f>
        <v>253856.07</v>
      </c>
      <c r="S5" s="177"/>
      <c r="T5" s="4"/>
      <c r="U5" s="4"/>
      <c r="V5" s="5"/>
    </row>
    <row r="6" spans="1:22" x14ac:dyDescent="0.25">
      <c r="A6" s="412"/>
      <c r="B6" s="381"/>
      <c r="C6" s="6">
        <v>2018</v>
      </c>
      <c r="D6" s="92">
        <v>0</v>
      </c>
      <c r="E6" s="92">
        <v>2152.86</v>
      </c>
      <c r="F6" s="92">
        <v>0</v>
      </c>
      <c r="G6" s="7">
        <f t="shared" si="0"/>
        <v>2152.86</v>
      </c>
      <c r="H6" s="262">
        <v>40760.26</v>
      </c>
      <c r="I6" s="7">
        <v>0</v>
      </c>
      <c r="J6" s="7">
        <v>17280.14</v>
      </c>
      <c r="K6" s="7">
        <f t="shared" si="1"/>
        <v>58040.4</v>
      </c>
      <c r="L6" s="7">
        <v>0</v>
      </c>
      <c r="M6" s="7">
        <v>0</v>
      </c>
      <c r="N6" s="7">
        <v>198062.88</v>
      </c>
      <c r="O6" s="7">
        <v>0</v>
      </c>
      <c r="P6" s="7">
        <f t="shared" si="2"/>
        <v>198062.88</v>
      </c>
      <c r="Q6" s="8">
        <f>SUM(G6+K6+P6)</f>
        <v>258256.14</v>
      </c>
      <c r="S6" s="178"/>
      <c r="T6" s="7"/>
      <c r="U6" s="7"/>
      <c r="V6" s="8"/>
    </row>
    <row r="7" spans="1:22" x14ac:dyDescent="0.25">
      <c r="A7" s="412"/>
      <c r="B7" s="381"/>
      <c r="C7" s="6">
        <v>2019</v>
      </c>
      <c r="D7" s="92">
        <v>0</v>
      </c>
      <c r="E7" s="92">
        <v>2152.86</v>
      </c>
      <c r="F7" s="92">
        <v>0</v>
      </c>
      <c r="G7" s="7">
        <f t="shared" si="0"/>
        <v>2152.86</v>
      </c>
      <c r="H7" s="262">
        <v>45524.75</v>
      </c>
      <c r="I7" s="7">
        <v>0</v>
      </c>
      <c r="J7" s="7">
        <f>60902.81-H7</f>
        <v>15378.059999999998</v>
      </c>
      <c r="K7" s="7">
        <f t="shared" si="1"/>
        <v>60902.81</v>
      </c>
      <c r="L7" s="7">
        <v>0</v>
      </c>
      <c r="M7" s="7">
        <v>0</v>
      </c>
      <c r="N7" s="7">
        <v>198062.88</v>
      </c>
      <c r="O7" s="7">
        <v>0</v>
      </c>
      <c r="P7" s="7">
        <f t="shared" si="2"/>
        <v>198062.88</v>
      </c>
      <c r="Q7" s="8">
        <f>SUM(G7+K7+P7)</f>
        <v>261118.55</v>
      </c>
      <c r="S7" s="178"/>
      <c r="T7" s="7"/>
      <c r="U7" s="7"/>
      <c r="V7" s="8"/>
    </row>
    <row r="8" spans="1:22" x14ac:dyDescent="0.25">
      <c r="A8" s="412"/>
      <c r="B8" s="381"/>
      <c r="C8" s="6">
        <v>2020</v>
      </c>
      <c r="D8" s="92">
        <v>0</v>
      </c>
      <c r="E8" s="92">
        <v>2152.86</v>
      </c>
      <c r="F8" s="92">
        <v>0</v>
      </c>
      <c r="G8" s="7">
        <f t="shared" si="0"/>
        <v>2152.86</v>
      </c>
      <c r="H8" s="262">
        <f>49683.16+4784.48</f>
        <v>54467.64</v>
      </c>
      <c r="I8" s="7">
        <v>0</v>
      </c>
      <c r="J8" s="7">
        <f>25640.53+9004.49</f>
        <v>34645.019999999997</v>
      </c>
      <c r="K8" s="7">
        <f t="shared" si="1"/>
        <v>89112.66</v>
      </c>
      <c r="L8" s="7">
        <v>0</v>
      </c>
      <c r="M8" s="7">
        <v>0</v>
      </c>
      <c r="N8" s="7">
        <v>198062.88</v>
      </c>
      <c r="O8" s="7">
        <v>0</v>
      </c>
      <c r="P8" s="7">
        <f t="shared" si="2"/>
        <v>198062.88</v>
      </c>
      <c r="Q8" s="8">
        <f>SUM(G8+K8+P8)</f>
        <v>289328.40000000002</v>
      </c>
      <c r="S8" s="178"/>
      <c r="T8" s="7"/>
      <c r="U8" s="7"/>
      <c r="V8" s="8"/>
    </row>
    <row r="9" spans="1:22" x14ac:dyDescent="0.25">
      <c r="A9" s="412"/>
      <c r="B9" s="381"/>
      <c r="C9" s="6">
        <v>2021</v>
      </c>
      <c r="D9" s="92">
        <v>0</v>
      </c>
      <c r="E9" s="92">
        <v>2152.86</v>
      </c>
      <c r="F9" s="92">
        <v>0</v>
      </c>
      <c r="G9" s="7">
        <f t="shared" si="0"/>
        <v>2152.86</v>
      </c>
      <c r="H9" s="262">
        <f>56548.38+7603.6</f>
        <v>64151.979999999996</v>
      </c>
      <c r="I9" s="7">
        <v>0</v>
      </c>
      <c r="J9" s="7">
        <f>24418.19+9494</f>
        <v>33912.19</v>
      </c>
      <c r="K9" s="7">
        <f t="shared" si="1"/>
        <v>98064.17</v>
      </c>
      <c r="L9" s="7">
        <v>0</v>
      </c>
      <c r="M9" s="7">
        <v>0</v>
      </c>
      <c r="N9" s="7">
        <v>198062.88</v>
      </c>
      <c r="O9" s="7">
        <v>0</v>
      </c>
      <c r="P9" s="7">
        <f t="shared" si="2"/>
        <v>198062.88</v>
      </c>
      <c r="Q9" s="8">
        <f>SUM(G9+K9+P9)</f>
        <v>298279.91000000003</v>
      </c>
      <c r="S9" s="178"/>
      <c r="T9" s="7"/>
      <c r="U9" s="7"/>
      <c r="V9" s="8"/>
    </row>
    <row r="10" spans="1:22" ht="15.75" thickBot="1" x14ac:dyDescent="0.3">
      <c r="A10" s="413"/>
      <c r="B10" s="9"/>
      <c r="C10" s="10" t="s">
        <v>7</v>
      </c>
      <c r="D10" s="94">
        <f>SUM(D5:D9)</f>
        <v>0</v>
      </c>
      <c r="E10" s="94">
        <f>SUM(E5:E9)</f>
        <v>10634.7</v>
      </c>
      <c r="F10" s="94">
        <f>SUM(F5:F9)</f>
        <v>0</v>
      </c>
      <c r="G10" s="11">
        <f t="shared" si="0"/>
        <v>10634.7</v>
      </c>
      <c r="H10" s="11">
        <f>SUM(H5:H9)</f>
        <v>249933.38</v>
      </c>
      <c r="I10" s="11">
        <f>SUM(I5:I9)</f>
        <v>0</v>
      </c>
      <c r="J10" s="11">
        <f>SUM(J5:J9)</f>
        <v>121879.63</v>
      </c>
      <c r="K10" s="11">
        <f t="shared" si="1"/>
        <v>371813.01</v>
      </c>
      <c r="L10" s="11">
        <f>SUM(L5:L9)</f>
        <v>0</v>
      </c>
      <c r="M10" s="11">
        <f>SUM(M5:M9)</f>
        <v>0</v>
      </c>
      <c r="N10" s="11">
        <f>SUM(N5:N9)</f>
        <v>978391.36</v>
      </c>
      <c r="O10" s="11">
        <f>SUM(O5:O9)</f>
        <v>0</v>
      </c>
      <c r="P10" s="11">
        <f t="shared" si="2"/>
        <v>978391.36</v>
      </c>
      <c r="Q10" s="12">
        <f>SUM(Q5:Q9)</f>
        <v>1360839.0700000003</v>
      </c>
      <c r="S10" s="179">
        <f>SUM(S5:S9)</f>
        <v>0</v>
      </c>
      <c r="T10" s="11">
        <f>SUM(T5:T9)</f>
        <v>0</v>
      </c>
      <c r="U10" s="11">
        <f>SUM(U5:U9)</f>
        <v>0</v>
      </c>
      <c r="V10" s="12">
        <f>SUM(V5:V9)</f>
        <v>0</v>
      </c>
    </row>
    <row r="11" spans="1:22" x14ac:dyDescent="0.25">
      <c r="A11" s="414" t="s">
        <v>111</v>
      </c>
      <c r="B11" s="380" t="s">
        <v>6</v>
      </c>
      <c r="C11" s="3">
        <v>2017</v>
      </c>
      <c r="D11" s="92">
        <f>10620.6716747059+550.33</f>
        <v>11171.0016747059</v>
      </c>
      <c r="E11" s="92">
        <v>12899.759006046012</v>
      </c>
      <c r="F11" s="92">
        <v>27241.485000000001</v>
      </c>
      <c r="G11" s="20">
        <f t="shared" si="0"/>
        <v>51312.245680751912</v>
      </c>
      <c r="H11" s="4">
        <f>17037.8146291939+1100</f>
        <v>18137.814629193901</v>
      </c>
      <c r="I11" s="4">
        <v>9041.5229287089878</v>
      </c>
      <c r="J11" s="4">
        <f>30950.9007585918+581.3146</f>
        <v>31532.215358591802</v>
      </c>
      <c r="K11" s="4">
        <f t="shared" si="1"/>
        <v>58711.552916494693</v>
      </c>
      <c r="L11" s="4">
        <v>35224.095971858616</v>
      </c>
      <c r="M11" s="7">
        <v>0</v>
      </c>
      <c r="N11" s="7">
        <v>2293.1038113265463</v>
      </c>
      <c r="O11" s="7">
        <v>0</v>
      </c>
      <c r="P11" s="4">
        <f t="shared" si="2"/>
        <v>37517.199783185162</v>
      </c>
      <c r="Q11" s="459">
        <f>SUM(G11+K11+P11)</f>
        <v>147540.99838043179</v>
      </c>
      <c r="S11" s="180"/>
      <c r="T11" s="20"/>
      <c r="U11" s="20"/>
      <c r="V11" s="21"/>
    </row>
    <row r="12" spans="1:22" x14ac:dyDescent="0.25">
      <c r="A12" s="415"/>
      <c r="B12" s="381"/>
      <c r="C12" s="6">
        <v>2018</v>
      </c>
      <c r="D12" s="92">
        <v>0</v>
      </c>
      <c r="E12" s="92">
        <v>0</v>
      </c>
      <c r="F12" s="92">
        <v>45964.99734488548</v>
      </c>
      <c r="G12" s="7">
        <f t="shared" si="0"/>
        <v>45964.99734488548</v>
      </c>
      <c r="H12" s="7">
        <f>10973.2431950455+1100</f>
        <v>12073.243195045499</v>
      </c>
      <c r="I12" s="7">
        <v>9776.1669999999995</v>
      </c>
      <c r="J12" s="7">
        <f>25888.44367839+689.26</f>
        <v>26577.703678389997</v>
      </c>
      <c r="K12" s="7">
        <f t="shared" si="1"/>
        <v>48427.113873435497</v>
      </c>
      <c r="L12" s="7">
        <v>36899.91366245674</v>
      </c>
      <c r="M12" s="7">
        <v>0</v>
      </c>
      <c r="N12" s="7">
        <v>2439.9053424315571</v>
      </c>
      <c r="O12" s="7">
        <v>0</v>
      </c>
      <c r="P12" s="7">
        <f t="shared" si="2"/>
        <v>39339.819004888297</v>
      </c>
      <c r="Q12" s="460">
        <f>SUM(G12+K12+P12)</f>
        <v>133731.93022320926</v>
      </c>
      <c r="S12" s="178"/>
      <c r="T12" s="7"/>
      <c r="U12" s="7"/>
      <c r="V12" s="8"/>
    </row>
    <row r="13" spans="1:22" x14ac:dyDescent="0.25">
      <c r="A13" s="415"/>
      <c r="B13" s="381"/>
      <c r="C13" s="6">
        <v>2019</v>
      </c>
      <c r="D13" s="92">
        <v>0</v>
      </c>
      <c r="E13" s="92">
        <v>1184.7643107447063</v>
      </c>
      <c r="F13" s="92">
        <v>35439.915715078394</v>
      </c>
      <c r="G13" s="7">
        <f t="shared" si="0"/>
        <v>36624.680025823101</v>
      </c>
      <c r="H13" s="7">
        <f>14808.6425271467+1000+3500</f>
        <v>19308.642527146701</v>
      </c>
      <c r="I13" s="7">
        <v>8809.7900000000009</v>
      </c>
      <c r="J13" s="7">
        <f>22114.1210307747+745.77</f>
        <v>22859.891030774699</v>
      </c>
      <c r="K13" s="7">
        <f t="shared" si="1"/>
        <v>50978.323557921402</v>
      </c>
      <c r="L13" s="7">
        <v>36520.250515846135</v>
      </c>
      <c r="M13" s="7">
        <v>0</v>
      </c>
      <c r="N13" s="7">
        <v>2439.9053424315571</v>
      </c>
      <c r="O13" s="7">
        <v>0</v>
      </c>
      <c r="P13" s="7">
        <f t="shared" si="2"/>
        <v>38960.155858277692</v>
      </c>
      <c r="Q13" s="460">
        <f>SUM(G13+K13+P13)</f>
        <v>126563.1594420222</v>
      </c>
      <c r="S13" s="178"/>
      <c r="T13" s="7"/>
      <c r="U13" s="7"/>
      <c r="V13" s="8"/>
    </row>
    <row r="14" spans="1:22" x14ac:dyDescent="0.25">
      <c r="A14" s="415"/>
      <c r="B14" s="381"/>
      <c r="C14" s="6">
        <v>2020</v>
      </c>
      <c r="D14" s="92">
        <v>0</v>
      </c>
      <c r="E14" s="92">
        <v>0</v>
      </c>
      <c r="F14" s="92">
        <v>23983.302551829747</v>
      </c>
      <c r="G14" s="7">
        <f t="shared" si="0"/>
        <v>23983.302551829747</v>
      </c>
      <c r="H14" s="7">
        <f>11940.0045146891+1100</f>
        <v>13040.004514689101</v>
      </c>
      <c r="I14" s="7">
        <f>7710.34+3442.47</f>
        <v>11152.81</v>
      </c>
      <c r="J14" s="7">
        <v>16576.8722236756</v>
      </c>
      <c r="K14" s="7">
        <f t="shared" si="1"/>
        <v>40769.686738364704</v>
      </c>
      <c r="L14" s="7">
        <v>35311.02569109491</v>
      </c>
      <c r="M14" s="7">
        <v>0</v>
      </c>
      <c r="N14" s="7">
        <f>2439.90534243156+500</f>
        <v>2939.9053424315598</v>
      </c>
      <c r="O14" s="7">
        <v>0</v>
      </c>
      <c r="P14" s="7">
        <f t="shared" si="2"/>
        <v>38250.931033526467</v>
      </c>
      <c r="Q14" s="460">
        <f>SUM(G14+K14+P14)</f>
        <v>103003.92032372093</v>
      </c>
      <c r="S14" s="178"/>
      <c r="T14" s="7"/>
      <c r="U14" s="7"/>
      <c r="V14" s="8"/>
    </row>
    <row r="15" spans="1:22" x14ac:dyDescent="0.25">
      <c r="A15" s="415"/>
      <c r="B15" s="381"/>
      <c r="C15" s="6">
        <v>2021</v>
      </c>
      <c r="D15" s="92">
        <v>0</v>
      </c>
      <c r="E15" s="92">
        <v>0</v>
      </c>
      <c r="F15" s="92">
        <v>7931.2928507533516</v>
      </c>
      <c r="G15" s="7">
        <f t="shared" si="0"/>
        <v>7931.2928507533516</v>
      </c>
      <c r="H15" s="7">
        <f>15466.225933872+1100</f>
        <v>16566.225933872</v>
      </c>
      <c r="I15" s="7">
        <f>7926.712+3442.47</f>
        <v>11369.182000000001</v>
      </c>
      <c r="J15" s="7">
        <v>12733.536186451718</v>
      </c>
      <c r="K15" s="7">
        <f t="shared" si="1"/>
        <v>40668.944120323722</v>
      </c>
      <c r="L15" s="7">
        <v>38160.127473616951</v>
      </c>
      <c r="M15" s="7">
        <v>0</v>
      </c>
      <c r="N15" s="7">
        <f>2439.90534243156+500</f>
        <v>2939.9053424315598</v>
      </c>
      <c r="O15" s="7">
        <v>0</v>
      </c>
      <c r="P15" s="7">
        <f t="shared" si="2"/>
        <v>41100.032816048508</v>
      </c>
      <c r="Q15" s="460">
        <f>SUM(G15+K15+P15)</f>
        <v>89700.26978712558</v>
      </c>
      <c r="S15" s="178"/>
      <c r="T15" s="7"/>
      <c r="U15" s="7"/>
      <c r="V15" s="8"/>
    </row>
    <row r="16" spans="1:22" ht="15.75" thickBot="1" x14ac:dyDescent="0.3">
      <c r="A16" s="416"/>
      <c r="B16" s="23"/>
      <c r="C16" s="10" t="s">
        <v>7</v>
      </c>
      <c r="D16" s="94">
        <f>SUM(D11:D15)</f>
        <v>11171.0016747059</v>
      </c>
      <c r="E16" s="94">
        <f>SUM(E11:E15)</f>
        <v>14084.523316790717</v>
      </c>
      <c r="F16" s="94">
        <f>SUM(F11:F15)</f>
        <v>140560.99346254696</v>
      </c>
      <c r="G16" s="11">
        <f t="shared" si="0"/>
        <v>165816.51845404357</v>
      </c>
      <c r="H16" s="263">
        <f>SUM(H11:H15)</f>
        <v>79125.930799947193</v>
      </c>
      <c r="I16" s="94">
        <f>SUM(I11:I15)</f>
        <v>50149.47192870899</v>
      </c>
      <c r="J16" s="94">
        <f>SUM(J11:J15)</f>
        <v>110280.21847788381</v>
      </c>
      <c r="K16" s="11">
        <f t="shared" si="1"/>
        <v>239555.62120654</v>
      </c>
      <c r="L16" s="94">
        <f>SUM(L11:L15)</f>
        <v>182115.41331487332</v>
      </c>
      <c r="M16" s="94">
        <f>SUM(M11:M15)</f>
        <v>0</v>
      </c>
      <c r="N16" s="94">
        <f>SUM(N11:N15)</f>
        <v>13052.725181052781</v>
      </c>
      <c r="O16" s="94">
        <f>SUM(O11:O15)</f>
        <v>0</v>
      </c>
      <c r="P16" s="11">
        <f t="shared" si="2"/>
        <v>195168.1384959261</v>
      </c>
      <c r="Q16" s="12">
        <f>SUM(Q11:Q15)</f>
        <v>600540.27815650986</v>
      </c>
      <c r="S16" s="179" t="e">
        <f>SUM(#REF!)</f>
        <v>#REF!</v>
      </c>
      <c r="T16" s="11" t="e">
        <f>SUM(#REF!)</f>
        <v>#REF!</v>
      </c>
      <c r="U16" s="11" t="e">
        <f>SUM(#REF!)</f>
        <v>#REF!</v>
      </c>
      <c r="V16" s="12" t="e">
        <f>SUM(#REF!)</f>
        <v>#REF!</v>
      </c>
    </row>
    <row r="17" spans="1:22" x14ac:dyDescent="0.25">
      <c r="A17" s="370" t="s">
        <v>9</v>
      </c>
      <c r="B17" s="371"/>
      <c r="C17" s="24">
        <v>2017</v>
      </c>
      <c r="D17" s="99">
        <f>D5+D11</f>
        <v>11171.0016747059</v>
      </c>
      <c r="E17" s="99">
        <f>E5+E11</f>
        <v>14923.019006046012</v>
      </c>
      <c r="F17" s="99">
        <f>F5+F11</f>
        <v>27241.485000000001</v>
      </c>
      <c r="G17" s="25">
        <f>SUM(D17:F17)</f>
        <v>53335.505680751914</v>
      </c>
      <c r="H17" s="28">
        <f>H5+H11</f>
        <v>63166.564629193905</v>
      </c>
      <c r="I17" s="28">
        <f>I5+I11</f>
        <v>9041.5229287089878</v>
      </c>
      <c r="J17" s="28">
        <f>J5+J11</f>
        <v>52196.4353585918</v>
      </c>
      <c r="K17" s="25">
        <f>SUM(H17:J17)</f>
        <v>124404.52291649469</v>
      </c>
      <c r="L17" s="28">
        <f>L5+L11</f>
        <v>35224.095971858616</v>
      </c>
      <c r="M17" s="28">
        <f t="shared" ref="L17:O21" si="3">M5+M11</f>
        <v>0</v>
      </c>
      <c r="N17" s="28">
        <f>N5+N11</f>
        <v>188432.94381132655</v>
      </c>
      <c r="O17" s="28">
        <f>O5+O11</f>
        <v>0</v>
      </c>
      <c r="P17" s="25">
        <f>SUM(L17:O17)</f>
        <v>223657.03978318517</v>
      </c>
      <c r="Q17" s="26">
        <f>SUM(G17+K17+P17)</f>
        <v>401397.0683804318</v>
      </c>
      <c r="S17" s="182" t="e">
        <f>SUM(S5+#REF!)</f>
        <v>#REF!</v>
      </c>
      <c r="T17" s="25" t="e">
        <f>SUM(T5+#REF!)</f>
        <v>#REF!</v>
      </c>
      <c r="U17" s="25" t="e">
        <f>SUM(U5+#REF!)</f>
        <v>#REF!</v>
      </c>
      <c r="V17" s="26" t="e">
        <f>SUM(V5+#REF!)</f>
        <v>#REF!</v>
      </c>
    </row>
    <row r="18" spans="1:22" x14ac:dyDescent="0.25">
      <c r="A18" s="352"/>
      <c r="B18" s="353"/>
      <c r="C18" s="27">
        <v>2018</v>
      </c>
      <c r="D18" s="100">
        <f>D6+D12</f>
        <v>0</v>
      </c>
      <c r="E18" s="100">
        <f t="shared" ref="D18:F21" si="4">E6+E12</f>
        <v>2152.86</v>
      </c>
      <c r="F18" s="100">
        <f t="shared" si="4"/>
        <v>45964.99734488548</v>
      </c>
      <c r="G18" s="28">
        <f t="shared" si="0"/>
        <v>48117.85734488548</v>
      </c>
      <c r="H18" s="28">
        <f t="shared" ref="H18:J21" si="5">H6+H12</f>
        <v>52833.503195045501</v>
      </c>
      <c r="I18" s="28">
        <f t="shared" si="5"/>
        <v>9776.1669999999995</v>
      </c>
      <c r="J18" s="28">
        <f t="shared" si="5"/>
        <v>43857.843678389996</v>
      </c>
      <c r="K18" s="28">
        <f t="shared" si="1"/>
        <v>106467.5138734355</v>
      </c>
      <c r="L18" s="28">
        <f t="shared" si="3"/>
        <v>36899.91366245674</v>
      </c>
      <c r="M18" s="28">
        <f t="shared" si="3"/>
        <v>0</v>
      </c>
      <c r="N18" s="28">
        <f t="shared" si="3"/>
        <v>200502.78534243157</v>
      </c>
      <c r="O18" s="28">
        <f t="shared" si="3"/>
        <v>0</v>
      </c>
      <c r="P18" s="28">
        <f t="shared" si="2"/>
        <v>237402.6990048883</v>
      </c>
      <c r="Q18" s="29">
        <f>SUM(G18+K18+P18)</f>
        <v>391988.07022320927</v>
      </c>
      <c r="S18" s="183" t="e">
        <f>SUM(S6+#REF!)</f>
        <v>#REF!</v>
      </c>
      <c r="T18" s="28" t="e">
        <f>SUM(T6+#REF!)</f>
        <v>#REF!</v>
      </c>
      <c r="U18" s="28" t="e">
        <f>SUM(U6+#REF!)</f>
        <v>#REF!</v>
      </c>
      <c r="V18" s="29" t="e">
        <f>SUM(V6+#REF!)</f>
        <v>#REF!</v>
      </c>
    </row>
    <row r="19" spans="1:22" x14ac:dyDescent="0.25">
      <c r="A19" s="352"/>
      <c r="B19" s="353"/>
      <c r="C19" s="27">
        <v>2019</v>
      </c>
      <c r="D19" s="100">
        <f t="shared" si="4"/>
        <v>0</v>
      </c>
      <c r="E19" s="100">
        <f t="shared" si="4"/>
        <v>3337.6243107447062</v>
      </c>
      <c r="F19" s="100">
        <f t="shared" si="4"/>
        <v>35439.915715078394</v>
      </c>
      <c r="G19" s="28">
        <f t="shared" si="0"/>
        <v>38777.540025823102</v>
      </c>
      <c r="H19" s="28">
        <f t="shared" si="5"/>
        <v>64833.392527146701</v>
      </c>
      <c r="I19" s="28">
        <f t="shared" si="5"/>
        <v>8809.7900000000009</v>
      </c>
      <c r="J19" s="28">
        <f t="shared" si="5"/>
        <v>38237.951030774697</v>
      </c>
      <c r="K19" s="28">
        <f t="shared" si="1"/>
        <v>111881.13355792141</v>
      </c>
      <c r="L19" s="28">
        <f t="shared" si="3"/>
        <v>36520.250515846135</v>
      </c>
      <c r="M19" s="28">
        <f t="shared" si="3"/>
        <v>0</v>
      </c>
      <c r="N19" s="28">
        <f t="shared" si="3"/>
        <v>200502.78534243157</v>
      </c>
      <c r="O19" s="28">
        <f t="shared" si="3"/>
        <v>0</v>
      </c>
      <c r="P19" s="28">
        <f t="shared" si="2"/>
        <v>237023.0358582777</v>
      </c>
      <c r="Q19" s="29">
        <f>SUM(G19+K19+P19)</f>
        <v>387681.7094420222</v>
      </c>
      <c r="S19" s="183" t="e">
        <f>SUM(S7+#REF!)</f>
        <v>#REF!</v>
      </c>
      <c r="T19" s="28" t="e">
        <f>SUM(T7+#REF!)</f>
        <v>#REF!</v>
      </c>
      <c r="U19" s="28" t="e">
        <f>SUM(U7+#REF!)</f>
        <v>#REF!</v>
      </c>
      <c r="V19" s="29" t="e">
        <f>SUM(V7+#REF!)</f>
        <v>#REF!</v>
      </c>
    </row>
    <row r="20" spans="1:22" x14ac:dyDescent="0.25">
      <c r="A20" s="352"/>
      <c r="B20" s="353"/>
      <c r="C20" s="27">
        <v>2020</v>
      </c>
      <c r="D20" s="100">
        <f t="shared" si="4"/>
        <v>0</v>
      </c>
      <c r="E20" s="100">
        <f t="shared" si="4"/>
        <v>2152.86</v>
      </c>
      <c r="F20" s="100">
        <f t="shared" si="4"/>
        <v>23983.302551829747</v>
      </c>
      <c r="G20" s="28">
        <f t="shared" si="0"/>
        <v>26136.162551829748</v>
      </c>
      <c r="H20" s="28">
        <f t="shared" si="5"/>
        <v>67507.644514689106</v>
      </c>
      <c r="I20" s="28">
        <f t="shared" si="5"/>
        <v>11152.81</v>
      </c>
      <c r="J20" s="28">
        <f t="shared" si="5"/>
        <v>51221.892223675597</v>
      </c>
      <c r="K20" s="28">
        <f t="shared" si="1"/>
        <v>129882.34673836469</v>
      </c>
      <c r="L20" s="28">
        <f t="shared" si="3"/>
        <v>35311.02569109491</v>
      </c>
      <c r="M20" s="28">
        <f t="shared" si="3"/>
        <v>0</v>
      </c>
      <c r="N20" s="28">
        <f t="shared" si="3"/>
        <v>201002.78534243157</v>
      </c>
      <c r="O20" s="28">
        <f t="shared" si="3"/>
        <v>0</v>
      </c>
      <c r="P20" s="28">
        <f t="shared" si="2"/>
        <v>236313.81103352649</v>
      </c>
      <c r="Q20" s="29">
        <f>SUM(G20+K20+P20)</f>
        <v>392332.32032372092</v>
      </c>
      <c r="S20" s="183" t="e">
        <f>SUM(S8+#REF!)</f>
        <v>#REF!</v>
      </c>
      <c r="T20" s="28" t="e">
        <f>SUM(T8+#REF!)</f>
        <v>#REF!</v>
      </c>
      <c r="U20" s="28" t="e">
        <f>SUM(U8+#REF!)</f>
        <v>#REF!</v>
      </c>
      <c r="V20" s="29" t="e">
        <f>SUM(V8+#REF!)</f>
        <v>#REF!</v>
      </c>
    </row>
    <row r="21" spans="1:22" x14ac:dyDescent="0.25">
      <c r="A21" s="352"/>
      <c r="B21" s="353"/>
      <c r="C21" s="27">
        <v>2021</v>
      </c>
      <c r="D21" s="100">
        <f t="shared" si="4"/>
        <v>0</v>
      </c>
      <c r="E21" s="100">
        <f t="shared" si="4"/>
        <v>2152.86</v>
      </c>
      <c r="F21" s="100">
        <f t="shared" si="4"/>
        <v>7931.2928507533516</v>
      </c>
      <c r="G21" s="28">
        <f t="shared" si="0"/>
        <v>10084.152850753351</v>
      </c>
      <c r="H21" s="28">
        <f t="shared" si="5"/>
        <v>80718.205933871999</v>
      </c>
      <c r="I21" s="28">
        <f t="shared" si="5"/>
        <v>11369.182000000001</v>
      </c>
      <c r="J21" s="28">
        <f t="shared" si="5"/>
        <v>46645.72618645172</v>
      </c>
      <c r="K21" s="28">
        <f t="shared" si="1"/>
        <v>138733.11412032373</v>
      </c>
      <c r="L21" s="28">
        <f t="shared" si="3"/>
        <v>38160.127473616951</v>
      </c>
      <c r="M21" s="28">
        <f t="shared" si="3"/>
        <v>0</v>
      </c>
      <c r="N21" s="28">
        <f t="shared" si="3"/>
        <v>201002.78534243157</v>
      </c>
      <c r="O21" s="28">
        <f t="shared" si="3"/>
        <v>0</v>
      </c>
      <c r="P21" s="28">
        <f t="shared" si="2"/>
        <v>239162.91281604851</v>
      </c>
      <c r="Q21" s="29">
        <f>SUM(G21+K21+P21)</f>
        <v>387980.17978712555</v>
      </c>
      <c r="S21" s="183" t="e">
        <f>SUM(S9+#REF!)</f>
        <v>#REF!</v>
      </c>
      <c r="T21" s="28" t="e">
        <f>SUM(T9+#REF!)</f>
        <v>#REF!</v>
      </c>
      <c r="U21" s="28" t="e">
        <f>SUM(U9+#REF!)</f>
        <v>#REF!</v>
      </c>
      <c r="V21" s="29" t="e">
        <f>SUM(V9+#REF!)</f>
        <v>#REF!</v>
      </c>
    </row>
    <row r="22" spans="1:22" ht="15.75" thickBot="1" x14ac:dyDescent="0.3">
      <c r="A22" s="354"/>
      <c r="B22" s="355"/>
      <c r="C22" s="30" t="s">
        <v>7</v>
      </c>
      <c r="D22" s="101">
        <f>SUM(D17:D21)</f>
        <v>11171.0016747059</v>
      </c>
      <c r="E22" s="101">
        <f>SUM(E17:E21)</f>
        <v>24719.223316790718</v>
      </c>
      <c r="F22" s="101">
        <f>SUM(F17:F21)</f>
        <v>140560.99346254696</v>
      </c>
      <c r="G22" s="31">
        <f t="shared" si="0"/>
        <v>176451.21845404358</v>
      </c>
      <c r="H22" s="31">
        <f>SUM(H17:H21)</f>
        <v>329059.31079994724</v>
      </c>
      <c r="I22" s="31">
        <f>SUM(I17:I21)</f>
        <v>50149.47192870899</v>
      </c>
      <c r="J22" s="31">
        <f>SUM(J17:J21)</f>
        <v>232159.84847788379</v>
      </c>
      <c r="K22" s="31">
        <f t="shared" si="1"/>
        <v>611368.63120654004</v>
      </c>
      <c r="L22" s="31">
        <f>SUM(L17:L21)</f>
        <v>182115.41331487332</v>
      </c>
      <c r="M22" s="31">
        <f>SUM(M17:M21)</f>
        <v>0</v>
      </c>
      <c r="N22" s="31">
        <f>SUM(N17:N21)</f>
        <v>991444.08518105303</v>
      </c>
      <c r="O22" s="31">
        <f>SUM(O17:O21)</f>
        <v>0</v>
      </c>
      <c r="P22" s="31">
        <f t="shared" si="2"/>
        <v>1173559.4984959264</v>
      </c>
      <c r="Q22" s="32">
        <f>SUM(Q17:Q21)</f>
        <v>1961379.3481565095</v>
      </c>
      <c r="S22" s="184" t="e">
        <f>SUM(S17:S21)</f>
        <v>#REF!</v>
      </c>
      <c r="T22" s="31" t="e">
        <f>SUM(T17:T21)</f>
        <v>#REF!</v>
      </c>
      <c r="U22" s="31" t="e">
        <f>SUM(U17:U21)</f>
        <v>#REF!</v>
      </c>
      <c r="V22" s="32" t="e">
        <f>SUM(V17:V21)</f>
        <v>#REF!</v>
      </c>
    </row>
    <row r="23" spans="1:22" hidden="1" x14ac:dyDescent="0.25">
      <c r="A23" s="372" t="s">
        <v>10</v>
      </c>
      <c r="B23" s="375" t="s">
        <v>6</v>
      </c>
      <c r="C23" s="3">
        <v>2017</v>
      </c>
      <c r="D23" s="93"/>
      <c r="E23" s="93"/>
      <c r="F23" s="93"/>
      <c r="G23" s="4">
        <f t="shared" si="0"/>
        <v>0</v>
      </c>
      <c r="H23" s="4"/>
      <c r="I23" s="4"/>
      <c r="J23" s="4"/>
      <c r="K23" s="4">
        <f t="shared" si="1"/>
        <v>0</v>
      </c>
      <c r="L23" s="4"/>
      <c r="M23" s="4"/>
      <c r="N23" s="4"/>
      <c r="O23" s="4"/>
      <c r="P23" s="4">
        <f t="shared" si="2"/>
        <v>0</v>
      </c>
      <c r="Q23" s="5">
        <f>SUM(G23+K23+P23)</f>
        <v>0</v>
      </c>
      <c r="S23" s="178"/>
      <c r="T23" s="7"/>
      <c r="U23" s="7"/>
      <c r="V23" s="8"/>
    </row>
    <row r="24" spans="1:22" hidden="1" x14ac:dyDescent="0.25">
      <c r="A24" s="373"/>
      <c r="B24" s="376"/>
      <c r="C24" s="6">
        <v>2018</v>
      </c>
      <c r="D24" s="92"/>
      <c r="E24" s="92"/>
      <c r="F24" s="92"/>
      <c r="G24" s="7">
        <f t="shared" si="0"/>
        <v>0</v>
      </c>
      <c r="H24" s="7"/>
      <c r="I24" s="7"/>
      <c r="J24" s="7"/>
      <c r="K24" s="7">
        <f t="shared" si="1"/>
        <v>0</v>
      </c>
      <c r="L24" s="7"/>
      <c r="M24" s="7"/>
      <c r="N24" s="7"/>
      <c r="O24" s="7"/>
      <c r="P24" s="7">
        <f t="shared" si="2"/>
        <v>0</v>
      </c>
      <c r="Q24" s="8">
        <f>SUM(G24+K24+P24)</f>
        <v>0</v>
      </c>
      <c r="S24" s="178"/>
      <c r="T24" s="7"/>
      <c r="U24" s="7"/>
      <c r="V24" s="8"/>
    </row>
    <row r="25" spans="1:22" hidden="1" x14ac:dyDescent="0.25">
      <c r="A25" s="373"/>
      <c r="B25" s="376"/>
      <c r="C25" s="6">
        <v>2019</v>
      </c>
      <c r="D25" s="92"/>
      <c r="E25" s="92"/>
      <c r="F25" s="92"/>
      <c r="G25" s="7">
        <f t="shared" si="0"/>
        <v>0</v>
      </c>
      <c r="H25" s="7"/>
      <c r="I25" s="7"/>
      <c r="J25" s="7"/>
      <c r="K25" s="7">
        <f t="shared" si="1"/>
        <v>0</v>
      </c>
      <c r="L25" s="7"/>
      <c r="M25" s="7"/>
      <c r="N25" s="7"/>
      <c r="O25" s="7"/>
      <c r="P25" s="7">
        <f t="shared" si="2"/>
        <v>0</v>
      </c>
      <c r="Q25" s="8">
        <f>SUM(G25+K25+P25)</f>
        <v>0</v>
      </c>
      <c r="S25" s="178"/>
      <c r="T25" s="7"/>
      <c r="U25" s="7"/>
      <c r="V25" s="8"/>
    </row>
    <row r="26" spans="1:22" hidden="1" x14ac:dyDescent="0.25">
      <c r="A26" s="373"/>
      <c r="B26" s="376"/>
      <c r="C26" s="6">
        <v>2020</v>
      </c>
      <c r="D26" s="92"/>
      <c r="E26" s="92"/>
      <c r="F26" s="92"/>
      <c r="G26" s="7">
        <f t="shared" si="0"/>
        <v>0</v>
      </c>
      <c r="H26" s="7"/>
      <c r="I26" s="7"/>
      <c r="J26" s="7"/>
      <c r="K26" s="7">
        <f t="shared" si="1"/>
        <v>0</v>
      </c>
      <c r="L26" s="7"/>
      <c r="M26" s="7"/>
      <c r="N26" s="7"/>
      <c r="O26" s="7"/>
      <c r="P26" s="7">
        <f t="shared" si="2"/>
        <v>0</v>
      </c>
      <c r="Q26" s="8">
        <f>SUM(G26+K26+P26)</f>
        <v>0</v>
      </c>
      <c r="S26" s="178"/>
      <c r="T26" s="7"/>
      <c r="U26" s="7"/>
      <c r="V26" s="8"/>
    </row>
    <row r="27" spans="1:22" hidden="1" x14ac:dyDescent="0.25">
      <c r="A27" s="373"/>
      <c r="B27" s="376"/>
      <c r="C27" s="6">
        <v>2021</v>
      </c>
      <c r="D27" s="92"/>
      <c r="E27" s="92"/>
      <c r="F27" s="92"/>
      <c r="G27" s="7">
        <f t="shared" si="0"/>
        <v>0</v>
      </c>
      <c r="H27" s="7"/>
      <c r="I27" s="7"/>
      <c r="J27" s="7"/>
      <c r="K27" s="7">
        <f t="shared" si="1"/>
        <v>0</v>
      </c>
      <c r="L27" s="7"/>
      <c r="M27" s="7"/>
      <c r="N27" s="7"/>
      <c r="O27" s="7"/>
      <c r="P27" s="7">
        <f t="shared" si="2"/>
        <v>0</v>
      </c>
      <c r="Q27" s="8">
        <f>SUM(G27+K27+P27)</f>
        <v>0</v>
      </c>
      <c r="S27" s="178"/>
      <c r="T27" s="7"/>
      <c r="U27" s="7"/>
      <c r="V27" s="8"/>
    </row>
    <row r="28" spans="1:22" ht="15.75" hidden="1" thickBot="1" x14ac:dyDescent="0.3">
      <c r="A28" s="374"/>
      <c r="B28" s="33"/>
      <c r="C28" s="10" t="s">
        <v>7</v>
      </c>
      <c r="D28" s="94">
        <f>SUM(D23:D27)</f>
        <v>0</v>
      </c>
      <c r="E28" s="94">
        <f>SUM(E23:E27)</f>
        <v>0</v>
      </c>
      <c r="F28" s="94">
        <f>SUM(F23:F27)</f>
        <v>0</v>
      </c>
      <c r="G28" s="11">
        <f t="shared" si="0"/>
        <v>0</v>
      </c>
      <c r="H28" s="11">
        <f>SUM(H23:H27)</f>
        <v>0</v>
      </c>
      <c r="I28" s="11">
        <f>SUM(I23:I27)</f>
        <v>0</v>
      </c>
      <c r="J28" s="11">
        <f>SUM(J23:J27)</f>
        <v>0</v>
      </c>
      <c r="K28" s="11">
        <f t="shared" si="1"/>
        <v>0</v>
      </c>
      <c r="L28" s="11">
        <f>SUM(L23:L27)</f>
        <v>0</v>
      </c>
      <c r="M28" s="11">
        <f>SUM(M23:M27)</f>
        <v>0</v>
      </c>
      <c r="N28" s="11">
        <f>SUM(N23:N27)</f>
        <v>0</v>
      </c>
      <c r="O28" s="11">
        <f>SUM(O23:O27)</f>
        <v>0</v>
      </c>
      <c r="P28" s="11">
        <f t="shared" si="2"/>
        <v>0</v>
      </c>
      <c r="Q28" s="12">
        <f>SUM(Q23:Q27)</f>
        <v>0</v>
      </c>
      <c r="S28" s="179">
        <f>SUM(S23:S27)</f>
        <v>0</v>
      </c>
      <c r="T28" s="11">
        <f>SUM(T23:T27)</f>
        <v>0</v>
      </c>
      <c r="U28" s="11">
        <f>SUM(U23:U27)</f>
        <v>0</v>
      </c>
      <c r="V28" s="12">
        <f>SUM(V23:V27)</f>
        <v>0</v>
      </c>
    </row>
    <row r="29" spans="1:22" hidden="1" x14ac:dyDescent="0.25">
      <c r="A29" s="377" t="s">
        <v>10</v>
      </c>
      <c r="B29" s="380" t="s">
        <v>6</v>
      </c>
      <c r="C29" s="3">
        <v>2017</v>
      </c>
      <c r="D29" s="93"/>
      <c r="E29" s="93"/>
      <c r="F29" s="93"/>
      <c r="G29" s="4">
        <f t="shared" si="0"/>
        <v>0</v>
      </c>
      <c r="H29" s="4"/>
      <c r="I29" s="4"/>
      <c r="J29" s="4"/>
      <c r="K29" s="4">
        <f t="shared" si="1"/>
        <v>0</v>
      </c>
      <c r="L29" s="4"/>
      <c r="M29" s="4"/>
      <c r="N29" s="4"/>
      <c r="O29" s="4"/>
      <c r="P29" s="4">
        <f t="shared" si="2"/>
        <v>0</v>
      </c>
      <c r="Q29" s="5">
        <f>SUM(G29+K29+P29)</f>
        <v>0</v>
      </c>
      <c r="S29" s="178"/>
      <c r="T29" s="7"/>
      <c r="U29" s="7"/>
      <c r="V29" s="8"/>
    </row>
    <row r="30" spans="1:22" hidden="1" x14ac:dyDescent="0.25">
      <c r="A30" s="378"/>
      <c r="B30" s="381"/>
      <c r="C30" s="6">
        <v>2018</v>
      </c>
      <c r="D30" s="92"/>
      <c r="E30" s="92"/>
      <c r="F30" s="92"/>
      <c r="G30" s="7">
        <f t="shared" si="0"/>
        <v>0</v>
      </c>
      <c r="H30" s="7"/>
      <c r="I30" s="7"/>
      <c r="J30" s="7"/>
      <c r="K30" s="7">
        <f t="shared" si="1"/>
        <v>0</v>
      </c>
      <c r="L30" s="7"/>
      <c r="M30" s="7"/>
      <c r="N30" s="7"/>
      <c r="O30" s="7"/>
      <c r="P30" s="7">
        <f t="shared" si="2"/>
        <v>0</v>
      </c>
      <c r="Q30" s="8">
        <f>SUM(G30+K30+P30)</f>
        <v>0</v>
      </c>
      <c r="S30" s="178"/>
      <c r="T30" s="7"/>
      <c r="U30" s="7"/>
      <c r="V30" s="8"/>
    </row>
    <row r="31" spans="1:22" hidden="1" x14ac:dyDescent="0.25">
      <c r="A31" s="378"/>
      <c r="B31" s="381"/>
      <c r="C31" s="6">
        <v>2019</v>
      </c>
      <c r="D31" s="92"/>
      <c r="E31" s="92"/>
      <c r="F31" s="92"/>
      <c r="G31" s="7">
        <f t="shared" si="0"/>
        <v>0</v>
      </c>
      <c r="H31" s="7"/>
      <c r="I31" s="7"/>
      <c r="J31" s="7"/>
      <c r="K31" s="7">
        <f t="shared" si="1"/>
        <v>0</v>
      </c>
      <c r="L31" s="7"/>
      <c r="M31" s="7"/>
      <c r="N31" s="7"/>
      <c r="O31" s="7"/>
      <c r="P31" s="7">
        <f t="shared" si="2"/>
        <v>0</v>
      </c>
      <c r="Q31" s="8">
        <f>SUM(G31+K31+P31)</f>
        <v>0</v>
      </c>
      <c r="S31" s="178"/>
      <c r="T31" s="7"/>
      <c r="U31" s="7"/>
      <c r="V31" s="8"/>
    </row>
    <row r="32" spans="1:22" hidden="1" x14ac:dyDescent="0.25">
      <c r="A32" s="378"/>
      <c r="B32" s="381"/>
      <c r="C32" s="6">
        <v>2020</v>
      </c>
      <c r="D32" s="92"/>
      <c r="E32" s="92"/>
      <c r="F32" s="92"/>
      <c r="G32" s="7">
        <f t="shared" si="0"/>
        <v>0</v>
      </c>
      <c r="H32" s="7"/>
      <c r="I32" s="7"/>
      <c r="J32" s="7"/>
      <c r="K32" s="7">
        <f t="shared" si="1"/>
        <v>0</v>
      </c>
      <c r="L32" s="7"/>
      <c r="M32" s="7"/>
      <c r="N32" s="7"/>
      <c r="O32" s="7"/>
      <c r="P32" s="7">
        <f t="shared" si="2"/>
        <v>0</v>
      </c>
      <c r="Q32" s="8">
        <f>SUM(G32+K32+P32)</f>
        <v>0</v>
      </c>
      <c r="S32" s="178"/>
      <c r="T32" s="7"/>
      <c r="U32" s="7"/>
      <c r="V32" s="8"/>
    </row>
    <row r="33" spans="1:22" hidden="1" x14ac:dyDescent="0.25">
      <c r="A33" s="378"/>
      <c r="B33" s="381"/>
      <c r="C33" s="6">
        <v>2021</v>
      </c>
      <c r="D33" s="92"/>
      <c r="E33" s="92"/>
      <c r="F33" s="92"/>
      <c r="G33" s="7">
        <f t="shared" si="0"/>
        <v>0</v>
      </c>
      <c r="H33" s="7"/>
      <c r="I33" s="7"/>
      <c r="J33" s="7"/>
      <c r="K33" s="7">
        <f t="shared" si="1"/>
        <v>0</v>
      </c>
      <c r="L33" s="7"/>
      <c r="M33" s="7"/>
      <c r="N33" s="7"/>
      <c r="O33" s="7"/>
      <c r="P33" s="7">
        <f t="shared" si="2"/>
        <v>0</v>
      </c>
      <c r="Q33" s="8">
        <f>SUM(G33+K33+P33)</f>
        <v>0</v>
      </c>
      <c r="S33" s="178"/>
      <c r="T33" s="7"/>
      <c r="U33" s="7"/>
      <c r="V33" s="8"/>
    </row>
    <row r="34" spans="1:22" ht="15.75" hidden="1" thickBot="1" x14ac:dyDescent="0.3">
      <c r="A34" s="378"/>
      <c r="B34" s="382"/>
      <c r="C34" s="13" t="s">
        <v>7</v>
      </c>
      <c r="D34" s="95">
        <f>SUM(D29:D33)</f>
        <v>0</v>
      </c>
      <c r="E34" s="95">
        <f>SUM(E29:E33)</f>
        <v>0</v>
      </c>
      <c r="F34" s="95">
        <f>SUM(F29:F33)</f>
        <v>0</v>
      </c>
      <c r="G34" s="14">
        <f t="shared" si="0"/>
        <v>0</v>
      </c>
      <c r="H34" s="14">
        <f>SUM(H29:H33)</f>
        <v>0</v>
      </c>
      <c r="I34" s="14">
        <f>SUM(I29:I33)</f>
        <v>0</v>
      </c>
      <c r="J34" s="14">
        <f>SUM(J29:J33)</f>
        <v>0</v>
      </c>
      <c r="K34" s="14">
        <f t="shared" si="1"/>
        <v>0</v>
      </c>
      <c r="L34" s="14">
        <f>SUM(L29:L33)</f>
        <v>0</v>
      </c>
      <c r="M34" s="14">
        <f>SUM(M29:M33)</f>
        <v>0</v>
      </c>
      <c r="N34" s="14">
        <f>SUM(N29:N33)</f>
        <v>0</v>
      </c>
      <c r="O34" s="14">
        <f>SUM(O29:O33)</f>
        <v>0</v>
      </c>
      <c r="P34" s="14">
        <f t="shared" si="2"/>
        <v>0</v>
      </c>
      <c r="Q34" s="15">
        <f>SUM(Q29:Q33)</f>
        <v>0</v>
      </c>
      <c r="S34" s="181">
        <f>SUM(S29:S33)</f>
        <v>0</v>
      </c>
      <c r="T34" s="14">
        <f>SUM(T29:T33)</f>
        <v>0</v>
      </c>
      <c r="U34" s="14">
        <f>SUM(U29:U33)</f>
        <v>0</v>
      </c>
      <c r="V34" s="15">
        <f>SUM(V29:V33)</f>
        <v>0</v>
      </c>
    </row>
    <row r="35" spans="1:22" ht="15.75" hidden="1" thickTop="1" x14ac:dyDescent="0.25">
      <c r="A35" s="378"/>
      <c r="B35" s="383" t="s">
        <v>8</v>
      </c>
      <c r="C35" s="16">
        <v>2017</v>
      </c>
      <c r="D35" s="96"/>
      <c r="E35" s="96"/>
      <c r="F35" s="96"/>
      <c r="G35" s="17">
        <f t="shared" si="0"/>
        <v>0</v>
      </c>
      <c r="H35" s="17"/>
      <c r="I35" s="17"/>
      <c r="J35" s="17"/>
      <c r="K35" s="17">
        <f t="shared" si="1"/>
        <v>0</v>
      </c>
      <c r="L35" s="17"/>
      <c r="M35" s="17"/>
      <c r="N35" s="17"/>
      <c r="O35" s="17"/>
      <c r="P35" s="17">
        <f t="shared" si="2"/>
        <v>0</v>
      </c>
      <c r="Q35" s="18">
        <f>SUM(G35+K35+P35)</f>
        <v>0</v>
      </c>
      <c r="S35" s="178"/>
      <c r="T35" s="7"/>
      <c r="U35" s="7"/>
      <c r="V35" s="8"/>
    </row>
    <row r="36" spans="1:22" hidden="1" x14ac:dyDescent="0.25">
      <c r="A36" s="378"/>
      <c r="B36" s="381"/>
      <c r="C36" s="6">
        <v>2018</v>
      </c>
      <c r="D36" s="92"/>
      <c r="E36" s="92"/>
      <c r="F36" s="92"/>
      <c r="G36" s="7">
        <f t="shared" si="0"/>
        <v>0</v>
      </c>
      <c r="H36" s="7"/>
      <c r="I36" s="7"/>
      <c r="J36" s="7"/>
      <c r="K36" s="7">
        <f t="shared" si="1"/>
        <v>0</v>
      </c>
      <c r="L36" s="7"/>
      <c r="M36" s="7"/>
      <c r="N36" s="7"/>
      <c r="O36" s="7"/>
      <c r="P36" s="7">
        <f t="shared" si="2"/>
        <v>0</v>
      </c>
      <c r="Q36" s="8">
        <f>SUM(G36+K36+P36)</f>
        <v>0</v>
      </c>
      <c r="S36" s="178"/>
      <c r="T36" s="7"/>
      <c r="U36" s="7"/>
      <c r="V36" s="8"/>
    </row>
    <row r="37" spans="1:22" hidden="1" x14ac:dyDescent="0.25">
      <c r="A37" s="378"/>
      <c r="B37" s="381"/>
      <c r="C37" s="6">
        <v>2019</v>
      </c>
      <c r="D37" s="92"/>
      <c r="E37" s="92"/>
      <c r="F37" s="92"/>
      <c r="G37" s="7">
        <f t="shared" ref="G37:G52" si="6">SUM(D37:F37)</f>
        <v>0</v>
      </c>
      <c r="H37" s="7"/>
      <c r="I37" s="7"/>
      <c r="J37" s="7"/>
      <c r="K37" s="7">
        <f t="shared" ref="K37:K52" si="7">SUM(H37:J37)</f>
        <v>0</v>
      </c>
      <c r="L37" s="7"/>
      <c r="M37" s="7"/>
      <c r="N37" s="7"/>
      <c r="O37" s="7"/>
      <c r="P37" s="7">
        <f t="shared" ref="P37:P52" si="8">SUM(L37:O37)</f>
        <v>0</v>
      </c>
      <c r="Q37" s="8">
        <f>SUM(G37+K37+P37)</f>
        <v>0</v>
      </c>
      <c r="S37" s="178"/>
      <c r="T37" s="7"/>
      <c r="U37" s="7"/>
      <c r="V37" s="8"/>
    </row>
    <row r="38" spans="1:22" hidden="1" x14ac:dyDescent="0.25">
      <c r="A38" s="378"/>
      <c r="B38" s="381"/>
      <c r="C38" s="6">
        <v>2020</v>
      </c>
      <c r="D38" s="92"/>
      <c r="E38" s="92"/>
      <c r="F38" s="92"/>
      <c r="G38" s="7">
        <f t="shared" si="6"/>
        <v>0</v>
      </c>
      <c r="H38" s="7"/>
      <c r="I38" s="7"/>
      <c r="J38" s="7"/>
      <c r="K38" s="7">
        <f t="shared" si="7"/>
        <v>0</v>
      </c>
      <c r="L38" s="7"/>
      <c r="M38" s="7"/>
      <c r="N38" s="7"/>
      <c r="O38" s="7"/>
      <c r="P38" s="7">
        <f t="shared" si="8"/>
        <v>0</v>
      </c>
      <c r="Q38" s="8">
        <f>SUM(G38+K38+P38)</f>
        <v>0</v>
      </c>
      <c r="S38" s="178"/>
      <c r="T38" s="7"/>
      <c r="U38" s="7"/>
      <c r="V38" s="8"/>
    </row>
    <row r="39" spans="1:22" hidden="1" x14ac:dyDescent="0.25">
      <c r="A39" s="378"/>
      <c r="B39" s="381"/>
      <c r="C39" s="6">
        <v>2021</v>
      </c>
      <c r="D39" s="92"/>
      <c r="E39" s="92"/>
      <c r="F39" s="92"/>
      <c r="G39" s="7">
        <f t="shared" si="6"/>
        <v>0</v>
      </c>
      <c r="H39" s="7"/>
      <c r="I39" s="7"/>
      <c r="J39" s="7"/>
      <c r="K39" s="7">
        <f t="shared" si="7"/>
        <v>0</v>
      </c>
      <c r="L39" s="7"/>
      <c r="M39" s="7"/>
      <c r="N39" s="7"/>
      <c r="O39" s="7"/>
      <c r="P39" s="7">
        <f t="shared" si="8"/>
        <v>0</v>
      </c>
      <c r="Q39" s="8">
        <f>SUM(G39+K39+P39)</f>
        <v>0</v>
      </c>
      <c r="S39" s="178"/>
      <c r="T39" s="7"/>
      <c r="U39" s="7"/>
      <c r="V39" s="8"/>
    </row>
    <row r="40" spans="1:22" ht="15.75" hidden="1" thickBot="1" x14ac:dyDescent="0.3">
      <c r="A40" s="378"/>
      <c r="B40" s="382"/>
      <c r="C40" s="13" t="s">
        <v>7</v>
      </c>
      <c r="D40" s="95">
        <f>SUM(D35:D39)</f>
        <v>0</v>
      </c>
      <c r="E40" s="95">
        <f>SUM(E35:E39)</f>
        <v>0</v>
      </c>
      <c r="F40" s="95">
        <f>SUM(F35:F39)</f>
        <v>0</v>
      </c>
      <c r="G40" s="14">
        <f t="shared" si="6"/>
        <v>0</v>
      </c>
      <c r="H40" s="14">
        <f>SUM(H35:H39)</f>
        <v>0</v>
      </c>
      <c r="I40" s="14">
        <f>SUM(I35:I39)</f>
        <v>0</v>
      </c>
      <c r="J40" s="14">
        <f>SUM(J35:J39)</f>
        <v>0</v>
      </c>
      <c r="K40" s="14">
        <f t="shared" si="7"/>
        <v>0</v>
      </c>
      <c r="L40" s="14">
        <f>SUM(L35:L39)</f>
        <v>0</v>
      </c>
      <c r="M40" s="14">
        <f>SUM(M35:M39)</f>
        <v>0</v>
      </c>
      <c r="N40" s="14">
        <f>SUM(N35:N39)</f>
        <v>0</v>
      </c>
      <c r="O40" s="14">
        <f>SUM(O35:O39)</f>
        <v>0</v>
      </c>
      <c r="P40" s="14">
        <f t="shared" si="8"/>
        <v>0</v>
      </c>
      <c r="Q40" s="15">
        <f>SUM(Q35:Q39)</f>
        <v>0</v>
      </c>
      <c r="S40" s="181">
        <f>SUM(S35:S39)</f>
        <v>0</v>
      </c>
      <c r="T40" s="14">
        <f>SUM(T35:T39)</f>
        <v>0</v>
      </c>
      <c r="U40" s="14">
        <f>SUM(U35:U39)</f>
        <v>0</v>
      </c>
      <c r="V40" s="15">
        <f>SUM(V35:V39)</f>
        <v>0</v>
      </c>
    </row>
    <row r="41" spans="1:22" ht="15.75" hidden="1" thickTop="1" x14ac:dyDescent="0.25">
      <c r="A41" s="378"/>
      <c r="B41" s="408" t="s">
        <v>11</v>
      </c>
      <c r="C41" s="19">
        <v>2017</v>
      </c>
      <c r="D41" s="97"/>
      <c r="E41" s="97"/>
      <c r="F41" s="97"/>
      <c r="G41" s="20">
        <f t="shared" si="6"/>
        <v>0</v>
      </c>
      <c r="H41" s="20"/>
      <c r="I41" s="20"/>
      <c r="J41" s="20"/>
      <c r="K41" s="20">
        <f t="shared" si="7"/>
        <v>0</v>
      </c>
      <c r="L41" s="20"/>
      <c r="M41" s="20"/>
      <c r="N41" s="20"/>
      <c r="O41" s="20"/>
      <c r="P41" s="20">
        <f t="shared" si="8"/>
        <v>0</v>
      </c>
      <c r="Q41" s="21">
        <f>SUM(G41+K41+P41)</f>
        <v>0</v>
      </c>
      <c r="S41" s="178"/>
      <c r="T41" s="7"/>
      <c r="U41" s="7"/>
      <c r="V41" s="8"/>
    </row>
    <row r="42" spans="1:22" hidden="1" x14ac:dyDescent="0.25">
      <c r="A42" s="378"/>
      <c r="B42" s="409"/>
      <c r="C42" s="22">
        <v>2018</v>
      </c>
      <c r="D42" s="98"/>
      <c r="E42" s="98"/>
      <c r="F42" s="98"/>
      <c r="G42" s="7">
        <f t="shared" si="6"/>
        <v>0</v>
      </c>
      <c r="H42" s="7"/>
      <c r="I42" s="7"/>
      <c r="J42" s="7"/>
      <c r="K42" s="7">
        <f t="shared" si="7"/>
        <v>0</v>
      </c>
      <c r="L42" s="7"/>
      <c r="M42" s="7"/>
      <c r="N42" s="7"/>
      <c r="O42" s="7"/>
      <c r="P42" s="7">
        <f t="shared" si="8"/>
        <v>0</v>
      </c>
      <c r="Q42" s="8">
        <f>SUM(G42+K42+P42)</f>
        <v>0</v>
      </c>
      <c r="S42" s="178"/>
      <c r="T42" s="7"/>
      <c r="U42" s="7"/>
      <c r="V42" s="8"/>
    </row>
    <row r="43" spans="1:22" hidden="1" x14ac:dyDescent="0.25">
      <c r="A43" s="378"/>
      <c r="B43" s="409"/>
      <c r="C43" s="22">
        <v>2019</v>
      </c>
      <c r="D43" s="98"/>
      <c r="E43" s="98"/>
      <c r="F43" s="98"/>
      <c r="G43" s="7">
        <f t="shared" si="6"/>
        <v>0</v>
      </c>
      <c r="H43" s="7"/>
      <c r="I43" s="7"/>
      <c r="J43" s="7"/>
      <c r="K43" s="7">
        <f t="shared" si="7"/>
        <v>0</v>
      </c>
      <c r="L43" s="7"/>
      <c r="M43" s="7"/>
      <c r="N43" s="7"/>
      <c r="O43" s="7"/>
      <c r="P43" s="7">
        <f t="shared" si="8"/>
        <v>0</v>
      </c>
      <c r="Q43" s="8">
        <f>SUM(G43+K43+P43)</f>
        <v>0</v>
      </c>
      <c r="S43" s="178"/>
      <c r="T43" s="7"/>
      <c r="U43" s="7"/>
      <c r="V43" s="8"/>
    </row>
    <row r="44" spans="1:22" hidden="1" x14ac:dyDescent="0.25">
      <c r="A44" s="378"/>
      <c r="B44" s="409"/>
      <c r="C44" s="22">
        <v>2020</v>
      </c>
      <c r="D44" s="98"/>
      <c r="E44" s="98"/>
      <c r="F44" s="98"/>
      <c r="G44" s="7">
        <f t="shared" si="6"/>
        <v>0</v>
      </c>
      <c r="H44" s="7"/>
      <c r="I44" s="7"/>
      <c r="J44" s="7"/>
      <c r="K44" s="7">
        <f t="shared" si="7"/>
        <v>0</v>
      </c>
      <c r="L44" s="7"/>
      <c r="M44" s="7"/>
      <c r="N44" s="7"/>
      <c r="O44" s="7"/>
      <c r="P44" s="7">
        <f t="shared" si="8"/>
        <v>0</v>
      </c>
      <c r="Q44" s="8">
        <f>SUM(G44+K44+P44)</f>
        <v>0</v>
      </c>
      <c r="S44" s="178"/>
      <c r="T44" s="7"/>
      <c r="U44" s="7"/>
      <c r="V44" s="8"/>
    </row>
    <row r="45" spans="1:22" hidden="1" x14ac:dyDescent="0.25">
      <c r="A45" s="378"/>
      <c r="B45" s="409"/>
      <c r="C45" s="22">
        <v>2021</v>
      </c>
      <c r="D45" s="98"/>
      <c r="E45" s="98"/>
      <c r="F45" s="98"/>
      <c r="G45" s="7">
        <f t="shared" si="6"/>
        <v>0</v>
      </c>
      <c r="H45" s="7"/>
      <c r="I45" s="7"/>
      <c r="J45" s="7"/>
      <c r="K45" s="7">
        <f t="shared" si="7"/>
        <v>0</v>
      </c>
      <c r="L45" s="7"/>
      <c r="M45" s="7"/>
      <c r="N45" s="7"/>
      <c r="O45" s="7"/>
      <c r="P45" s="7">
        <f t="shared" si="8"/>
        <v>0</v>
      </c>
      <c r="Q45" s="8">
        <f>SUM(G45+K45+P45)</f>
        <v>0</v>
      </c>
      <c r="S45" s="178"/>
      <c r="T45" s="7"/>
      <c r="U45" s="7"/>
      <c r="V45" s="8"/>
    </row>
    <row r="46" spans="1:22" ht="15.75" hidden="1" thickBot="1" x14ac:dyDescent="0.3">
      <c r="A46" s="379"/>
      <c r="B46" s="23"/>
      <c r="C46" s="10" t="s">
        <v>7</v>
      </c>
      <c r="D46" s="94">
        <f>SUM(D41:D45)</f>
        <v>0</v>
      </c>
      <c r="E46" s="94">
        <f>SUM(E41:E45)</f>
        <v>0</v>
      </c>
      <c r="F46" s="94">
        <f>SUM(F41:F45)</f>
        <v>0</v>
      </c>
      <c r="G46" s="11">
        <f t="shared" si="6"/>
        <v>0</v>
      </c>
      <c r="H46" s="11">
        <f>SUM(H41:H45)</f>
        <v>0</v>
      </c>
      <c r="I46" s="11">
        <f>SUM(I41:I45)</f>
        <v>0</v>
      </c>
      <c r="J46" s="11">
        <f>SUM(J41:J45)</f>
        <v>0</v>
      </c>
      <c r="K46" s="11">
        <f t="shared" si="7"/>
        <v>0</v>
      </c>
      <c r="L46" s="11">
        <f>SUM(L41:L45)</f>
        <v>0</v>
      </c>
      <c r="M46" s="11">
        <f>SUM(M41:M45)</f>
        <v>0</v>
      </c>
      <c r="N46" s="11">
        <f>SUM(N41:N45)</f>
        <v>0</v>
      </c>
      <c r="O46" s="11">
        <f>SUM(O41:O45)</f>
        <v>0</v>
      </c>
      <c r="P46" s="11">
        <f t="shared" si="8"/>
        <v>0</v>
      </c>
      <c r="Q46" s="12">
        <f>SUM(Q41:Q45)</f>
        <v>0</v>
      </c>
      <c r="S46" s="179">
        <f>SUM(S41:S45)</f>
        <v>0</v>
      </c>
      <c r="T46" s="11">
        <f>SUM(T41:T45)</f>
        <v>0</v>
      </c>
      <c r="U46" s="11">
        <f>SUM(U41:U45)</f>
        <v>0</v>
      </c>
      <c r="V46" s="12">
        <f>SUM(V41:V45)</f>
        <v>0</v>
      </c>
    </row>
    <row r="47" spans="1:22" hidden="1" x14ac:dyDescent="0.25">
      <c r="A47" s="352" t="s">
        <v>12</v>
      </c>
      <c r="B47" s="353"/>
      <c r="C47" s="34">
        <v>2017</v>
      </c>
      <c r="D47" s="102"/>
      <c r="E47" s="102"/>
      <c r="F47" s="102"/>
      <c r="G47" s="35">
        <f t="shared" si="6"/>
        <v>0</v>
      </c>
      <c r="H47" s="35"/>
      <c r="I47" s="35"/>
      <c r="J47" s="35"/>
      <c r="K47" s="35">
        <f t="shared" si="7"/>
        <v>0</v>
      </c>
      <c r="L47" s="35"/>
      <c r="M47" s="35"/>
      <c r="N47" s="35"/>
      <c r="O47" s="35"/>
      <c r="P47" s="35">
        <f t="shared" si="8"/>
        <v>0</v>
      </c>
      <c r="Q47" s="36">
        <f>SUM(G47+K47+P47)</f>
        <v>0</v>
      </c>
      <c r="S47" s="185">
        <f>SUM(S23+S41)</f>
        <v>0</v>
      </c>
      <c r="T47" s="35">
        <f>SUM(T23+T41)</f>
        <v>0</v>
      </c>
      <c r="U47" s="35">
        <f>SUM(U23+U41)</f>
        <v>0</v>
      </c>
      <c r="V47" s="36">
        <f>SUM(V23+V41)</f>
        <v>0</v>
      </c>
    </row>
    <row r="48" spans="1:22" hidden="1" x14ac:dyDescent="0.25">
      <c r="A48" s="352"/>
      <c r="B48" s="353"/>
      <c r="C48" s="27">
        <v>2018</v>
      </c>
      <c r="D48" s="100"/>
      <c r="E48" s="100"/>
      <c r="F48" s="100"/>
      <c r="G48" s="28">
        <f t="shared" si="6"/>
        <v>0</v>
      </c>
      <c r="H48" s="28"/>
      <c r="I48" s="28"/>
      <c r="J48" s="28"/>
      <c r="K48" s="28">
        <f t="shared" si="7"/>
        <v>0</v>
      </c>
      <c r="L48" s="28"/>
      <c r="M48" s="28"/>
      <c r="N48" s="28"/>
      <c r="O48" s="28"/>
      <c r="P48" s="28">
        <f t="shared" si="8"/>
        <v>0</v>
      </c>
      <c r="Q48" s="29">
        <f>SUM(G48+K48+P48)</f>
        <v>0</v>
      </c>
      <c r="S48" s="183">
        <f t="shared" ref="S48:V51" si="9">SUM(S24+S42)</f>
        <v>0</v>
      </c>
      <c r="T48" s="28">
        <f t="shared" si="9"/>
        <v>0</v>
      </c>
      <c r="U48" s="28">
        <f t="shared" si="9"/>
        <v>0</v>
      </c>
      <c r="V48" s="29">
        <f t="shared" si="9"/>
        <v>0</v>
      </c>
    </row>
    <row r="49" spans="1:22" hidden="1" x14ac:dyDescent="0.25">
      <c r="A49" s="352"/>
      <c r="B49" s="353"/>
      <c r="C49" s="27">
        <v>2019</v>
      </c>
      <c r="D49" s="100"/>
      <c r="E49" s="100"/>
      <c r="F49" s="100"/>
      <c r="G49" s="28">
        <f t="shared" si="6"/>
        <v>0</v>
      </c>
      <c r="H49" s="28"/>
      <c r="I49" s="28"/>
      <c r="J49" s="28"/>
      <c r="K49" s="28">
        <f t="shared" si="7"/>
        <v>0</v>
      </c>
      <c r="L49" s="28"/>
      <c r="M49" s="28"/>
      <c r="N49" s="28"/>
      <c r="O49" s="28"/>
      <c r="P49" s="28">
        <f t="shared" si="8"/>
        <v>0</v>
      </c>
      <c r="Q49" s="29">
        <f>SUM(G49+K49+P49)</f>
        <v>0</v>
      </c>
      <c r="S49" s="183">
        <f t="shared" si="9"/>
        <v>0</v>
      </c>
      <c r="T49" s="28">
        <f t="shared" si="9"/>
        <v>0</v>
      </c>
      <c r="U49" s="28">
        <f t="shared" si="9"/>
        <v>0</v>
      </c>
      <c r="V49" s="29">
        <f t="shared" si="9"/>
        <v>0</v>
      </c>
    </row>
    <row r="50" spans="1:22" hidden="1" x14ac:dyDescent="0.25">
      <c r="A50" s="352"/>
      <c r="B50" s="353"/>
      <c r="C50" s="27">
        <v>2020</v>
      </c>
      <c r="D50" s="100"/>
      <c r="E50" s="100"/>
      <c r="F50" s="100"/>
      <c r="G50" s="28">
        <f t="shared" si="6"/>
        <v>0</v>
      </c>
      <c r="H50" s="28"/>
      <c r="I50" s="28"/>
      <c r="J50" s="28"/>
      <c r="K50" s="28">
        <f t="shared" si="7"/>
        <v>0</v>
      </c>
      <c r="L50" s="28"/>
      <c r="M50" s="28"/>
      <c r="N50" s="28"/>
      <c r="O50" s="28"/>
      <c r="P50" s="28">
        <f t="shared" si="8"/>
        <v>0</v>
      </c>
      <c r="Q50" s="29">
        <f>SUM(G50+K50+P50)</f>
        <v>0</v>
      </c>
      <c r="S50" s="183">
        <f t="shared" si="9"/>
        <v>0</v>
      </c>
      <c r="T50" s="28">
        <f t="shared" si="9"/>
        <v>0</v>
      </c>
      <c r="U50" s="28">
        <f t="shared" si="9"/>
        <v>0</v>
      </c>
      <c r="V50" s="29">
        <f t="shared" si="9"/>
        <v>0</v>
      </c>
    </row>
    <row r="51" spans="1:22" hidden="1" x14ac:dyDescent="0.25">
      <c r="A51" s="352"/>
      <c r="B51" s="353"/>
      <c r="C51" s="27">
        <v>2021</v>
      </c>
      <c r="D51" s="100"/>
      <c r="E51" s="100"/>
      <c r="F51" s="100"/>
      <c r="G51" s="28">
        <f t="shared" si="6"/>
        <v>0</v>
      </c>
      <c r="H51" s="28"/>
      <c r="I51" s="28"/>
      <c r="J51" s="28"/>
      <c r="K51" s="28">
        <f t="shared" si="7"/>
        <v>0</v>
      </c>
      <c r="L51" s="28"/>
      <c r="M51" s="28"/>
      <c r="N51" s="28"/>
      <c r="O51" s="28"/>
      <c r="P51" s="28">
        <f t="shared" si="8"/>
        <v>0</v>
      </c>
      <c r="Q51" s="29">
        <f>SUM(G51+K51+P51)</f>
        <v>0</v>
      </c>
      <c r="S51" s="183">
        <f t="shared" si="9"/>
        <v>0</v>
      </c>
      <c r="T51" s="28">
        <f t="shared" si="9"/>
        <v>0</v>
      </c>
      <c r="U51" s="28">
        <f t="shared" si="9"/>
        <v>0</v>
      </c>
      <c r="V51" s="29">
        <f t="shared" si="9"/>
        <v>0</v>
      </c>
    </row>
    <row r="52" spans="1:22" ht="15.75" hidden="1" thickBot="1" x14ac:dyDescent="0.3">
      <c r="A52" s="354"/>
      <c r="B52" s="355"/>
      <c r="C52" s="30" t="s">
        <v>7</v>
      </c>
      <c r="D52" s="101">
        <f>SUM(D47:D51)</f>
        <v>0</v>
      </c>
      <c r="E52" s="101">
        <f>SUM(E47:E51)</f>
        <v>0</v>
      </c>
      <c r="F52" s="101">
        <f>SUM(F47:F51)</f>
        <v>0</v>
      </c>
      <c r="G52" s="31">
        <f t="shared" si="6"/>
        <v>0</v>
      </c>
      <c r="H52" s="31">
        <f>SUM(H47:H51)</f>
        <v>0</v>
      </c>
      <c r="I52" s="31">
        <f>SUM(I47:I51)</f>
        <v>0</v>
      </c>
      <c r="J52" s="31">
        <f>SUM(J47:J51)</f>
        <v>0</v>
      </c>
      <c r="K52" s="31">
        <f t="shared" si="7"/>
        <v>0</v>
      </c>
      <c r="L52" s="31">
        <f>SUM(L47:L51)</f>
        <v>0</v>
      </c>
      <c r="M52" s="31">
        <f>SUM(M47:M51)</f>
        <v>0</v>
      </c>
      <c r="N52" s="31">
        <f>SUM(N47:N51)</f>
        <v>0</v>
      </c>
      <c r="O52" s="31">
        <f>SUM(O47:O51)</f>
        <v>0</v>
      </c>
      <c r="P52" s="31">
        <f t="shared" si="8"/>
        <v>0</v>
      </c>
      <c r="Q52" s="32">
        <f>SUM(Q47:Q51)</f>
        <v>0</v>
      </c>
      <c r="S52" s="184">
        <f>SUM(S47:S51)</f>
        <v>0</v>
      </c>
      <c r="T52" s="31">
        <f>SUM(T47:T51)</f>
        <v>0</v>
      </c>
      <c r="U52" s="31">
        <f>SUM(U47:U51)</f>
        <v>0</v>
      </c>
      <c r="V52" s="32">
        <f>SUM(V47:V51)</f>
        <v>0</v>
      </c>
    </row>
    <row r="53" spans="1:22" x14ac:dyDescent="0.25">
      <c r="A53" s="356" t="s">
        <v>13</v>
      </c>
      <c r="B53" s="357"/>
      <c r="C53" s="37">
        <v>2017</v>
      </c>
      <c r="D53" s="276">
        <v>11171.0016747059</v>
      </c>
      <c r="E53" s="276">
        <v>14923.019006046012</v>
      </c>
      <c r="F53" s="276">
        <v>27241.485000000001</v>
      </c>
      <c r="G53" s="276">
        <f>SUM(D53:F53)</f>
        <v>53335.505680751914</v>
      </c>
      <c r="H53" s="276">
        <v>63166.564629193905</v>
      </c>
      <c r="I53" s="276">
        <v>9041.5229287089878</v>
      </c>
      <c r="J53" s="276">
        <v>52196.4353585918</v>
      </c>
      <c r="K53" s="276">
        <f>SUM(H53:J53)</f>
        <v>124404.52291649469</v>
      </c>
      <c r="L53" s="276">
        <v>35224.095971858616</v>
      </c>
      <c r="M53" s="276">
        <v>0</v>
      </c>
      <c r="N53" s="276">
        <v>188432.94381132655</v>
      </c>
      <c r="O53" s="276">
        <v>0</v>
      </c>
      <c r="P53" s="276">
        <f>SUM(L53:O53)</f>
        <v>223657.03978318517</v>
      </c>
      <c r="Q53" s="276">
        <f>SUM(G53+K53+P53)</f>
        <v>401397.0683804318</v>
      </c>
      <c r="S53" s="186" t="e">
        <f>SUM(S17+S47)</f>
        <v>#REF!</v>
      </c>
      <c r="T53" s="38" t="e">
        <f>SUM(T17+T47)</f>
        <v>#REF!</v>
      </c>
      <c r="U53" s="38" t="e">
        <f>SUM(U17+U47)</f>
        <v>#REF!</v>
      </c>
      <c r="V53" s="39" t="e">
        <f>SUM(V17+V47)</f>
        <v>#REF!</v>
      </c>
    </row>
    <row r="54" spans="1:22" x14ac:dyDescent="0.25">
      <c r="A54" s="358"/>
      <c r="B54" s="359"/>
      <c r="C54" s="40">
        <v>2018</v>
      </c>
      <c r="D54" s="276">
        <v>0</v>
      </c>
      <c r="E54" s="276">
        <v>2152.86</v>
      </c>
      <c r="F54" s="276">
        <v>45964.99734488548</v>
      </c>
      <c r="G54" s="276">
        <f t="shared" ref="G54:G57" si="10">SUM(D54:F54)</f>
        <v>48117.85734488548</v>
      </c>
      <c r="H54" s="276">
        <v>52833.503195045501</v>
      </c>
      <c r="I54" s="276">
        <v>9776.1669999999995</v>
      </c>
      <c r="J54" s="276">
        <v>43857.843678389996</v>
      </c>
      <c r="K54" s="276">
        <f t="shared" ref="K54:K57" si="11">SUM(H54:J54)</f>
        <v>106467.5138734355</v>
      </c>
      <c r="L54" s="276">
        <v>36899.91366245674</v>
      </c>
      <c r="M54" s="276">
        <v>0</v>
      </c>
      <c r="N54" s="276">
        <v>200502.78534243157</v>
      </c>
      <c r="O54" s="276">
        <v>0</v>
      </c>
      <c r="P54" s="276">
        <f t="shared" ref="P54:P57" si="12">SUM(L54:O54)</f>
        <v>237402.6990048883</v>
      </c>
      <c r="Q54" s="276">
        <f>SUM(G54+K54+P54)</f>
        <v>391988.07022320927</v>
      </c>
      <c r="S54" s="187" t="e">
        <f t="shared" ref="S54:V57" si="13">SUM(S18+S48)</f>
        <v>#REF!</v>
      </c>
      <c r="T54" s="41" t="e">
        <f t="shared" si="13"/>
        <v>#REF!</v>
      </c>
      <c r="U54" s="41" t="e">
        <f t="shared" si="13"/>
        <v>#REF!</v>
      </c>
      <c r="V54" s="42" t="e">
        <f t="shared" si="13"/>
        <v>#REF!</v>
      </c>
    </row>
    <row r="55" spans="1:22" x14ac:dyDescent="0.25">
      <c r="A55" s="358"/>
      <c r="B55" s="359"/>
      <c r="C55" s="40">
        <v>2019</v>
      </c>
      <c r="D55" s="276">
        <v>0</v>
      </c>
      <c r="E55" s="276">
        <v>3337.6243107447062</v>
      </c>
      <c r="F55" s="276">
        <v>35439.915715078394</v>
      </c>
      <c r="G55" s="276">
        <f t="shared" si="10"/>
        <v>38777.540025823102</v>
      </c>
      <c r="H55" s="276">
        <v>64833.392527146701</v>
      </c>
      <c r="I55" s="276">
        <v>8809.7900000000009</v>
      </c>
      <c r="J55" s="276">
        <v>38237.951030774697</v>
      </c>
      <c r="K55" s="276">
        <f t="shared" si="11"/>
        <v>111881.13355792141</v>
      </c>
      <c r="L55" s="276">
        <v>36520.250515846135</v>
      </c>
      <c r="M55" s="276">
        <v>0</v>
      </c>
      <c r="N55" s="276">
        <v>200502.78534243157</v>
      </c>
      <c r="O55" s="276">
        <v>0</v>
      </c>
      <c r="P55" s="276">
        <f t="shared" si="12"/>
        <v>237023.0358582777</v>
      </c>
      <c r="Q55" s="276">
        <f>SUM(G55+K55+P55)</f>
        <v>387681.7094420222</v>
      </c>
      <c r="S55" s="187" t="e">
        <f t="shared" si="13"/>
        <v>#REF!</v>
      </c>
      <c r="T55" s="41" t="e">
        <f t="shared" si="13"/>
        <v>#REF!</v>
      </c>
      <c r="U55" s="41" t="e">
        <f t="shared" si="13"/>
        <v>#REF!</v>
      </c>
      <c r="V55" s="42" t="e">
        <f t="shared" si="13"/>
        <v>#REF!</v>
      </c>
    </row>
    <row r="56" spans="1:22" x14ac:dyDescent="0.25">
      <c r="A56" s="358"/>
      <c r="B56" s="359"/>
      <c r="C56" s="40">
        <v>2020</v>
      </c>
      <c r="D56" s="276">
        <v>0</v>
      </c>
      <c r="E56" s="276">
        <v>2152.86</v>
      </c>
      <c r="F56" s="276">
        <v>23983.302551829747</v>
      </c>
      <c r="G56" s="276">
        <f t="shared" si="10"/>
        <v>26136.162551829748</v>
      </c>
      <c r="H56" s="276">
        <v>67507.644514689106</v>
      </c>
      <c r="I56" s="276">
        <v>11152.81</v>
      </c>
      <c r="J56" s="276">
        <v>51221.892223675597</v>
      </c>
      <c r="K56" s="276">
        <f t="shared" si="11"/>
        <v>129882.34673836469</v>
      </c>
      <c r="L56" s="276">
        <v>35311.02569109491</v>
      </c>
      <c r="M56" s="276">
        <v>0</v>
      </c>
      <c r="N56" s="276">
        <v>201002.78534243157</v>
      </c>
      <c r="O56" s="276">
        <v>0</v>
      </c>
      <c r="P56" s="276">
        <f t="shared" si="12"/>
        <v>236313.81103352649</v>
      </c>
      <c r="Q56" s="276">
        <f>SUM(G56+K56+P56)</f>
        <v>392332.32032372092</v>
      </c>
      <c r="S56" s="187" t="e">
        <f t="shared" si="13"/>
        <v>#REF!</v>
      </c>
      <c r="T56" s="41" t="e">
        <f t="shared" si="13"/>
        <v>#REF!</v>
      </c>
      <c r="U56" s="41" t="e">
        <f t="shared" si="13"/>
        <v>#REF!</v>
      </c>
      <c r="V56" s="42" t="e">
        <f t="shared" si="13"/>
        <v>#REF!</v>
      </c>
    </row>
    <row r="57" spans="1:22" x14ac:dyDescent="0.25">
      <c r="A57" s="358"/>
      <c r="B57" s="359"/>
      <c r="C57" s="40">
        <v>2021</v>
      </c>
      <c r="D57" s="276">
        <v>0</v>
      </c>
      <c r="E57" s="276">
        <v>2152.86</v>
      </c>
      <c r="F57" s="276">
        <v>7931.2928507533516</v>
      </c>
      <c r="G57" s="276">
        <f t="shared" si="10"/>
        <v>10084.152850753351</v>
      </c>
      <c r="H57" s="276">
        <v>80718.205933871999</v>
      </c>
      <c r="I57" s="276">
        <v>11369.182000000001</v>
      </c>
      <c r="J57" s="276">
        <v>46645.72618645172</v>
      </c>
      <c r="K57" s="276">
        <f t="shared" si="11"/>
        <v>138733.11412032373</v>
      </c>
      <c r="L57" s="276">
        <v>38160.127473616951</v>
      </c>
      <c r="M57" s="276">
        <v>0</v>
      </c>
      <c r="N57" s="276">
        <v>201002.78534243157</v>
      </c>
      <c r="O57" s="276">
        <v>0</v>
      </c>
      <c r="P57" s="276">
        <f t="shared" si="12"/>
        <v>239162.91281604851</v>
      </c>
      <c r="Q57" s="276">
        <f>SUM(G57+K57+P57)</f>
        <v>387980.17978712555</v>
      </c>
      <c r="S57" s="187" t="e">
        <f t="shared" si="13"/>
        <v>#REF!</v>
      </c>
      <c r="T57" s="41" t="e">
        <f t="shared" si="13"/>
        <v>#REF!</v>
      </c>
      <c r="U57" s="41" t="e">
        <f t="shared" si="13"/>
        <v>#REF!</v>
      </c>
      <c r="V57" s="42" t="e">
        <f t="shared" si="13"/>
        <v>#REF!</v>
      </c>
    </row>
    <row r="58" spans="1:22" ht="15.75" thickBot="1" x14ac:dyDescent="0.3">
      <c r="A58" s="360"/>
      <c r="B58" s="361"/>
      <c r="C58" s="43" t="s">
        <v>7</v>
      </c>
      <c r="D58" s="44">
        <f>SUM(D53:D57)</f>
        <v>11171.0016747059</v>
      </c>
      <c r="E58" s="44">
        <f>SUM(E53:E57)</f>
        <v>24719.223316790718</v>
      </c>
      <c r="F58" s="44">
        <f>SUM(F53:F57)</f>
        <v>140560.99346254696</v>
      </c>
      <c r="G58" s="277">
        <f t="shared" ref="G58" si="14">SUM(D58:F58)</f>
        <v>176451.21845404358</v>
      </c>
      <c r="H58" s="277">
        <f>SUM(H53:H57)</f>
        <v>329059.31079994724</v>
      </c>
      <c r="I58" s="277">
        <f>SUM(I53:I57)</f>
        <v>50149.47192870899</v>
      </c>
      <c r="J58" s="277">
        <f>SUM(J53:J57)</f>
        <v>232159.84847788379</v>
      </c>
      <c r="K58" s="277">
        <f>SUM(H58:J58)</f>
        <v>611368.63120654004</v>
      </c>
      <c r="L58" s="277">
        <f>SUM(L53:L57)</f>
        <v>182115.41331487332</v>
      </c>
      <c r="M58" s="277">
        <f>SUM(M53:M57)</f>
        <v>0</v>
      </c>
      <c r="N58" s="277">
        <f>SUM(N53:N57)</f>
        <v>991444.08518105303</v>
      </c>
      <c r="O58" s="277">
        <f>SUM(O53:O57)</f>
        <v>0</v>
      </c>
      <c r="P58" s="277">
        <f t="shared" ref="P58" si="15">SUM(L58:O58)</f>
        <v>1173559.4984959264</v>
      </c>
      <c r="Q58" s="278">
        <f>SUM(Q53:Q57)</f>
        <v>1961379.3481565095</v>
      </c>
      <c r="S58" s="188" t="e">
        <f>SUM(S53:S57)</f>
        <v>#REF!</v>
      </c>
      <c r="T58" s="44" t="e">
        <f>SUM(T53:T57)</f>
        <v>#REF!</v>
      </c>
      <c r="U58" s="44" t="e">
        <f>SUM(U53:U57)</f>
        <v>#REF!</v>
      </c>
      <c r="V58" s="45" t="e">
        <f>SUM(V53:V57)</f>
        <v>#REF!</v>
      </c>
    </row>
    <row r="59" spans="1:22" x14ac:dyDescent="0.25">
      <c r="A59" s="362" t="s">
        <v>14</v>
      </c>
      <c r="B59" s="366" t="s">
        <v>15</v>
      </c>
      <c r="C59" s="3">
        <v>2017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>
        <f>'T2 - Coûts de Gestion'!B19</f>
        <v>1706.03</v>
      </c>
      <c r="S59" s="178"/>
      <c r="T59" s="7"/>
      <c r="U59" s="7"/>
      <c r="V59" s="8"/>
    </row>
    <row r="60" spans="1:22" x14ac:dyDescent="0.25">
      <c r="A60" s="363"/>
      <c r="B60" s="367"/>
      <c r="C60" s="6">
        <v>2018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8">
        <f>'T2 - Coûts de Gestion'!C19</f>
        <v>1815.31</v>
      </c>
      <c r="S60" s="178"/>
      <c r="T60" s="7"/>
      <c r="U60" s="7"/>
      <c r="V60" s="8"/>
    </row>
    <row r="61" spans="1:22" x14ac:dyDescent="0.25">
      <c r="A61" s="363"/>
      <c r="B61" s="367"/>
      <c r="C61" s="6">
        <v>2019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8">
        <f>'T2 - Coûts de Gestion'!D19</f>
        <v>15430.15</v>
      </c>
      <c r="S61" s="178"/>
      <c r="T61" s="7"/>
      <c r="U61" s="7"/>
      <c r="V61" s="8"/>
    </row>
    <row r="62" spans="1:22" x14ac:dyDescent="0.25">
      <c r="A62" s="363"/>
      <c r="B62" s="367"/>
      <c r="C62" s="6">
        <v>2020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8">
        <f>'T2 - Coûts de Gestion'!E19</f>
        <v>1815.31</v>
      </c>
      <c r="S62" s="178"/>
      <c r="T62" s="7"/>
      <c r="U62" s="7"/>
      <c r="V62" s="8"/>
    </row>
    <row r="63" spans="1:22" x14ac:dyDescent="0.25">
      <c r="A63" s="363"/>
      <c r="B63" s="367"/>
      <c r="C63" s="6">
        <v>2021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8">
        <f>'T2 - Coûts de Gestion'!F19</f>
        <v>24960.53</v>
      </c>
      <c r="S63" s="178"/>
      <c r="T63" s="7"/>
      <c r="U63" s="7"/>
      <c r="V63" s="8"/>
    </row>
    <row r="64" spans="1:22" x14ac:dyDescent="0.25">
      <c r="A64" s="363"/>
      <c r="B64" s="367"/>
      <c r="C64" s="48" t="s">
        <v>7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>
        <f>SUM(Q59:Q63)</f>
        <v>45727.33</v>
      </c>
      <c r="S64" s="189">
        <f>SUM(S59:S63)</f>
        <v>0</v>
      </c>
      <c r="T64" s="52">
        <f>SUM(T59:T63)</f>
        <v>0</v>
      </c>
      <c r="U64" s="52">
        <f>SUM(U59:U63)</f>
        <v>0</v>
      </c>
      <c r="V64" s="50">
        <f>SUM(V59:V63)</f>
        <v>0</v>
      </c>
    </row>
    <row r="65" spans="1:22" ht="15.75" thickBot="1" x14ac:dyDescent="0.3">
      <c r="A65" s="363"/>
      <c r="B65" s="368"/>
      <c r="C65" s="51" t="s">
        <v>16</v>
      </c>
      <c r="D65" s="275"/>
      <c r="E65" s="275"/>
      <c r="F65" s="275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>
        <f>Q64/Q79</f>
        <v>2.120969601910876E-2</v>
      </c>
      <c r="S65" s="190" t="e">
        <f>S64/S79</f>
        <v>#REF!</v>
      </c>
      <c r="T65" s="191" t="e">
        <f>T64/T79</f>
        <v>#REF!</v>
      </c>
      <c r="U65" s="191" t="e">
        <f>U64/U79</f>
        <v>#REF!</v>
      </c>
      <c r="V65" s="192" t="e">
        <f>V64/V79</f>
        <v>#REF!</v>
      </c>
    </row>
    <row r="66" spans="1:22" ht="15.75" thickTop="1" x14ac:dyDescent="0.25">
      <c r="A66" s="363"/>
      <c r="B66" s="369" t="s">
        <v>17</v>
      </c>
      <c r="C66" s="16">
        <v>2017</v>
      </c>
      <c r="D66" s="92">
        <v>0</v>
      </c>
      <c r="E66" s="92">
        <v>0</v>
      </c>
      <c r="F66" s="92">
        <v>0</v>
      </c>
      <c r="G66" s="105">
        <f t="shared" ref="G66:G71" si="16">SUM(D66:F66)</f>
        <v>0</v>
      </c>
      <c r="H66" s="92">
        <v>0</v>
      </c>
      <c r="I66" s="92">
        <v>0</v>
      </c>
      <c r="J66" s="92">
        <f>'T2 - Coûts de Gestion'!B12</f>
        <v>1066.27</v>
      </c>
      <c r="K66" s="92">
        <f t="shared" ref="K66:K71" si="17">SUM(H66:J66)</f>
        <v>1066.27</v>
      </c>
      <c r="L66" s="110">
        <f>'T2 - Coûts de Gestion'!B14</f>
        <v>27253.87</v>
      </c>
      <c r="M66" s="110">
        <v>0</v>
      </c>
      <c r="N66" s="110">
        <v>0</v>
      </c>
      <c r="O66" s="110">
        <v>0</v>
      </c>
      <c r="P66" s="7">
        <f t="shared" ref="P66:P71" si="18">SUM(L66:O66)</f>
        <v>27253.87</v>
      </c>
      <c r="Q66" s="18">
        <f>SUM(G66+K66+P66)</f>
        <v>28320.14</v>
      </c>
      <c r="S66" s="180"/>
      <c r="T66" s="20"/>
      <c r="U66" s="20"/>
      <c r="V66" s="21"/>
    </row>
    <row r="67" spans="1:22" x14ac:dyDescent="0.25">
      <c r="A67" s="363"/>
      <c r="B67" s="367"/>
      <c r="C67" s="6">
        <v>2018</v>
      </c>
      <c r="D67" s="92">
        <v>0</v>
      </c>
      <c r="E67" s="92">
        <v>0</v>
      </c>
      <c r="F67" s="92">
        <v>0</v>
      </c>
      <c r="G67" s="92">
        <f t="shared" si="16"/>
        <v>0</v>
      </c>
      <c r="H67" s="92">
        <v>0</v>
      </c>
      <c r="I67" s="92">
        <v>0</v>
      </c>
      <c r="J67" s="92">
        <f>'T2 - Coûts de Gestion'!C12</f>
        <v>1134.57</v>
      </c>
      <c r="K67" s="92">
        <f t="shared" si="17"/>
        <v>1134.57</v>
      </c>
      <c r="L67" s="110">
        <f>'T2 - Coûts de Gestion'!C14</f>
        <v>27380.239999999998</v>
      </c>
      <c r="M67" s="110">
        <v>0</v>
      </c>
      <c r="N67" s="110">
        <v>0</v>
      </c>
      <c r="O67" s="110">
        <v>0</v>
      </c>
      <c r="P67" s="7">
        <f t="shared" si="18"/>
        <v>27380.239999999998</v>
      </c>
      <c r="Q67" s="8">
        <f>SUM(G67+K67+P67)</f>
        <v>28514.809999999998</v>
      </c>
      <c r="S67" s="178"/>
      <c r="T67" s="7"/>
      <c r="U67" s="7"/>
      <c r="V67" s="8"/>
    </row>
    <row r="68" spans="1:22" x14ac:dyDescent="0.25">
      <c r="A68" s="363"/>
      <c r="B68" s="367"/>
      <c r="C68" s="6">
        <v>2019</v>
      </c>
      <c r="D68" s="92">
        <v>0</v>
      </c>
      <c r="E68" s="92">
        <v>0</v>
      </c>
      <c r="F68" s="92">
        <v>0</v>
      </c>
      <c r="G68" s="92">
        <f t="shared" si="16"/>
        <v>0</v>
      </c>
      <c r="H68" s="92">
        <v>0</v>
      </c>
      <c r="I68" s="92">
        <v>0</v>
      </c>
      <c r="J68" s="92">
        <f>'T2 - Coûts de Gestion'!D12</f>
        <v>1134.57</v>
      </c>
      <c r="K68" s="92">
        <f t="shared" si="17"/>
        <v>1134.57</v>
      </c>
      <c r="L68" s="110">
        <f>'T2 - Coûts de Gestion'!D14</f>
        <v>26199.469999999998</v>
      </c>
      <c r="M68" s="110">
        <v>0</v>
      </c>
      <c r="N68" s="110">
        <v>0</v>
      </c>
      <c r="O68" s="110">
        <v>0</v>
      </c>
      <c r="P68" s="7">
        <f t="shared" si="18"/>
        <v>26199.469999999998</v>
      </c>
      <c r="Q68" s="8">
        <f>SUM(G68+K68+P68)</f>
        <v>27334.039999999997</v>
      </c>
      <c r="S68" s="178"/>
      <c r="T68" s="7"/>
      <c r="U68" s="7"/>
      <c r="V68" s="8"/>
    </row>
    <row r="69" spans="1:22" x14ac:dyDescent="0.25">
      <c r="A69" s="363"/>
      <c r="B69" s="367"/>
      <c r="C69" s="6">
        <v>2020</v>
      </c>
      <c r="D69" s="92">
        <v>0</v>
      </c>
      <c r="E69" s="92">
        <v>0</v>
      </c>
      <c r="F69" s="92">
        <v>0</v>
      </c>
      <c r="G69" s="92">
        <f t="shared" si="16"/>
        <v>0</v>
      </c>
      <c r="H69" s="92">
        <v>0</v>
      </c>
      <c r="I69" s="92">
        <v>0</v>
      </c>
      <c r="J69" s="92">
        <f>'T2 - Coûts de Gestion'!E12</f>
        <v>1134.57</v>
      </c>
      <c r="K69" s="92">
        <f t="shared" si="17"/>
        <v>1134.57</v>
      </c>
      <c r="L69" s="110">
        <f>'T2 - Coûts de Gestion'!E14</f>
        <v>30618.949999999997</v>
      </c>
      <c r="M69" s="110">
        <v>0</v>
      </c>
      <c r="N69" s="110">
        <v>0</v>
      </c>
      <c r="O69" s="110">
        <v>0</v>
      </c>
      <c r="P69" s="7">
        <f t="shared" si="18"/>
        <v>30618.949999999997</v>
      </c>
      <c r="Q69" s="8">
        <f>SUM(G69+K69+P69)</f>
        <v>31753.519999999997</v>
      </c>
      <c r="S69" s="178"/>
      <c r="T69" s="7"/>
      <c r="U69" s="7"/>
      <c r="V69" s="8"/>
    </row>
    <row r="70" spans="1:22" x14ac:dyDescent="0.25">
      <c r="A70" s="363"/>
      <c r="B70" s="367"/>
      <c r="C70" s="6">
        <v>2021</v>
      </c>
      <c r="D70" s="92">
        <v>0</v>
      </c>
      <c r="E70" s="92">
        <v>0</v>
      </c>
      <c r="F70" s="92">
        <v>0</v>
      </c>
      <c r="G70" s="106">
        <f t="shared" si="16"/>
        <v>0</v>
      </c>
      <c r="H70" s="92">
        <v>0</v>
      </c>
      <c r="I70" s="92">
        <v>0</v>
      </c>
      <c r="J70" s="92">
        <f>'T2 - Coûts de Gestion'!F12</f>
        <v>1134.57</v>
      </c>
      <c r="K70" s="92">
        <f t="shared" si="17"/>
        <v>1134.57</v>
      </c>
      <c r="L70" s="110">
        <f>'T2 - Coûts de Gestion'!F14</f>
        <v>31799.719999999998</v>
      </c>
      <c r="M70" s="110">
        <v>0</v>
      </c>
      <c r="N70" s="110">
        <v>0</v>
      </c>
      <c r="O70" s="110">
        <v>0</v>
      </c>
      <c r="P70" s="7">
        <f t="shared" si="18"/>
        <v>31799.719999999998</v>
      </c>
      <c r="Q70" s="8">
        <f>SUM(G70+K70+P70)</f>
        <v>32934.29</v>
      </c>
      <c r="S70" s="178"/>
      <c r="T70" s="7"/>
      <c r="U70" s="7"/>
      <c r="V70" s="8"/>
    </row>
    <row r="71" spans="1:22" x14ac:dyDescent="0.25">
      <c r="A71" s="363"/>
      <c r="B71" s="367"/>
      <c r="C71" s="48" t="s">
        <v>7</v>
      </c>
      <c r="D71" s="107">
        <f>SUM(D66:D70)</f>
        <v>0</v>
      </c>
      <c r="E71" s="107">
        <f>SUM(E66:E70)</f>
        <v>0</v>
      </c>
      <c r="F71" s="107">
        <f>SUM(F66:F70)</f>
        <v>0</v>
      </c>
      <c r="G71" s="107">
        <f t="shared" si="16"/>
        <v>0</v>
      </c>
      <c r="H71" s="107">
        <f>SUM(H66:H70)</f>
        <v>0</v>
      </c>
      <c r="I71" s="107">
        <f>SUM(I66:I70)</f>
        <v>0</v>
      </c>
      <c r="J71" s="107">
        <f>SUM(J66:J70)</f>
        <v>5604.5499999999993</v>
      </c>
      <c r="K71" s="107">
        <f t="shared" si="17"/>
        <v>5604.5499999999993</v>
      </c>
      <c r="L71" s="111">
        <f>SUM(L66:L70)</f>
        <v>143252.25</v>
      </c>
      <c r="M71" s="111">
        <f>SUM(M66:M70)</f>
        <v>0</v>
      </c>
      <c r="N71" s="111">
        <f>SUM(N66:N70)</f>
        <v>0</v>
      </c>
      <c r="O71" s="111">
        <f>SUM(O66:O70)</f>
        <v>0</v>
      </c>
      <c r="P71" s="52">
        <f t="shared" si="18"/>
        <v>143252.25</v>
      </c>
      <c r="Q71" s="50">
        <f>SUM(Q66:Q70)</f>
        <v>148856.79999999999</v>
      </c>
      <c r="S71" s="189">
        <f>SUM(S66:S70)</f>
        <v>0</v>
      </c>
      <c r="T71" s="52">
        <f>SUM(T66:T70)</f>
        <v>0</v>
      </c>
      <c r="U71" s="52">
        <f>SUM(U66:U70)</f>
        <v>0</v>
      </c>
      <c r="V71" s="50">
        <f>SUM(V66:V70)</f>
        <v>0</v>
      </c>
    </row>
    <row r="72" spans="1:22" ht="15.75" thickBot="1" x14ac:dyDescent="0.3">
      <c r="A72" s="364"/>
      <c r="B72" s="368"/>
      <c r="C72" s="51" t="s">
        <v>18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104">
        <f>Q71/Q79</f>
        <v>6.904421225506209E-2</v>
      </c>
      <c r="S72" s="190" t="e">
        <f>S71/S79</f>
        <v>#REF!</v>
      </c>
      <c r="T72" s="191" t="e">
        <f>T71/T79</f>
        <v>#REF!</v>
      </c>
      <c r="U72" s="191" t="e">
        <f>U71/U79</f>
        <v>#REF!</v>
      </c>
      <c r="V72" s="192" t="e">
        <f>V71/V79</f>
        <v>#REF!</v>
      </c>
    </row>
    <row r="73" spans="1:22" ht="16.5" thickTop="1" thickBot="1" x14ac:dyDescent="0.3">
      <c r="A73" s="365"/>
      <c r="B73" s="54"/>
      <c r="C73" s="55" t="s">
        <v>19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>
        <f>SUM(Q64+Q71)</f>
        <v>194584.13</v>
      </c>
      <c r="S73" s="193"/>
      <c r="T73" s="108"/>
      <c r="U73" s="108"/>
      <c r="V73" s="57"/>
    </row>
    <row r="74" spans="1:22" x14ac:dyDescent="0.25">
      <c r="A74" s="384" t="s">
        <v>20</v>
      </c>
      <c r="B74" s="385"/>
      <c r="C74" s="58">
        <v>2017</v>
      </c>
      <c r="D74" s="197">
        <f t="shared" ref="D74:F78" si="19">D53+D66</f>
        <v>11171.0016747059</v>
      </c>
      <c r="E74" s="195">
        <f>E53+E66</f>
        <v>14923.019006046012</v>
      </c>
      <c r="F74" s="195">
        <f>F53+F66</f>
        <v>27241.485000000001</v>
      </c>
      <c r="G74" s="195">
        <f>D74+E74+F74</f>
        <v>53335.505680751914</v>
      </c>
      <c r="H74" s="197">
        <f t="shared" ref="H74:J78" si="20">H53+H66</f>
        <v>63166.564629193905</v>
      </c>
      <c r="I74" s="195">
        <f t="shared" si="20"/>
        <v>9041.5229287089878</v>
      </c>
      <c r="J74" s="195">
        <f>J53+J66</f>
        <v>53262.705358591797</v>
      </c>
      <c r="K74" s="195">
        <f>H74+I74+J74</f>
        <v>125470.79291649468</v>
      </c>
      <c r="L74" s="197">
        <f t="shared" ref="L74:O78" si="21">L53+L66</f>
        <v>62477.965971858619</v>
      </c>
      <c r="M74" s="195">
        <f t="shared" si="21"/>
        <v>0</v>
      </c>
      <c r="N74" s="195">
        <f t="shared" si="21"/>
        <v>188432.94381132655</v>
      </c>
      <c r="O74" s="197">
        <f t="shared" si="21"/>
        <v>0</v>
      </c>
      <c r="P74" s="197">
        <f>L74+M74+N74+O74</f>
        <v>250910.90978318517</v>
      </c>
      <c r="Q74" s="197">
        <f>G74+K74+P74+Q59</f>
        <v>431423.23838043178</v>
      </c>
      <c r="S74" s="194" t="e">
        <f t="shared" ref="S74:V78" si="22">SUM(S53+S59+S66)</f>
        <v>#REF!</v>
      </c>
      <c r="T74" s="195" t="e">
        <f t="shared" si="22"/>
        <v>#REF!</v>
      </c>
      <c r="U74" s="195" t="e">
        <f t="shared" si="22"/>
        <v>#REF!</v>
      </c>
      <c r="V74" s="59" t="e">
        <f t="shared" si="22"/>
        <v>#REF!</v>
      </c>
    </row>
    <row r="75" spans="1:22" x14ac:dyDescent="0.25">
      <c r="A75" s="386"/>
      <c r="B75" s="387"/>
      <c r="C75" s="60">
        <v>2018</v>
      </c>
      <c r="D75" s="197">
        <f t="shared" si="19"/>
        <v>0</v>
      </c>
      <c r="E75" s="197">
        <f t="shared" si="19"/>
        <v>2152.86</v>
      </c>
      <c r="F75" s="197">
        <f t="shared" si="19"/>
        <v>45964.99734488548</v>
      </c>
      <c r="G75" s="197">
        <f>D75+E75+F75</f>
        <v>48117.85734488548</v>
      </c>
      <c r="H75" s="197">
        <f t="shared" si="20"/>
        <v>52833.503195045501</v>
      </c>
      <c r="I75" s="197">
        <f t="shared" si="20"/>
        <v>9776.1669999999995</v>
      </c>
      <c r="J75" s="197">
        <f>J54+J67</f>
        <v>44992.413678389996</v>
      </c>
      <c r="K75" s="197">
        <f>H75+I75+J75</f>
        <v>107602.08387343551</v>
      </c>
      <c r="L75" s="197">
        <f t="shared" si="21"/>
        <v>64280.153662456738</v>
      </c>
      <c r="M75" s="197">
        <f t="shared" si="21"/>
        <v>0</v>
      </c>
      <c r="N75" s="197">
        <f t="shared" si="21"/>
        <v>200502.78534243157</v>
      </c>
      <c r="O75" s="197">
        <f t="shared" si="21"/>
        <v>0</v>
      </c>
      <c r="P75" s="197">
        <f>L75+M75+N75+O75</f>
        <v>264782.93900488829</v>
      </c>
      <c r="Q75" s="197">
        <f>G75+K75+P75+Q60</f>
        <v>422318.19022320927</v>
      </c>
      <c r="S75" s="196" t="e">
        <f t="shared" si="22"/>
        <v>#REF!</v>
      </c>
      <c r="T75" s="197" t="e">
        <f t="shared" si="22"/>
        <v>#REF!</v>
      </c>
      <c r="U75" s="197" t="e">
        <f t="shared" si="22"/>
        <v>#REF!</v>
      </c>
      <c r="V75" s="61" t="e">
        <f t="shared" si="22"/>
        <v>#REF!</v>
      </c>
    </row>
    <row r="76" spans="1:22" x14ac:dyDescent="0.25">
      <c r="A76" s="386"/>
      <c r="B76" s="387"/>
      <c r="C76" s="60">
        <v>2019</v>
      </c>
      <c r="D76" s="197">
        <f t="shared" si="19"/>
        <v>0</v>
      </c>
      <c r="E76" s="197">
        <f t="shared" si="19"/>
        <v>3337.6243107447062</v>
      </c>
      <c r="F76" s="197">
        <f t="shared" si="19"/>
        <v>35439.915715078394</v>
      </c>
      <c r="G76" s="197">
        <f>D76+E76+F76</f>
        <v>38777.540025823102</v>
      </c>
      <c r="H76" s="197">
        <f t="shared" si="20"/>
        <v>64833.392527146701</v>
      </c>
      <c r="I76" s="197">
        <f t="shared" si="20"/>
        <v>8809.7900000000009</v>
      </c>
      <c r="J76" s="197">
        <f>J55+J68</f>
        <v>39372.521030774697</v>
      </c>
      <c r="K76" s="197">
        <f>H76+I76+J76</f>
        <v>113015.7035579214</v>
      </c>
      <c r="L76" s="197">
        <f t="shared" si="21"/>
        <v>62719.720515846129</v>
      </c>
      <c r="M76" s="197">
        <f t="shared" si="21"/>
        <v>0</v>
      </c>
      <c r="N76" s="197">
        <f t="shared" si="21"/>
        <v>200502.78534243157</v>
      </c>
      <c r="O76" s="197">
        <f t="shared" si="21"/>
        <v>0</v>
      </c>
      <c r="P76" s="197">
        <f>L76+M76+N76+O76</f>
        <v>263222.50585827767</v>
      </c>
      <c r="Q76" s="197">
        <f>G76+K76+P76+Q61</f>
        <v>430445.8994420222</v>
      </c>
      <c r="S76" s="196" t="e">
        <f t="shared" si="22"/>
        <v>#REF!</v>
      </c>
      <c r="T76" s="197" t="e">
        <f t="shared" si="22"/>
        <v>#REF!</v>
      </c>
      <c r="U76" s="197" t="e">
        <f t="shared" si="22"/>
        <v>#REF!</v>
      </c>
      <c r="V76" s="61" t="e">
        <f t="shared" si="22"/>
        <v>#REF!</v>
      </c>
    </row>
    <row r="77" spans="1:22" x14ac:dyDescent="0.25">
      <c r="A77" s="386"/>
      <c r="B77" s="387"/>
      <c r="C77" s="60">
        <v>2020</v>
      </c>
      <c r="D77" s="197">
        <f t="shared" si="19"/>
        <v>0</v>
      </c>
      <c r="E77" s="197">
        <f t="shared" si="19"/>
        <v>2152.86</v>
      </c>
      <c r="F77" s="197">
        <f t="shared" si="19"/>
        <v>23983.302551829747</v>
      </c>
      <c r="G77" s="197">
        <f>D77+E77+F77</f>
        <v>26136.162551829748</v>
      </c>
      <c r="H77" s="197">
        <f t="shared" si="20"/>
        <v>67507.644514689106</v>
      </c>
      <c r="I77" s="197">
        <f t="shared" si="20"/>
        <v>11152.81</v>
      </c>
      <c r="J77" s="197">
        <f>J56+J69</f>
        <v>52356.462223675597</v>
      </c>
      <c r="K77" s="197">
        <f>H77+I77+J77</f>
        <v>131016.9167383647</v>
      </c>
      <c r="L77" s="197">
        <f t="shared" si="21"/>
        <v>65929.975691094907</v>
      </c>
      <c r="M77" s="197">
        <f t="shared" si="21"/>
        <v>0</v>
      </c>
      <c r="N77" s="197">
        <f t="shared" si="21"/>
        <v>201002.78534243157</v>
      </c>
      <c r="O77" s="197">
        <f t="shared" si="21"/>
        <v>0</v>
      </c>
      <c r="P77" s="197">
        <f>L77+M77+N77+O77</f>
        <v>266932.76103352651</v>
      </c>
      <c r="Q77" s="197">
        <f>G77+K77+P77+Q62</f>
        <v>425901.15032372094</v>
      </c>
      <c r="S77" s="196" t="e">
        <f t="shared" si="22"/>
        <v>#REF!</v>
      </c>
      <c r="T77" s="197" t="e">
        <f t="shared" si="22"/>
        <v>#REF!</v>
      </c>
      <c r="U77" s="197" t="e">
        <f t="shared" si="22"/>
        <v>#REF!</v>
      </c>
      <c r="V77" s="61" t="e">
        <f t="shared" si="22"/>
        <v>#REF!</v>
      </c>
    </row>
    <row r="78" spans="1:22" ht="15.75" thickBot="1" x14ac:dyDescent="0.3">
      <c r="A78" s="386"/>
      <c r="B78" s="387"/>
      <c r="C78" s="62">
        <v>2021</v>
      </c>
      <c r="D78" s="199">
        <f t="shared" si="19"/>
        <v>0</v>
      </c>
      <c r="E78" s="199">
        <f t="shared" si="19"/>
        <v>2152.86</v>
      </c>
      <c r="F78" s="199">
        <f t="shared" si="19"/>
        <v>7931.2928507533516</v>
      </c>
      <c r="G78" s="199">
        <f>D78+E78+F78</f>
        <v>10084.152850753351</v>
      </c>
      <c r="H78" s="199">
        <f t="shared" si="20"/>
        <v>80718.205933871999</v>
      </c>
      <c r="I78" s="199">
        <f t="shared" si="20"/>
        <v>11369.182000000001</v>
      </c>
      <c r="J78" s="199">
        <f>J57+J70</f>
        <v>47780.29618645172</v>
      </c>
      <c r="K78" s="199">
        <f>H78+I78+J78</f>
        <v>139867.68412032371</v>
      </c>
      <c r="L78" s="199">
        <f t="shared" si="21"/>
        <v>69959.847473616945</v>
      </c>
      <c r="M78" s="199">
        <f t="shared" si="21"/>
        <v>0</v>
      </c>
      <c r="N78" s="199">
        <f t="shared" si="21"/>
        <v>201002.78534243157</v>
      </c>
      <c r="O78" s="199">
        <f t="shared" si="21"/>
        <v>0</v>
      </c>
      <c r="P78" s="199">
        <f>L78+M78+N78+O78</f>
        <v>270962.63281604851</v>
      </c>
      <c r="Q78" s="197">
        <f>G78+K78+P78+Q63</f>
        <v>445874.99978712562</v>
      </c>
      <c r="S78" s="198" t="e">
        <f t="shared" si="22"/>
        <v>#REF!</v>
      </c>
      <c r="T78" s="199" t="e">
        <f t="shared" si="22"/>
        <v>#REF!</v>
      </c>
      <c r="U78" s="199" t="e">
        <f t="shared" si="22"/>
        <v>#REF!</v>
      </c>
      <c r="V78" s="63" t="e">
        <f t="shared" si="22"/>
        <v>#REF!</v>
      </c>
    </row>
    <row r="79" spans="1:22" ht="16.5" thickTop="1" thickBot="1" x14ac:dyDescent="0.3">
      <c r="A79" s="388"/>
      <c r="B79" s="389"/>
      <c r="C79" s="64" t="s">
        <v>7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65">
        <f>SUM(Q74:Q78)</f>
        <v>2155963.4781565098</v>
      </c>
      <c r="S79" s="200" t="e">
        <f>SUM(S74:S78)</f>
        <v>#REF!</v>
      </c>
      <c r="T79" s="109" t="e">
        <f>SUM(T74:T78)</f>
        <v>#REF!</v>
      </c>
      <c r="U79" s="109" t="e">
        <f>SUM(U74:U78)</f>
        <v>#REF!</v>
      </c>
      <c r="V79" s="65" t="e">
        <f>SUM(V74:V78)</f>
        <v>#REF!</v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22" x14ac:dyDescent="0.25">
      <c r="A81" s="390" t="s">
        <v>21</v>
      </c>
      <c r="B81" s="390"/>
      <c r="C81" s="390"/>
      <c r="D81" s="66" t="s">
        <v>22</v>
      </c>
      <c r="E81" s="67">
        <f>Q22/Q58</f>
        <v>1</v>
      </c>
      <c r="F81" s="66" t="s">
        <v>41</v>
      </c>
      <c r="G81" s="67">
        <f>Q52/Q58</f>
        <v>0</v>
      </c>
      <c r="S81" s="341" t="s">
        <v>52</v>
      </c>
      <c r="T81" s="341"/>
      <c r="U81" s="341"/>
      <c r="V81" s="34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205" t="e">
        <f>S79/Q79</f>
        <v>#REF!</v>
      </c>
      <c r="T82" s="206" t="e">
        <f>T79/Q79</f>
        <v>#REF!</v>
      </c>
      <c r="U82" s="207" t="e">
        <f>U79/Q79</f>
        <v>#REF!</v>
      </c>
      <c r="V82" s="208" t="e">
        <f>V79/Q79</f>
        <v>#REF!</v>
      </c>
    </row>
    <row r="83" spans="1:22" x14ac:dyDescent="0.25">
      <c r="A83" s="402" t="s">
        <v>42</v>
      </c>
      <c r="B83" s="403"/>
      <c r="C83" s="404"/>
      <c r="D83" s="401" t="s">
        <v>43</v>
      </c>
      <c r="E83" s="336">
        <v>0</v>
      </c>
      <c r="F83" s="337" t="s">
        <v>44</v>
      </c>
      <c r="G83" s="338">
        <f>E83/G78</f>
        <v>0</v>
      </c>
      <c r="H83" s="113"/>
      <c r="I83" s="113"/>
      <c r="J83" s="113"/>
      <c r="K83" s="113"/>
      <c r="L83" s="172"/>
      <c r="M83" s="172"/>
      <c r="N83" s="172"/>
      <c r="O83" s="172"/>
      <c r="P83" s="172"/>
      <c r="Q83" s="113"/>
    </row>
    <row r="84" spans="1:22" s="113" customFormat="1" ht="17.100000000000001" customHeight="1" x14ac:dyDescent="0.25">
      <c r="A84" s="405"/>
      <c r="B84" s="406"/>
      <c r="C84" s="407"/>
      <c r="D84" s="401"/>
      <c r="E84" s="336"/>
      <c r="F84" s="337"/>
      <c r="G84" s="338"/>
      <c r="L84" s="172"/>
      <c r="M84" s="172"/>
      <c r="N84" s="172"/>
      <c r="O84" s="172"/>
      <c r="P84" s="172"/>
      <c r="S84" s="339" t="s">
        <v>45</v>
      </c>
      <c r="T84" s="169" t="s">
        <v>46</v>
      </c>
      <c r="U84" s="170" t="s">
        <v>47</v>
      </c>
      <c r="V84" s="171" t="s">
        <v>48</v>
      </c>
    </row>
    <row r="85" spans="1:22" s="113" customFormat="1" ht="17.100000000000001" customHeight="1" thickBo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340"/>
      <c r="T85" s="169">
        <v>1.24E-2</v>
      </c>
      <c r="U85" s="170">
        <v>2.1999999999999999E-2</v>
      </c>
      <c r="V85" s="171">
        <v>0.03</v>
      </c>
    </row>
    <row r="86" spans="1:22" x14ac:dyDescent="0.25">
      <c r="A86" s="391" t="s">
        <v>53</v>
      </c>
      <c r="B86" s="392"/>
      <c r="C86" s="397" t="s">
        <v>2</v>
      </c>
      <c r="D86" s="399" t="s">
        <v>23</v>
      </c>
      <c r="E86" s="68" t="s">
        <v>39</v>
      </c>
      <c r="F86" s="69" t="s">
        <v>40</v>
      </c>
      <c r="G86" s="70" t="s">
        <v>103</v>
      </c>
      <c r="H86" s="254" t="s">
        <v>101</v>
      </c>
      <c r="I86" s="342" t="s">
        <v>104</v>
      </c>
      <c r="J86" s="343"/>
    </row>
    <row r="87" spans="1:22" ht="15" customHeight="1" thickBot="1" x14ac:dyDescent="0.3">
      <c r="A87" s="393"/>
      <c r="B87" s="394"/>
      <c r="C87" s="398"/>
      <c r="D87" s="400"/>
      <c r="E87" s="71" t="s">
        <v>24</v>
      </c>
      <c r="F87" s="72" t="s">
        <v>25</v>
      </c>
      <c r="G87" s="73">
        <v>7.0000000000000007E-2</v>
      </c>
      <c r="H87" s="255" t="s">
        <v>102</v>
      </c>
      <c r="I87" s="344"/>
      <c r="J87" s="345"/>
    </row>
    <row r="88" spans="1:22" ht="15.75" customHeight="1" x14ac:dyDescent="0.25">
      <c r="A88" s="393"/>
      <c r="B88" s="394"/>
      <c r="C88" s="74">
        <v>2017</v>
      </c>
      <c r="D88" s="75">
        <f>Q74</f>
        <v>431423.23838043178</v>
      </c>
      <c r="E88" s="75">
        <f>D88*0.2</f>
        <v>86284.647676086359</v>
      </c>
      <c r="F88" s="4">
        <f>D88*0.8</f>
        <v>345138.59070434544</v>
      </c>
      <c r="G88" s="5">
        <f>D88*G87</f>
        <v>30199.626686630229</v>
      </c>
      <c r="H88" s="5"/>
      <c r="I88" s="114" t="s">
        <v>26</v>
      </c>
      <c r="J88" s="115">
        <f>F88+G88</f>
        <v>375338.21739097568</v>
      </c>
    </row>
    <row r="89" spans="1:22" ht="15" customHeight="1" x14ac:dyDescent="0.25">
      <c r="A89" s="393"/>
      <c r="B89" s="394"/>
      <c r="C89" s="76">
        <v>2018</v>
      </c>
      <c r="D89" s="77">
        <f>Q75</f>
        <v>422318.19022320927</v>
      </c>
      <c r="E89" s="7">
        <f>D89*0.2</f>
        <v>84463.638044641863</v>
      </c>
      <c r="F89" s="7">
        <f>D89*0.8</f>
        <v>337854.55217856745</v>
      </c>
      <c r="G89" s="8">
        <f>D89*G87</f>
        <v>29562.27331562465</v>
      </c>
      <c r="H89" s="8"/>
      <c r="I89" s="85" t="s">
        <v>27</v>
      </c>
      <c r="J89" s="86">
        <f>F89+G89</f>
        <v>367416.82549419207</v>
      </c>
    </row>
    <row r="90" spans="1:22" x14ac:dyDescent="0.25">
      <c r="A90" s="393"/>
      <c r="B90" s="394"/>
      <c r="C90" s="76">
        <v>2019</v>
      </c>
      <c r="D90" s="77">
        <f>Q76</f>
        <v>430445.8994420222</v>
      </c>
      <c r="E90" s="7">
        <f>D90*0.2</f>
        <v>86089.17988840444</v>
      </c>
      <c r="F90" s="7">
        <f>D90*0.8</f>
        <v>344356.71955361776</v>
      </c>
      <c r="G90" s="8">
        <f>D90*G87</f>
        <v>30131.212960941557</v>
      </c>
      <c r="H90" s="8"/>
      <c r="I90" s="87" t="s">
        <v>28</v>
      </c>
      <c r="J90" s="86">
        <f>F90+G90</f>
        <v>374487.9325145593</v>
      </c>
    </row>
    <row r="91" spans="1:22" x14ac:dyDescent="0.25">
      <c r="A91" s="393"/>
      <c r="B91" s="394"/>
      <c r="C91" s="76">
        <v>2020</v>
      </c>
      <c r="D91" s="77">
        <f>Q77</f>
        <v>425901.15032372094</v>
      </c>
      <c r="E91" s="7">
        <f>D91*0.2</f>
        <v>85180.230064744188</v>
      </c>
      <c r="F91" s="7">
        <f>D91*0.8</f>
        <v>340720.92025897675</v>
      </c>
      <c r="G91" s="8">
        <f>D91*G87</f>
        <v>29813.080522660468</v>
      </c>
      <c r="H91" s="8"/>
      <c r="I91" s="88" t="s">
        <v>29</v>
      </c>
      <c r="J91" s="86">
        <f>F91+G91</f>
        <v>370534.00078163721</v>
      </c>
    </row>
    <row r="92" spans="1:22" ht="15.75" thickBot="1" x14ac:dyDescent="0.3">
      <c r="A92" s="393"/>
      <c r="B92" s="394"/>
      <c r="C92" s="78">
        <v>2021</v>
      </c>
      <c r="D92" s="79">
        <f>Q78</f>
        <v>445874.99978712562</v>
      </c>
      <c r="E92" s="80">
        <f>D92*0.2</f>
        <v>89174.999957425127</v>
      </c>
      <c r="F92" s="80">
        <f>D92*0.8</f>
        <v>356699.99982970051</v>
      </c>
      <c r="G92" s="81">
        <f>D92*G87</f>
        <v>31211.249985098795</v>
      </c>
      <c r="H92" s="81"/>
      <c r="I92" s="89" t="s">
        <v>30</v>
      </c>
      <c r="J92" s="90">
        <f>F92+G92</f>
        <v>387911.24981479929</v>
      </c>
    </row>
    <row r="93" spans="1:22" ht="16.5" thickTop="1" thickBot="1" x14ac:dyDescent="0.3">
      <c r="A93" s="395"/>
      <c r="B93" s="396"/>
      <c r="C93" s="82" t="s">
        <v>7</v>
      </c>
      <c r="D93" s="83">
        <f>SUM(D88:D92)</f>
        <v>2155963.4781565098</v>
      </c>
      <c r="E93" s="83">
        <f>SUM(E88:E92)</f>
        <v>431192.69563130196</v>
      </c>
      <c r="F93" s="83">
        <f>SUM(F88:F92)</f>
        <v>1724770.7825252078</v>
      </c>
      <c r="G93" s="84">
        <f>SUM(G88:G92)</f>
        <v>150917.44347095571</v>
      </c>
      <c r="H93" s="256"/>
      <c r="I93" s="116" t="s">
        <v>31</v>
      </c>
      <c r="J93" s="91">
        <f>SUM(J88:J92)</f>
        <v>1875688.2259961634</v>
      </c>
    </row>
    <row r="94" spans="1:22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22" x14ac:dyDescent="0.25">
      <c r="A95" s="326" t="s">
        <v>89</v>
      </c>
      <c r="B95" s="327"/>
      <c r="C95" s="332" t="s">
        <v>2</v>
      </c>
      <c r="D95" s="334" t="s">
        <v>23</v>
      </c>
      <c r="E95" s="117" t="s">
        <v>39</v>
      </c>
      <c r="F95" s="118" t="s">
        <v>40</v>
      </c>
      <c r="G95" s="119" t="s">
        <v>103</v>
      </c>
      <c r="H95" s="254" t="s">
        <v>101</v>
      </c>
      <c r="I95" s="290" t="s">
        <v>96</v>
      </c>
      <c r="J95" s="291"/>
    </row>
    <row r="96" spans="1:22" ht="15.75" thickBot="1" x14ac:dyDescent="0.3">
      <c r="A96" s="328"/>
      <c r="B96" s="329"/>
      <c r="C96" s="333"/>
      <c r="D96" s="335"/>
      <c r="E96" s="120" t="s">
        <v>24</v>
      </c>
      <c r="F96" s="121" t="s">
        <v>25</v>
      </c>
      <c r="G96" s="122">
        <v>7.0000000000000007E-2</v>
      </c>
      <c r="H96" s="255" t="s">
        <v>102</v>
      </c>
      <c r="I96" s="292"/>
      <c r="J96" s="293"/>
    </row>
    <row r="97" spans="1:10" x14ac:dyDescent="0.25">
      <c r="A97" s="328"/>
      <c r="B97" s="329"/>
      <c r="C97" s="74">
        <v>2017</v>
      </c>
      <c r="D97" s="75"/>
      <c r="E97" s="75">
        <f>D97*0.2</f>
        <v>0</v>
      </c>
      <c r="F97" s="4">
        <f>D97*0.8</f>
        <v>0</v>
      </c>
      <c r="G97" s="5">
        <f>D97*G96</f>
        <v>0</v>
      </c>
      <c r="H97" s="5"/>
      <c r="I97" s="153" t="s">
        <v>26</v>
      </c>
      <c r="J97" s="154">
        <f>G97+F97</f>
        <v>0</v>
      </c>
    </row>
    <row r="98" spans="1:10" x14ac:dyDescent="0.25">
      <c r="A98" s="328"/>
      <c r="B98" s="329"/>
      <c r="C98" s="76">
        <v>2018</v>
      </c>
      <c r="D98" s="77"/>
      <c r="E98" s="7">
        <f>D98*0.2</f>
        <v>0</v>
      </c>
      <c r="F98" s="7">
        <f>D98*0.8</f>
        <v>0</v>
      </c>
      <c r="G98" s="8">
        <f>D98*G96</f>
        <v>0</v>
      </c>
      <c r="H98" s="8"/>
      <c r="I98" s="155" t="s">
        <v>27</v>
      </c>
      <c r="J98" s="156">
        <f>G98+F98</f>
        <v>0</v>
      </c>
    </row>
    <row r="99" spans="1:10" x14ac:dyDescent="0.25">
      <c r="A99" s="328"/>
      <c r="B99" s="329"/>
      <c r="C99" s="76">
        <v>2019</v>
      </c>
      <c r="D99" s="77"/>
      <c r="E99" s="7">
        <f>D99*0.2</f>
        <v>0</v>
      </c>
      <c r="F99" s="7">
        <f>D99*0.8</f>
        <v>0</v>
      </c>
      <c r="G99" s="8">
        <f>D99*G96</f>
        <v>0</v>
      </c>
      <c r="H99" s="8"/>
      <c r="I99" s="157" t="s">
        <v>28</v>
      </c>
      <c r="J99" s="156">
        <f>G99+F99</f>
        <v>0</v>
      </c>
    </row>
    <row r="100" spans="1:10" x14ac:dyDescent="0.25">
      <c r="A100" s="328"/>
      <c r="B100" s="329"/>
      <c r="C100" s="76">
        <v>2020</v>
      </c>
      <c r="D100" s="77"/>
      <c r="E100" s="7">
        <f>D100*0.2</f>
        <v>0</v>
      </c>
      <c r="F100" s="7">
        <f>D100*0.8</f>
        <v>0</v>
      </c>
      <c r="G100" s="8">
        <f>D100*G96</f>
        <v>0</v>
      </c>
      <c r="H100" s="8"/>
      <c r="I100" s="158" t="s">
        <v>29</v>
      </c>
      <c r="J100" s="156">
        <f>G100+F100</f>
        <v>0</v>
      </c>
    </row>
    <row r="101" spans="1:10" ht="15.75" thickBot="1" x14ac:dyDescent="0.3">
      <c r="A101" s="328"/>
      <c r="B101" s="329"/>
      <c r="C101" s="78">
        <v>2021</v>
      </c>
      <c r="D101" s="79"/>
      <c r="E101" s="80">
        <f>D101*0.2</f>
        <v>0</v>
      </c>
      <c r="F101" s="80">
        <f>D101*0.8</f>
        <v>0</v>
      </c>
      <c r="G101" s="81">
        <f>D101*G96</f>
        <v>0</v>
      </c>
      <c r="H101" s="81"/>
      <c r="I101" s="159" t="s">
        <v>30</v>
      </c>
      <c r="J101" s="160">
        <f>G101+F101</f>
        <v>0</v>
      </c>
    </row>
    <row r="102" spans="1:10" ht="16.5" thickTop="1" thickBot="1" x14ac:dyDescent="0.3">
      <c r="A102" s="330"/>
      <c r="B102" s="331"/>
      <c r="C102" s="123" t="s">
        <v>7</v>
      </c>
      <c r="D102" s="124">
        <f>SUM(D97:D101)</f>
        <v>0</v>
      </c>
      <c r="E102" s="124">
        <f>SUM(E97:E101)</f>
        <v>0</v>
      </c>
      <c r="F102" s="124">
        <f>SUM(F97:F101)</f>
        <v>0</v>
      </c>
      <c r="G102" s="125">
        <f>SUM(G97:G101)</f>
        <v>0</v>
      </c>
      <c r="H102" s="256"/>
      <c r="I102" s="161" t="s">
        <v>49</v>
      </c>
      <c r="J102" s="162">
        <f>SUM(J97:J101)</f>
        <v>0</v>
      </c>
    </row>
    <row r="103" spans="1:10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10" x14ac:dyDescent="0.25">
      <c r="A104" s="306" t="s">
        <v>90</v>
      </c>
      <c r="B104" s="307"/>
      <c r="C104" s="312" t="s">
        <v>2</v>
      </c>
      <c r="D104" s="314" t="s">
        <v>23</v>
      </c>
      <c r="E104" s="126" t="s">
        <v>39</v>
      </c>
      <c r="F104" s="127" t="s">
        <v>40</v>
      </c>
      <c r="G104" s="128" t="s">
        <v>103</v>
      </c>
      <c r="H104" s="254" t="s">
        <v>101</v>
      </c>
      <c r="I104" s="294" t="s">
        <v>95</v>
      </c>
      <c r="J104" s="295"/>
    </row>
    <row r="105" spans="1:10" ht="15.75" thickBot="1" x14ac:dyDescent="0.3">
      <c r="A105" s="308"/>
      <c r="B105" s="309"/>
      <c r="C105" s="313"/>
      <c r="D105" s="315"/>
      <c r="E105" s="129" t="s">
        <v>24</v>
      </c>
      <c r="F105" s="130" t="s">
        <v>25</v>
      </c>
      <c r="G105" s="131">
        <v>7.0000000000000007E-2</v>
      </c>
      <c r="H105" s="255" t="s">
        <v>102</v>
      </c>
      <c r="I105" s="296"/>
      <c r="J105" s="297"/>
    </row>
    <row r="106" spans="1:10" x14ac:dyDescent="0.25">
      <c r="A106" s="308"/>
      <c r="B106" s="309"/>
      <c r="C106" s="74">
        <v>2017</v>
      </c>
      <c r="D106" s="75"/>
      <c r="E106" s="75">
        <f>D106*0.2</f>
        <v>0</v>
      </c>
      <c r="F106" s="4">
        <f>D106*0.8</f>
        <v>0</v>
      </c>
      <c r="G106" s="5">
        <f>D106*G105</f>
        <v>0</v>
      </c>
      <c r="H106" s="5"/>
      <c r="I106" s="153" t="s">
        <v>26</v>
      </c>
      <c r="J106" s="154">
        <f>G106+F106</f>
        <v>0</v>
      </c>
    </row>
    <row r="107" spans="1:10" x14ac:dyDescent="0.25">
      <c r="A107" s="308"/>
      <c r="B107" s="309"/>
      <c r="C107" s="76">
        <v>2018</v>
      </c>
      <c r="D107" s="77"/>
      <c r="E107" s="7">
        <f>D107*0.2</f>
        <v>0</v>
      </c>
      <c r="F107" s="7">
        <f>D107*0.8</f>
        <v>0</v>
      </c>
      <c r="G107" s="8">
        <f>D107*G105</f>
        <v>0</v>
      </c>
      <c r="H107" s="8"/>
      <c r="I107" s="155" t="s">
        <v>27</v>
      </c>
      <c r="J107" s="156">
        <f>G107+F107</f>
        <v>0</v>
      </c>
    </row>
    <row r="108" spans="1:10" x14ac:dyDescent="0.25">
      <c r="A108" s="308"/>
      <c r="B108" s="309"/>
      <c r="C108" s="76">
        <v>2019</v>
      </c>
      <c r="D108" s="77"/>
      <c r="E108" s="7">
        <f>D108*0.2</f>
        <v>0</v>
      </c>
      <c r="F108" s="7">
        <f>D108*0.8</f>
        <v>0</v>
      </c>
      <c r="G108" s="8">
        <f>D108*G105</f>
        <v>0</v>
      </c>
      <c r="H108" s="8"/>
      <c r="I108" s="157" t="s">
        <v>28</v>
      </c>
      <c r="J108" s="156">
        <f>G108+F108</f>
        <v>0</v>
      </c>
    </row>
    <row r="109" spans="1:10" x14ac:dyDescent="0.25">
      <c r="A109" s="308"/>
      <c r="B109" s="309"/>
      <c r="C109" s="76">
        <v>2020</v>
      </c>
      <c r="D109" s="77"/>
      <c r="E109" s="7">
        <f>D109*0.2</f>
        <v>0</v>
      </c>
      <c r="F109" s="7">
        <f>D109*0.8</f>
        <v>0</v>
      </c>
      <c r="G109" s="8">
        <f>D109*G105</f>
        <v>0</v>
      </c>
      <c r="H109" s="8"/>
      <c r="I109" s="158" t="s">
        <v>29</v>
      </c>
      <c r="J109" s="156">
        <f>G109+F109</f>
        <v>0</v>
      </c>
    </row>
    <row r="110" spans="1:10" ht="15.75" thickBot="1" x14ac:dyDescent="0.3">
      <c r="A110" s="308"/>
      <c r="B110" s="309"/>
      <c r="C110" s="78">
        <v>2021</v>
      </c>
      <c r="D110" s="79"/>
      <c r="E110" s="80">
        <f>D110*0.2</f>
        <v>0</v>
      </c>
      <c r="F110" s="80">
        <f>D110*0.8</f>
        <v>0</v>
      </c>
      <c r="G110" s="81">
        <f>D110*G105</f>
        <v>0</v>
      </c>
      <c r="H110" s="81"/>
      <c r="I110" s="159" t="s">
        <v>30</v>
      </c>
      <c r="J110" s="160">
        <f>G110+F110</f>
        <v>0</v>
      </c>
    </row>
    <row r="111" spans="1:10" ht="16.5" thickTop="1" thickBot="1" x14ac:dyDescent="0.3">
      <c r="A111" s="310"/>
      <c r="B111" s="311"/>
      <c r="C111" s="132" t="s">
        <v>7</v>
      </c>
      <c r="D111" s="133">
        <f>SUM(D106:D110)</f>
        <v>0</v>
      </c>
      <c r="E111" s="133">
        <f>SUM(E106:E110)</f>
        <v>0</v>
      </c>
      <c r="F111" s="133">
        <f>SUM(F106:F110)</f>
        <v>0</v>
      </c>
      <c r="G111" s="134">
        <f>SUM(G106:G110)</f>
        <v>0</v>
      </c>
      <c r="H111" s="256"/>
      <c r="I111" s="163" t="s">
        <v>49</v>
      </c>
      <c r="J111" s="164">
        <f>SUM(J106:J110)</f>
        <v>0</v>
      </c>
    </row>
    <row r="112" spans="1:10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10" x14ac:dyDescent="0.25">
      <c r="A113" s="316" t="s">
        <v>91</v>
      </c>
      <c r="B113" s="317"/>
      <c r="C113" s="322" t="s">
        <v>2</v>
      </c>
      <c r="D113" s="324" t="s">
        <v>23</v>
      </c>
      <c r="E113" s="135" t="s">
        <v>39</v>
      </c>
      <c r="F113" s="136" t="s">
        <v>40</v>
      </c>
      <c r="G113" s="137" t="s">
        <v>103</v>
      </c>
      <c r="H113" s="254" t="s">
        <v>101</v>
      </c>
      <c r="I113" s="298" t="s">
        <v>94</v>
      </c>
      <c r="J113" s="299"/>
    </row>
    <row r="114" spans="1:10" ht="15.75" thickBot="1" x14ac:dyDescent="0.3">
      <c r="A114" s="318"/>
      <c r="B114" s="319"/>
      <c r="C114" s="323"/>
      <c r="D114" s="325"/>
      <c r="E114" s="138" t="s">
        <v>24</v>
      </c>
      <c r="F114" s="139" t="s">
        <v>25</v>
      </c>
      <c r="G114" s="140">
        <v>7.0000000000000007E-2</v>
      </c>
      <c r="H114" s="255" t="s">
        <v>102</v>
      </c>
      <c r="I114" s="300"/>
      <c r="J114" s="301"/>
    </row>
    <row r="115" spans="1:10" x14ac:dyDescent="0.25">
      <c r="A115" s="318"/>
      <c r="B115" s="319"/>
      <c r="C115" s="74">
        <v>2017</v>
      </c>
      <c r="D115" s="75"/>
      <c r="E115" s="75">
        <f>D115*0.2</f>
        <v>0</v>
      </c>
      <c r="F115" s="4">
        <f>D115*0.8</f>
        <v>0</v>
      </c>
      <c r="G115" s="5">
        <f>D115*G114</f>
        <v>0</v>
      </c>
      <c r="H115" s="5"/>
      <c r="I115" s="153" t="s">
        <v>26</v>
      </c>
      <c r="J115" s="154">
        <f>G115+F115</f>
        <v>0</v>
      </c>
    </row>
    <row r="116" spans="1:10" x14ac:dyDescent="0.25">
      <c r="A116" s="318"/>
      <c r="B116" s="319"/>
      <c r="C116" s="76">
        <v>2018</v>
      </c>
      <c r="D116" s="77"/>
      <c r="E116" s="7">
        <f>D116*0.2</f>
        <v>0</v>
      </c>
      <c r="F116" s="7">
        <f>D116*0.8</f>
        <v>0</v>
      </c>
      <c r="G116" s="8">
        <f>D116*G114</f>
        <v>0</v>
      </c>
      <c r="H116" s="8"/>
      <c r="I116" s="155" t="s">
        <v>27</v>
      </c>
      <c r="J116" s="156">
        <f>G116+F116</f>
        <v>0</v>
      </c>
    </row>
    <row r="117" spans="1:10" x14ac:dyDescent="0.25">
      <c r="A117" s="318"/>
      <c r="B117" s="319"/>
      <c r="C117" s="76">
        <v>2019</v>
      </c>
      <c r="D117" s="77"/>
      <c r="E117" s="7">
        <f>D117*0.2</f>
        <v>0</v>
      </c>
      <c r="F117" s="7">
        <f>D117*0.8</f>
        <v>0</v>
      </c>
      <c r="G117" s="8">
        <f>D117*G114</f>
        <v>0</v>
      </c>
      <c r="H117" s="8"/>
      <c r="I117" s="157" t="s">
        <v>28</v>
      </c>
      <c r="J117" s="156">
        <f>G117+F117</f>
        <v>0</v>
      </c>
    </row>
    <row r="118" spans="1:10" x14ac:dyDescent="0.25">
      <c r="A118" s="318"/>
      <c r="B118" s="319"/>
      <c r="C118" s="76">
        <v>2020</v>
      </c>
      <c r="D118" s="77"/>
      <c r="E118" s="7">
        <f>D118*0.2</f>
        <v>0</v>
      </c>
      <c r="F118" s="7">
        <f>D118*0.8</f>
        <v>0</v>
      </c>
      <c r="G118" s="8">
        <f>D118*G114</f>
        <v>0</v>
      </c>
      <c r="H118" s="8"/>
      <c r="I118" s="158" t="s">
        <v>29</v>
      </c>
      <c r="J118" s="156">
        <f>G118+F118</f>
        <v>0</v>
      </c>
    </row>
    <row r="119" spans="1:10" ht="15.75" thickBot="1" x14ac:dyDescent="0.3">
      <c r="A119" s="318"/>
      <c r="B119" s="319"/>
      <c r="C119" s="78">
        <v>2021</v>
      </c>
      <c r="D119" s="79"/>
      <c r="E119" s="80">
        <f>D119*0.2</f>
        <v>0</v>
      </c>
      <c r="F119" s="80">
        <f>D119*0.8</f>
        <v>0</v>
      </c>
      <c r="G119" s="81">
        <f>D119*G114</f>
        <v>0</v>
      </c>
      <c r="H119" s="81"/>
      <c r="I119" s="159" t="s">
        <v>30</v>
      </c>
      <c r="J119" s="160">
        <f>G119+F119</f>
        <v>0</v>
      </c>
    </row>
    <row r="120" spans="1:10" ht="16.5" thickTop="1" thickBot="1" x14ac:dyDescent="0.3">
      <c r="A120" s="320"/>
      <c r="B120" s="321"/>
      <c r="C120" s="141" t="s">
        <v>7</v>
      </c>
      <c r="D120" s="142">
        <f>SUM(D115:D119)</f>
        <v>0</v>
      </c>
      <c r="E120" s="142">
        <f>SUM(E115:E119)</f>
        <v>0</v>
      </c>
      <c r="F120" s="142">
        <f>SUM(F115:F119)</f>
        <v>0</v>
      </c>
      <c r="G120" s="143">
        <f>SUM(G115:G119)</f>
        <v>0</v>
      </c>
      <c r="H120" s="256"/>
      <c r="I120" s="165" t="s">
        <v>49</v>
      </c>
      <c r="J120" s="166">
        <f>SUM(J115:J119)</f>
        <v>0</v>
      </c>
    </row>
    <row r="121" spans="1:10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10" x14ac:dyDescent="0.25">
      <c r="A122" s="280" t="s">
        <v>92</v>
      </c>
      <c r="B122" s="281"/>
      <c r="C122" s="286" t="s">
        <v>2</v>
      </c>
      <c r="D122" s="288" t="s">
        <v>23</v>
      </c>
      <c r="E122" s="144" t="s">
        <v>39</v>
      </c>
      <c r="F122" s="145" t="s">
        <v>40</v>
      </c>
      <c r="G122" s="146" t="s">
        <v>103</v>
      </c>
      <c r="H122" s="254" t="s">
        <v>101</v>
      </c>
      <c r="I122" s="302" t="s">
        <v>93</v>
      </c>
      <c r="J122" s="303"/>
    </row>
    <row r="123" spans="1:10" ht="15.75" thickBot="1" x14ac:dyDescent="0.3">
      <c r="A123" s="282"/>
      <c r="B123" s="283"/>
      <c r="C123" s="287"/>
      <c r="D123" s="289"/>
      <c r="E123" s="147" t="s">
        <v>24</v>
      </c>
      <c r="F123" s="148" t="s">
        <v>25</v>
      </c>
      <c r="G123" s="149">
        <v>7.0000000000000007E-2</v>
      </c>
      <c r="H123" s="255" t="s">
        <v>102</v>
      </c>
      <c r="I123" s="304"/>
      <c r="J123" s="305"/>
    </row>
    <row r="124" spans="1:10" x14ac:dyDescent="0.25">
      <c r="A124" s="282"/>
      <c r="B124" s="283"/>
      <c r="C124" s="74">
        <v>2017</v>
      </c>
      <c r="D124" s="75"/>
      <c r="E124" s="75">
        <f>D124*0.2</f>
        <v>0</v>
      </c>
      <c r="F124" s="4">
        <f>D124*0.8</f>
        <v>0</v>
      </c>
      <c r="G124" s="5">
        <f>D124*G123</f>
        <v>0</v>
      </c>
      <c r="H124" s="5"/>
      <c r="I124" s="153" t="s">
        <v>26</v>
      </c>
      <c r="J124" s="154">
        <f>G124+F124</f>
        <v>0</v>
      </c>
    </row>
    <row r="125" spans="1:10" x14ac:dyDescent="0.25">
      <c r="A125" s="282"/>
      <c r="B125" s="283"/>
      <c r="C125" s="76">
        <v>2018</v>
      </c>
      <c r="D125" s="77"/>
      <c r="E125" s="7">
        <f>D125*0.2</f>
        <v>0</v>
      </c>
      <c r="F125" s="7">
        <f>D125*0.8</f>
        <v>0</v>
      </c>
      <c r="G125" s="8">
        <f>D125*G123</f>
        <v>0</v>
      </c>
      <c r="H125" s="8"/>
      <c r="I125" s="155" t="s">
        <v>27</v>
      </c>
      <c r="J125" s="156">
        <f>G125+F125</f>
        <v>0</v>
      </c>
    </row>
    <row r="126" spans="1:10" x14ac:dyDescent="0.25">
      <c r="A126" s="282"/>
      <c r="B126" s="283"/>
      <c r="C126" s="76">
        <v>2019</v>
      </c>
      <c r="D126" s="77"/>
      <c r="E126" s="7">
        <f>D126*0.2</f>
        <v>0</v>
      </c>
      <c r="F126" s="7">
        <f>D126*0.8</f>
        <v>0</v>
      </c>
      <c r="G126" s="8">
        <f>D126*G123</f>
        <v>0</v>
      </c>
      <c r="H126" s="8"/>
      <c r="I126" s="157" t="s">
        <v>28</v>
      </c>
      <c r="J126" s="156">
        <f>G126+F126</f>
        <v>0</v>
      </c>
    </row>
    <row r="127" spans="1:10" x14ac:dyDescent="0.25">
      <c r="A127" s="282"/>
      <c r="B127" s="283"/>
      <c r="C127" s="76">
        <v>2020</v>
      </c>
      <c r="D127" s="77"/>
      <c r="E127" s="7">
        <f>D127*0.2</f>
        <v>0</v>
      </c>
      <c r="F127" s="7">
        <f>D127*0.8</f>
        <v>0</v>
      </c>
      <c r="G127" s="8">
        <f>D127*G123</f>
        <v>0</v>
      </c>
      <c r="H127" s="8"/>
      <c r="I127" s="158" t="s">
        <v>29</v>
      </c>
      <c r="J127" s="156">
        <f>G127+F127</f>
        <v>0</v>
      </c>
    </row>
    <row r="128" spans="1:10" ht="15.75" thickBot="1" x14ac:dyDescent="0.3">
      <c r="A128" s="282"/>
      <c r="B128" s="283"/>
      <c r="C128" s="78">
        <v>2021</v>
      </c>
      <c r="D128" s="79"/>
      <c r="E128" s="80">
        <f>D128*0.2</f>
        <v>0</v>
      </c>
      <c r="F128" s="80">
        <f>D128*0.8</f>
        <v>0</v>
      </c>
      <c r="G128" s="81">
        <f>D128*G123</f>
        <v>0</v>
      </c>
      <c r="H128" s="81"/>
      <c r="I128" s="159" t="s">
        <v>30</v>
      </c>
      <c r="J128" s="160">
        <f>G128+F128</f>
        <v>0</v>
      </c>
    </row>
    <row r="129" spans="1:10" ht="16.5" thickTop="1" thickBot="1" x14ac:dyDescent="0.3">
      <c r="A129" s="284"/>
      <c r="B129" s="285"/>
      <c r="C129" s="150" t="s">
        <v>7</v>
      </c>
      <c r="D129" s="151">
        <f>SUM(D124:D128)</f>
        <v>0</v>
      </c>
      <c r="E129" s="151">
        <f>SUM(E124:E128)</f>
        <v>0</v>
      </c>
      <c r="F129" s="151">
        <f>SUM(F124:F128)</f>
        <v>0</v>
      </c>
      <c r="G129" s="152">
        <f>SUM(G124:G128)</f>
        <v>0</v>
      </c>
      <c r="H129" s="256"/>
      <c r="I129" s="167" t="s">
        <v>49</v>
      </c>
      <c r="J129" s="168">
        <f>SUM(J124:J128)</f>
        <v>0</v>
      </c>
    </row>
    <row r="130" spans="1:10" hidden="1" x14ac:dyDescent="0.25"/>
    <row r="131" spans="1:10" x14ac:dyDescent="0.25"/>
    <row r="132" spans="1:10" x14ac:dyDescent="0.25"/>
    <row r="133" spans="1:10" x14ac:dyDescent="0.25"/>
    <row r="134" spans="1:10" x14ac:dyDescent="0.25"/>
    <row r="135" spans="1:10" x14ac:dyDescent="0.25"/>
    <row r="136" spans="1:10" x14ac:dyDescent="0.25"/>
    <row r="137" spans="1:10" x14ac:dyDescent="0.25"/>
    <row r="138" spans="1:10" x14ac:dyDescent="0.25"/>
    <row r="139" spans="1:10" x14ac:dyDescent="0.25"/>
    <row r="140" spans="1:10" x14ac:dyDescent="0.25"/>
    <row r="141" spans="1:10" x14ac:dyDescent="0.25"/>
    <row r="142" spans="1:10" x14ac:dyDescent="0.25"/>
  </sheetData>
  <mergeCells count="54">
    <mergeCell ref="B41:B45"/>
    <mergeCell ref="A1:Q1"/>
    <mergeCell ref="A5:A10"/>
    <mergeCell ref="B5:B9"/>
    <mergeCell ref="A11:A16"/>
    <mergeCell ref="B11:B15"/>
    <mergeCell ref="H3:K3"/>
    <mergeCell ref="L3:P3"/>
    <mergeCell ref="Q3:Q4"/>
    <mergeCell ref="A74:B79"/>
    <mergeCell ref="A81:C81"/>
    <mergeCell ref="A86:B93"/>
    <mergeCell ref="C86:C87"/>
    <mergeCell ref="D86:D87"/>
    <mergeCell ref="D83:D84"/>
    <mergeCell ref="A83:C84"/>
    <mergeCell ref="I86:J87"/>
    <mergeCell ref="A3:A4"/>
    <mergeCell ref="B3:B4"/>
    <mergeCell ref="C3:C4"/>
    <mergeCell ref="D3:G3"/>
    <mergeCell ref="A47:B52"/>
    <mergeCell ref="A53:B58"/>
    <mergeCell ref="A59:A73"/>
    <mergeCell ref="B59:B65"/>
    <mergeCell ref="B66:B72"/>
    <mergeCell ref="A17:B22"/>
    <mergeCell ref="A23:A28"/>
    <mergeCell ref="B23:B27"/>
    <mergeCell ref="A29:A46"/>
    <mergeCell ref="B29:B34"/>
    <mergeCell ref="B35:B40"/>
    <mergeCell ref="E83:E84"/>
    <mergeCell ref="F83:F84"/>
    <mergeCell ref="G83:G84"/>
    <mergeCell ref="S84:S85"/>
    <mergeCell ref="S1:V1"/>
    <mergeCell ref="S81:V81"/>
    <mergeCell ref="A122:B129"/>
    <mergeCell ref="C122:C123"/>
    <mergeCell ref="D122:D123"/>
    <mergeCell ref="I95:J96"/>
    <mergeCell ref="I104:J105"/>
    <mergeCell ref="I113:J114"/>
    <mergeCell ref="I122:J123"/>
    <mergeCell ref="A104:B111"/>
    <mergeCell ref="C104:C105"/>
    <mergeCell ref="D104:D105"/>
    <mergeCell ref="A113:B120"/>
    <mergeCell ref="C113:C114"/>
    <mergeCell ref="D113:D114"/>
    <mergeCell ref="A95:B102"/>
    <mergeCell ref="C95:C96"/>
    <mergeCell ref="D95:D96"/>
  </mergeCells>
  <pageMargins left="0.25" right="0.25" top="0.75" bottom="0.75" header="0.3" footer="0.3"/>
  <pageSetup paperSize="9" scale="40" fitToHeight="0" orientation="landscape" r:id="rId1"/>
  <rowBreaks count="1" manualBreakCount="1">
    <brk id="58" max="16383" man="1"/>
  </rowBreaks>
  <ignoredErrors>
    <ignoredError sqref="G5:G6 G7:G9 G11:G15 G66:G70 G53 G54:G57" formulaRange="1"/>
    <ignoredError sqref="K10 P10:Q10 G10 P16:Q16 K16 G16:G17 P22:Q22 G18:G22 K17:K22 K71 P71 G74:G78 K74:K78 P58 K58 G58" formula="1"/>
    <ignoredError sqref="G7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zoomScale="93" zoomScaleNormal="93" workbookViewId="0">
      <selection activeCell="A21" sqref="A21"/>
    </sheetView>
  </sheetViews>
  <sheetFormatPr baseColWidth="10" defaultColWidth="0" defaultRowHeight="15" zeroHeight="1" x14ac:dyDescent="0.25"/>
  <cols>
    <col min="1" max="1" width="30.28515625" customWidth="1"/>
    <col min="2" max="6" width="18.7109375" customWidth="1"/>
    <col min="7" max="7" width="18.7109375" style="217" customWidth="1"/>
    <col min="8" max="16384" width="11.42578125" hidden="1"/>
  </cols>
  <sheetData>
    <row r="1" spans="1:7" x14ac:dyDescent="0.25">
      <c r="A1" s="418" t="s">
        <v>112</v>
      </c>
      <c r="B1" s="418"/>
      <c r="C1" s="418"/>
      <c r="D1" s="418"/>
      <c r="E1" s="418"/>
      <c r="F1" s="418"/>
      <c r="G1" s="418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419"/>
      <c r="B3" s="421">
        <v>2017</v>
      </c>
      <c r="C3" s="421">
        <v>2018</v>
      </c>
      <c r="D3" s="421">
        <v>2019</v>
      </c>
      <c r="E3" s="421">
        <v>2020</v>
      </c>
      <c r="F3" s="421">
        <v>2021</v>
      </c>
      <c r="G3" s="423" t="s">
        <v>54</v>
      </c>
    </row>
    <row r="4" spans="1:7" x14ac:dyDescent="0.25">
      <c r="A4" s="420"/>
      <c r="B4" s="422"/>
      <c r="C4" s="422"/>
      <c r="D4" s="422"/>
      <c r="E4" s="422"/>
      <c r="F4" s="422"/>
      <c r="G4" s="424"/>
    </row>
    <row r="5" spans="1:7" x14ac:dyDescent="0.25">
      <c r="A5" s="209" t="s">
        <v>55</v>
      </c>
      <c r="B5" s="210">
        <f>SUM(B6:B8)</f>
        <v>0</v>
      </c>
      <c r="C5" s="210">
        <f>SUM(C6:C8)</f>
        <v>0</v>
      </c>
      <c r="D5" s="210">
        <f>SUM(D6:D8)</f>
        <v>0</v>
      </c>
      <c r="E5" s="210">
        <f>SUM(E6:E8)</f>
        <v>0</v>
      </c>
      <c r="F5" s="210">
        <f>SUM(F6:F8)</f>
        <v>0</v>
      </c>
      <c r="G5" s="210">
        <f>SUM(B5:F5)</f>
        <v>0</v>
      </c>
    </row>
    <row r="6" spans="1:7" x14ac:dyDescent="0.25">
      <c r="A6" s="211" t="s">
        <v>56</v>
      </c>
      <c r="B6" s="264">
        <v>0</v>
      </c>
      <c r="C6" s="264">
        <v>0</v>
      </c>
      <c r="D6" s="264">
        <v>0</v>
      </c>
      <c r="E6" s="264">
        <v>0</v>
      </c>
      <c r="F6" s="264">
        <v>0</v>
      </c>
      <c r="G6" s="212">
        <f t="shared" ref="G6:G22" si="0">SUM(B6:F6)</f>
        <v>0</v>
      </c>
    </row>
    <row r="7" spans="1:7" x14ac:dyDescent="0.25">
      <c r="A7" s="211" t="s">
        <v>57</v>
      </c>
      <c r="B7" s="264">
        <v>0</v>
      </c>
      <c r="C7" s="264">
        <v>0</v>
      </c>
      <c r="D7" s="264">
        <v>0</v>
      </c>
      <c r="E7" s="264">
        <v>0</v>
      </c>
      <c r="F7" s="264">
        <v>0</v>
      </c>
      <c r="G7" s="212">
        <f t="shared" si="0"/>
        <v>0</v>
      </c>
    </row>
    <row r="8" spans="1:7" x14ac:dyDescent="0.25">
      <c r="A8" s="211" t="s">
        <v>58</v>
      </c>
      <c r="B8" s="264">
        <v>0</v>
      </c>
      <c r="C8" s="264">
        <v>0</v>
      </c>
      <c r="D8" s="264">
        <v>0</v>
      </c>
      <c r="E8" s="264">
        <v>0</v>
      </c>
      <c r="F8" s="264">
        <v>0</v>
      </c>
      <c r="G8" s="212">
        <f t="shared" si="0"/>
        <v>0</v>
      </c>
    </row>
    <row r="9" spans="1:7" x14ac:dyDescent="0.25">
      <c r="A9" s="209" t="s">
        <v>59</v>
      </c>
      <c r="B9" s="210">
        <f>SUM(B10:B12)</f>
        <v>1066.27</v>
      </c>
      <c r="C9" s="210">
        <f>SUM(C10:C12)</f>
        <v>1134.57</v>
      </c>
      <c r="D9" s="210">
        <f>SUM(D10:D12)</f>
        <v>1134.57</v>
      </c>
      <c r="E9" s="210">
        <f>SUM(E10:E12)</f>
        <v>1134.57</v>
      </c>
      <c r="F9" s="210">
        <f>SUM(F10:F12)</f>
        <v>1134.57</v>
      </c>
      <c r="G9" s="210">
        <f t="shared" si="0"/>
        <v>5604.5499999999993</v>
      </c>
    </row>
    <row r="10" spans="1:7" x14ac:dyDescent="0.25">
      <c r="A10" s="211" t="s">
        <v>60</v>
      </c>
      <c r="B10" s="264">
        <v>0</v>
      </c>
      <c r="C10" s="264">
        <v>0</v>
      </c>
      <c r="D10" s="264">
        <v>0</v>
      </c>
      <c r="E10" s="264">
        <v>0</v>
      </c>
      <c r="F10" s="264">
        <v>0</v>
      </c>
      <c r="G10" s="212">
        <f t="shared" si="0"/>
        <v>0</v>
      </c>
    </row>
    <row r="11" spans="1:7" x14ac:dyDescent="0.25">
      <c r="A11" s="211" t="s">
        <v>61</v>
      </c>
      <c r="B11" s="264">
        <v>0</v>
      </c>
      <c r="C11" s="264">
        <v>0</v>
      </c>
      <c r="D11" s="264">
        <v>0</v>
      </c>
      <c r="E11" s="264">
        <v>0</v>
      </c>
      <c r="F11" s="264">
        <v>0</v>
      </c>
      <c r="G11" s="212">
        <f t="shared" si="0"/>
        <v>0</v>
      </c>
    </row>
    <row r="12" spans="1:7" x14ac:dyDescent="0.25">
      <c r="A12" s="211" t="s">
        <v>62</v>
      </c>
      <c r="B12" s="213">
        <v>1066.27</v>
      </c>
      <c r="C12" s="213">
        <v>1134.57</v>
      </c>
      <c r="D12" s="213">
        <v>1134.57</v>
      </c>
      <c r="E12" s="213">
        <v>1134.57</v>
      </c>
      <c r="F12" s="213">
        <v>1134.57</v>
      </c>
      <c r="G12" s="212">
        <f t="shared" si="0"/>
        <v>5604.5499999999993</v>
      </c>
    </row>
    <row r="13" spans="1:7" x14ac:dyDescent="0.25">
      <c r="A13" s="209" t="s">
        <v>63</v>
      </c>
      <c r="B13" s="210">
        <f>SUM(B14:B17)</f>
        <v>27253.87</v>
      </c>
      <c r="C13" s="210">
        <f>SUM(C14:C17)</f>
        <v>27380.239999999998</v>
      </c>
      <c r="D13" s="210">
        <f>SUM(D14:D17)</f>
        <v>26199.469999999998</v>
      </c>
      <c r="E13" s="210">
        <f>SUM(E14:E17)</f>
        <v>30618.949999999997</v>
      </c>
      <c r="F13" s="210">
        <f>SUM(F14:F17)</f>
        <v>31799.719999999998</v>
      </c>
      <c r="G13" s="210">
        <f t="shared" si="0"/>
        <v>143252.25</v>
      </c>
    </row>
    <row r="14" spans="1:7" x14ac:dyDescent="0.25">
      <c r="A14" s="211" t="s">
        <v>64</v>
      </c>
      <c r="B14" s="264">
        <v>27253.87</v>
      </c>
      <c r="C14" s="264">
        <f>28999.6-1619.36</f>
        <v>27380.239999999998</v>
      </c>
      <c r="D14" s="264">
        <f>28999.6-2800.13</f>
        <v>26199.469999999998</v>
      </c>
      <c r="E14" s="264">
        <f>28999.6+1619.35</f>
        <v>30618.949999999997</v>
      </c>
      <c r="F14" s="264">
        <f>28999.6+2800.12</f>
        <v>31799.719999999998</v>
      </c>
      <c r="G14" s="212">
        <f t="shared" si="0"/>
        <v>143252.25</v>
      </c>
    </row>
    <row r="15" spans="1:7" x14ac:dyDescent="0.25">
      <c r="A15" s="211" t="s">
        <v>65</v>
      </c>
      <c r="B15" s="264">
        <v>0</v>
      </c>
      <c r="C15" s="264">
        <v>0</v>
      </c>
      <c r="D15" s="264">
        <v>0</v>
      </c>
      <c r="E15" s="264">
        <v>0</v>
      </c>
      <c r="F15" s="264">
        <v>0</v>
      </c>
      <c r="G15" s="212">
        <f t="shared" si="0"/>
        <v>0</v>
      </c>
    </row>
    <row r="16" spans="1:7" x14ac:dyDescent="0.25">
      <c r="A16" s="211" t="s">
        <v>66</v>
      </c>
      <c r="B16" s="264">
        <v>0</v>
      </c>
      <c r="C16" s="264">
        <v>0</v>
      </c>
      <c r="D16" s="264">
        <v>0</v>
      </c>
      <c r="E16" s="264">
        <v>0</v>
      </c>
      <c r="F16" s="264">
        <v>0</v>
      </c>
      <c r="G16" s="212">
        <f t="shared" si="0"/>
        <v>0</v>
      </c>
    </row>
    <row r="17" spans="1:7" x14ac:dyDescent="0.25">
      <c r="A17" s="211" t="s">
        <v>67</v>
      </c>
      <c r="B17" s="264">
        <v>0</v>
      </c>
      <c r="C17" s="264">
        <v>0</v>
      </c>
      <c r="D17" s="264">
        <v>0</v>
      </c>
      <c r="E17" s="264">
        <v>0</v>
      </c>
      <c r="F17" s="264">
        <v>0</v>
      </c>
      <c r="G17" s="212">
        <f t="shared" si="0"/>
        <v>0</v>
      </c>
    </row>
    <row r="18" spans="1:7" x14ac:dyDescent="0.25">
      <c r="A18" s="214" t="s">
        <v>7</v>
      </c>
      <c r="B18" s="215">
        <f>SUM(B5+B9+B13)</f>
        <v>28320.14</v>
      </c>
      <c r="C18" s="215">
        <f>SUM(C5+C9+C13)</f>
        <v>28514.809999999998</v>
      </c>
      <c r="D18" s="215">
        <f>SUM(D5+D9+D13)</f>
        <v>27334.039999999997</v>
      </c>
      <c r="E18" s="215">
        <f>SUM(E5+E9+E13)</f>
        <v>31753.519999999997</v>
      </c>
      <c r="F18" s="215">
        <f>SUM(F5+F9+F13)</f>
        <v>32934.29</v>
      </c>
      <c r="G18" s="215">
        <f t="shared" si="0"/>
        <v>148856.79999999999</v>
      </c>
    </row>
    <row r="19" spans="1:7" x14ac:dyDescent="0.25">
      <c r="A19" s="209" t="s">
        <v>107</v>
      </c>
      <c r="B19" s="210">
        <f>SUM(B20:B21)</f>
        <v>1706.03</v>
      </c>
      <c r="C19" s="210">
        <f>SUM(C20:C21)</f>
        <v>1815.31</v>
      </c>
      <c r="D19" s="210">
        <f>SUM(D20:D21)</f>
        <v>15430.15</v>
      </c>
      <c r="E19" s="210">
        <f>SUM(E20:E21)</f>
        <v>1815.31</v>
      </c>
      <c r="F19" s="210">
        <f>SUM(F20:F21)</f>
        <v>24960.53</v>
      </c>
      <c r="G19" s="210">
        <f t="shared" si="0"/>
        <v>45727.33</v>
      </c>
    </row>
    <row r="20" spans="1:7" x14ac:dyDescent="0.25">
      <c r="A20" s="216" t="s">
        <v>105</v>
      </c>
      <c r="B20" s="264">
        <v>1706.03</v>
      </c>
      <c r="C20" s="264">
        <v>1815.31</v>
      </c>
      <c r="D20" s="264">
        <v>1815.31</v>
      </c>
      <c r="E20" s="264">
        <v>1815.31</v>
      </c>
      <c r="F20" s="264">
        <v>1815.31</v>
      </c>
      <c r="G20" s="212">
        <f t="shared" si="0"/>
        <v>8967.2699999999986</v>
      </c>
    </row>
    <row r="21" spans="1:7" x14ac:dyDescent="0.25">
      <c r="A21" s="216" t="s">
        <v>106</v>
      </c>
      <c r="B21" s="264">
        <v>0</v>
      </c>
      <c r="C21" s="264">
        <v>0</v>
      </c>
      <c r="D21" s="264">
        <f>15430.15-1815.31</f>
        <v>13614.84</v>
      </c>
      <c r="E21" s="264">
        <v>0</v>
      </c>
      <c r="F21" s="264">
        <f>24960.53-1815.31</f>
        <v>23145.219999999998</v>
      </c>
      <c r="G21" s="212">
        <f t="shared" si="0"/>
        <v>36760.06</v>
      </c>
    </row>
    <row r="22" spans="1:7" x14ac:dyDescent="0.25">
      <c r="A22" s="218" t="s">
        <v>19</v>
      </c>
      <c r="B22" s="219">
        <f>SUM(B18+B19)</f>
        <v>30026.17</v>
      </c>
      <c r="C22" s="219">
        <f>SUM(C18+C19)</f>
        <v>30330.12</v>
      </c>
      <c r="D22" s="219">
        <f>SUM(D18+D19)</f>
        <v>42764.189999999995</v>
      </c>
      <c r="E22" s="219">
        <f>SUM(E18+E19)</f>
        <v>33568.829999999994</v>
      </c>
      <c r="F22" s="219">
        <f>SUM(F18+F19)</f>
        <v>57894.82</v>
      </c>
      <c r="G22" s="219">
        <f t="shared" si="0"/>
        <v>194584.12999999998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workbookViewId="0">
      <selection sqref="A1:G1"/>
    </sheetView>
  </sheetViews>
  <sheetFormatPr baseColWidth="10" defaultColWidth="0" defaultRowHeight="15" zeroHeight="1" x14ac:dyDescent="0.25"/>
  <cols>
    <col min="1" max="1" width="30.28515625" customWidth="1"/>
    <col min="2" max="7" width="18.7109375" style="221" customWidth="1"/>
    <col min="8" max="16384" width="11.42578125" style="221" hidden="1"/>
  </cols>
  <sheetData>
    <row r="1" spans="1:7" customFormat="1" x14ac:dyDescent="0.25">
      <c r="A1" s="425" t="s">
        <v>114</v>
      </c>
      <c r="B1" s="425"/>
      <c r="C1" s="425"/>
      <c r="D1" s="425"/>
      <c r="E1" s="425"/>
      <c r="F1" s="425"/>
      <c r="G1" s="425"/>
    </row>
    <row r="2" spans="1:7" customFormat="1" x14ac:dyDescent="0.25">
      <c r="A2" s="1"/>
      <c r="B2" s="1"/>
      <c r="C2" s="1"/>
      <c r="D2" s="1"/>
      <c r="E2" s="1"/>
      <c r="F2" s="1"/>
      <c r="G2" s="1"/>
    </row>
    <row r="3" spans="1:7" customFormat="1" x14ac:dyDescent="0.25">
      <c r="A3" s="419"/>
      <c r="B3" s="421">
        <v>2017</v>
      </c>
      <c r="C3" s="421">
        <v>2018</v>
      </c>
      <c r="D3" s="421">
        <v>2019</v>
      </c>
      <c r="E3" s="421">
        <v>2020</v>
      </c>
      <c r="F3" s="421">
        <v>2021</v>
      </c>
      <c r="G3" s="423" t="s">
        <v>54</v>
      </c>
    </row>
    <row r="4" spans="1:7" customFormat="1" x14ac:dyDescent="0.25">
      <c r="A4" s="420"/>
      <c r="B4" s="422"/>
      <c r="C4" s="422"/>
      <c r="D4" s="422"/>
      <c r="E4" s="422"/>
      <c r="F4" s="422"/>
      <c r="G4" s="424"/>
    </row>
    <row r="5" spans="1:7" x14ac:dyDescent="0.25">
      <c r="A5" s="209" t="s">
        <v>3</v>
      </c>
      <c r="B5" s="222">
        <f>SUM(B6:B7)</f>
        <v>0</v>
      </c>
      <c r="C5" s="222">
        <f>SUM(C6:C7)</f>
        <v>0</v>
      </c>
      <c r="D5" s="222">
        <f>SUM(D6:D7)</f>
        <v>0</v>
      </c>
      <c r="E5" s="222">
        <f>SUM(E6:E7)</f>
        <v>0</v>
      </c>
      <c r="F5" s="222">
        <f>SUM(F6:F7)</f>
        <v>0</v>
      </c>
      <c r="G5" s="222">
        <f>SUM(B5:F5)</f>
        <v>0</v>
      </c>
    </row>
    <row r="6" spans="1:7" x14ac:dyDescent="0.25">
      <c r="A6" s="216" t="s">
        <v>69</v>
      </c>
      <c r="B6" s="225"/>
      <c r="C6" s="225"/>
      <c r="D6" s="225"/>
      <c r="E6" s="225"/>
      <c r="F6" s="225"/>
      <c r="G6" s="224">
        <f t="shared" ref="G6:G14" si="0">SUM(B6:F6)</f>
        <v>0</v>
      </c>
    </row>
    <row r="7" spans="1:7" x14ac:dyDescent="0.25">
      <c r="A7" s="216" t="s">
        <v>70</v>
      </c>
      <c r="B7" s="225"/>
      <c r="C7" s="225"/>
      <c r="D7" s="225"/>
      <c r="E7" s="225"/>
      <c r="F7" s="225"/>
      <c r="G7" s="224">
        <f t="shared" si="0"/>
        <v>0</v>
      </c>
    </row>
    <row r="8" spans="1:7" x14ac:dyDescent="0.25">
      <c r="A8" s="209" t="s">
        <v>4</v>
      </c>
      <c r="B8" s="222">
        <f>SUM(B9:B10)</f>
        <v>0</v>
      </c>
      <c r="C8" s="222">
        <f>SUM(C9:C10)</f>
        <v>0</v>
      </c>
      <c r="D8" s="222">
        <f>SUM(D9:D10)</f>
        <v>0</v>
      </c>
      <c r="E8" s="222">
        <f>SUM(E9:E10)</f>
        <v>0</v>
      </c>
      <c r="F8" s="222">
        <f>SUM(F9:F10)</f>
        <v>0</v>
      </c>
      <c r="G8" s="222">
        <f t="shared" si="0"/>
        <v>0</v>
      </c>
    </row>
    <row r="9" spans="1:7" x14ac:dyDescent="0.25">
      <c r="A9" s="216" t="s">
        <v>69</v>
      </c>
      <c r="B9" s="225"/>
      <c r="C9" s="225"/>
      <c r="D9" s="225"/>
      <c r="E9" s="225"/>
      <c r="F9" s="225"/>
      <c r="G9" s="224">
        <f>SUM(B9:F9)</f>
        <v>0</v>
      </c>
    </row>
    <row r="10" spans="1:7" x14ac:dyDescent="0.25">
      <c r="A10" s="216" t="s">
        <v>70</v>
      </c>
      <c r="B10" s="225"/>
      <c r="C10" s="225"/>
      <c r="D10" s="225"/>
      <c r="E10" s="225"/>
      <c r="F10" s="225"/>
      <c r="G10" s="224">
        <f>SUM(B10:F10)</f>
        <v>0</v>
      </c>
    </row>
    <row r="11" spans="1:7" x14ac:dyDescent="0.25">
      <c r="A11" s="209" t="s">
        <v>5</v>
      </c>
      <c r="B11" s="222">
        <f>SUM(B12:B13)</f>
        <v>0</v>
      </c>
      <c r="C11" s="222">
        <f>SUM(C12:C13)</f>
        <v>0</v>
      </c>
      <c r="D11" s="222">
        <f>SUM(D12:D13)</f>
        <v>0</v>
      </c>
      <c r="E11" s="222">
        <f>SUM(E12:E13)</f>
        <v>0</v>
      </c>
      <c r="F11" s="222">
        <f>SUM(F12:F13)</f>
        <v>0</v>
      </c>
      <c r="G11" s="222">
        <f t="shared" si="0"/>
        <v>0</v>
      </c>
    </row>
    <row r="12" spans="1:7" x14ac:dyDescent="0.25">
      <c r="A12" s="216" t="s">
        <v>69</v>
      </c>
      <c r="B12" s="225"/>
      <c r="C12" s="225"/>
      <c r="D12" s="225"/>
      <c r="E12" s="225"/>
      <c r="F12" s="225"/>
      <c r="G12" s="224">
        <f>SUM(B12:F12)</f>
        <v>0</v>
      </c>
    </row>
    <row r="13" spans="1:7" x14ac:dyDescent="0.25">
      <c r="A13" s="216" t="s">
        <v>70</v>
      </c>
      <c r="B13" s="225"/>
      <c r="C13" s="225"/>
      <c r="D13" s="225"/>
      <c r="E13" s="225"/>
      <c r="F13" s="225"/>
      <c r="G13" s="224">
        <f>SUM(B13:F13)</f>
        <v>0</v>
      </c>
    </row>
    <row r="14" spans="1:7" x14ac:dyDescent="0.25">
      <c r="A14" s="220" t="s">
        <v>7</v>
      </c>
      <c r="B14" s="223">
        <f>SUM(B5+B8+B11)</f>
        <v>0</v>
      </c>
      <c r="C14" s="223">
        <f>SUM(C5+C8+C11)</f>
        <v>0</v>
      </c>
      <c r="D14" s="223">
        <f>SUM(D5+D8+D11)</f>
        <v>0</v>
      </c>
      <c r="E14" s="223">
        <f>SUM(E5+E8+E11)</f>
        <v>0</v>
      </c>
      <c r="F14" s="223">
        <f>SUM(F5+F8+F11)</f>
        <v>0</v>
      </c>
      <c r="G14" s="223">
        <f t="shared" si="0"/>
        <v>0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7"/>
  <sheetViews>
    <sheetView showGridLines="0" topLeftCell="A16" zoomScale="98" zoomScaleNormal="98" workbookViewId="0">
      <selection activeCell="D20" sqref="D20"/>
    </sheetView>
  </sheetViews>
  <sheetFormatPr baseColWidth="10" defaultColWidth="0" defaultRowHeight="15" zeroHeight="1" x14ac:dyDescent="0.25"/>
  <cols>
    <col min="1" max="1" width="30.28515625" customWidth="1"/>
    <col min="2" max="7" width="18.7109375" customWidth="1"/>
    <col min="8" max="16384" width="11.42578125" hidden="1"/>
  </cols>
  <sheetData>
    <row r="1" spans="1:7" x14ac:dyDescent="0.25">
      <c r="A1" s="432" t="s">
        <v>115</v>
      </c>
      <c r="B1" s="432"/>
      <c r="C1" s="432"/>
      <c r="D1" s="432"/>
      <c r="E1" s="432"/>
      <c r="F1" s="432"/>
      <c r="G1" s="43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433"/>
      <c r="B3" s="435">
        <v>2017</v>
      </c>
      <c r="C3" s="435">
        <v>2018</v>
      </c>
      <c r="D3" s="435">
        <v>2019</v>
      </c>
      <c r="E3" s="435">
        <v>2020</v>
      </c>
      <c r="F3" s="435">
        <v>2021</v>
      </c>
      <c r="G3" s="437" t="s">
        <v>54</v>
      </c>
    </row>
    <row r="4" spans="1:7" ht="15.75" thickBot="1" x14ac:dyDescent="0.3">
      <c r="A4" s="434"/>
      <c r="B4" s="436"/>
      <c r="C4" s="436"/>
      <c r="D4" s="436"/>
      <c r="E4" s="436"/>
      <c r="F4" s="436"/>
      <c r="G4" s="438"/>
    </row>
    <row r="5" spans="1:7" x14ac:dyDescent="0.25">
      <c r="A5" s="439" t="s">
        <v>71</v>
      </c>
      <c r="B5" s="440"/>
      <c r="C5" s="440"/>
      <c r="D5" s="440"/>
      <c r="E5" s="440"/>
      <c r="F5" s="440"/>
      <c r="G5" s="441"/>
    </row>
    <row r="6" spans="1:7" x14ac:dyDescent="0.25">
      <c r="A6" s="265" t="s">
        <v>72</v>
      </c>
      <c r="B6" s="266"/>
      <c r="C6" s="266"/>
      <c r="D6" s="266"/>
      <c r="E6" s="266"/>
      <c r="F6" s="266"/>
      <c r="G6" s="227">
        <f>SUM(B6:F6)</f>
        <v>0</v>
      </c>
    </row>
    <row r="7" spans="1:7" x14ac:dyDescent="0.25">
      <c r="A7" s="267" t="s">
        <v>3</v>
      </c>
      <c r="B7" s="268">
        <v>0</v>
      </c>
      <c r="C7" s="268">
        <v>0</v>
      </c>
      <c r="D7" s="268">
        <v>0</v>
      </c>
      <c r="E7" s="268">
        <v>0</v>
      </c>
      <c r="F7" s="268">
        <v>0</v>
      </c>
      <c r="G7" s="229">
        <f t="shared" ref="G7:G25" si="0">SUM(B7:F7)</f>
        <v>0</v>
      </c>
    </row>
    <row r="8" spans="1:7" x14ac:dyDescent="0.25">
      <c r="A8" s="267" t="s">
        <v>4</v>
      </c>
      <c r="B8" s="268">
        <v>0</v>
      </c>
      <c r="C8" s="268">
        <v>0</v>
      </c>
      <c r="D8" s="268">
        <v>0</v>
      </c>
      <c r="E8" s="268">
        <v>0</v>
      </c>
      <c r="F8" s="268">
        <v>0</v>
      </c>
      <c r="G8" s="229">
        <f t="shared" si="0"/>
        <v>0</v>
      </c>
    </row>
    <row r="9" spans="1:7" x14ac:dyDescent="0.25">
      <c r="A9" s="267" t="s">
        <v>5</v>
      </c>
      <c r="B9" s="268">
        <v>0</v>
      </c>
      <c r="C9" s="268">
        <v>0</v>
      </c>
      <c r="D9" s="268">
        <v>0</v>
      </c>
      <c r="E9" s="268">
        <v>0</v>
      </c>
      <c r="F9" s="268">
        <v>0</v>
      </c>
      <c r="G9" s="229">
        <f t="shared" si="0"/>
        <v>0</v>
      </c>
    </row>
    <row r="10" spans="1:7" x14ac:dyDescent="0.25">
      <c r="A10" s="265" t="s">
        <v>73</v>
      </c>
      <c r="B10" s="269"/>
      <c r="C10" s="269"/>
      <c r="D10" s="269"/>
      <c r="E10" s="269"/>
      <c r="F10" s="269"/>
      <c r="G10" s="227">
        <f t="shared" si="0"/>
        <v>0</v>
      </c>
    </row>
    <row r="11" spans="1:7" x14ac:dyDescent="0.25">
      <c r="A11" s="267" t="s">
        <v>3</v>
      </c>
      <c r="B11" s="268">
        <v>0</v>
      </c>
      <c r="C11" s="268">
        <v>0</v>
      </c>
      <c r="D11" s="268">
        <v>0</v>
      </c>
      <c r="E11" s="268">
        <v>0</v>
      </c>
      <c r="F11" s="268">
        <v>0</v>
      </c>
      <c r="G11" s="229">
        <f t="shared" si="0"/>
        <v>0</v>
      </c>
    </row>
    <row r="12" spans="1:7" x14ac:dyDescent="0.25">
      <c r="A12" s="267" t="s">
        <v>4</v>
      </c>
      <c r="B12" s="272">
        <v>899</v>
      </c>
      <c r="C12" s="272">
        <f>2614-1627</f>
        <v>987</v>
      </c>
      <c r="D12" s="272">
        <v>1914</v>
      </c>
      <c r="E12" s="272">
        <v>2614</v>
      </c>
      <c r="F12" s="272">
        <f>957+1627</f>
        <v>2584</v>
      </c>
      <c r="G12" s="229">
        <f t="shared" si="0"/>
        <v>8998</v>
      </c>
    </row>
    <row r="13" spans="1:7" x14ac:dyDescent="0.25">
      <c r="A13" s="267" t="s">
        <v>5</v>
      </c>
      <c r="B13" s="272">
        <v>0</v>
      </c>
      <c r="C13" s="272">
        <v>0</v>
      </c>
      <c r="D13" s="272">
        <v>0</v>
      </c>
      <c r="E13" s="272">
        <v>0</v>
      </c>
      <c r="F13" s="272">
        <v>0</v>
      </c>
      <c r="G13" s="229">
        <f t="shared" si="0"/>
        <v>0</v>
      </c>
    </row>
    <row r="14" spans="1:7" x14ac:dyDescent="0.25">
      <c r="A14" s="265" t="s">
        <v>74</v>
      </c>
      <c r="B14" s="271"/>
      <c r="C14" s="271"/>
      <c r="D14" s="271"/>
      <c r="E14" s="271"/>
      <c r="F14" s="271"/>
      <c r="G14" s="227">
        <f t="shared" si="0"/>
        <v>0</v>
      </c>
    </row>
    <row r="15" spans="1:7" x14ac:dyDescent="0.25">
      <c r="A15" s="267" t="s">
        <v>3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229">
        <f t="shared" si="0"/>
        <v>0</v>
      </c>
    </row>
    <row r="16" spans="1:7" x14ac:dyDescent="0.25">
      <c r="A16" s="267" t="s">
        <v>4</v>
      </c>
      <c r="B16" s="272">
        <v>0</v>
      </c>
      <c r="C16" s="272">
        <v>0</v>
      </c>
      <c r="D16" s="272">
        <v>0</v>
      </c>
      <c r="E16" s="272">
        <v>0</v>
      </c>
      <c r="F16" s="272">
        <v>0</v>
      </c>
      <c r="G16" s="229">
        <f t="shared" si="0"/>
        <v>0</v>
      </c>
    </row>
    <row r="17" spans="1:7" x14ac:dyDescent="0.25">
      <c r="A17" s="267" t="s">
        <v>5</v>
      </c>
      <c r="B17" s="272">
        <v>0</v>
      </c>
      <c r="C17" s="272">
        <v>0</v>
      </c>
      <c r="D17" s="272">
        <v>0</v>
      </c>
      <c r="E17" s="272">
        <v>0</v>
      </c>
      <c r="F17" s="272">
        <v>0</v>
      </c>
      <c r="G17" s="229">
        <f t="shared" si="0"/>
        <v>0</v>
      </c>
    </row>
    <row r="18" spans="1:7" x14ac:dyDescent="0.25">
      <c r="A18" s="265" t="s">
        <v>75</v>
      </c>
      <c r="B18" s="271"/>
      <c r="C18" s="271"/>
      <c r="D18" s="271"/>
      <c r="E18" s="271"/>
      <c r="F18" s="271"/>
      <c r="G18" s="227">
        <f t="shared" si="0"/>
        <v>0</v>
      </c>
    </row>
    <row r="19" spans="1:7" x14ac:dyDescent="0.25">
      <c r="A19" s="267" t="s">
        <v>3</v>
      </c>
      <c r="B19" s="272">
        <v>2023.26</v>
      </c>
      <c r="C19" s="272">
        <v>2152.86</v>
      </c>
      <c r="D19" s="272">
        <v>2152.86</v>
      </c>
      <c r="E19" s="272">
        <v>2152.86</v>
      </c>
      <c r="F19" s="272">
        <v>2152.86</v>
      </c>
      <c r="G19" s="229">
        <f t="shared" si="0"/>
        <v>10634.7</v>
      </c>
    </row>
    <row r="20" spans="1:7" x14ac:dyDescent="0.25">
      <c r="A20" s="267" t="s">
        <v>4</v>
      </c>
      <c r="B20" s="272">
        <f>65692.97-B12</f>
        <v>64793.97</v>
      </c>
      <c r="C20" s="272">
        <f>71828.89-2614-12161.49</f>
        <v>57053.4</v>
      </c>
      <c r="D20" s="272">
        <f>78000.41-D12-17097.6</f>
        <v>58988.810000000005</v>
      </c>
      <c r="E20" s="272">
        <f>75324.17-E12+13788.49</f>
        <v>86498.66</v>
      </c>
      <c r="F20" s="272">
        <f>80966.57-957+17097.6-1627</f>
        <v>95480.170000000013</v>
      </c>
      <c r="G20" s="229">
        <f t="shared" si="0"/>
        <v>362815.01</v>
      </c>
    </row>
    <row r="21" spans="1:7" ht="15.75" thickBot="1" x14ac:dyDescent="0.3">
      <c r="A21" s="267" t="s">
        <v>5</v>
      </c>
      <c r="B21" s="272">
        <v>186139.84</v>
      </c>
      <c r="C21" s="272">
        <v>198062.88</v>
      </c>
      <c r="D21" s="272">
        <v>198062.88</v>
      </c>
      <c r="E21" s="272">
        <v>198062.88</v>
      </c>
      <c r="F21" s="272">
        <v>198062.88</v>
      </c>
      <c r="G21" s="230">
        <f t="shared" si="0"/>
        <v>978391.36</v>
      </c>
    </row>
    <row r="22" spans="1:7" x14ac:dyDescent="0.25">
      <c r="A22" s="231" t="s">
        <v>76</v>
      </c>
      <c r="B22" s="232">
        <f>SUM(B23:B25)</f>
        <v>253856.07</v>
      </c>
      <c r="C22" s="232">
        <f>SUM(C23:C25)</f>
        <v>258256.14</v>
      </c>
      <c r="D22" s="232">
        <f>SUM(D23:D25)</f>
        <v>261118.55000000002</v>
      </c>
      <c r="E22" s="232">
        <f>SUM(E23:E25)</f>
        <v>289328.40000000002</v>
      </c>
      <c r="F22" s="232">
        <f>SUM(F23:F25)</f>
        <v>298279.91000000003</v>
      </c>
      <c r="G22" s="233">
        <f>SUM(B22:F22)</f>
        <v>1360839.0700000003</v>
      </c>
    </row>
    <row r="23" spans="1:7" x14ac:dyDescent="0.25">
      <c r="A23" s="228" t="s">
        <v>3</v>
      </c>
      <c r="B23" s="234">
        <f t="shared" ref="B23:F25" si="1">SUM(B7+B11+B15+B19)</f>
        <v>2023.26</v>
      </c>
      <c r="C23" s="234">
        <f t="shared" si="1"/>
        <v>2152.86</v>
      </c>
      <c r="D23" s="234">
        <f t="shared" si="1"/>
        <v>2152.86</v>
      </c>
      <c r="E23" s="234">
        <f t="shared" si="1"/>
        <v>2152.86</v>
      </c>
      <c r="F23" s="234">
        <f t="shared" si="1"/>
        <v>2152.86</v>
      </c>
      <c r="G23" s="229">
        <f t="shared" si="0"/>
        <v>10634.7</v>
      </c>
    </row>
    <row r="24" spans="1:7" x14ac:dyDescent="0.25">
      <c r="A24" s="228" t="s">
        <v>4</v>
      </c>
      <c r="B24" s="234">
        <f t="shared" si="1"/>
        <v>65692.97</v>
      </c>
      <c r="C24" s="234">
        <f t="shared" si="1"/>
        <v>58040.4</v>
      </c>
      <c r="D24" s="234">
        <f t="shared" si="1"/>
        <v>60902.810000000005</v>
      </c>
      <c r="E24" s="234">
        <f t="shared" si="1"/>
        <v>89112.66</v>
      </c>
      <c r="F24" s="234">
        <f t="shared" si="1"/>
        <v>98064.170000000013</v>
      </c>
      <c r="G24" s="229">
        <f t="shared" si="0"/>
        <v>371813.01</v>
      </c>
    </row>
    <row r="25" spans="1:7" ht="15.75" thickBot="1" x14ac:dyDescent="0.3">
      <c r="A25" s="235" t="s">
        <v>5</v>
      </c>
      <c r="B25" s="236">
        <f t="shared" si="1"/>
        <v>186139.84</v>
      </c>
      <c r="C25" s="236">
        <f t="shared" si="1"/>
        <v>198062.88</v>
      </c>
      <c r="D25" s="236">
        <f t="shared" si="1"/>
        <v>198062.88</v>
      </c>
      <c r="E25" s="236">
        <f t="shared" si="1"/>
        <v>198062.88</v>
      </c>
      <c r="F25" s="236">
        <f t="shared" si="1"/>
        <v>198062.88</v>
      </c>
      <c r="G25" s="237">
        <f t="shared" si="0"/>
        <v>978391.36</v>
      </c>
    </row>
    <row r="26" spans="1:7" ht="15.75" thickBot="1" x14ac:dyDescent="0.3">
      <c r="A26" s="238"/>
      <c r="B26" s="238"/>
      <c r="C26" s="238"/>
      <c r="D26" s="274"/>
      <c r="E26" s="238"/>
      <c r="F26" s="238"/>
      <c r="G26" s="238"/>
    </row>
    <row r="27" spans="1:7" x14ac:dyDescent="0.25">
      <c r="A27" s="442" t="s">
        <v>77</v>
      </c>
      <c r="B27" s="443"/>
      <c r="C27" s="443"/>
      <c r="D27" s="443"/>
      <c r="E27" s="443"/>
      <c r="F27" s="443"/>
      <c r="G27" s="444"/>
    </row>
    <row r="28" spans="1:7" x14ac:dyDescent="0.25">
      <c r="A28" s="226" t="s">
        <v>78</v>
      </c>
      <c r="B28" s="234"/>
      <c r="C28" s="234"/>
      <c r="D28" s="234"/>
      <c r="E28" s="234"/>
      <c r="F28" s="234"/>
      <c r="G28" s="229">
        <f>SUM(B28:F28)</f>
        <v>0</v>
      </c>
    </row>
    <row r="29" spans="1:7" x14ac:dyDescent="0.25">
      <c r="A29" s="226" t="s">
        <v>79</v>
      </c>
      <c r="B29" s="234"/>
      <c r="C29" s="234"/>
      <c r="D29" s="234"/>
      <c r="E29" s="234"/>
      <c r="F29" s="234"/>
      <c r="G29" s="229">
        <f>SUM(B29:F29)</f>
        <v>0</v>
      </c>
    </row>
    <row r="30" spans="1:7" ht="15.75" thickBot="1" x14ac:dyDescent="0.3">
      <c r="A30" s="239" t="s">
        <v>80</v>
      </c>
      <c r="B30" s="240">
        <f>SUM(B28:B29)</f>
        <v>0</v>
      </c>
      <c r="C30" s="240">
        <f>SUM(C28:C29)</f>
        <v>0</v>
      </c>
      <c r="D30" s="240">
        <f>SUM(D28:D29)</f>
        <v>0</v>
      </c>
      <c r="E30" s="240">
        <f>SUM(E28:E29)</f>
        <v>0</v>
      </c>
      <c r="F30" s="240">
        <f>SUM(F28:F29)</f>
        <v>0</v>
      </c>
      <c r="G30" s="241">
        <f>SUM(B30:F30)</f>
        <v>0</v>
      </c>
    </row>
    <row r="31" spans="1:7" ht="15.75" thickBot="1" x14ac:dyDescent="0.3">
      <c r="A31" s="238"/>
      <c r="B31" s="238"/>
      <c r="C31" s="238"/>
      <c r="D31" s="238"/>
      <c r="E31" s="238"/>
      <c r="F31" s="238"/>
      <c r="G31" s="238"/>
    </row>
    <row r="32" spans="1:7" x14ac:dyDescent="0.25">
      <c r="A32" s="445" t="s">
        <v>81</v>
      </c>
      <c r="B32" s="446"/>
      <c r="C32" s="446"/>
      <c r="D32" s="446"/>
      <c r="E32" s="446"/>
      <c r="F32" s="446"/>
      <c r="G32" s="447"/>
    </row>
    <row r="33" spans="1:7" x14ac:dyDescent="0.25">
      <c r="A33" s="226" t="s">
        <v>116</v>
      </c>
      <c r="B33" s="273" t="s">
        <v>119</v>
      </c>
      <c r="C33" s="273">
        <v>957</v>
      </c>
      <c r="D33" s="273">
        <v>957</v>
      </c>
      <c r="E33" s="273">
        <v>957</v>
      </c>
      <c r="F33" s="273" t="s">
        <v>119</v>
      </c>
      <c r="G33" s="229">
        <f>SUM(B33:F33)</f>
        <v>2871</v>
      </c>
    </row>
    <row r="34" spans="1:7" x14ac:dyDescent="0.25">
      <c r="A34" s="226" t="s">
        <v>117</v>
      </c>
      <c r="B34" s="273">
        <v>0</v>
      </c>
      <c r="C34" s="273">
        <v>700</v>
      </c>
      <c r="D34" s="273">
        <v>0</v>
      </c>
      <c r="E34" s="273">
        <v>700</v>
      </c>
      <c r="F34" s="273">
        <v>0</v>
      </c>
      <c r="G34" s="229">
        <f>SUM(B34:F34)</f>
        <v>1400</v>
      </c>
    </row>
    <row r="35" spans="1:7" x14ac:dyDescent="0.25">
      <c r="A35" s="226" t="s">
        <v>118</v>
      </c>
      <c r="B35" s="273">
        <v>899</v>
      </c>
      <c r="C35" s="273">
        <v>957</v>
      </c>
      <c r="D35" s="273">
        <v>957</v>
      </c>
      <c r="E35" s="273">
        <v>957</v>
      </c>
      <c r="F35" s="273">
        <v>957</v>
      </c>
      <c r="G35" s="229">
        <f>SUM(B35:F35)</f>
        <v>4727</v>
      </c>
    </row>
    <row r="36" spans="1:7" ht="15.75" thickBot="1" x14ac:dyDescent="0.3">
      <c r="A36" s="242" t="s">
        <v>82</v>
      </c>
      <c r="B36" s="243">
        <f>SUM(B33:B35)</f>
        <v>899</v>
      </c>
      <c r="C36" s="243">
        <f>SUM(C33:C35)</f>
        <v>2614</v>
      </c>
      <c r="D36" s="243">
        <f>SUM(D33:D35)</f>
        <v>1914</v>
      </c>
      <c r="E36" s="243">
        <f>SUM(E33:E35)</f>
        <v>2614</v>
      </c>
      <c r="F36" s="243">
        <f>SUM(F33:F35)</f>
        <v>957</v>
      </c>
      <c r="G36" s="244">
        <f>SUM(B36:F36)</f>
        <v>8998</v>
      </c>
    </row>
    <row r="37" spans="1:7" ht="15.75" thickBot="1" x14ac:dyDescent="0.3">
      <c r="A37" s="238"/>
      <c r="B37" s="238"/>
      <c r="C37" s="238"/>
      <c r="D37" s="238"/>
      <c r="E37" s="238"/>
      <c r="F37" s="238"/>
      <c r="G37" s="238"/>
    </row>
    <row r="38" spans="1:7" x14ac:dyDescent="0.25">
      <c r="A38" s="448" t="s">
        <v>83</v>
      </c>
      <c r="B38" s="449"/>
      <c r="C38" s="449"/>
      <c r="D38" s="449"/>
      <c r="E38" s="449"/>
      <c r="F38" s="449"/>
      <c r="G38" s="450"/>
    </row>
    <row r="39" spans="1:7" x14ac:dyDescent="0.25">
      <c r="A39" s="228" t="s">
        <v>3</v>
      </c>
      <c r="B39" s="234"/>
      <c r="C39" s="234"/>
      <c r="D39" s="234"/>
      <c r="E39" s="234"/>
      <c r="F39" s="234"/>
      <c r="G39" s="229">
        <f>SUM(B39:F39)</f>
        <v>0</v>
      </c>
    </row>
    <row r="40" spans="1:7" x14ac:dyDescent="0.25">
      <c r="A40" s="228" t="s">
        <v>4</v>
      </c>
      <c r="B40" s="234"/>
      <c r="C40" s="234"/>
      <c r="D40" s="234"/>
      <c r="E40" s="234"/>
      <c r="F40" s="234"/>
      <c r="G40" s="229">
        <f>SUM(B40:F40)</f>
        <v>0</v>
      </c>
    </row>
    <row r="41" spans="1:7" x14ac:dyDescent="0.25">
      <c r="A41" s="228" t="s">
        <v>5</v>
      </c>
      <c r="B41" s="234"/>
      <c r="C41" s="234"/>
      <c r="D41" s="234"/>
      <c r="E41" s="234"/>
      <c r="F41" s="234"/>
      <c r="G41" s="229">
        <f>SUM(B41:F41)</f>
        <v>0</v>
      </c>
    </row>
    <row r="42" spans="1:7" ht="15.75" thickBot="1" x14ac:dyDescent="0.3">
      <c r="A42" s="245" t="s">
        <v>84</v>
      </c>
      <c r="B42" s="248">
        <f>SUM(B40:B41)</f>
        <v>0</v>
      </c>
      <c r="C42" s="248">
        <f>SUM(C40:C41)</f>
        <v>0</v>
      </c>
      <c r="D42" s="248">
        <f>SUM(D40:D41)</f>
        <v>0</v>
      </c>
      <c r="E42" s="248">
        <f>SUM(E40:E41)</f>
        <v>0</v>
      </c>
      <c r="F42" s="248">
        <f>SUM(F40:F41)</f>
        <v>0</v>
      </c>
      <c r="G42" s="252">
        <f>SUM(B42:F42)</f>
        <v>0</v>
      </c>
    </row>
    <row r="43" spans="1:7" ht="15.75" thickBot="1" x14ac:dyDescent="0.3">
      <c r="A43" s="238"/>
      <c r="B43" s="238"/>
      <c r="C43" s="238"/>
      <c r="D43" s="238"/>
      <c r="E43" s="238"/>
      <c r="F43" s="238"/>
      <c r="G43" s="238"/>
    </row>
    <row r="44" spans="1:7" x14ac:dyDescent="0.25">
      <c r="A44" s="451" t="s">
        <v>85</v>
      </c>
      <c r="B44" s="452"/>
      <c r="C44" s="452"/>
      <c r="D44" s="452"/>
      <c r="E44" s="452"/>
      <c r="F44" s="452"/>
      <c r="G44" s="453"/>
    </row>
    <row r="45" spans="1:7" x14ac:dyDescent="0.25">
      <c r="A45" s="228" t="s">
        <v>3</v>
      </c>
      <c r="B45" s="234"/>
      <c r="C45" s="234"/>
      <c r="D45" s="234"/>
      <c r="E45" s="234"/>
      <c r="F45" s="234"/>
      <c r="G45" s="229">
        <f>SUM(B45:F45)</f>
        <v>0</v>
      </c>
    </row>
    <row r="46" spans="1:7" x14ac:dyDescent="0.25">
      <c r="A46" s="228" t="s">
        <v>4</v>
      </c>
      <c r="B46" s="234"/>
      <c r="C46" s="234"/>
      <c r="D46" s="234"/>
      <c r="E46" s="234"/>
      <c r="F46" s="234"/>
      <c r="G46" s="229">
        <f>SUM(B46:F46)</f>
        <v>0</v>
      </c>
    </row>
    <row r="47" spans="1:7" x14ac:dyDescent="0.25">
      <c r="A47" s="228" t="s">
        <v>5</v>
      </c>
      <c r="B47" s="234"/>
      <c r="C47" s="234"/>
      <c r="D47" s="234"/>
      <c r="E47" s="234"/>
      <c r="F47" s="234"/>
      <c r="G47" s="229">
        <f>SUM(B47:F47)</f>
        <v>0</v>
      </c>
    </row>
    <row r="48" spans="1:7" ht="15.75" thickBot="1" x14ac:dyDescent="0.3">
      <c r="A48" s="246" t="s">
        <v>86</v>
      </c>
      <c r="B48" s="249">
        <f>SUM(B46:B47)</f>
        <v>0</v>
      </c>
      <c r="C48" s="249">
        <f>SUM(C46:C47)</f>
        <v>0</v>
      </c>
      <c r="D48" s="249">
        <f>SUM(D46:D47)</f>
        <v>0</v>
      </c>
      <c r="E48" s="249">
        <f>SUM(E46:E47)</f>
        <v>0</v>
      </c>
      <c r="F48" s="249">
        <f>SUM(F46:F47)</f>
        <v>0</v>
      </c>
      <c r="G48" s="251">
        <f>SUM(B48:F48)</f>
        <v>0</v>
      </c>
    </row>
    <row r="49" spans="1:7" ht="15.75" thickBot="1" x14ac:dyDescent="0.3">
      <c r="A49" s="238"/>
      <c r="B49" s="238"/>
      <c r="C49" s="238"/>
      <c r="D49" s="238"/>
      <c r="E49" s="238"/>
      <c r="F49" s="238"/>
      <c r="G49" s="238"/>
    </row>
    <row r="50" spans="1:7" x14ac:dyDescent="0.25">
      <c r="A50" s="429" t="s">
        <v>87</v>
      </c>
      <c r="B50" s="430"/>
      <c r="C50" s="430"/>
      <c r="D50" s="430"/>
      <c r="E50" s="430"/>
      <c r="F50" s="430"/>
      <c r="G50" s="431"/>
    </row>
    <row r="51" spans="1:7" x14ac:dyDescent="0.25">
      <c r="A51" s="228" t="s">
        <v>3</v>
      </c>
      <c r="B51" s="234"/>
      <c r="C51" s="234"/>
      <c r="D51" s="234"/>
      <c r="E51" s="234"/>
      <c r="F51" s="234"/>
      <c r="G51" s="229">
        <f>SUM(B51:F51)</f>
        <v>0</v>
      </c>
    </row>
    <row r="52" spans="1:7" x14ac:dyDescent="0.25">
      <c r="A52" s="228" t="s">
        <v>4</v>
      </c>
      <c r="B52" s="234"/>
      <c r="C52" s="234"/>
      <c r="D52" s="234"/>
      <c r="E52" s="234"/>
      <c r="F52" s="234"/>
      <c r="G52" s="229">
        <f>SUM(B52:F52)</f>
        <v>0</v>
      </c>
    </row>
    <row r="53" spans="1:7" x14ac:dyDescent="0.25">
      <c r="A53" s="228" t="s">
        <v>5</v>
      </c>
      <c r="B53" s="234"/>
      <c r="C53" s="234"/>
      <c r="D53" s="234"/>
      <c r="E53" s="234"/>
      <c r="F53" s="234"/>
      <c r="G53" s="229">
        <f>SUM(B53:F53)</f>
        <v>0</v>
      </c>
    </row>
    <row r="54" spans="1:7" ht="15.75" thickBot="1" x14ac:dyDescent="0.3">
      <c r="A54" s="247" t="s">
        <v>88</v>
      </c>
      <c r="B54" s="250">
        <f>SUM(B52:B53)</f>
        <v>0</v>
      </c>
      <c r="C54" s="250">
        <f>SUM(C52:C53)</f>
        <v>0</v>
      </c>
      <c r="D54" s="250">
        <f>SUM(D52:D53)</f>
        <v>0</v>
      </c>
      <c r="E54" s="250">
        <f>SUM(E52:E53)</f>
        <v>0</v>
      </c>
      <c r="F54" s="250">
        <f>SUM(F52:F53)</f>
        <v>0</v>
      </c>
      <c r="G54" s="253">
        <f>SUM(B54:F54)</f>
        <v>0</v>
      </c>
    </row>
    <row r="55" spans="1:7" ht="15.75" thickBot="1" x14ac:dyDescent="0.3">
      <c r="A55" s="238"/>
      <c r="B55" s="238"/>
      <c r="C55" s="238"/>
      <c r="D55" s="238"/>
      <c r="E55" s="238"/>
      <c r="F55" s="238"/>
      <c r="G55" s="238"/>
    </row>
    <row r="56" spans="1:7" x14ac:dyDescent="0.25">
      <c r="A56" s="426" t="s">
        <v>108</v>
      </c>
      <c r="B56" s="427"/>
      <c r="C56" s="427"/>
      <c r="D56" s="427"/>
      <c r="E56" s="427"/>
      <c r="F56" s="427"/>
      <c r="G56" s="428"/>
    </row>
    <row r="57" spans="1:7" x14ac:dyDescent="0.25">
      <c r="A57" s="228" t="s">
        <v>3</v>
      </c>
      <c r="B57" s="234"/>
      <c r="C57" s="234"/>
      <c r="D57" s="234"/>
      <c r="E57" s="234"/>
      <c r="F57" s="234"/>
      <c r="G57" s="229">
        <f>SUM(B57:F57)</f>
        <v>0</v>
      </c>
    </row>
    <row r="58" spans="1:7" x14ac:dyDescent="0.25">
      <c r="A58" s="228" t="s">
        <v>4</v>
      </c>
      <c r="B58" s="234"/>
      <c r="C58" s="234"/>
      <c r="D58" s="234"/>
      <c r="E58" s="234"/>
      <c r="F58" s="234"/>
      <c r="G58" s="229">
        <f>SUM(B58:F58)</f>
        <v>0</v>
      </c>
    </row>
    <row r="59" spans="1:7" x14ac:dyDescent="0.25">
      <c r="A59" s="228" t="s">
        <v>5</v>
      </c>
      <c r="B59" s="234"/>
      <c r="C59" s="234"/>
      <c r="D59" s="234"/>
      <c r="E59" s="234"/>
      <c r="F59" s="234"/>
      <c r="G59" s="229">
        <f>SUM(B59:F59)</f>
        <v>0</v>
      </c>
    </row>
    <row r="60" spans="1:7" ht="15.75" thickBot="1" x14ac:dyDescent="0.3">
      <c r="A60" s="257" t="s">
        <v>109</v>
      </c>
      <c r="B60" s="258">
        <f>SUM(B58:B59)</f>
        <v>0</v>
      </c>
      <c r="C60" s="258">
        <f>SUM(C58:C59)</f>
        <v>0</v>
      </c>
      <c r="D60" s="258">
        <f>SUM(D58:D59)</f>
        <v>0</v>
      </c>
      <c r="E60" s="258">
        <f>SUM(E58:E59)</f>
        <v>0</v>
      </c>
      <c r="F60" s="258">
        <f>SUM(F58:F59)</f>
        <v>0</v>
      </c>
      <c r="G60" s="259">
        <f>SUM(B60:F60)</f>
        <v>0</v>
      </c>
    </row>
    <row r="61" spans="1:7" hidden="1" x14ac:dyDescent="0.25">
      <c r="A61" s="238"/>
      <c r="B61" s="238"/>
      <c r="C61" s="238"/>
      <c r="D61" s="238"/>
      <c r="E61" s="238"/>
      <c r="F61" s="238"/>
      <c r="G61" s="238"/>
    </row>
    <row r="62" spans="1:7" hidden="1" x14ac:dyDescent="0.25">
      <c r="A62" s="238"/>
      <c r="B62" s="238"/>
      <c r="C62" s="238"/>
      <c r="D62" s="238"/>
      <c r="E62" s="238"/>
      <c r="F62" s="238"/>
      <c r="G62" s="238"/>
    </row>
    <row r="63" spans="1:7" hidden="1" x14ac:dyDescent="0.25">
      <c r="A63" s="238"/>
      <c r="B63" s="238"/>
      <c r="C63" s="238"/>
      <c r="D63" s="238"/>
      <c r="E63" s="238"/>
      <c r="F63" s="238"/>
      <c r="G63" s="238"/>
    </row>
    <row r="64" spans="1:7" hidden="1" x14ac:dyDescent="0.25">
      <c r="A64" s="238"/>
      <c r="B64" s="238"/>
      <c r="C64" s="238"/>
      <c r="D64" s="238"/>
      <c r="E64" s="238"/>
      <c r="F64" s="238"/>
      <c r="G64" s="238"/>
    </row>
    <row r="65" spans="1:7" hidden="1" x14ac:dyDescent="0.25">
      <c r="A65" s="238"/>
      <c r="B65" s="238"/>
      <c r="C65" s="238"/>
      <c r="D65" s="238"/>
      <c r="E65" s="238"/>
      <c r="F65" s="238"/>
      <c r="G65" s="238"/>
    </row>
    <row r="66" spans="1:7" hidden="1" x14ac:dyDescent="0.25">
      <c r="A66" s="238"/>
      <c r="B66" s="238"/>
      <c r="C66" s="238"/>
      <c r="D66" s="238"/>
      <c r="E66" s="238"/>
      <c r="F66" s="238"/>
      <c r="G66" s="238"/>
    </row>
    <row r="67" spans="1:7" hidden="1" x14ac:dyDescent="0.25">
      <c r="A67" s="238"/>
      <c r="B67" s="238"/>
      <c r="C67" s="238"/>
      <c r="D67" s="238"/>
      <c r="E67" s="238"/>
      <c r="F67" s="238"/>
      <c r="G67" s="238"/>
    </row>
    <row r="68" spans="1:7" hidden="1" x14ac:dyDescent="0.25">
      <c r="A68" s="238"/>
      <c r="B68" s="238"/>
      <c r="C68" s="238"/>
      <c r="D68" s="238"/>
      <c r="E68" s="238"/>
      <c r="F68" s="238"/>
      <c r="G68" s="238"/>
    </row>
    <row r="69" spans="1:7" hidden="1" x14ac:dyDescent="0.25">
      <c r="A69" s="238"/>
      <c r="B69" s="238"/>
      <c r="C69" s="238"/>
      <c r="D69" s="238"/>
      <c r="E69" s="238"/>
      <c r="F69" s="238"/>
      <c r="G69" s="238"/>
    </row>
    <row r="70" spans="1:7" hidden="1" x14ac:dyDescent="0.25">
      <c r="A70" s="238"/>
      <c r="B70" s="238"/>
      <c r="C70" s="238"/>
      <c r="D70" s="238"/>
      <c r="E70" s="238"/>
      <c r="F70" s="238"/>
      <c r="G70" s="238"/>
    </row>
    <row r="71" spans="1:7" hidden="1" x14ac:dyDescent="0.25">
      <c r="A71" s="238"/>
      <c r="B71" s="238"/>
      <c r="C71" s="238"/>
      <c r="D71" s="238"/>
      <c r="E71" s="238"/>
      <c r="F71" s="238"/>
      <c r="G71" s="238"/>
    </row>
    <row r="72" spans="1:7" hidden="1" x14ac:dyDescent="0.25">
      <c r="A72" s="238"/>
      <c r="B72" s="238"/>
      <c r="C72" s="238"/>
      <c r="D72" s="238"/>
      <c r="E72" s="238"/>
      <c r="F72" s="238"/>
      <c r="G72" s="238"/>
    </row>
    <row r="73" spans="1:7" hidden="1" x14ac:dyDescent="0.25">
      <c r="A73" s="238"/>
      <c r="B73" s="238"/>
      <c r="C73" s="238"/>
      <c r="D73" s="238"/>
      <c r="E73" s="238"/>
      <c r="F73" s="238"/>
      <c r="G73" s="238"/>
    </row>
    <row r="74" spans="1:7" hidden="1" x14ac:dyDescent="0.25">
      <c r="A74" s="238"/>
      <c r="B74" s="238"/>
      <c r="C74" s="238"/>
      <c r="D74" s="238"/>
      <c r="E74" s="238"/>
      <c r="F74" s="238"/>
      <c r="G74" s="238"/>
    </row>
    <row r="75" spans="1:7" hidden="1" x14ac:dyDescent="0.25">
      <c r="A75" s="238"/>
      <c r="B75" s="238"/>
      <c r="C75" s="238"/>
      <c r="D75" s="238"/>
      <c r="E75" s="238"/>
      <c r="F75" s="238"/>
      <c r="G75" s="238"/>
    </row>
    <row r="76" spans="1:7" hidden="1" x14ac:dyDescent="0.25">
      <c r="A76" s="238"/>
      <c r="B76" s="238"/>
      <c r="C76" s="238"/>
      <c r="D76" s="238"/>
      <c r="E76" s="238"/>
      <c r="F76" s="238"/>
      <c r="G76" s="238"/>
    </row>
    <row r="77" spans="1:7" hidden="1" x14ac:dyDescent="0.25">
      <c r="A77" s="238"/>
      <c r="B77" s="238"/>
      <c r="C77" s="238"/>
      <c r="D77" s="238"/>
      <c r="E77" s="238"/>
      <c r="F77" s="238"/>
      <c r="G77" s="238"/>
    </row>
    <row r="78" spans="1:7" hidden="1" x14ac:dyDescent="0.25">
      <c r="A78" s="238"/>
      <c r="B78" s="238"/>
      <c r="C78" s="238"/>
      <c r="D78" s="238"/>
      <c r="E78" s="238"/>
      <c r="F78" s="238"/>
      <c r="G78" s="238"/>
    </row>
    <row r="79" spans="1:7" hidden="1" x14ac:dyDescent="0.25">
      <c r="A79" s="238"/>
      <c r="B79" s="238"/>
      <c r="C79" s="238"/>
      <c r="D79" s="238"/>
      <c r="E79" s="238"/>
      <c r="F79" s="238"/>
      <c r="G79" s="238"/>
    </row>
    <row r="80" spans="1:7" hidden="1" x14ac:dyDescent="0.25">
      <c r="A80" s="238"/>
      <c r="B80" s="238"/>
      <c r="C80" s="238"/>
      <c r="D80" s="238"/>
      <c r="E80" s="238"/>
      <c r="F80" s="238"/>
      <c r="G80" s="238"/>
    </row>
    <row r="81" spans="1:7" hidden="1" x14ac:dyDescent="0.25">
      <c r="A81" s="238"/>
      <c r="B81" s="238"/>
      <c r="C81" s="238"/>
      <c r="D81" s="238"/>
      <c r="E81" s="238"/>
      <c r="F81" s="238"/>
      <c r="G81" s="238"/>
    </row>
    <row r="82" spans="1:7" hidden="1" x14ac:dyDescent="0.25">
      <c r="A82" s="238"/>
      <c r="B82" s="238"/>
      <c r="C82" s="238"/>
      <c r="D82" s="238"/>
      <c r="E82" s="238"/>
      <c r="F82" s="238"/>
      <c r="G82" s="238"/>
    </row>
    <row r="83" spans="1:7" hidden="1" x14ac:dyDescent="0.25">
      <c r="A83" s="238"/>
      <c r="B83" s="238"/>
      <c r="C83" s="238"/>
      <c r="D83" s="238"/>
      <c r="E83" s="238"/>
      <c r="F83" s="238"/>
      <c r="G83" s="238"/>
    </row>
    <row r="84" spans="1:7" hidden="1" x14ac:dyDescent="0.25">
      <c r="A84" s="238"/>
      <c r="B84" s="238"/>
      <c r="C84" s="238"/>
      <c r="D84" s="238"/>
      <c r="E84" s="238"/>
      <c r="F84" s="238"/>
      <c r="G84" s="238"/>
    </row>
    <row r="85" spans="1:7" hidden="1" x14ac:dyDescent="0.25">
      <c r="A85" s="238"/>
      <c r="B85" s="238"/>
      <c r="C85" s="238"/>
      <c r="D85" s="238"/>
      <c r="E85" s="238"/>
      <c r="F85" s="238"/>
      <c r="G85" s="238"/>
    </row>
    <row r="86" spans="1:7" hidden="1" x14ac:dyDescent="0.25">
      <c r="A86" s="238"/>
      <c r="B86" s="238"/>
      <c r="C86" s="238"/>
      <c r="D86" s="238"/>
      <c r="E86" s="238"/>
      <c r="F86" s="238"/>
      <c r="G86" s="238"/>
    </row>
    <row r="87" spans="1:7" hidden="1" x14ac:dyDescent="0.25">
      <c r="A87" s="238"/>
      <c r="B87" s="238"/>
      <c r="C87" s="238"/>
      <c r="D87" s="238"/>
      <c r="E87" s="238"/>
      <c r="F87" s="238"/>
      <c r="G87" s="238"/>
    </row>
    <row r="88" spans="1:7" hidden="1" x14ac:dyDescent="0.25">
      <c r="A88" s="238"/>
      <c r="B88" s="238"/>
      <c r="C88" s="238"/>
      <c r="D88" s="238"/>
      <c r="E88" s="238"/>
      <c r="F88" s="238"/>
      <c r="G88" s="238"/>
    </row>
    <row r="89" spans="1:7" hidden="1" x14ac:dyDescent="0.25">
      <c r="A89" s="238"/>
      <c r="B89" s="238"/>
      <c r="C89" s="238"/>
      <c r="D89" s="238"/>
      <c r="E89" s="238"/>
      <c r="F89" s="238"/>
      <c r="G89" s="238"/>
    </row>
    <row r="90" spans="1:7" hidden="1" x14ac:dyDescent="0.25">
      <c r="A90" s="238"/>
      <c r="B90" s="238"/>
      <c r="C90" s="238"/>
      <c r="D90" s="238"/>
      <c r="E90" s="238"/>
      <c r="F90" s="238"/>
      <c r="G90" s="238"/>
    </row>
    <row r="91" spans="1:7" hidden="1" x14ac:dyDescent="0.25">
      <c r="A91" s="238"/>
      <c r="B91" s="238"/>
      <c r="C91" s="238"/>
      <c r="D91" s="238"/>
      <c r="E91" s="238"/>
      <c r="F91" s="238"/>
      <c r="G91" s="238"/>
    </row>
    <row r="92" spans="1:7" hidden="1" x14ac:dyDescent="0.25">
      <c r="A92" s="238"/>
      <c r="B92" s="238"/>
      <c r="C92" s="238"/>
      <c r="D92" s="238"/>
      <c r="E92" s="238"/>
      <c r="F92" s="238"/>
      <c r="G92" s="238"/>
    </row>
    <row r="93" spans="1:7" hidden="1" x14ac:dyDescent="0.25">
      <c r="A93" s="238"/>
      <c r="B93" s="238"/>
      <c r="C93" s="238"/>
      <c r="D93" s="238"/>
      <c r="E93" s="238"/>
      <c r="F93" s="238"/>
      <c r="G93" s="238"/>
    </row>
    <row r="94" spans="1:7" hidden="1" x14ac:dyDescent="0.25">
      <c r="A94" s="238"/>
      <c r="B94" s="238"/>
      <c r="C94" s="238"/>
      <c r="D94" s="238"/>
      <c r="E94" s="238"/>
      <c r="F94" s="238"/>
      <c r="G94" s="238"/>
    </row>
    <row r="95" spans="1:7" hidden="1" x14ac:dyDescent="0.25">
      <c r="A95" s="238"/>
      <c r="B95" s="238"/>
      <c r="C95" s="238"/>
      <c r="D95" s="238"/>
      <c r="E95" s="238"/>
      <c r="F95" s="238"/>
      <c r="G95" s="238"/>
    </row>
    <row r="96" spans="1:7" hidden="1" x14ac:dyDescent="0.25">
      <c r="A96" s="238"/>
      <c r="B96" s="238"/>
      <c r="C96" s="238"/>
      <c r="D96" s="238"/>
      <c r="E96" s="238"/>
      <c r="F96" s="238"/>
      <c r="G96" s="238"/>
    </row>
    <row r="97" spans="1:7" hidden="1" x14ac:dyDescent="0.25">
      <c r="A97" s="238"/>
      <c r="B97" s="238"/>
      <c r="C97" s="238"/>
      <c r="D97" s="238"/>
      <c r="E97" s="238"/>
      <c r="F97" s="238"/>
      <c r="G97" s="238"/>
    </row>
    <row r="98" spans="1:7" hidden="1" x14ac:dyDescent="0.25">
      <c r="A98" s="238"/>
      <c r="B98" s="238"/>
      <c r="C98" s="238"/>
      <c r="D98" s="238"/>
      <c r="E98" s="238"/>
      <c r="F98" s="238"/>
      <c r="G98" s="238"/>
    </row>
    <row r="99" spans="1:7" hidden="1" x14ac:dyDescent="0.25">
      <c r="A99" s="238"/>
      <c r="B99" s="238"/>
      <c r="C99" s="238"/>
      <c r="D99" s="238"/>
      <c r="E99" s="238"/>
      <c r="F99" s="238"/>
      <c r="G99" s="238"/>
    </row>
    <row r="100" spans="1:7" hidden="1" x14ac:dyDescent="0.25">
      <c r="A100" s="238"/>
      <c r="B100" s="238"/>
      <c r="C100" s="238"/>
      <c r="D100" s="238"/>
      <c r="E100" s="238"/>
      <c r="F100" s="238"/>
      <c r="G100" s="238"/>
    </row>
    <row r="101" spans="1:7" hidden="1" x14ac:dyDescent="0.25">
      <c r="A101" s="238"/>
      <c r="B101" s="238"/>
      <c r="C101" s="238"/>
      <c r="D101" s="238"/>
      <c r="E101" s="238"/>
      <c r="F101" s="238"/>
      <c r="G101" s="238"/>
    </row>
    <row r="102" spans="1:7" hidden="1" x14ac:dyDescent="0.25">
      <c r="A102" s="238"/>
      <c r="B102" s="238"/>
      <c r="C102" s="238"/>
      <c r="D102" s="238"/>
      <c r="E102" s="238"/>
      <c r="F102" s="238"/>
      <c r="G102" s="238"/>
    </row>
    <row r="103" spans="1:7" hidden="1" x14ac:dyDescent="0.25">
      <c r="A103" s="238"/>
      <c r="B103" s="238"/>
      <c r="C103" s="238"/>
      <c r="D103" s="238"/>
      <c r="E103" s="238"/>
      <c r="F103" s="238"/>
      <c r="G103" s="238"/>
    </row>
    <row r="104" spans="1:7" hidden="1" x14ac:dyDescent="0.25">
      <c r="A104" s="238"/>
      <c r="B104" s="238"/>
      <c r="C104" s="238"/>
      <c r="D104" s="238"/>
      <c r="E104" s="238"/>
      <c r="F104" s="238"/>
      <c r="G104" s="238"/>
    </row>
    <row r="105" spans="1:7" hidden="1" x14ac:dyDescent="0.25">
      <c r="A105" s="238"/>
      <c r="B105" s="238"/>
      <c r="C105" s="238"/>
      <c r="D105" s="238"/>
      <c r="E105" s="238"/>
      <c r="F105" s="238"/>
      <c r="G105" s="238"/>
    </row>
    <row r="106" spans="1:7" hidden="1" x14ac:dyDescent="0.25">
      <c r="A106" s="238"/>
      <c r="B106" s="238"/>
      <c r="C106" s="238"/>
      <c r="D106" s="238"/>
      <c r="E106" s="238"/>
      <c r="F106" s="238"/>
      <c r="G106" s="238"/>
    </row>
    <row r="107" spans="1:7" hidden="1" x14ac:dyDescent="0.25">
      <c r="A107" s="238"/>
      <c r="B107" s="238"/>
      <c r="C107" s="238"/>
      <c r="D107" s="238"/>
      <c r="E107" s="238"/>
      <c r="F107" s="238"/>
      <c r="G107" s="238"/>
    </row>
    <row r="108" spans="1:7" hidden="1" x14ac:dyDescent="0.25">
      <c r="A108" s="238"/>
      <c r="B108" s="238"/>
      <c r="C108" s="238"/>
      <c r="D108" s="238"/>
      <c r="E108" s="238"/>
      <c r="F108" s="238"/>
      <c r="G108" s="238"/>
    </row>
    <row r="109" spans="1:7" hidden="1" x14ac:dyDescent="0.25">
      <c r="A109" s="238"/>
      <c r="B109" s="238"/>
      <c r="C109" s="238"/>
      <c r="D109" s="238"/>
      <c r="E109" s="238"/>
      <c r="F109" s="238"/>
      <c r="G109" s="238"/>
    </row>
    <row r="110" spans="1:7" hidden="1" x14ac:dyDescent="0.25">
      <c r="A110" s="238"/>
      <c r="B110" s="238"/>
      <c r="C110" s="238"/>
      <c r="D110" s="238"/>
      <c r="E110" s="238"/>
      <c r="F110" s="238"/>
      <c r="G110" s="238"/>
    </row>
    <row r="111" spans="1:7" hidden="1" x14ac:dyDescent="0.25">
      <c r="A111" s="238"/>
      <c r="B111" s="238"/>
      <c r="C111" s="238"/>
      <c r="D111" s="238"/>
      <c r="E111" s="238"/>
      <c r="F111" s="238"/>
      <c r="G111" s="238"/>
    </row>
    <row r="112" spans="1:7" hidden="1" x14ac:dyDescent="0.25">
      <c r="A112" s="238"/>
      <c r="B112" s="238"/>
      <c r="C112" s="238"/>
      <c r="D112" s="238"/>
      <c r="E112" s="238"/>
      <c r="F112" s="238"/>
      <c r="G112" s="238"/>
    </row>
    <row r="113" spans="1:7" hidden="1" x14ac:dyDescent="0.25">
      <c r="A113" s="238"/>
      <c r="B113" s="238"/>
      <c r="C113" s="238"/>
      <c r="D113" s="238"/>
      <c r="E113" s="238"/>
      <c r="F113" s="238"/>
      <c r="G113" s="238"/>
    </row>
    <row r="114" spans="1:7" hidden="1" x14ac:dyDescent="0.25">
      <c r="A114" s="238"/>
      <c r="B114" s="238"/>
      <c r="C114" s="238"/>
      <c r="D114" s="238"/>
      <c r="E114" s="238"/>
      <c r="F114" s="238"/>
      <c r="G114" s="238"/>
    </row>
    <row r="115" spans="1:7" hidden="1" x14ac:dyDescent="0.25">
      <c r="A115" s="238"/>
      <c r="B115" s="238"/>
      <c r="C115" s="238"/>
      <c r="D115" s="238"/>
      <c r="E115" s="238"/>
      <c r="F115" s="238"/>
      <c r="G115" s="238"/>
    </row>
    <row r="116" spans="1:7" hidden="1" x14ac:dyDescent="0.25">
      <c r="A116" s="238"/>
      <c r="B116" s="238"/>
      <c r="C116" s="238"/>
      <c r="D116" s="238"/>
      <c r="E116" s="238"/>
      <c r="F116" s="238"/>
      <c r="G116" s="238"/>
    </row>
    <row r="117" spans="1:7" hidden="1" x14ac:dyDescent="0.25">
      <c r="A117" s="238"/>
      <c r="B117" s="238"/>
      <c r="C117" s="238"/>
      <c r="D117" s="238"/>
      <c r="E117" s="238"/>
      <c r="F117" s="238"/>
      <c r="G117" s="238"/>
    </row>
    <row r="118" spans="1:7" hidden="1" x14ac:dyDescent="0.25">
      <c r="A118" s="238"/>
      <c r="B118" s="238"/>
      <c r="C118" s="238"/>
      <c r="D118" s="238"/>
      <c r="E118" s="238"/>
      <c r="F118" s="238"/>
      <c r="G118" s="238"/>
    </row>
    <row r="119" spans="1:7" hidden="1" x14ac:dyDescent="0.25">
      <c r="A119" s="238"/>
      <c r="B119" s="238"/>
      <c r="C119" s="238"/>
      <c r="D119" s="238"/>
      <c r="E119" s="238"/>
      <c r="F119" s="238"/>
      <c r="G119" s="238"/>
    </row>
    <row r="120" spans="1:7" hidden="1" x14ac:dyDescent="0.25">
      <c r="A120" s="238"/>
      <c r="B120" s="238"/>
      <c r="C120" s="238"/>
      <c r="D120" s="238"/>
      <c r="E120" s="238"/>
      <c r="F120" s="238"/>
      <c r="G120" s="238"/>
    </row>
    <row r="121" spans="1:7" hidden="1" x14ac:dyDescent="0.25">
      <c r="A121" s="238"/>
      <c r="B121" s="238"/>
      <c r="C121" s="238"/>
      <c r="D121" s="238"/>
      <c r="E121" s="238"/>
      <c r="F121" s="238"/>
      <c r="G121" s="238"/>
    </row>
    <row r="122" spans="1:7" hidden="1" x14ac:dyDescent="0.25">
      <c r="A122" s="238"/>
      <c r="B122" s="238"/>
      <c r="C122" s="238"/>
      <c r="D122" s="238"/>
      <c r="E122" s="238"/>
      <c r="F122" s="238"/>
      <c r="G122" s="238"/>
    </row>
    <row r="123" spans="1:7" hidden="1" x14ac:dyDescent="0.25">
      <c r="A123" s="238"/>
      <c r="B123" s="238"/>
      <c r="C123" s="238"/>
      <c r="D123" s="238"/>
      <c r="E123" s="238"/>
      <c r="F123" s="238"/>
      <c r="G123" s="238"/>
    </row>
    <row r="124" spans="1:7" hidden="1" x14ac:dyDescent="0.25">
      <c r="A124" s="238"/>
      <c r="B124" s="238"/>
      <c r="C124" s="238"/>
      <c r="D124" s="238"/>
      <c r="E124" s="238"/>
      <c r="F124" s="238"/>
      <c r="G124" s="238"/>
    </row>
    <row r="125" spans="1:7" hidden="1" x14ac:dyDescent="0.25">
      <c r="A125" s="238"/>
      <c r="B125" s="238"/>
      <c r="C125" s="238"/>
      <c r="D125" s="238"/>
      <c r="E125" s="238"/>
      <c r="F125" s="238"/>
      <c r="G125" s="238"/>
    </row>
    <row r="126" spans="1:7" hidden="1" x14ac:dyDescent="0.25">
      <c r="A126" s="238"/>
      <c r="B126" s="238"/>
      <c r="C126" s="238"/>
      <c r="D126" s="238"/>
      <c r="E126" s="238"/>
      <c r="F126" s="238"/>
      <c r="G126" s="238"/>
    </row>
    <row r="127" spans="1:7" hidden="1" x14ac:dyDescent="0.25">
      <c r="A127" s="238"/>
      <c r="B127" s="238"/>
      <c r="C127" s="238"/>
      <c r="D127" s="238"/>
      <c r="E127" s="238"/>
      <c r="F127" s="238"/>
      <c r="G127" s="238"/>
    </row>
    <row r="128" spans="1:7" hidden="1" x14ac:dyDescent="0.25">
      <c r="A128" s="238"/>
      <c r="B128" s="238"/>
      <c r="C128" s="238"/>
      <c r="D128" s="238"/>
      <c r="E128" s="238"/>
      <c r="F128" s="238"/>
      <c r="G128" s="238"/>
    </row>
    <row r="129" spans="1:7" hidden="1" x14ac:dyDescent="0.25">
      <c r="A129" s="238"/>
      <c r="B129" s="238"/>
      <c r="C129" s="238"/>
      <c r="D129" s="238"/>
      <c r="E129" s="238"/>
      <c r="F129" s="238"/>
      <c r="G129" s="238"/>
    </row>
    <row r="130" spans="1:7" hidden="1" x14ac:dyDescent="0.25">
      <c r="A130" s="238"/>
      <c r="B130" s="238"/>
      <c r="C130" s="238"/>
      <c r="D130" s="238"/>
      <c r="E130" s="238"/>
      <c r="F130" s="238"/>
      <c r="G130" s="238"/>
    </row>
    <row r="131" spans="1:7" hidden="1" x14ac:dyDescent="0.25">
      <c r="A131" s="238"/>
      <c r="B131" s="238"/>
      <c r="C131" s="238"/>
      <c r="D131" s="238"/>
      <c r="E131" s="238"/>
      <c r="F131" s="238"/>
      <c r="G131" s="238"/>
    </row>
    <row r="132" spans="1:7" hidden="1" x14ac:dyDescent="0.25">
      <c r="A132" s="238"/>
      <c r="B132" s="238"/>
      <c r="C132" s="238"/>
      <c r="D132" s="238"/>
      <c r="E132" s="238"/>
      <c r="F132" s="238"/>
      <c r="G132" s="238"/>
    </row>
    <row r="133" spans="1:7" hidden="1" x14ac:dyDescent="0.25">
      <c r="A133" s="238"/>
      <c r="B133" s="238"/>
      <c r="C133" s="238"/>
      <c r="D133" s="238"/>
      <c r="E133" s="238"/>
      <c r="F133" s="238"/>
      <c r="G133" s="238"/>
    </row>
    <row r="134" spans="1:7" hidden="1" x14ac:dyDescent="0.25">
      <c r="A134" s="238"/>
      <c r="B134" s="238"/>
      <c r="C134" s="238"/>
      <c r="D134" s="238"/>
      <c r="E134" s="238"/>
      <c r="F134" s="238"/>
      <c r="G134" s="238"/>
    </row>
    <row r="135" spans="1:7" hidden="1" x14ac:dyDescent="0.25">
      <c r="A135" s="238"/>
      <c r="B135" s="238"/>
      <c r="C135" s="238"/>
      <c r="D135" s="238"/>
      <c r="E135" s="238"/>
      <c r="F135" s="238"/>
      <c r="G135" s="238"/>
    </row>
    <row r="136" spans="1:7" hidden="1" x14ac:dyDescent="0.25">
      <c r="A136" s="238"/>
      <c r="B136" s="238"/>
      <c r="C136" s="238"/>
      <c r="D136" s="238"/>
      <c r="E136" s="238"/>
      <c r="F136" s="238"/>
      <c r="G136" s="238"/>
    </row>
    <row r="137" spans="1:7" hidden="1" x14ac:dyDescent="0.25">
      <c r="A137" s="238"/>
      <c r="B137" s="238"/>
      <c r="C137" s="238"/>
      <c r="D137" s="238"/>
      <c r="E137" s="238"/>
      <c r="F137" s="238"/>
      <c r="G137" s="238"/>
    </row>
    <row r="138" spans="1:7" hidden="1" x14ac:dyDescent="0.25">
      <c r="A138" s="238"/>
      <c r="B138" s="238"/>
      <c r="C138" s="238"/>
      <c r="D138" s="238"/>
      <c r="E138" s="238"/>
      <c r="F138" s="238"/>
      <c r="G138" s="238"/>
    </row>
    <row r="139" spans="1:7" hidden="1" x14ac:dyDescent="0.25">
      <c r="A139" s="238"/>
      <c r="B139" s="238"/>
      <c r="C139" s="238"/>
      <c r="D139" s="238"/>
      <c r="E139" s="238"/>
      <c r="F139" s="238"/>
      <c r="G139" s="238"/>
    </row>
    <row r="140" spans="1:7" hidden="1" x14ac:dyDescent="0.25">
      <c r="A140" s="238"/>
      <c r="B140" s="238"/>
      <c r="C140" s="238"/>
      <c r="D140" s="238"/>
      <c r="E140" s="238"/>
      <c r="F140" s="238"/>
      <c r="G140" s="238"/>
    </row>
    <row r="141" spans="1:7" hidden="1" x14ac:dyDescent="0.25">
      <c r="A141" s="238"/>
      <c r="B141" s="238"/>
      <c r="C141" s="238"/>
      <c r="D141" s="238"/>
      <c r="E141" s="238"/>
      <c r="F141" s="238"/>
      <c r="G141" s="238"/>
    </row>
    <row r="142" spans="1:7" hidden="1" x14ac:dyDescent="0.25">
      <c r="A142" s="238"/>
      <c r="B142" s="238"/>
      <c r="C142" s="238"/>
      <c r="D142" s="238"/>
      <c r="E142" s="238"/>
      <c r="F142" s="238"/>
      <c r="G142" s="238"/>
    </row>
    <row r="143" spans="1:7" hidden="1" x14ac:dyDescent="0.25">
      <c r="A143" s="238"/>
      <c r="B143" s="238"/>
      <c r="C143" s="238"/>
      <c r="D143" s="238"/>
      <c r="E143" s="238"/>
      <c r="F143" s="238"/>
      <c r="G143" s="238"/>
    </row>
    <row r="144" spans="1:7" hidden="1" x14ac:dyDescent="0.25">
      <c r="A144" s="238"/>
      <c r="B144" s="238"/>
      <c r="C144" s="238"/>
      <c r="D144" s="238"/>
      <c r="E144" s="238"/>
      <c r="F144" s="238"/>
      <c r="G144" s="238"/>
    </row>
    <row r="145" spans="1:7" hidden="1" x14ac:dyDescent="0.25">
      <c r="A145" s="238"/>
      <c r="B145" s="238"/>
      <c r="C145" s="238"/>
      <c r="D145" s="238"/>
      <c r="E145" s="238"/>
      <c r="F145" s="238"/>
      <c r="G145" s="238"/>
    </row>
    <row r="146" spans="1:7" hidden="1" x14ac:dyDescent="0.25">
      <c r="A146" s="238"/>
      <c r="B146" s="238"/>
      <c r="C146" s="238"/>
      <c r="D146" s="238"/>
      <c r="E146" s="238"/>
      <c r="F146" s="238"/>
      <c r="G146" s="238"/>
    </row>
    <row r="147" spans="1:7" hidden="1" x14ac:dyDescent="0.25">
      <c r="A147" s="238"/>
      <c r="B147" s="238"/>
      <c r="C147" s="238"/>
      <c r="D147" s="238"/>
      <c r="E147" s="238"/>
      <c r="F147" s="238"/>
      <c r="G147" s="238"/>
    </row>
    <row r="148" spans="1:7" hidden="1" x14ac:dyDescent="0.25">
      <c r="A148" s="238"/>
      <c r="B148" s="238"/>
      <c r="C148" s="238"/>
      <c r="D148" s="238"/>
      <c r="E148" s="238"/>
      <c r="F148" s="238"/>
      <c r="G148" s="238"/>
    </row>
    <row r="149" spans="1:7" hidden="1" x14ac:dyDescent="0.25">
      <c r="A149" s="238"/>
      <c r="B149" s="238"/>
      <c r="C149" s="238"/>
      <c r="D149" s="238"/>
      <c r="E149" s="238"/>
      <c r="F149" s="238"/>
      <c r="G149" s="238"/>
    </row>
    <row r="150" spans="1:7" hidden="1" x14ac:dyDescent="0.25">
      <c r="A150" s="238"/>
      <c r="B150" s="238"/>
      <c r="C150" s="238"/>
      <c r="D150" s="238"/>
      <c r="E150" s="238"/>
      <c r="F150" s="238"/>
      <c r="G150" s="238"/>
    </row>
    <row r="151" spans="1:7" hidden="1" x14ac:dyDescent="0.25">
      <c r="A151" s="238"/>
      <c r="B151" s="238"/>
      <c r="C151" s="238"/>
      <c r="D151" s="238"/>
      <c r="E151" s="238"/>
      <c r="F151" s="238"/>
      <c r="G151" s="238"/>
    </row>
    <row r="152" spans="1:7" hidden="1" x14ac:dyDescent="0.25">
      <c r="A152" s="238"/>
      <c r="B152" s="238"/>
      <c r="C152" s="238"/>
      <c r="D152" s="238"/>
      <c r="E152" s="238"/>
      <c r="F152" s="238"/>
      <c r="G152" s="238"/>
    </row>
    <row r="153" spans="1:7" hidden="1" x14ac:dyDescent="0.25">
      <c r="A153" s="238"/>
      <c r="B153" s="238"/>
      <c r="C153" s="238"/>
      <c r="D153" s="238"/>
      <c r="E153" s="238"/>
      <c r="F153" s="238"/>
      <c r="G153" s="238"/>
    </row>
    <row r="154" spans="1:7" hidden="1" x14ac:dyDescent="0.25">
      <c r="A154" s="238"/>
      <c r="B154" s="238"/>
      <c r="C154" s="238"/>
      <c r="D154" s="238"/>
      <c r="E154" s="238"/>
      <c r="F154" s="238"/>
      <c r="G154" s="238"/>
    </row>
    <row r="155" spans="1:7" hidden="1" x14ac:dyDescent="0.25">
      <c r="A155" s="238"/>
      <c r="B155" s="238"/>
      <c r="C155" s="238"/>
      <c r="D155" s="238"/>
      <c r="E155" s="238"/>
      <c r="F155" s="238"/>
      <c r="G155" s="238"/>
    </row>
    <row r="156" spans="1:7" hidden="1" x14ac:dyDescent="0.25">
      <c r="A156" s="238"/>
      <c r="B156" s="238"/>
      <c r="C156" s="238"/>
      <c r="D156" s="238"/>
      <c r="E156" s="238"/>
      <c r="F156" s="238"/>
      <c r="G156" s="238"/>
    </row>
    <row r="157" spans="1:7" hidden="1" x14ac:dyDescent="0.25">
      <c r="A157" s="238"/>
      <c r="B157" s="238"/>
      <c r="C157" s="238"/>
      <c r="D157" s="238"/>
      <c r="E157" s="238"/>
      <c r="F157" s="238"/>
      <c r="G157" s="238"/>
    </row>
    <row r="158" spans="1:7" hidden="1" x14ac:dyDescent="0.25">
      <c r="A158" s="238"/>
      <c r="B158" s="238"/>
      <c r="C158" s="238"/>
      <c r="D158" s="238"/>
      <c r="E158" s="238"/>
      <c r="F158" s="238"/>
      <c r="G158" s="238"/>
    </row>
    <row r="159" spans="1:7" hidden="1" x14ac:dyDescent="0.25">
      <c r="A159" s="238"/>
      <c r="B159" s="238"/>
      <c r="C159" s="238"/>
      <c r="D159" s="238"/>
      <c r="E159" s="238"/>
      <c r="F159" s="238"/>
      <c r="G159" s="238"/>
    </row>
    <row r="160" spans="1:7" hidden="1" x14ac:dyDescent="0.25">
      <c r="A160" s="238"/>
      <c r="B160" s="238"/>
      <c r="C160" s="238"/>
      <c r="D160" s="238"/>
      <c r="E160" s="238"/>
      <c r="F160" s="238"/>
      <c r="G160" s="238"/>
    </row>
    <row r="161" spans="1:7" hidden="1" x14ac:dyDescent="0.25">
      <c r="A161" s="238"/>
      <c r="B161" s="238"/>
      <c r="C161" s="238"/>
      <c r="D161" s="238"/>
      <c r="E161" s="238"/>
      <c r="F161" s="238"/>
      <c r="G161" s="238"/>
    </row>
    <row r="162" spans="1:7" hidden="1" x14ac:dyDescent="0.25">
      <c r="A162" s="238"/>
      <c r="B162" s="238"/>
      <c r="C162" s="238"/>
      <c r="D162" s="238"/>
      <c r="E162" s="238"/>
      <c r="F162" s="238"/>
      <c r="G162" s="238"/>
    </row>
    <row r="163" spans="1:7" hidden="1" x14ac:dyDescent="0.25">
      <c r="A163" s="238"/>
      <c r="B163" s="238"/>
      <c r="C163" s="238"/>
      <c r="D163" s="238"/>
      <c r="E163" s="238"/>
      <c r="F163" s="238"/>
      <c r="G163" s="238"/>
    </row>
    <row r="164" spans="1:7" hidden="1" x14ac:dyDescent="0.25">
      <c r="A164" s="238"/>
      <c r="B164" s="238"/>
      <c r="C164" s="238"/>
      <c r="D164" s="238"/>
      <c r="E164" s="238"/>
      <c r="F164" s="238"/>
      <c r="G164" s="238"/>
    </row>
    <row r="165" spans="1:7" hidden="1" x14ac:dyDescent="0.25">
      <c r="A165" s="238"/>
      <c r="B165" s="238"/>
      <c r="C165" s="238"/>
      <c r="D165" s="238"/>
      <c r="E165" s="238"/>
      <c r="F165" s="238"/>
      <c r="G165" s="238"/>
    </row>
    <row r="166" spans="1:7" hidden="1" x14ac:dyDescent="0.25">
      <c r="A166" s="238"/>
      <c r="B166" s="238"/>
      <c r="C166" s="238"/>
      <c r="D166" s="238"/>
      <c r="E166" s="238"/>
      <c r="F166" s="238"/>
      <c r="G166" s="238"/>
    </row>
    <row r="167" spans="1:7" hidden="1" x14ac:dyDescent="0.25">
      <c r="A167" s="238"/>
      <c r="B167" s="238"/>
      <c r="C167" s="238"/>
      <c r="D167" s="238"/>
      <c r="E167" s="238"/>
      <c r="F167" s="238"/>
      <c r="G167" s="238"/>
    </row>
    <row r="168" spans="1:7" hidden="1" x14ac:dyDescent="0.25">
      <c r="A168" s="238"/>
      <c r="B168" s="238"/>
      <c r="C168" s="238"/>
      <c r="D168" s="238"/>
      <c r="E168" s="238"/>
      <c r="F168" s="238"/>
      <c r="G168" s="238"/>
    </row>
    <row r="169" spans="1:7" hidden="1" x14ac:dyDescent="0.25">
      <c r="A169" s="238"/>
      <c r="B169" s="238"/>
      <c r="C169" s="238"/>
      <c r="D169" s="238"/>
      <c r="E169" s="238"/>
      <c r="F169" s="238"/>
      <c r="G169" s="238"/>
    </row>
    <row r="170" spans="1:7" hidden="1" x14ac:dyDescent="0.25">
      <c r="A170" s="238"/>
      <c r="B170" s="238"/>
      <c r="C170" s="238"/>
      <c r="D170" s="238"/>
      <c r="E170" s="238"/>
      <c r="F170" s="238"/>
      <c r="G170" s="238"/>
    </row>
    <row r="171" spans="1:7" hidden="1" x14ac:dyDescent="0.25">
      <c r="A171" s="238"/>
      <c r="B171" s="238"/>
      <c r="C171" s="238"/>
      <c r="D171" s="238"/>
      <c r="E171" s="238"/>
      <c r="F171" s="238"/>
      <c r="G171" s="238"/>
    </row>
    <row r="172" spans="1:7" hidden="1" x14ac:dyDescent="0.25">
      <c r="A172" s="238"/>
      <c r="B172" s="238"/>
      <c r="C172" s="238"/>
      <c r="D172" s="238"/>
      <c r="E172" s="238"/>
      <c r="F172" s="238"/>
      <c r="G172" s="238"/>
    </row>
    <row r="173" spans="1:7" hidden="1" x14ac:dyDescent="0.25">
      <c r="A173" s="238"/>
      <c r="B173" s="238"/>
      <c r="C173" s="238"/>
      <c r="D173" s="238"/>
      <c r="E173" s="238"/>
      <c r="F173" s="238"/>
      <c r="G173" s="238"/>
    </row>
    <row r="174" spans="1:7" hidden="1" x14ac:dyDescent="0.25">
      <c r="A174" s="238"/>
      <c r="B174" s="238"/>
      <c r="C174" s="238"/>
      <c r="D174" s="238"/>
      <c r="E174" s="238"/>
      <c r="F174" s="238"/>
      <c r="G174" s="238"/>
    </row>
    <row r="175" spans="1:7" hidden="1" x14ac:dyDescent="0.25">
      <c r="A175" s="238"/>
      <c r="B175" s="238"/>
      <c r="C175" s="238"/>
      <c r="D175" s="238"/>
      <c r="E175" s="238"/>
      <c r="F175" s="238"/>
      <c r="G175" s="238"/>
    </row>
    <row r="176" spans="1:7" hidden="1" x14ac:dyDescent="0.25">
      <c r="A176" s="238"/>
      <c r="B176" s="238"/>
      <c r="C176" s="238"/>
      <c r="D176" s="238"/>
      <c r="E176" s="238"/>
      <c r="F176" s="238"/>
      <c r="G176" s="238"/>
    </row>
    <row r="177" spans="1:7" hidden="1" x14ac:dyDescent="0.25">
      <c r="A177" s="238"/>
      <c r="B177" s="238"/>
      <c r="C177" s="238"/>
      <c r="D177" s="238"/>
      <c r="E177" s="238"/>
      <c r="F177" s="238"/>
      <c r="G177" s="238"/>
    </row>
    <row r="178" spans="1:7" hidden="1" x14ac:dyDescent="0.25">
      <c r="A178" s="238"/>
      <c r="B178" s="238"/>
      <c r="C178" s="238"/>
      <c r="D178" s="238"/>
      <c r="E178" s="238"/>
      <c r="F178" s="238"/>
      <c r="G178" s="238"/>
    </row>
    <row r="179" spans="1:7" hidden="1" x14ac:dyDescent="0.25">
      <c r="A179" s="238"/>
      <c r="B179" s="238"/>
      <c r="C179" s="238"/>
      <c r="D179" s="238"/>
      <c r="E179" s="238"/>
      <c r="F179" s="238"/>
      <c r="G179" s="238"/>
    </row>
    <row r="180" spans="1:7" hidden="1" x14ac:dyDescent="0.25">
      <c r="A180" s="238"/>
      <c r="B180" s="238"/>
      <c r="C180" s="238"/>
      <c r="D180" s="238"/>
      <c r="E180" s="238"/>
      <c r="F180" s="238"/>
      <c r="G180" s="238"/>
    </row>
    <row r="181" spans="1:7" hidden="1" x14ac:dyDescent="0.25">
      <c r="A181" s="238"/>
      <c r="B181" s="238"/>
      <c r="C181" s="238"/>
      <c r="D181" s="238"/>
      <c r="E181" s="238"/>
      <c r="F181" s="238"/>
      <c r="G181" s="238"/>
    </row>
    <row r="182" spans="1:7" hidden="1" x14ac:dyDescent="0.25">
      <c r="A182" s="238"/>
      <c r="B182" s="238"/>
      <c r="C182" s="238"/>
      <c r="D182" s="238"/>
      <c r="E182" s="238"/>
      <c r="F182" s="238"/>
      <c r="G182" s="238"/>
    </row>
    <row r="183" spans="1:7" hidden="1" x14ac:dyDescent="0.25">
      <c r="A183" s="238"/>
      <c r="B183" s="238"/>
      <c r="C183" s="238"/>
      <c r="D183" s="238"/>
      <c r="E183" s="238"/>
      <c r="F183" s="238"/>
      <c r="G183" s="238"/>
    </row>
    <row r="184" spans="1:7" hidden="1" x14ac:dyDescent="0.25">
      <c r="A184" s="238"/>
      <c r="B184" s="238"/>
      <c r="C184" s="238"/>
      <c r="D184" s="238"/>
      <c r="E184" s="238"/>
      <c r="F184" s="238"/>
      <c r="G184" s="238"/>
    </row>
    <row r="185" spans="1:7" hidden="1" x14ac:dyDescent="0.25">
      <c r="A185" s="238"/>
      <c r="B185" s="238"/>
      <c r="C185" s="238"/>
      <c r="D185" s="238"/>
      <c r="E185" s="238"/>
      <c r="F185" s="238"/>
      <c r="G185" s="238"/>
    </row>
    <row r="186" spans="1:7" hidden="1" x14ac:dyDescent="0.25">
      <c r="A186" s="238"/>
      <c r="B186" s="238"/>
      <c r="C186" s="238"/>
      <c r="D186" s="238"/>
      <c r="E186" s="238"/>
      <c r="F186" s="238"/>
      <c r="G186" s="238"/>
    </row>
    <row r="187" spans="1:7" hidden="1" x14ac:dyDescent="0.25">
      <c r="A187" s="238"/>
      <c r="B187" s="238"/>
      <c r="C187" s="238"/>
      <c r="D187" s="238"/>
      <c r="E187" s="238"/>
      <c r="F187" s="238"/>
      <c r="G187" s="238"/>
    </row>
    <row r="188" spans="1:7" hidden="1" x14ac:dyDescent="0.25">
      <c r="A188" s="238"/>
      <c r="B188" s="238"/>
      <c r="C188" s="238"/>
      <c r="D188" s="238"/>
      <c r="E188" s="238"/>
      <c r="F188" s="238"/>
      <c r="G188" s="238"/>
    </row>
    <row r="189" spans="1:7" hidden="1" x14ac:dyDescent="0.25">
      <c r="A189" s="238"/>
      <c r="B189" s="238"/>
      <c r="C189" s="238"/>
      <c r="D189" s="238"/>
      <c r="E189" s="238"/>
      <c r="F189" s="238"/>
      <c r="G189" s="238"/>
    </row>
    <row r="190" spans="1:7" hidden="1" x14ac:dyDescent="0.25">
      <c r="A190" s="238"/>
      <c r="B190" s="238"/>
      <c r="C190" s="238"/>
      <c r="D190" s="238"/>
      <c r="E190" s="238"/>
      <c r="F190" s="238"/>
      <c r="G190" s="238"/>
    </row>
    <row r="191" spans="1:7" hidden="1" x14ac:dyDescent="0.25">
      <c r="A191" s="238"/>
      <c r="B191" s="238"/>
      <c r="C191" s="238"/>
      <c r="D191" s="238"/>
      <c r="E191" s="238"/>
      <c r="F191" s="238"/>
      <c r="G191" s="238"/>
    </row>
    <row r="192" spans="1:7" hidden="1" x14ac:dyDescent="0.25">
      <c r="A192" s="238"/>
      <c r="B192" s="238"/>
      <c r="C192" s="238"/>
      <c r="D192" s="238"/>
      <c r="E192" s="238"/>
      <c r="F192" s="238"/>
      <c r="G192" s="238"/>
    </row>
    <row r="193" spans="1:7" hidden="1" x14ac:dyDescent="0.25">
      <c r="A193" s="238"/>
      <c r="B193" s="238"/>
      <c r="C193" s="238"/>
      <c r="D193" s="238"/>
      <c r="E193" s="238"/>
      <c r="F193" s="238"/>
      <c r="G193" s="238"/>
    </row>
    <row r="194" spans="1:7" hidden="1" x14ac:dyDescent="0.25">
      <c r="A194" s="238"/>
      <c r="B194" s="238"/>
      <c r="C194" s="238"/>
      <c r="D194" s="238"/>
      <c r="E194" s="238"/>
      <c r="F194" s="238"/>
      <c r="G194" s="238"/>
    </row>
    <row r="195" spans="1:7" hidden="1" x14ac:dyDescent="0.25">
      <c r="A195" s="238"/>
      <c r="B195" s="238"/>
      <c r="C195" s="238"/>
      <c r="D195" s="238"/>
      <c r="E195" s="238"/>
      <c r="F195" s="238"/>
      <c r="G195" s="238"/>
    </row>
    <row r="196" spans="1:7" hidden="1" x14ac:dyDescent="0.25">
      <c r="A196" s="238"/>
      <c r="B196" s="238"/>
      <c r="C196" s="238"/>
      <c r="D196" s="238"/>
      <c r="E196" s="238"/>
      <c r="F196" s="238"/>
      <c r="G196" s="238"/>
    </row>
    <row r="197" spans="1:7" hidden="1" x14ac:dyDescent="0.25">
      <c r="A197" s="238"/>
      <c r="B197" s="238"/>
      <c r="C197" s="238"/>
      <c r="D197" s="238"/>
      <c r="E197" s="238"/>
      <c r="F197" s="238"/>
      <c r="G197" s="238"/>
    </row>
    <row r="198" spans="1:7" hidden="1" x14ac:dyDescent="0.25">
      <c r="A198" s="238"/>
      <c r="B198" s="238"/>
      <c r="C198" s="238"/>
      <c r="D198" s="238"/>
      <c r="E198" s="238"/>
      <c r="F198" s="238"/>
      <c r="G198" s="238"/>
    </row>
    <row r="199" spans="1:7" hidden="1" x14ac:dyDescent="0.25">
      <c r="A199" s="238"/>
      <c r="B199" s="238"/>
      <c r="C199" s="238"/>
      <c r="D199" s="238"/>
      <c r="E199" s="238"/>
      <c r="F199" s="238"/>
      <c r="G199" s="238"/>
    </row>
    <row r="200" spans="1:7" hidden="1" x14ac:dyDescent="0.25">
      <c r="A200" s="238"/>
      <c r="B200" s="238"/>
      <c r="C200" s="238"/>
      <c r="D200" s="238"/>
      <c r="E200" s="238"/>
      <c r="F200" s="238"/>
      <c r="G200" s="238"/>
    </row>
    <row r="201" spans="1:7" hidden="1" x14ac:dyDescent="0.25">
      <c r="A201" s="238"/>
      <c r="B201" s="238"/>
      <c r="C201" s="238"/>
      <c r="D201" s="238"/>
      <c r="E201" s="238"/>
      <c r="F201" s="238"/>
      <c r="G201" s="238"/>
    </row>
    <row r="202" spans="1:7" hidden="1" x14ac:dyDescent="0.25">
      <c r="A202" s="238"/>
      <c r="B202" s="238"/>
      <c r="C202" s="238"/>
      <c r="D202" s="238"/>
      <c r="E202" s="238"/>
      <c r="F202" s="238"/>
      <c r="G202" s="238"/>
    </row>
    <row r="203" spans="1:7" hidden="1" x14ac:dyDescent="0.25">
      <c r="A203" s="238"/>
      <c r="B203" s="238"/>
      <c r="C203" s="238"/>
      <c r="D203" s="238"/>
      <c r="E203" s="238"/>
      <c r="F203" s="238"/>
      <c r="G203" s="238"/>
    </row>
    <row r="204" spans="1:7" hidden="1" x14ac:dyDescent="0.25">
      <c r="A204" s="238"/>
      <c r="B204" s="238"/>
      <c r="C204" s="238"/>
      <c r="D204" s="238"/>
      <c r="E204" s="238"/>
      <c r="F204" s="238"/>
      <c r="G204" s="238"/>
    </row>
    <row r="205" spans="1:7" hidden="1" x14ac:dyDescent="0.25">
      <c r="A205" s="238"/>
      <c r="B205" s="238"/>
      <c r="C205" s="238"/>
      <c r="D205" s="238"/>
      <c r="E205" s="238"/>
      <c r="F205" s="238"/>
      <c r="G205" s="238"/>
    </row>
    <row r="206" spans="1:7" hidden="1" x14ac:dyDescent="0.25">
      <c r="A206" s="238"/>
      <c r="B206" s="238"/>
      <c r="C206" s="238"/>
      <c r="D206" s="238"/>
      <c r="E206" s="238"/>
      <c r="F206" s="238"/>
      <c r="G206" s="238"/>
    </row>
    <row r="207" spans="1:7" hidden="1" x14ac:dyDescent="0.25">
      <c r="A207" s="238"/>
      <c r="B207" s="238"/>
      <c r="C207" s="238"/>
      <c r="D207" s="238"/>
      <c r="E207" s="238"/>
      <c r="F207" s="238"/>
      <c r="G207" s="238"/>
    </row>
    <row r="208" spans="1:7" hidden="1" x14ac:dyDescent="0.25">
      <c r="A208" s="238"/>
      <c r="B208" s="238"/>
      <c r="C208" s="238"/>
      <c r="D208" s="238"/>
      <c r="E208" s="238"/>
      <c r="F208" s="238"/>
      <c r="G208" s="238"/>
    </row>
    <row r="209" spans="1:7" hidden="1" x14ac:dyDescent="0.25">
      <c r="A209" s="238"/>
      <c r="B209" s="238"/>
      <c r="C209" s="238"/>
      <c r="D209" s="238"/>
      <c r="E209" s="238"/>
      <c r="F209" s="238"/>
      <c r="G209" s="238"/>
    </row>
    <row r="210" spans="1:7" hidden="1" x14ac:dyDescent="0.25">
      <c r="A210" s="238"/>
      <c r="B210" s="238"/>
      <c r="C210" s="238"/>
      <c r="D210" s="238"/>
      <c r="E210" s="238"/>
      <c r="F210" s="238"/>
      <c r="G210" s="238"/>
    </row>
    <row r="211" spans="1:7" hidden="1" x14ac:dyDescent="0.25">
      <c r="A211" s="238"/>
      <c r="B211" s="238"/>
      <c r="C211" s="238"/>
      <c r="D211" s="238"/>
      <c r="E211" s="238"/>
      <c r="F211" s="238"/>
      <c r="G211" s="238"/>
    </row>
    <row r="212" spans="1:7" hidden="1" x14ac:dyDescent="0.25">
      <c r="A212" s="238"/>
      <c r="B212" s="238"/>
      <c r="C212" s="238"/>
      <c r="D212" s="238"/>
      <c r="E212" s="238"/>
      <c r="F212" s="238"/>
      <c r="G212" s="238"/>
    </row>
    <row r="213" spans="1:7" hidden="1" x14ac:dyDescent="0.25">
      <c r="A213" s="238"/>
      <c r="B213" s="238"/>
      <c r="C213" s="238"/>
      <c r="D213" s="238"/>
      <c r="E213" s="238"/>
      <c r="F213" s="238"/>
      <c r="G213" s="238"/>
    </row>
    <row r="214" spans="1:7" hidden="1" x14ac:dyDescent="0.25">
      <c r="A214" s="238"/>
      <c r="B214" s="238"/>
      <c r="C214" s="238"/>
      <c r="D214" s="238"/>
      <c r="E214" s="238"/>
      <c r="F214" s="238"/>
      <c r="G214" s="238"/>
    </row>
    <row r="215" spans="1:7" hidden="1" x14ac:dyDescent="0.25">
      <c r="A215" s="238"/>
      <c r="B215" s="238"/>
      <c r="C215" s="238"/>
      <c r="D215" s="238"/>
      <c r="E215" s="238"/>
      <c r="F215" s="238"/>
      <c r="G215" s="238"/>
    </row>
    <row r="216" spans="1:7" hidden="1" x14ac:dyDescent="0.25">
      <c r="A216" s="238"/>
      <c r="B216" s="238"/>
      <c r="C216" s="238"/>
      <c r="D216" s="238"/>
      <c r="E216" s="238"/>
      <c r="F216" s="238"/>
      <c r="G216" s="238"/>
    </row>
    <row r="217" spans="1:7" hidden="1" x14ac:dyDescent="0.25">
      <c r="A217" s="238"/>
      <c r="B217" s="238"/>
      <c r="C217" s="238"/>
      <c r="D217" s="238"/>
      <c r="E217" s="238"/>
      <c r="F217" s="238"/>
      <c r="G217" s="238"/>
    </row>
    <row r="218" spans="1:7" hidden="1" x14ac:dyDescent="0.25">
      <c r="A218" s="238"/>
      <c r="B218" s="238"/>
      <c r="C218" s="238"/>
      <c r="D218" s="238"/>
      <c r="E218" s="238"/>
      <c r="F218" s="238"/>
      <c r="G218" s="238"/>
    </row>
    <row r="219" spans="1:7" hidden="1" x14ac:dyDescent="0.25">
      <c r="A219" s="238"/>
      <c r="B219" s="238"/>
      <c r="C219" s="238"/>
      <c r="D219" s="238"/>
      <c r="E219" s="238"/>
      <c r="F219" s="238"/>
      <c r="G219" s="238"/>
    </row>
    <row r="220" spans="1:7" hidden="1" x14ac:dyDescent="0.25">
      <c r="A220" s="238"/>
      <c r="B220" s="238"/>
      <c r="C220" s="238"/>
      <c r="D220" s="238"/>
      <c r="E220" s="238"/>
      <c r="F220" s="238"/>
      <c r="G220" s="238"/>
    </row>
    <row r="221" spans="1:7" hidden="1" x14ac:dyDescent="0.25">
      <c r="A221" s="238"/>
      <c r="B221" s="238"/>
      <c r="C221" s="238"/>
      <c r="D221" s="238"/>
      <c r="E221" s="238"/>
      <c r="F221" s="238"/>
      <c r="G221" s="238"/>
    </row>
    <row r="222" spans="1:7" hidden="1" x14ac:dyDescent="0.25">
      <c r="A222" s="238"/>
      <c r="B222" s="238"/>
      <c r="C222" s="238"/>
      <c r="D222" s="238"/>
      <c r="E222" s="238"/>
      <c r="F222" s="238"/>
      <c r="G222" s="238"/>
    </row>
    <row r="223" spans="1:7" hidden="1" x14ac:dyDescent="0.25">
      <c r="A223" s="238"/>
      <c r="B223" s="238"/>
      <c r="C223" s="238"/>
      <c r="D223" s="238"/>
      <c r="E223" s="238"/>
      <c r="F223" s="238"/>
      <c r="G223" s="238"/>
    </row>
    <row r="224" spans="1:7" hidden="1" x14ac:dyDescent="0.25">
      <c r="A224" s="238"/>
      <c r="B224" s="238"/>
      <c r="C224" s="238"/>
      <c r="D224" s="238"/>
      <c r="E224" s="238"/>
      <c r="F224" s="238"/>
      <c r="G224" s="238"/>
    </row>
    <row r="225" spans="1:7" hidden="1" x14ac:dyDescent="0.25">
      <c r="A225" s="238"/>
      <c r="B225" s="238"/>
      <c r="C225" s="238"/>
      <c r="D225" s="238"/>
      <c r="E225" s="238"/>
      <c r="F225" s="238"/>
      <c r="G225" s="238"/>
    </row>
    <row r="226" spans="1:7" hidden="1" x14ac:dyDescent="0.25">
      <c r="A226" s="238"/>
      <c r="B226" s="238"/>
      <c r="C226" s="238"/>
      <c r="D226" s="238"/>
      <c r="E226" s="238"/>
      <c r="F226" s="238"/>
      <c r="G226" s="238"/>
    </row>
    <row r="227" spans="1:7" hidden="1" x14ac:dyDescent="0.25">
      <c r="A227" s="238"/>
      <c r="B227" s="238"/>
      <c r="C227" s="238"/>
      <c r="D227" s="238"/>
      <c r="E227" s="238"/>
      <c r="F227" s="238"/>
      <c r="G227" s="238"/>
    </row>
    <row r="228" spans="1:7" hidden="1" x14ac:dyDescent="0.25">
      <c r="A228" s="238"/>
      <c r="B228" s="238"/>
      <c r="C228" s="238"/>
      <c r="D228" s="238"/>
      <c r="E228" s="238"/>
      <c r="F228" s="238"/>
      <c r="G228" s="238"/>
    </row>
    <row r="229" spans="1:7" hidden="1" x14ac:dyDescent="0.25">
      <c r="A229" s="238"/>
      <c r="B229" s="238"/>
      <c r="C229" s="238"/>
      <c r="D229" s="238"/>
      <c r="E229" s="238"/>
      <c r="F229" s="238"/>
      <c r="G229" s="238"/>
    </row>
    <row r="230" spans="1:7" hidden="1" x14ac:dyDescent="0.25">
      <c r="A230" s="238"/>
      <c r="B230" s="238"/>
      <c r="C230" s="238"/>
      <c r="D230" s="238"/>
      <c r="E230" s="238"/>
      <c r="F230" s="238"/>
      <c r="G230" s="238"/>
    </row>
    <row r="231" spans="1:7" hidden="1" x14ac:dyDescent="0.25">
      <c r="A231" s="238"/>
      <c r="B231" s="238"/>
      <c r="C231" s="238"/>
      <c r="D231" s="238"/>
      <c r="E231" s="238"/>
      <c r="F231" s="238"/>
      <c r="G231" s="238"/>
    </row>
    <row r="232" spans="1:7" hidden="1" x14ac:dyDescent="0.25">
      <c r="A232" s="238"/>
      <c r="B232" s="238"/>
      <c r="C232" s="238"/>
      <c r="D232" s="238"/>
      <c r="E232" s="238"/>
      <c r="F232" s="238"/>
      <c r="G232" s="238"/>
    </row>
    <row r="233" spans="1:7" hidden="1" x14ac:dyDescent="0.25">
      <c r="A233" s="238"/>
      <c r="B233" s="238"/>
      <c r="C233" s="238"/>
      <c r="D233" s="238"/>
      <c r="E233" s="238"/>
      <c r="F233" s="238"/>
      <c r="G233" s="238"/>
    </row>
    <row r="234" spans="1:7" hidden="1" x14ac:dyDescent="0.25">
      <c r="A234" s="238"/>
      <c r="B234" s="238"/>
      <c r="C234" s="238"/>
      <c r="D234" s="238"/>
      <c r="E234" s="238"/>
      <c r="F234" s="238"/>
      <c r="G234" s="238"/>
    </row>
    <row r="235" spans="1:7" hidden="1" x14ac:dyDescent="0.25">
      <c r="A235" s="238"/>
      <c r="B235" s="238"/>
      <c r="C235" s="238"/>
      <c r="D235" s="238"/>
      <c r="E235" s="238"/>
      <c r="F235" s="238"/>
      <c r="G235" s="238"/>
    </row>
    <row r="236" spans="1:7" hidden="1" x14ac:dyDescent="0.25">
      <c r="A236" s="238"/>
      <c r="B236" s="238"/>
      <c r="C236" s="238"/>
      <c r="D236" s="238"/>
      <c r="E236" s="238"/>
      <c r="F236" s="238"/>
      <c r="G236" s="238"/>
    </row>
    <row r="237" spans="1:7" hidden="1" x14ac:dyDescent="0.25">
      <c r="A237" s="238"/>
      <c r="B237" s="238"/>
      <c r="C237" s="238"/>
      <c r="D237" s="238"/>
      <c r="E237" s="238"/>
      <c r="F237" s="238"/>
      <c r="G237" s="238"/>
    </row>
    <row r="238" spans="1:7" hidden="1" x14ac:dyDescent="0.25">
      <c r="A238" s="238"/>
      <c r="B238" s="238"/>
      <c r="C238" s="238"/>
      <c r="D238" s="238"/>
      <c r="E238" s="238"/>
      <c r="F238" s="238"/>
      <c r="G238" s="238"/>
    </row>
    <row r="239" spans="1:7" hidden="1" x14ac:dyDescent="0.25">
      <c r="A239" s="238"/>
      <c r="B239" s="238"/>
      <c r="C239" s="238"/>
      <c r="D239" s="238"/>
      <c r="E239" s="238"/>
      <c r="F239" s="238"/>
      <c r="G239" s="238"/>
    </row>
    <row r="240" spans="1:7" hidden="1" x14ac:dyDescent="0.25">
      <c r="A240" s="238"/>
      <c r="B240" s="238"/>
      <c r="C240" s="238"/>
      <c r="D240" s="238"/>
      <c r="E240" s="238"/>
      <c r="F240" s="238"/>
      <c r="G240" s="238"/>
    </row>
    <row r="241" spans="1:7" hidden="1" x14ac:dyDescent="0.25">
      <c r="A241" s="238"/>
      <c r="B241" s="238"/>
      <c r="C241" s="238"/>
      <c r="D241" s="238"/>
      <c r="E241" s="238"/>
      <c r="F241" s="238"/>
      <c r="G241" s="238"/>
    </row>
    <row r="242" spans="1:7" hidden="1" x14ac:dyDescent="0.25">
      <c r="A242" s="238"/>
      <c r="B242" s="238"/>
      <c r="C242" s="238"/>
      <c r="D242" s="238"/>
      <c r="E242" s="238"/>
      <c r="F242" s="238"/>
      <c r="G242" s="238"/>
    </row>
    <row r="243" spans="1:7" hidden="1" x14ac:dyDescent="0.25">
      <c r="A243" s="238"/>
      <c r="B243" s="238"/>
      <c r="C243" s="238"/>
      <c r="D243" s="238"/>
      <c r="E243" s="238"/>
      <c r="F243" s="238"/>
      <c r="G243" s="238"/>
    </row>
    <row r="244" spans="1:7" hidden="1" x14ac:dyDescent="0.25">
      <c r="A244" s="238"/>
      <c r="B244" s="238"/>
      <c r="C244" s="238"/>
      <c r="D244" s="238"/>
      <c r="E244" s="238"/>
      <c r="F244" s="238"/>
      <c r="G244" s="238"/>
    </row>
    <row r="245" spans="1:7" hidden="1" x14ac:dyDescent="0.25">
      <c r="A245" s="238"/>
      <c r="B245" s="238"/>
      <c r="C245" s="238"/>
      <c r="D245" s="238"/>
      <c r="E245" s="238"/>
      <c r="F245" s="238"/>
      <c r="G245" s="238"/>
    </row>
    <row r="246" spans="1:7" hidden="1" x14ac:dyDescent="0.25">
      <c r="A246" s="238"/>
      <c r="B246" s="238"/>
      <c r="C246" s="238"/>
      <c r="D246" s="238"/>
      <c r="E246" s="238"/>
      <c r="F246" s="238"/>
      <c r="G246" s="238"/>
    </row>
    <row r="247" spans="1:7" hidden="1" x14ac:dyDescent="0.25">
      <c r="A247" s="238"/>
      <c r="B247" s="238"/>
      <c r="C247" s="238"/>
      <c r="D247" s="238"/>
      <c r="E247" s="238"/>
      <c r="F247" s="238"/>
      <c r="G247" s="238"/>
    </row>
    <row r="248" spans="1:7" hidden="1" x14ac:dyDescent="0.25">
      <c r="A248" s="238"/>
      <c r="B248" s="238"/>
      <c r="C248" s="238"/>
      <c r="D248" s="238"/>
      <c r="E248" s="238"/>
      <c r="F248" s="238"/>
      <c r="G248" s="238"/>
    </row>
    <row r="249" spans="1:7" hidden="1" x14ac:dyDescent="0.25">
      <c r="A249" s="238"/>
      <c r="B249" s="238"/>
      <c r="C249" s="238"/>
      <c r="D249" s="238"/>
      <c r="E249" s="238"/>
      <c r="F249" s="238"/>
      <c r="G249" s="238"/>
    </row>
    <row r="250" spans="1:7" hidden="1" x14ac:dyDescent="0.25">
      <c r="A250" s="238"/>
      <c r="B250" s="238"/>
      <c r="C250" s="238"/>
      <c r="D250" s="238"/>
      <c r="E250" s="238"/>
      <c r="F250" s="238"/>
      <c r="G250" s="238"/>
    </row>
    <row r="251" spans="1:7" hidden="1" x14ac:dyDescent="0.25">
      <c r="A251" s="238"/>
      <c r="B251" s="238"/>
      <c r="C251" s="238"/>
      <c r="D251" s="238"/>
      <c r="E251" s="238"/>
      <c r="F251" s="238"/>
      <c r="G251" s="238"/>
    </row>
    <row r="252" spans="1:7" hidden="1" x14ac:dyDescent="0.25">
      <c r="A252" s="238"/>
      <c r="B252" s="238"/>
      <c r="C252" s="238"/>
      <c r="D252" s="238"/>
      <c r="E252" s="238"/>
      <c r="F252" s="238"/>
      <c r="G252" s="238"/>
    </row>
    <row r="253" spans="1:7" hidden="1" x14ac:dyDescent="0.25">
      <c r="A253" s="238"/>
      <c r="B253" s="238"/>
      <c r="C253" s="238"/>
      <c r="D253" s="238"/>
      <c r="E253" s="238"/>
      <c r="F253" s="238"/>
      <c r="G253" s="238"/>
    </row>
    <row r="254" spans="1:7" hidden="1" x14ac:dyDescent="0.25">
      <c r="A254" s="238"/>
      <c r="B254" s="238"/>
      <c r="C254" s="238"/>
      <c r="D254" s="238"/>
      <c r="E254" s="238"/>
      <c r="F254" s="238"/>
      <c r="G254" s="238"/>
    </row>
    <row r="255" spans="1:7" hidden="1" x14ac:dyDescent="0.25">
      <c r="A255" s="238"/>
      <c r="B255" s="238"/>
      <c r="C255" s="238"/>
      <c r="D255" s="238"/>
      <c r="E255" s="238"/>
      <c r="F255" s="238"/>
      <c r="G255" s="238"/>
    </row>
    <row r="256" spans="1:7" hidden="1" x14ac:dyDescent="0.25">
      <c r="A256" s="238"/>
      <c r="B256" s="238"/>
      <c r="C256" s="238"/>
      <c r="D256" s="238"/>
      <c r="E256" s="238"/>
      <c r="F256" s="238"/>
      <c r="G256" s="238"/>
    </row>
    <row r="257" spans="1:7" hidden="1" x14ac:dyDescent="0.25">
      <c r="A257" s="238"/>
      <c r="B257" s="238"/>
      <c r="C257" s="238"/>
      <c r="D257" s="238"/>
      <c r="E257" s="238"/>
      <c r="F257" s="238"/>
      <c r="G257" s="238"/>
    </row>
    <row r="258" spans="1:7" hidden="1" x14ac:dyDescent="0.25">
      <c r="A258" s="238"/>
      <c r="B258" s="238"/>
      <c r="C258" s="238"/>
      <c r="D258" s="238"/>
      <c r="E258" s="238"/>
      <c r="F258" s="238"/>
      <c r="G258" s="238"/>
    </row>
    <row r="259" spans="1:7" hidden="1" x14ac:dyDescent="0.25">
      <c r="A259" s="238"/>
      <c r="B259" s="238"/>
      <c r="C259" s="238"/>
      <c r="D259" s="238"/>
      <c r="E259" s="238"/>
      <c r="F259" s="238"/>
      <c r="G259" s="238"/>
    </row>
    <row r="260" spans="1:7" hidden="1" x14ac:dyDescent="0.25">
      <c r="A260" s="238"/>
      <c r="B260" s="238"/>
      <c r="C260" s="238"/>
      <c r="D260" s="238"/>
      <c r="E260" s="238"/>
      <c r="F260" s="238"/>
      <c r="G260" s="238"/>
    </row>
    <row r="261" spans="1:7" hidden="1" x14ac:dyDescent="0.25">
      <c r="A261" s="238"/>
      <c r="B261" s="238"/>
      <c r="C261" s="238"/>
      <c r="D261" s="238"/>
      <c r="E261" s="238"/>
      <c r="F261" s="238"/>
      <c r="G261" s="238"/>
    </row>
    <row r="262" spans="1:7" hidden="1" x14ac:dyDescent="0.25">
      <c r="A262" s="238"/>
      <c r="B262" s="238"/>
      <c r="C262" s="238"/>
      <c r="D262" s="238"/>
      <c r="E262" s="238"/>
      <c r="F262" s="238"/>
      <c r="G262" s="238"/>
    </row>
    <row r="263" spans="1:7" hidden="1" x14ac:dyDescent="0.25">
      <c r="A263" s="238"/>
      <c r="B263" s="238"/>
      <c r="C263" s="238"/>
      <c r="D263" s="238"/>
      <c r="E263" s="238"/>
      <c r="F263" s="238"/>
      <c r="G263" s="238"/>
    </row>
    <row r="264" spans="1:7" hidden="1" x14ac:dyDescent="0.25">
      <c r="A264" s="238"/>
      <c r="B264" s="238"/>
      <c r="C264" s="238"/>
      <c r="D264" s="238"/>
      <c r="E264" s="238"/>
      <c r="F264" s="238"/>
      <c r="G264" s="238"/>
    </row>
    <row r="265" spans="1:7" hidden="1" x14ac:dyDescent="0.25">
      <c r="A265" s="238"/>
      <c r="B265" s="238"/>
      <c r="C265" s="238"/>
      <c r="D265" s="238"/>
      <c r="E265" s="238"/>
      <c r="F265" s="238"/>
      <c r="G265" s="238"/>
    </row>
    <row r="266" spans="1:7" hidden="1" x14ac:dyDescent="0.25">
      <c r="A266" s="238"/>
      <c r="B266" s="238"/>
      <c r="C266" s="238"/>
      <c r="D266" s="238"/>
      <c r="E266" s="238"/>
      <c r="F266" s="238"/>
      <c r="G266" s="238"/>
    </row>
    <row r="267" spans="1:7" hidden="1" x14ac:dyDescent="0.25">
      <c r="A267" s="238"/>
      <c r="B267" s="238"/>
      <c r="C267" s="238"/>
      <c r="D267" s="238"/>
      <c r="E267" s="238"/>
      <c r="F267" s="238"/>
      <c r="G267" s="238"/>
    </row>
    <row r="268" spans="1:7" hidden="1" x14ac:dyDescent="0.25">
      <c r="A268" s="238"/>
      <c r="B268" s="238"/>
      <c r="C268" s="238"/>
      <c r="D268" s="238"/>
      <c r="E268" s="238"/>
      <c r="F268" s="238"/>
      <c r="G268" s="238"/>
    </row>
    <row r="269" spans="1:7" hidden="1" x14ac:dyDescent="0.25">
      <c r="A269" s="238"/>
      <c r="B269" s="238"/>
      <c r="C269" s="238"/>
      <c r="D269" s="238"/>
      <c r="E269" s="238"/>
      <c r="F269" s="238"/>
      <c r="G269" s="238"/>
    </row>
    <row r="270" spans="1:7" hidden="1" x14ac:dyDescent="0.25">
      <c r="A270" s="238"/>
      <c r="B270" s="238"/>
      <c r="C270" s="238"/>
      <c r="D270" s="238"/>
      <c r="E270" s="238"/>
      <c r="F270" s="238"/>
      <c r="G270" s="238"/>
    </row>
    <row r="271" spans="1:7" hidden="1" x14ac:dyDescent="0.25">
      <c r="A271" s="238"/>
      <c r="B271" s="238"/>
      <c r="C271" s="238"/>
      <c r="D271" s="238"/>
      <c r="E271" s="238"/>
      <c r="F271" s="238"/>
      <c r="G271" s="238"/>
    </row>
    <row r="272" spans="1:7" hidden="1" x14ac:dyDescent="0.25">
      <c r="A272" s="238"/>
      <c r="B272" s="238"/>
      <c r="C272" s="238"/>
      <c r="D272" s="238"/>
      <c r="E272" s="238"/>
      <c r="F272" s="238"/>
      <c r="G272" s="238"/>
    </row>
    <row r="273" spans="1:7" hidden="1" x14ac:dyDescent="0.25">
      <c r="A273" s="238"/>
      <c r="B273" s="238"/>
      <c r="C273" s="238"/>
      <c r="D273" s="238"/>
      <c r="E273" s="238"/>
      <c r="F273" s="238"/>
      <c r="G273" s="238"/>
    </row>
    <row r="274" spans="1:7" hidden="1" x14ac:dyDescent="0.25">
      <c r="A274" s="238"/>
      <c r="B274" s="238"/>
      <c r="C274" s="238"/>
      <c r="D274" s="238"/>
      <c r="E274" s="238"/>
      <c r="F274" s="238"/>
      <c r="G274" s="238"/>
    </row>
    <row r="275" spans="1:7" hidden="1" x14ac:dyDescent="0.25">
      <c r="A275" s="238"/>
      <c r="B275" s="238"/>
      <c r="C275" s="238"/>
      <c r="D275" s="238"/>
      <c r="E275" s="238"/>
      <c r="F275" s="238"/>
      <c r="G275" s="238"/>
    </row>
    <row r="276" spans="1:7" hidden="1" x14ac:dyDescent="0.25">
      <c r="A276" s="238"/>
      <c r="B276" s="238"/>
      <c r="C276" s="238"/>
      <c r="D276" s="238"/>
      <c r="E276" s="238"/>
      <c r="F276" s="238"/>
      <c r="G276" s="238"/>
    </row>
    <row r="277" spans="1:7" hidden="1" x14ac:dyDescent="0.25">
      <c r="A277" s="238"/>
      <c r="B277" s="238"/>
      <c r="C277" s="238"/>
      <c r="D277" s="238"/>
      <c r="E277" s="238"/>
      <c r="F277" s="238"/>
      <c r="G277" s="238"/>
    </row>
    <row r="278" spans="1:7" hidden="1" x14ac:dyDescent="0.25">
      <c r="A278" s="238"/>
      <c r="B278" s="238"/>
      <c r="C278" s="238"/>
      <c r="D278" s="238"/>
      <c r="E278" s="238"/>
      <c r="F278" s="238"/>
      <c r="G278" s="238"/>
    </row>
    <row r="279" spans="1:7" hidden="1" x14ac:dyDescent="0.25">
      <c r="A279" s="238"/>
      <c r="B279" s="238"/>
      <c r="C279" s="238"/>
      <c r="D279" s="238"/>
      <c r="E279" s="238"/>
      <c r="F279" s="238"/>
      <c r="G279" s="238"/>
    </row>
    <row r="280" spans="1:7" hidden="1" x14ac:dyDescent="0.25">
      <c r="A280" s="238"/>
      <c r="B280" s="238"/>
      <c r="C280" s="238"/>
      <c r="D280" s="238"/>
      <c r="E280" s="238"/>
      <c r="F280" s="238"/>
      <c r="G280" s="238"/>
    </row>
    <row r="281" spans="1:7" hidden="1" x14ac:dyDescent="0.25">
      <c r="A281" s="238"/>
      <c r="B281" s="238"/>
      <c r="C281" s="238"/>
      <c r="D281" s="238"/>
      <c r="E281" s="238"/>
      <c r="F281" s="238"/>
      <c r="G281" s="238"/>
    </row>
    <row r="282" spans="1:7" hidden="1" x14ac:dyDescent="0.25">
      <c r="A282" s="238"/>
      <c r="B282" s="238"/>
      <c r="C282" s="238"/>
      <c r="D282" s="238"/>
      <c r="E282" s="238"/>
      <c r="F282" s="238"/>
      <c r="G282" s="238"/>
    </row>
    <row r="283" spans="1:7" hidden="1" x14ac:dyDescent="0.25">
      <c r="A283" s="238"/>
      <c r="B283" s="238"/>
      <c r="C283" s="238"/>
      <c r="D283" s="238"/>
      <c r="E283" s="238"/>
      <c r="F283" s="238"/>
      <c r="G283" s="238"/>
    </row>
    <row r="284" spans="1:7" hidden="1" x14ac:dyDescent="0.25">
      <c r="A284" s="238"/>
      <c r="B284" s="238"/>
      <c r="C284" s="238"/>
      <c r="D284" s="238"/>
      <c r="E284" s="238"/>
      <c r="F284" s="238"/>
      <c r="G284" s="238"/>
    </row>
    <row r="285" spans="1:7" hidden="1" x14ac:dyDescent="0.25">
      <c r="A285" s="238"/>
      <c r="B285" s="238"/>
      <c r="C285" s="238"/>
      <c r="D285" s="238"/>
      <c r="E285" s="238"/>
      <c r="F285" s="238"/>
      <c r="G285" s="238"/>
    </row>
    <row r="286" spans="1:7" hidden="1" x14ac:dyDescent="0.25">
      <c r="A286" s="238"/>
      <c r="B286" s="238"/>
      <c r="C286" s="238"/>
      <c r="D286" s="238"/>
      <c r="E286" s="238"/>
      <c r="F286" s="238"/>
      <c r="G286" s="238"/>
    </row>
    <row r="287" spans="1:7" hidden="1" x14ac:dyDescent="0.25">
      <c r="A287" s="238"/>
      <c r="B287" s="238"/>
      <c r="C287" s="238"/>
      <c r="D287" s="238"/>
      <c r="E287" s="238"/>
      <c r="F287" s="238"/>
      <c r="G287" s="238"/>
    </row>
    <row r="288" spans="1:7" hidden="1" x14ac:dyDescent="0.25">
      <c r="A288" s="238"/>
      <c r="B288" s="238"/>
      <c r="C288" s="238"/>
      <c r="D288" s="238"/>
      <c r="E288" s="238"/>
      <c r="F288" s="238"/>
      <c r="G288" s="238"/>
    </row>
    <row r="289" spans="1:7" hidden="1" x14ac:dyDescent="0.25">
      <c r="A289" s="238"/>
      <c r="B289" s="238"/>
      <c r="C289" s="238"/>
      <c r="D289" s="238"/>
      <c r="E289" s="238"/>
      <c r="F289" s="238"/>
      <c r="G289" s="238"/>
    </row>
    <row r="290" spans="1:7" hidden="1" x14ac:dyDescent="0.25">
      <c r="A290" s="238"/>
      <c r="B290" s="238"/>
      <c r="C290" s="238"/>
      <c r="D290" s="238"/>
      <c r="E290" s="238"/>
      <c r="F290" s="238"/>
      <c r="G290" s="238"/>
    </row>
    <row r="291" spans="1:7" hidden="1" x14ac:dyDescent="0.25">
      <c r="A291" s="238"/>
      <c r="B291" s="238"/>
      <c r="C291" s="238"/>
      <c r="D291" s="238"/>
      <c r="E291" s="238"/>
      <c r="F291" s="238"/>
      <c r="G291" s="238"/>
    </row>
    <row r="292" spans="1:7" hidden="1" x14ac:dyDescent="0.25">
      <c r="A292" s="238"/>
      <c r="B292" s="238"/>
      <c r="C292" s="238"/>
      <c r="D292" s="238"/>
      <c r="E292" s="238"/>
      <c r="F292" s="238"/>
      <c r="G292" s="238"/>
    </row>
    <row r="293" spans="1:7" hidden="1" x14ac:dyDescent="0.25">
      <c r="A293" s="238"/>
      <c r="B293" s="238"/>
      <c r="C293" s="238"/>
      <c r="D293" s="238"/>
      <c r="E293" s="238"/>
      <c r="F293" s="238"/>
      <c r="G293" s="238"/>
    </row>
    <row r="294" spans="1:7" hidden="1" x14ac:dyDescent="0.25">
      <c r="A294" s="238"/>
      <c r="B294" s="238"/>
      <c r="C294" s="238"/>
      <c r="D294" s="238"/>
      <c r="E294" s="238"/>
      <c r="F294" s="238"/>
      <c r="G294" s="238"/>
    </row>
    <row r="295" spans="1:7" hidden="1" x14ac:dyDescent="0.25">
      <c r="A295" s="238"/>
      <c r="B295" s="238"/>
      <c r="C295" s="238"/>
      <c r="D295" s="238"/>
      <c r="E295" s="238"/>
      <c r="F295" s="238"/>
      <c r="G295" s="238"/>
    </row>
    <row r="296" spans="1:7" hidden="1" x14ac:dyDescent="0.25">
      <c r="A296" s="238"/>
      <c r="B296" s="238"/>
      <c r="C296" s="238"/>
      <c r="D296" s="238"/>
      <c r="E296" s="238"/>
      <c r="F296" s="238"/>
      <c r="G296" s="238"/>
    </row>
    <row r="297" spans="1:7" hidden="1" x14ac:dyDescent="0.25">
      <c r="A297" s="238"/>
      <c r="B297" s="238"/>
      <c r="C297" s="238"/>
      <c r="D297" s="238"/>
      <c r="E297" s="238"/>
      <c r="F297" s="238"/>
      <c r="G297" s="238"/>
    </row>
    <row r="298" spans="1:7" hidden="1" x14ac:dyDescent="0.25">
      <c r="A298" s="238"/>
      <c r="B298" s="238"/>
      <c r="C298" s="238"/>
      <c r="D298" s="238"/>
      <c r="E298" s="238"/>
      <c r="F298" s="238"/>
      <c r="G298" s="238"/>
    </row>
    <row r="299" spans="1:7" hidden="1" x14ac:dyDescent="0.25">
      <c r="A299" s="238"/>
      <c r="B299" s="238"/>
      <c r="C299" s="238"/>
      <c r="D299" s="238"/>
      <c r="E299" s="238"/>
      <c r="F299" s="238"/>
      <c r="G299" s="238"/>
    </row>
    <row r="300" spans="1:7" hidden="1" x14ac:dyDescent="0.25">
      <c r="A300" s="238"/>
      <c r="B300" s="238"/>
      <c r="C300" s="238"/>
      <c r="D300" s="238"/>
      <c r="E300" s="238"/>
      <c r="F300" s="238"/>
      <c r="G300" s="238"/>
    </row>
    <row r="301" spans="1:7" hidden="1" x14ac:dyDescent="0.25">
      <c r="A301" s="238"/>
      <c r="B301" s="238"/>
      <c r="C301" s="238"/>
      <c r="D301" s="238"/>
      <c r="E301" s="238"/>
      <c r="F301" s="238"/>
      <c r="G301" s="238"/>
    </row>
    <row r="302" spans="1:7" hidden="1" x14ac:dyDescent="0.25">
      <c r="A302" s="238"/>
      <c r="B302" s="238"/>
      <c r="C302" s="238"/>
      <c r="D302" s="238"/>
      <c r="E302" s="238"/>
      <c r="F302" s="238"/>
      <c r="G302" s="238"/>
    </row>
    <row r="303" spans="1:7" hidden="1" x14ac:dyDescent="0.25">
      <c r="A303" s="238"/>
      <c r="B303" s="238"/>
      <c r="C303" s="238"/>
      <c r="D303" s="238"/>
      <c r="E303" s="238"/>
      <c r="F303" s="238"/>
      <c r="G303" s="238"/>
    </row>
    <row r="304" spans="1:7" hidden="1" x14ac:dyDescent="0.25">
      <c r="A304" s="238"/>
      <c r="B304" s="238"/>
      <c r="C304" s="238"/>
      <c r="D304" s="238"/>
      <c r="E304" s="238"/>
      <c r="F304" s="238"/>
      <c r="G304" s="238"/>
    </row>
    <row r="305" spans="1:7" hidden="1" x14ac:dyDescent="0.25">
      <c r="A305" s="238"/>
      <c r="B305" s="238"/>
      <c r="C305" s="238"/>
      <c r="D305" s="238"/>
      <c r="E305" s="238"/>
      <c r="F305" s="238"/>
      <c r="G305" s="238"/>
    </row>
    <row r="306" spans="1:7" hidden="1" x14ac:dyDescent="0.25">
      <c r="A306" s="238"/>
      <c r="B306" s="238"/>
      <c r="C306" s="238"/>
      <c r="D306" s="238"/>
      <c r="E306" s="238"/>
      <c r="F306" s="238"/>
      <c r="G306" s="238"/>
    </row>
    <row r="307" spans="1:7" hidden="1" x14ac:dyDescent="0.25"/>
    <row r="308" spans="1:7" hidden="1" x14ac:dyDescent="0.25"/>
    <row r="309" spans="1:7" hidden="1" x14ac:dyDescent="0.25"/>
    <row r="310" spans="1:7" hidden="1" x14ac:dyDescent="0.25"/>
    <row r="311" spans="1:7" hidden="1" x14ac:dyDescent="0.25"/>
    <row r="312" spans="1:7" hidden="1" x14ac:dyDescent="0.25"/>
    <row r="313" spans="1:7" hidden="1" x14ac:dyDescent="0.25"/>
    <row r="314" spans="1:7" hidden="1" x14ac:dyDescent="0.25"/>
    <row r="315" spans="1:7" hidden="1" x14ac:dyDescent="0.25"/>
    <row r="316" spans="1:7" hidden="1" x14ac:dyDescent="0.25"/>
    <row r="317" spans="1:7" hidden="1" x14ac:dyDescent="0.25"/>
    <row r="318" spans="1:7" hidden="1" x14ac:dyDescent="0.25"/>
    <row r="319" spans="1:7" hidden="1" x14ac:dyDescent="0.25"/>
    <row r="320" spans="1:7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</sheetData>
  <mergeCells count="15">
    <mergeCell ref="A56:G56"/>
    <mergeCell ref="A50:G50"/>
    <mergeCell ref="A1:G1"/>
    <mergeCell ref="A3:A4"/>
    <mergeCell ref="B3:B4"/>
    <mergeCell ref="C3:C4"/>
    <mergeCell ref="D3:D4"/>
    <mergeCell ref="E3:E4"/>
    <mergeCell ref="F3:F4"/>
    <mergeCell ref="G3:G4"/>
    <mergeCell ref="A5:G5"/>
    <mergeCell ref="A27:G27"/>
    <mergeCell ref="A32:G32"/>
    <mergeCell ref="A38:G38"/>
    <mergeCell ref="A44:G44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F482-3D32-4ACB-B844-FDB4D4EEA153}">
  <sheetPr>
    <pageSetUpPr fitToPage="1"/>
  </sheetPr>
  <dimension ref="A1:G350"/>
  <sheetViews>
    <sheetView showGridLines="0" topLeftCell="A7" zoomScale="98" zoomScaleNormal="98" workbookViewId="0">
      <selection activeCell="F24" sqref="F24"/>
    </sheetView>
  </sheetViews>
  <sheetFormatPr baseColWidth="10" defaultColWidth="0" defaultRowHeight="15" zeroHeight="1" x14ac:dyDescent="0.25"/>
  <cols>
    <col min="1" max="1" width="30.28515625" customWidth="1"/>
    <col min="2" max="7" width="18.7109375" customWidth="1"/>
    <col min="8" max="16384" width="11.42578125" hidden="1"/>
  </cols>
  <sheetData>
    <row r="1" spans="1:7" x14ac:dyDescent="0.25">
      <c r="A1" s="432" t="s">
        <v>115</v>
      </c>
      <c r="B1" s="432"/>
      <c r="C1" s="432"/>
      <c r="D1" s="432"/>
      <c r="E1" s="432"/>
      <c r="F1" s="432"/>
      <c r="G1" s="43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433"/>
      <c r="B3" s="435">
        <v>2017</v>
      </c>
      <c r="C3" s="435">
        <v>2018</v>
      </c>
      <c r="D3" s="435">
        <v>2019</v>
      </c>
      <c r="E3" s="435">
        <v>2020</v>
      </c>
      <c r="F3" s="435">
        <v>2021</v>
      </c>
      <c r="G3" s="437" t="s">
        <v>54</v>
      </c>
    </row>
    <row r="4" spans="1:7" ht="15.75" thickBot="1" x14ac:dyDescent="0.3">
      <c r="A4" s="434"/>
      <c r="B4" s="436"/>
      <c r="C4" s="436"/>
      <c r="D4" s="436"/>
      <c r="E4" s="436"/>
      <c r="F4" s="436"/>
      <c r="G4" s="438"/>
    </row>
    <row r="5" spans="1:7" x14ac:dyDescent="0.25">
      <c r="A5" s="439" t="s">
        <v>71</v>
      </c>
      <c r="B5" s="440"/>
      <c r="C5" s="440"/>
      <c r="D5" s="440"/>
      <c r="E5" s="440"/>
      <c r="F5" s="440"/>
      <c r="G5" s="441"/>
    </row>
    <row r="6" spans="1:7" x14ac:dyDescent="0.25">
      <c r="A6" s="265" t="s">
        <v>72</v>
      </c>
      <c r="B6" s="266"/>
      <c r="C6" s="266"/>
      <c r="D6" s="266"/>
      <c r="E6" s="266"/>
      <c r="F6" s="266"/>
      <c r="G6" s="227">
        <f>SUM(B6:F6)</f>
        <v>0</v>
      </c>
    </row>
    <row r="7" spans="1:7" x14ac:dyDescent="0.25">
      <c r="A7" s="267" t="s">
        <v>3</v>
      </c>
      <c r="B7" s="268">
        <f>'T1 - Budget Général'!G11-B19</f>
        <v>50761.919233298657</v>
      </c>
      <c r="C7" s="458">
        <f>'T1 - Budget Général'!G12</f>
        <v>45964.99734488548</v>
      </c>
      <c r="D7" s="268">
        <f>'T1 - Budget Général'!G13</f>
        <v>36624.680025823101</v>
      </c>
      <c r="E7" s="268">
        <f>'T1 - Budget Général'!G14</f>
        <v>23983.302551829747</v>
      </c>
      <c r="F7" s="268">
        <f>'T1 - Budget Général'!G15</f>
        <v>7931.2928507533516</v>
      </c>
      <c r="G7" s="229">
        <f>B7+C7+D7+E7+F7</f>
        <v>165266.19200659034</v>
      </c>
    </row>
    <row r="8" spans="1:7" x14ac:dyDescent="0.25">
      <c r="A8" s="267" t="s">
        <v>4</v>
      </c>
      <c r="B8" s="268">
        <f>'T1 - Budget Général'!K11-B20</f>
        <v>57030.238232445161</v>
      </c>
      <c r="C8" s="268">
        <f>'T1 - Budget Général'!K12-C20</f>
        <v>46637.850325888088</v>
      </c>
      <c r="D8" s="268">
        <f>'T1 - Budget Général'!K13-D20</f>
        <v>45732.528003991334</v>
      </c>
      <c r="E8" s="268">
        <f>'T1 - Budget Général'!K14-E20</f>
        <v>35727.216735694885</v>
      </c>
      <c r="F8" s="268">
        <f>'T1 - Budget Général'!K15-F20</f>
        <v>35626.473285964879</v>
      </c>
      <c r="G8" s="229">
        <f t="shared" ref="G8:G9" si="0">B8+C8+D8+E8+F8</f>
        <v>220754.30658398435</v>
      </c>
    </row>
    <row r="9" spans="1:7" x14ac:dyDescent="0.25">
      <c r="A9" s="267" t="s">
        <v>5</v>
      </c>
      <c r="B9" s="268">
        <f>'T1 - Budget Général'!P11-B21</f>
        <v>35224.095971858616</v>
      </c>
      <c r="C9" s="268">
        <f>'T1 - Budget Général'!P12-C21</f>
        <v>36899.91366245674</v>
      </c>
      <c r="D9" s="268">
        <f>'T1 - Budget Général'!P13-D21</f>
        <v>36520.250515846135</v>
      </c>
      <c r="E9" s="268">
        <f>'T1 - Budget Général'!P14-E21</f>
        <v>35811.02569109491</v>
      </c>
      <c r="F9" s="268">
        <f>'T1 - Budget Général'!P15-F21</f>
        <v>38660.127473616951</v>
      </c>
      <c r="G9" s="229">
        <f t="shared" si="0"/>
        <v>183115.41331487332</v>
      </c>
    </row>
    <row r="10" spans="1:7" x14ac:dyDescent="0.25">
      <c r="A10" s="265" t="s">
        <v>73</v>
      </c>
      <c r="B10" s="269"/>
      <c r="C10" s="269"/>
      <c r="D10" s="269"/>
      <c r="E10" s="269"/>
      <c r="F10" s="269"/>
      <c r="G10" s="227"/>
    </row>
    <row r="11" spans="1:7" x14ac:dyDescent="0.25">
      <c r="A11" s="267" t="s">
        <v>3</v>
      </c>
      <c r="B11" s="268">
        <v>0</v>
      </c>
      <c r="C11" s="268">
        <v>0</v>
      </c>
      <c r="D11" s="268">
        <v>0</v>
      </c>
      <c r="E11" s="268">
        <v>0</v>
      </c>
      <c r="F11" s="268">
        <v>0</v>
      </c>
      <c r="G11" s="229">
        <v>0</v>
      </c>
    </row>
    <row r="12" spans="1:7" x14ac:dyDescent="0.25">
      <c r="A12" s="267" t="s">
        <v>4</v>
      </c>
      <c r="B12" s="270">
        <v>0</v>
      </c>
      <c r="C12" s="270">
        <v>0</v>
      </c>
      <c r="D12" s="270">
        <v>0</v>
      </c>
      <c r="E12" s="270">
        <v>0</v>
      </c>
      <c r="F12" s="270">
        <v>0</v>
      </c>
      <c r="G12" s="229">
        <v>0</v>
      </c>
    </row>
    <row r="13" spans="1:7" x14ac:dyDescent="0.25">
      <c r="A13" s="267" t="s">
        <v>5</v>
      </c>
      <c r="B13" s="270">
        <v>0</v>
      </c>
      <c r="C13" s="270">
        <v>0</v>
      </c>
      <c r="D13" s="270">
        <v>0</v>
      </c>
      <c r="E13" s="270">
        <v>0</v>
      </c>
      <c r="F13" s="270">
        <v>0</v>
      </c>
      <c r="G13" s="229">
        <v>0</v>
      </c>
    </row>
    <row r="14" spans="1:7" x14ac:dyDescent="0.25">
      <c r="A14" s="265" t="s">
        <v>74</v>
      </c>
      <c r="B14" s="271"/>
      <c r="C14" s="271"/>
      <c r="D14" s="271"/>
      <c r="E14" s="271"/>
      <c r="F14" s="271"/>
      <c r="G14" s="227"/>
    </row>
    <row r="15" spans="1:7" x14ac:dyDescent="0.25">
      <c r="A15" s="267" t="s">
        <v>3</v>
      </c>
      <c r="B15" s="270">
        <v>0</v>
      </c>
      <c r="C15" s="270">
        <v>0</v>
      </c>
      <c r="D15" s="270">
        <v>0</v>
      </c>
      <c r="E15" s="270">
        <v>0</v>
      </c>
      <c r="F15" s="270">
        <v>0</v>
      </c>
      <c r="G15" s="229">
        <v>0</v>
      </c>
    </row>
    <row r="16" spans="1:7" x14ac:dyDescent="0.25">
      <c r="A16" s="267" t="s">
        <v>4</v>
      </c>
      <c r="B16" s="270">
        <v>0</v>
      </c>
      <c r="C16" s="270">
        <v>0</v>
      </c>
      <c r="D16" s="270">
        <v>0</v>
      </c>
      <c r="E16" s="270">
        <v>0</v>
      </c>
      <c r="F16" s="270">
        <v>0</v>
      </c>
      <c r="G16" s="229">
        <v>0</v>
      </c>
    </row>
    <row r="17" spans="1:7" x14ac:dyDescent="0.25">
      <c r="A17" s="267" t="s">
        <v>5</v>
      </c>
      <c r="B17" s="270">
        <v>0</v>
      </c>
      <c r="C17" s="270">
        <v>0</v>
      </c>
      <c r="D17" s="270">
        <v>0</v>
      </c>
      <c r="E17" s="270">
        <v>0</v>
      </c>
      <c r="F17" s="270">
        <v>0</v>
      </c>
      <c r="G17" s="229">
        <v>0</v>
      </c>
    </row>
    <row r="18" spans="1:7" x14ac:dyDescent="0.25">
      <c r="A18" s="265" t="s">
        <v>75</v>
      </c>
      <c r="B18" s="271"/>
      <c r="C18" s="271"/>
      <c r="D18" s="271"/>
      <c r="E18" s="271"/>
      <c r="F18" s="271"/>
      <c r="G18" s="227"/>
    </row>
    <row r="19" spans="1:7" x14ac:dyDescent="0.25">
      <c r="A19" s="267" t="s">
        <v>3</v>
      </c>
      <c r="B19" s="455">
        <v>550.32644745325524</v>
      </c>
      <c r="C19" s="455">
        <v>0</v>
      </c>
      <c r="D19" s="455">
        <v>0</v>
      </c>
      <c r="E19" s="455">
        <v>0</v>
      </c>
      <c r="F19" s="455">
        <v>0</v>
      </c>
      <c r="G19" s="229">
        <f>B19+C19+D19+E19+F19</f>
        <v>550.32644745325524</v>
      </c>
    </row>
    <row r="20" spans="1:7" x14ac:dyDescent="0.25">
      <c r="A20" s="267" t="s">
        <v>4</v>
      </c>
      <c r="B20" s="455">
        <v>1681.3146840495315</v>
      </c>
      <c r="C20" s="455">
        <v>1789.2635475474121</v>
      </c>
      <c r="D20" s="455">
        <v>5245.7955539300674</v>
      </c>
      <c r="E20" s="455">
        <v>5042.4700026698192</v>
      </c>
      <c r="F20" s="455">
        <v>5042.4708343588427</v>
      </c>
      <c r="G20" s="229">
        <f t="shared" ref="G20:G21" si="1">B20+C20+D20+E20+F20</f>
        <v>18801.314622555674</v>
      </c>
    </row>
    <row r="21" spans="1:7" ht="15.75" thickBot="1" x14ac:dyDescent="0.3">
      <c r="A21" s="267" t="s">
        <v>5</v>
      </c>
      <c r="B21" s="455">
        <v>2293.1038113265463</v>
      </c>
      <c r="C21" s="455">
        <v>2439.9053424315571</v>
      </c>
      <c r="D21" s="455">
        <v>2439.9053424315571</v>
      </c>
      <c r="E21" s="455">
        <v>2439.9053424315571</v>
      </c>
      <c r="F21" s="455">
        <v>2439.9053424315571</v>
      </c>
      <c r="G21" s="229">
        <f t="shared" si="1"/>
        <v>12052.725181052774</v>
      </c>
    </row>
    <row r="22" spans="1:7" x14ac:dyDescent="0.25">
      <c r="A22" s="231" t="s">
        <v>76</v>
      </c>
      <c r="B22" s="456">
        <f>SUM(B23:B25)</f>
        <v>147540.99838043179</v>
      </c>
      <c r="C22" s="456">
        <f>SUM(C23:C25)</f>
        <v>133731.93022320926</v>
      </c>
      <c r="D22" s="456">
        <f>SUM(D23:D25)</f>
        <v>126563.1594420222</v>
      </c>
      <c r="E22" s="456">
        <f>SUM(E23:E25)</f>
        <v>103003.92032372093</v>
      </c>
      <c r="F22" s="456">
        <f>SUM(F23:F25)</f>
        <v>89700.26978712558</v>
      </c>
      <c r="G22" s="233">
        <f>SUM(B22:F22)</f>
        <v>600540.27815650986</v>
      </c>
    </row>
    <row r="23" spans="1:7" x14ac:dyDescent="0.25">
      <c r="A23" s="228" t="s">
        <v>3</v>
      </c>
      <c r="B23" s="234">
        <f>B7+B11+B15+B19</f>
        <v>51312.245680751912</v>
      </c>
      <c r="C23" s="457">
        <f>C7+C11+C15+C19</f>
        <v>45964.99734488548</v>
      </c>
      <c r="D23" s="234">
        <f>D7+D11+D15+D19</f>
        <v>36624.680025823101</v>
      </c>
      <c r="E23" s="234">
        <f>E7+E11+E15+E19</f>
        <v>23983.302551829747</v>
      </c>
      <c r="F23" s="234">
        <f>F7+F11+F15+F19</f>
        <v>7931.2928507533516</v>
      </c>
      <c r="G23" s="229">
        <f>B23+C23+D23+E23+F23</f>
        <v>165816.5184540436</v>
      </c>
    </row>
    <row r="24" spans="1:7" x14ac:dyDescent="0.25">
      <c r="A24" s="228" t="s">
        <v>4</v>
      </c>
      <c r="B24" s="234">
        <f t="shared" ref="B24:C25" si="2">B8+B12+B16+B20</f>
        <v>58711.552916494693</v>
      </c>
      <c r="C24" s="457">
        <f t="shared" si="2"/>
        <v>48427.113873435497</v>
      </c>
      <c r="D24" s="234">
        <f t="shared" ref="D24:E24" si="3">D8+D12+D16+D20</f>
        <v>50978.323557921402</v>
      </c>
      <c r="E24" s="234">
        <f t="shared" si="3"/>
        <v>40769.686738364704</v>
      </c>
      <c r="F24" s="234">
        <f t="shared" ref="F24" si="4">F8+F12+F16+F20</f>
        <v>40668.944120323722</v>
      </c>
      <c r="G24" s="229">
        <f t="shared" ref="G24:G25" si="5">B24+C24+D24+E24+F24</f>
        <v>239555.62120654</v>
      </c>
    </row>
    <row r="25" spans="1:7" ht="15.75" thickBot="1" x14ac:dyDescent="0.3">
      <c r="A25" s="235" t="s">
        <v>5</v>
      </c>
      <c r="B25" s="234">
        <f t="shared" si="2"/>
        <v>37517.199783185162</v>
      </c>
      <c r="C25" s="457">
        <f t="shared" si="2"/>
        <v>39339.819004888297</v>
      </c>
      <c r="D25" s="234">
        <f t="shared" ref="D25:E25" si="6">D9+D13+D17+D21</f>
        <v>38960.155858277692</v>
      </c>
      <c r="E25" s="234">
        <f t="shared" si="6"/>
        <v>38250.931033526467</v>
      </c>
      <c r="F25" s="234">
        <f t="shared" ref="F25" si="7">F9+F13+F17+F21</f>
        <v>41100.032816048508</v>
      </c>
      <c r="G25" s="229">
        <f t="shared" si="5"/>
        <v>195168.13849592613</v>
      </c>
    </row>
    <row r="26" spans="1:7" ht="15.75" thickBot="1" x14ac:dyDescent="0.3">
      <c r="A26" s="238"/>
      <c r="B26" s="238"/>
      <c r="C26" s="454"/>
      <c r="D26" s="274"/>
      <c r="E26" s="238"/>
      <c r="F26" s="238"/>
      <c r="G26" s="238"/>
    </row>
    <row r="27" spans="1:7" x14ac:dyDescent="0.25">
      <c r="A27" s="442" t="s">
        <v>77</v>
      </c>
      <c r="B27" s="443"/>
      <c r="C27" s="443"/>
      <c r="D27" s="443"/>
      <c r="E27" s="443"/>
      <c r="F27" s="443"/>
      <c r="G27" s="444"/>
    </row>
    <row r="28" spans="1:7" x14ac:dyDescent="0.25">
      <c r="A28" s="226" t="s">
        <v>78</v>
      </c>
      <c r="B28" s="234">
        <f>SUM(B7:B9)</f>
        <v>143016.25343760243</v>
      </c>
      <c r="C28" s="234">
        <f>SUM(C7:C9)</f>
        <v>129502.7613332303</v>
      </c>
      <c r="D28" s="234">
        <f>SUM(D7:D9)</f>
        <v>118877.45854566057</v>
      </c>
      <c r="E28" s="234">
        <f>SUM(E7:E9)</f>
        <v>95521.544978619539</v>
      </c>
      <c r="F28" s="234">
        <f>SUM(F7:F9)</f>
        <v>82217.893610335188</v>
      </c>
      <c r="G28" s="229">
        <f>SUM(B28:F28)</f>
        <v>569135.91190544807</v>
      </c>
    </row>
    <row r="29" spans="1:7" ht="15.75" thickBot="1" x14ac:dyDescent="0.3">
      <c r="A29" s="239" t="s">
        <v>80</v>
      </c>
      <c r="B29" s="240">
        <f>B28</f>
        <v>143016.25343760243</v>
      </c>
      <c r="C29" s="240">
        <f t="shared" ref="C29:F29" si="8">C28</f>
        <v>129502.7613332303</v>
      </c>
      <c r="D29" s="240">
        <f t="shared" si="8"/>
        <v>118877.45854566057</v>
      </c>
      <c r="E29" s="240">
        <f t="shared" si="8"/>
        <v>95521.544978619539</v>
      </c>
      <c r="F29" s="240">
        <f t="shared" si="8"/>
        <v>82217.893610335188</v>
      </c>
      <c r="G29" s="241">
        <f>SUM(B29:F29)</f>
        <v>569135.91190544807</v>
      </c>
    </row>
    <row r="30" spans="1:7" ht="15.75" thickBot="1" x14ac:dyDescent="0.3">
      <c r="A30" s="238"/>
      <c r="B30" s="238"/>
      <c r="C30" s="238"/>
      <c r="D30" s="238"/>
      <c r="E30" s="238"/>
      <c r="F30" s="238"/>
      <c r="G30" s="238"/>
    </row>
    <row r="31" spans="1:7" x14ac:dyDescent="0.25">
      <c r="A31" s="445" t="s">
        <v>81</v>
      </c>
      <c r="B31" s="446"/>
      <c r="C31" s="446"/>
      <c r="D31" s="446"/>
      <c r="E31" s="446"/>
      <c r="F31" s="446"/>
      <c r="G31" s="447"/>
    </row>
    <row r="32" spans="1:7" x14ac:dyDescent="0.25">
      <c r="A32" s="226"/>
      <c r="B32" s="273"/>
      <c r="C32" s="273"/>
      <c r="D32" s="273"/>
      <c r="E32" s="273"/>
      <c r="F32" s="273"/>
      <c r="G32" s="229">
        <f>SUM(B32:F32)</f>
        <v>0</v>
      </c>
    </row>
    <row r="33" spans="1:7" ht="15.75" thickBot="1" x14ac:dyDescent="0.3">
      <c r="A33" s="242" t="s">
        <v>82</v>
      </c>
      <c r="B33" s="243">
        <f>SUM(B32:B32)</f>
        <v>0</v>
      </c>
      <c r="C33" s="243">
        <f>SUM(C32:C32)</f>
        <v>0</v>
      </c>
      <c r="D33" s="243">
        <f>SUM(D32:D32)</f>
        <v>0</v>
      </c>
      <c r="E33" s="243">
        <f>SUM(E32:E32)</f>
        <v>0</v>
      </c>
      <c r="F33" s="243">
        <f>SUM(F32:F32)</f>
        <v>0</v>
      </c>
      <c r="G33" s="244">
        <f>SUM(B33:F33)</f>
        <v>0</v>
      </c>
    </row>
    <row r="34" spans="1:7" ht="15.75" thickBot="1" x14ac:dyDescent="0.3">
      <c r="A34" s="238"/>
      <c r="B34" s="238"/>
      <c r="C34" s="238"/>
      <c r="D34" s="238"/>
      <c r="E34" s="238"/>
      <c r="F34" s="238"/>
      <c r="G34" s="238"/>
    </row>
    <row r="35" spans="1:7" x14ac:dyDescent="0.25">
      <c r="A35" s="448" t="s">
        <v>83</v>
      </c>
      <c r="B35" s="449"/>
      <c r="C35" s="449"/>
      <c r="D35" s="449"/>
      <c r="E35" s="449"/>
      <c r="F35" s="449"/>
      <c r="G35" s="450"/>
    </row>
    <row r="36" spans="1:7" x14ac:dyDescent="0.25">
      <c r="A36" s="228" t="s">
        <v>3</v>
      </c>
      <c r="B36" s="234"/>
      <c r="C36" s="234"/>
      <c r="D36" s="234"/>
      <c r="E36" s="234"/>
      <c r="F36" s="234"/>
      <c r="G36" s="229">
        <f>SUM(B36:F36)</f>
        <v>0</v>
      </c>
    </row>
    <row r="37" spans="1:7" x14ac:dyDescent="0.25">
      <c r="A37" s="228" t="s">
        <v>4</v>
      </c>
      <c r="B37" s="234"/>
      <c r="C37" s="234"/>
      <c r="D37" s="234"/>
      <c r="E37" s="234"/>
      <c r="F37" s="234"/>
      <c r="G37" s="229">
        <f>SUM(B37:F37)</f>
        <v>0</v>
      </c>
    </row>
    <row r="38" spans="1:7" x14ac:dyDescent="0.25">
      <c r="A38" s="228" t="s">
        <v>5</v>
      </c>
      <c r="B38" s="234"/>
      <c r="C38" s="234"/>
      <c r="D38" s="234"/>
      <c r="E38" s="234"/>
      <c r="F38" s="234"/>
      <c r="G38" s="229">
        <f>SUM(B38:F38)</f>
        <v>0</v>
      </c>
    </row>
    <row r="39" spans="1:7" ht="15.75" thickBot="1" x14ac:dyDescent="0.3">
      <c r="A39" s="245" t="s">
        <v>84</v>
      </c>
      <c r="B39" s="248">
        <f>SUM(B37:B38)</f>
        <v>0</v>
      </c>
      <c r="C39" s="248">
        <f>SUM(C37:C38)</f>
        <v>0</v>
      </c>
      <c r="D39" s="248">
        <f>SUM(D37:D38)</f>
        <v>0</v>
      </c>
      <c r="E39" s="248">
        <f>SUM(E37:E38)</f>
        <v>0</v>
      </c>
      <c r="F39" s="248">
        <f>SUM(F37:F38)</f>
        <v>0</v>
      </c>
      <c r="G39" s="252">
        <f>SUM(B39:F39)</f>
        <v>0</v>
      </c>
    </row>
    <row r="40" spans="1:7" ht="15.75" thickBot="1" x14ac:dyDescent="0.3">
      <c r="A40" s="238"/>
      <c r="B40" s="238"/>
      <c r="C40" s="238"/>
      <c r="D40" s="238"/>
      <c r="E40" s="238"/>
      <c r="F40" s="238"/>
      <c r="G40" s="238"/>
    </row>
    <row r="41" spans="1:7" x14ac:dyDescent="0.25">
      <c r="A41" s="451" t="s">
        <v>85</v>
      </c>
      <c r="B41" s="452"/>
      <c r="C41" s="452"/>
      <c r="D41" s="452"/>
      <c r="E41" s="452"/>
      <c r="F41" s="452"/>
      <c r="G41" s="453"/>
    </row>
    <row r="42" spans="1:7" x14ac:dyDescent="0.25">
      <c r="A42" s="228" t="s">
        <v>3</v>
      </c>
      <c r="B42" s="234"/>
      <c r="C42" s="234"/>
      <c r="D42" s="234"/>
      <c r="E42" s="234"/>
      <c r="F42" s="234"/>
      <c r="G42" s="229">
        <f>SUM(B42:F42)</f>
        <v>0</v>
      </c>
    </row>
    <row r="43" spans="1:7" x14ac:dyDescent="0.25">
      <c r="A43" s="228" t="s">
        <v>4</v>
      </c>
      <c r="B43" s="234"/>
      <c r="C43" s="234"/>
      <c r="D43" s="234"/>
      <c r="E43" s="234"/>
      <c r="F43" s="234"/>
      <c r="G43" s="229">
        <f>SUM(B43:F43)</f>
        <v>0</v>
      </c>
    </row>
    <row r="44" spans="1:7" x14ac:dyDescent="0.25">
      <c r="A44" s="228" t="s">
        <v>5</v>
      </c>
      <c r="B44" s="234"/>
      <c r="C44" s="234"/>
      <c r="D44" s="234"/>
      <c r="E44" s="234"/>
      <c r="F44" s="234"/>
      <c r="G44" s="229">
        <f>SUM(B44:F44)</f>
        <v>0</v>
      </c>
    </row>
    <row r="45" spans="1:7" ht="15.75" thickBot="1" x14ac:dyDescent="0.3">
      <c r="A45" s="246" t="s">
        <v>86</v>
      </c>
      <c r="B45" s="249">
        <f>SUM(B43:B44)</f>
        <v>0</v>
      </c>
      <c r="C45" s="249">
        <f>SUM(C43:C44)</f>
        <v>0</v>
      </c>
      <c r="D45" s="249">
        <f>SUM(D43:D44)</f>
        <v>0</v>
      </c>
      <c r="E45" s="249">
        <f>SUM(E43:E44)</f>
        <v>0</v>
      </c>
      <c r="F45" s="249">
        <f>SUM(F43:F44)</f>
        <v>0</v>
      </c>
      <c r="G45" s="251">
        <f>SUM(B45:F45)</f>
        <v>0</v>
      </c>
    </row>
    <row r="46" spans="1:7" ht="15.75" thickBot="1" x14ac:dyDescent="0.3">
      <c r="A46" s="238"/>
      <c r="B46" s="238"/>
      <c r="C46" s="238"/>
      <c r="D46" s="238"/>
      <c r="E46" s="238"/>
      <c r="F46" s="238"/>
      <c r="G46" s="238"/>
    </row>
    <row r="47" spans="1:7" x14ac:dyDescent="0.25">
      <c r="A47" s="429" t="s">
        <v>87</v>
      </c>
      <c r="B47" s="430"/>
      <c r="C47" s="430"/>
      <c r="D47" s="430"/>
      <c r="E47" s="430"/>
      <c r="F47" s="430"/>
      <c r="G47" s="431"/>
    </row>
    <row r="48" spans="1:7" x14ac:dyDescent="0.25">
      <c r="A48" s="228" t="s">
        <v>3</v>
      </c>
      <c r="B48" s="234"/>
      <c r="C48" s="234"/>
      <c r="D48" s="234"/>
      <c r="E48" s="234"/>
      <c r="F48" s="234"/>
      <c r="G48" s="229">
        <f>SUM(B48:F48)</f>
        <v>0</v>
      </c>
    </row>
    <row r="49" spans="1:7" x14ac:dyDescent="0.25">
      <c r="A49" s="228" t="s">
        <v>4</v>
      </c>
      <c r="B49" s="234"/>
      <c r="C49" s="234"/>
      <c r="D49" s="234"/>
      <c r="E49" s="234"/>
      <c r="F49" s="234"/>
      <c r="G49" s="229">
        <f>SUM(B49:F49)</f>
        <v>0</v>
      </c>
    </row>
    <row r="50" spans="1:7" x14ac:dyDescent="0.25">
      <c r="A50" s="228" t="s">
        <v>5</v>
      </c>
      <c r="B50" s="234"/>
      <c r="C50" s="234"/>
      <c r="D50" s="234"/>
      <c r="E50" s="234"/>
      <c r="F50" s="234"/>
      <c r="G50" s="229">
        <f>SUM(B50:F50)</f>
        <v>0</v>
      </c>
    </row>
    <row r="51" spans="1:7" ht="15.75" thickBot="1" x14ac:dyDescent="0.3">
      <c r="A51" s="247" t="s">
        <v>88</v>
      </c>
      <c r="B51" s="250">
        <f>SUM(B49:B50)</f>
        <v>0</v>
      </c>
      <c r="C51" s="250">
        <f>SUM(C49:C50)</f>
        <v>0</v>
      </c>
      <c r="D51" s="250">
        <f>SUM(D49:D50)</f>
        <v>0</v>
      </c>
      <c r="E51" s="250">
        <f>SUM(E49:E50)</f>
        <v>0</v>
      </c>
      <c r="F51" s="250">
        <f>SUM(F49:F50)</f>
        <v>0</v>
      </c>
      <c r="G51" s="253">
        <f>SUM(B51:F51)</f>
        <v>0</v>
      </c>
    </row>
    <row r="52" spans="1:7" ht="15.75" thickBot="1" x14ac:dyDescent="0.3">
      <c r="A52" s="238"/>
      <c r="B52" s="238"/>
      <c r="C52" s="238"/>
      <c r="D52" s="238"/>
      <c r="E52" s="238"/>
      <c r="F52" s="238"/>
      <c r="G52" s="238"/>
    </row>
    <row r="53" spans="1:7" x14ac:dyDescent="0.25">
      <c r="A53" s="426" t="s">
        <v>108</v>
      </c>
      <c r="B53" s="427"/>
      <c r="C53" s="427"/>
      <c r="D53" s="427"/>
      <c r="E53" s="427"/>
      <c r="F53" s="427"/>
      <c r="G53" s="428"/>
    </row>
    <row r="54" spans="1:7" x14ac:dyDescent="0.25">
      <c r="A54" s="228" t="s">
        <v>3</v>
      </c>
      <c r="B54" s="234"/>
      <c r="C54" s="234"/>
      <c r="D54" s="234"/>
      <c r="E54" s="234"/>
      <c r="F54" s="234"/>
      <c r="G54" s="229">
        <f>SUM(B54:F54)</f>
        <v>0</v>
      </c>
    </row>
    <row r="55" spans="1:7" x14ac:dyDescent="0.25">
      <c r="A55" s="228" t="s">
        <v>4</v>
      </c>
      <c r="B55" s="234"/>
      <c r="C55" s="234"/>
      <c r="D55" s="234"/>
      <c r="E55" s="234"/>
      <c r="F55" s="234"/>
      <c r="G55" s="229">
        <f>SUM(B55:F55)</f>
        <v>0</v>
      </c>
    </row>
    <row r="56" spans="1:7" x14ac:dyDescent="0.25">
      <c r="A56" s="228" t="s">
        <v>5</v>
      </c>
      <c r="B56" s="234"/>
      <c r="C56" s="234"/>
      <c r="D56" s="234"/>
      <c r="E56" s="234"/>
      <c r="F56" s="234"/>
      <c r="G56" s="229">
        <f>SUM(B56:F56)</f>
        <v>0</v>
      </c>
    </row>
    <row r="57" spans="1:7" ht="15.75" thickBot="1" x14ac:dyDescent="0.3">
      <c r="A57" s="257" t="s">
        <v>109</v>
      </c>
      <c r="B57" s="258">
        <f>SUM(B55:B56)</f>
        <v>0</v>
      </c>
      <c r="C57" s="258">
        <f>SUM(C55:C56)</f>
        <v>0</v>
      </c>
      <c r="D57" s="258">
        <f>SUM(D55:D56)</f>
        <v>0</v>
      </c>
      <c r="E57" s="258">
        <f>SUM(E55:E56)</f>
        <v>0</v>
      </c>
      <c r="F57" s="258">
        <f>SUM(F55:F56)</f>
        <v>0</v>
      </c>
      <c r="G57" s="259">
        <f>SUM(B57:F57)</f>
        <v>0</v>
      </c>
    </row>
    <row r="58" spans="1:7" hidden="1" x14ac:dyDescent="0.25">
      <c r="A58" s="238"/>
      <c r="B58" s="238"/>
      <c r="C58" s="238"/>
      <c r="D58" s="238"/>
      <c r="E58" s="238"/>
      <c r="F58" s="238"/>
      <c r="G58" s="238"/>
    </row>
    <row r="59" spans="1:7" hidden="1" x14ac:dyDescent="0.25">
      <c r="A59" s="238"/>
      <c r="B59" s="238"/>
      <c r="C59" s="238"/>
      <c r="D59" s="238"/>
      <c r="E59" s="238"/>
      <c r="F59" s="238"/>
      <c r="G59" s="238"/>
    </row>
    <row r="60" spans="1:7" hidden="1" x14ac:dyDescent="0.25">
      <c r="A60" s="238"/>
      <c r="B60" s="238"/>
      <c r="C60" s="238"/>
      <c r="D60" s="238"/>
      <c r="E60" s="238"/>
      <c r="F60" s="238"/>
      <c r="G60" s="238"/>
    </row>
    <row r="61" spans="1:7" hidden="1" x14ac:dyDescent="0.25">
      <c r="A61" s="238"/>
      <c r="B61" s="238"/>
      <c r="C61" s="238"/>
      <c r="D61" s="238"/>
      <c r="E61" s="238"/>
      <c r="F61" s="238"/>
      <c r="G61" s="238"/>
    </row>
    <row r="62" spans="1:7" hidden="1" x14ac:dyDescent="0.25">
      <c r="A62" s="238"/>
      <c r="B62" s="238"/>
      <c r="C62" s="238"/>
      <c r="D62" s="238"/>
      <c r="E62" s="238"/>
      <c r="F62" s="238"/>
      <c r="G62" s="238"/>
    </row>
    <row r="63" spans="1:7" hidden="1" x14ac:dyDescent="0.25">
      <c r="A63" s="238"/>
      <c r="B63" s="238"/>
      <c r="C63" s="238"/>
      <c r="D63" s="238"/>
      <c r="E63" s="238"/>
      <c r="F63" s="238"/>
      <c r="G63" s="238"/>
    </row>
    <row r="64" spans="1:7" hidden="1" x14ac:dyDescent="0.25">
      <c r="A64" s="238"/>
      <c r="B64" s="238"/>
      <c r="C64" s="238"/>
      <c r="D64" s="238"/>
      <c r="E64" s="238"/>
      <c r="F64" s="238"/>
      <c r="G64" s="238"/>
    </row>
    <row r="65" spans="1:7" hidden="1" x14ac:dyDescent="0.25">
      <c r="A65" s="238"/>
      <c r="B65" s="238"/>
      <c r="C65" s="238"/>
      <c r="D65" s="238"/>
      <c r="E65" s="238"/>
      <c r="F65" s="238"/>
      <c r="G65" s="238"/>
    </row>
    <row r="66" spans="1:7" hidden="1" x14ac:dyDescent="0.25">
      <c r="A66" s="238"/>
      <c r="B66" s="238"/>
      <c r="C66" s="238"/>
      <c r="D66" s="238"/>
      <c r="E66" s="238"/>
      <c r="F66" s="238"/>
      <c r="G66" s="238"/>
    </row>
    <row r="67" spans="1:7" hidden="1" x14ac:dyDescent="0.25">
      <c r="A67" s="238"/>
      <c r="B67" s="238"/>
      <c r="C67" s="238"/>
      <c r="D67" s="238"/>
      <c r="E67" s="238"/>
      <c r="F67" s="238"/>
      <c r="G67" s="238"/>
    </row>
    <row r="68" spans="1:7" hidden="1" x14ac:dyDescent="0.25">
      <c r="A68" s="238"/>
      <c r="B68" s="238"/>
      <c r="C68" s="238"/>
      <c r="D68" s="238"/>
      <c r="E68" s="238"/>
      <c r="F68" s="238"/>
      <c r="G68" s="238"/>
    </row>
    <row r="69" spans="1:7" hidden="1" x14ac:dyDescent="0.25">
      <c r="A69" s="238"/>
      <c r="B69" s="238"/>
      <c r="C69" s="238"/>
      <c r="D69" s="238"/>
      <c r="E69" s="238"/>
      <c r="F69" s="238"/>
      <c r="G69" s="238"/>
    </row>
    <row r="70" spans="1:7" hidden="1" x14ac:dyDescent="0.25">
      <c r="A70" s="238"/>
      <c r="B70" s="238"/>
      <c r="C70" s="238"/>
      <c r="D70" s="238"/>
      <c r="E70" s="238"/>
      <c r="F70" s="238"/>
      <c r="G70" s="238"/>
    </row>
    <row r="71" spans="1:7" hidden="1" x14ac:dyDescent="0.25">
      <c r="A71" s="238"/>
      <c r="B71" s="238"/>
      <c r="C71" s="238"/>
      <c r="D71" s="238"/>
      <c r="E71" s="238"/>
      <c r="F71" s="238"/>
      <c r="G71" s="238"/>
    </row>
    <row r="72" spans="1:7" hidden="1" x14ac:dyDescent="0.25">
      <c r="A72" s="238"/>
      <c r="B72" s="238"/>
      <c r="C72" s="238"/>
      <c r="D72" s="238"/>
      <c r="E72" s="238"/>
      <c r="F72" s="238"/>
      <c r="G72" s="238"/>
    </row>
    <row r="73" spans="1:7" hidden="1" x14ac:dyDescent="0.25">
      <c r="A73" s="238"/>
      <c r="B73" s="238"/>
      <c r="C73" s="238"/>
      <c r="D73" s="238"/>
      <c r="E73" s="238"/>
      <c r="F73" s="238"/>
      <c r="G73" s="238"/>
    </row>
    <row r="74" spans="1:7" hidden="1" x14ac:dyDescent="0.25">
      <c r="A74" s="238"/>
      <c r="B74" s="238"/>
      <c r="C74" s="238"/>
      <c r="D74" s="238"/>
      <c r="E74" s="238"/>
      <c r="F74" s="238"/>
      <c r="G74" s="238"/>
    </row>
    <row r="75" spans="1:7" hidden="1" x14ac:dyDescent="0.25">
      <c r="A75" s="238"/>
      <c r="B75" s="238"/>
      <c r="C75" s="238"/>
      <c r="D75" s="238"/>
      <c r="E75" s="238"/>
      <c r="F75" s="238"/>
      <c r="G75" s="238"/>
    </row>
    <row r="76" spans="1:7" hidden="1" x14ac:dyDescent="0.25">
      <c r="A76" s="238"/>
      <c r="B76" s="238"/>
      <c r="C76" s="238"/>
      <c r="D76" s="238"/>
      <c r="E76" s="238"/>
      <c r="F76" s="238"/>
      <c r="G76" s="238"/>
    </row>
    <row r="77" spans="1:7" hidden="1" x14ac:dyDescent="0.25">
      <c r="A77" s="238"/>
      <c r="B77" s="238"/>
      <c r="C77" s="238"/>
      <c r="D77" s="238"/>
      <c r="E77" s="238"/>
      <c r="F77" s="238"/>
      <c r="G77" s="238"/>
    </row>
    <row r="78" spans="1:7" hidden="1" x14ac:dyDescent="0.25">
      <c r="A78" s="238"/>
      <c r="B78" s="238"/>
      <c r="C78" s="238"/>
      <c r="D78" s="238"/>
      <c r="E78" s="238"/>
      <c r="F78" s="238"/>
      <c r="G78" s="238"/>
    </row>
    <row r="79" spans="1:7" hidden="1" x14ac:dyDescent="0.25">
      <c r="A79" s="238"/>
      <c r="B79" s="238"/>
      <c r="C79" s="238"/>
      <c r="D79" s="238"/>
      <c r="E79" s="238"/>
      <c r="F79" s="238"/>
      <c r="G79" s="238"/>
    </row>
    <row r="80" spans="1:7" hidden="1" x14ac:dyDescent="0.25">
      <c r="A80" s="238"/>
      <c r="B80" s="238"/>
      <c r="C80" s="238"/>
      <c r="D80" s="238"/>
      <c r="E80" s="238"/>
      <c r="F80" s="238"/>
      <c r="G80" s="238"/>
    </row>
    <row r="81" spans="1:7" hidden="1" x14ac:dyDescent="0.25">
      <c r="A81" s="238"/>
      <c r="B81" s="238"/>
      <c r="C81" s="238"/>
      <c r="D81" s="238"/>
      <c r="E81" s="238"/>
      <c r="F81" s="238"/>
      <c r="G81" s="238"/>
    </row>
    <row r="82" spans="1:7" hidden="1" x14ac:dyDescent="0.25">
      <c r="A82" s="238"/>
      <c r="B82" s="238"/>
      <c r="C82" s="238"/>
      <c r="D82" s="238"/>
      <c r="E82" s="238"/>
      <c r="F82" s="238"/>
      <c r="G82" s="238"/>
    </row>
    <row r="83" spans="1:7" hidden="1" x14ac:dyDescent="0.25">
      <c r="A83" s="238"/>
      <c r="B83" s="238"/>
      <c r="C83" s="238"/>
      <c r="D83" s="238"/>
      <c r="E83" s="238"/>
      <c r="F83" s="238"/>
      <c r="G83" s="238"/>
    </row>
    <row r="84" spans="1:7" hidden="1" x14ac:dyDescent="0.25">
      <c r="A84" s="238"/>
      <c r="B84" s="238"/>
      <c r="C84" s="238"/>
      <c r="D84" s="238"/>
      <c r="E84" s="238"/>
      <c r="F84" s="238"/>
      <c r="G84" s="238"/>
    </row>
    <row r="85" spans="1:7" hidden="1" x14ac:dyDescent="0.25">
      <c r="A85" s="238"/>
      <c r="B85" s="238"/>
      <c r="C85" s="238"/>
      <c r="D85" s="238"/>
      <c r="E85" s="238"/>
      <c r="F85" s="238"/>
      <c r="G85" s="238"/>
    </row>
    <row r="86" spans="1:7" hidden="1" x14ac:dyDescent="0.25">
      <c r="A86" s="238"/>
      <c r="B86" s="238"/>
      <c r="C86" s="238"/>
      <c r="D86" s="238"/>
      <c r="E86" s="238"/>
      <c r="F86" s="238"/>
      <c r="G86" s="238"/>
    </row>
    <row r="87" spans="1:7" hidden="1" x14ac:dyDescent="0.25">
      <c r="A87" s="238"/>
      <c r="B87" s="238"/>
      <c r="C87" s="238"/>
      <c r="D87" s="238"/>
      <c r="E87" s="238"/>
      <c r="F87" s="238"/>
      <c r="G87" s="238"/>
    </row>
    <row r="88" spans="1:7" hidden="1" x14ac:dyDescent="0.25">
      <c r="A88" s="238"/>
      <c r="B88" s="238"/>
      <c r="C88" s="238"/>
      <c r="D88" s="238"/>
      <c r="E88" s="238"/>
      <c r="F88" s="238"/>
      <c r="G88" s="238"/>
    </row>
    <row r="89" spans="1:7" hidden="1" x14ac:dyDescent="0.25">
      <c r="A89" s="238"/>
      <c r="B89" s="238"/>
      <c r="C89" s="238"/>
      <c r="D89" s="238"/>
      <c r="E89" s="238"/>
      <c r="F89" s="238"/>
      <c r="G89" s="238"/>
    </row>
    <row r="90" spans="1:7" hidden="1" x14ac:dyDescent="0.25">
      <c r="A90" s="238"/>
      <c r="B90" s="238"/>
      <c r="C90" s="238"/>
      <c r="D90" s="238"/>
      <c r="E90" s="238"/>
      <c r="F90" s="238"/>
      <c r="G90" s="238"/>
    </row>
    <row r="91" spans="1:7" hidden="1" x14ac:dyDescent="0.25">
      <c r="A91" s="238"/>
      <c r="B91" s="238"/>
      <c r="C91" s="238"/>
      <c r="D91" s="238"/>
      <c r="E91" s="238"/>
      <c r="F91" s="238"/>
      <c r="G91" s="238"/>
    </row>
    <row r="92" spans="1:7" hidden="1" x14ac:dyDescent="0.25">
      <c r="A92" s="238"/>
      <c r="B92" s="238"/>
      <c r="C92" s="238"/>
      <c r="D92" s="238"/>
      <c r="E92" s="238"/>
      <c r="F92" s="238"/>
      <c r="G92" s="238"/>
    </row>
    <row r="93" spans="1:7" hidden="1" x14ac:dyDescent="0.25">
      <c r="A93" s="238"/>
      <c r="B93" s="238"/>
      <c r="C93" s="238"/>
      <c r="D93" s="238"/>
      <c r="E93" s="238"/>
      <c r="F93" s="238"/>
      <c r="G93" s="238"/>
    </row>
    <row r="94" spans="1:7" hidden="1" x14ac:dyDescent="0.25">
      <c r="A94" s="238"/>
      <c r="B94" s="238"/>
      <c r="C94" s="238"/>
      <c r="D94" s="238"/>
      <c r="E94" s="238"/>
      <c r="F94" s="238"/>
      <c r="G94" s="238"/>
    </row>
    <row r="95" spans="1:7" hidden="1" x14ac:dyDescent="0.25">
      <c r="A95" s="238"/>
      <c r="B95" s="238"/>
      <c r="C95" s="238"/>
      <c r="D95" s="238"/>
      <c r="E95" s="238"/>
      <c r="F95" s="238"/>
      <c r="G95" s="238"/>
    </row>
    <row r="96" spans="1:7" hidden="1" x14ac:dyDescent="0.25">
      <c r="A96" s="238"/>
      <c r="B96" s="238"/>
      <c r="C96" s="238"/>
      <c r="D96" s="238"/>
      <c r="E96" s="238"/>
      <c r="F96" s="238"/>
      <c r="G96" s="238"/>
    </row>
    <row r="97" spans="1:7" hidden="1" x14ac:dyDescent="0.25">
      <c r="A97" s="238"/>
      <c r="B97" s="238"/>
      <c r="C97" s="238"/>
      <c r="D97" s="238"/>
      <c r="E97" s="238"/>
      <c r="F97" s="238"/>
      <c r="G97" s="238"/>
    </row>
    <row r="98" spans="1:7" hidden="1" x14ac:dyDescent="0.25">
      <c r="A98" s="238"/>
      <c r="B98" s="238"/>
      <c r="C98" s="238"/>
      <c r="D98" s="238"/>
      <c r="E98" s="238"/>
      <c r="F98" s="238"/>
      <c r="G98" s="238"/>
    </row>
    <row r="99" spans="1:7" hidden="1" x14ac:dyDescent="0.25">
      <c r="A99" s="238"/>
      <c r="B99" s="238"/>
      <c r="C99" s="238"/>
      <c r="D99" s="238"/>
      <c r="E99" s="238"/>
      <c r="F99" s="238"/>
      <c r="G99" s="238"/>
    </row>
    <row r="100" spans="1:7" hidden="1" x14ac:dyDescent="0.25">
      <c r="A100" s="238"/>
      <c r="B100" s="238"/>
      <c r="C100" s="238"/>
      <c r="D100" s="238"/>
      <c r="E100" s="238"/>
      <c r="F100" s="238"/>
      <c r="G100" s="238"/>
    </row>
    <row r="101" spans="1:7" hidden="1" x14ac:dyDescent="0.25">
      <c r="A101" s="238"/>
      <c r="B101" s="238"/>
      <c r="C101" s="238"/>
      <c r="D101" s="238"/>
      <c r="E101" s="238"/>
      <c r="F101" s="238"/>
      <c r="G101" s="238"/>
    </row>
    <row r="102" spans="1:7" hidden="1" x14ac:dyDescent="0.25">
      <c r="A102" s="238"/>
      <c r="B102" s="238"/>
      <c r="C102" s="238"/>
      <c r="D102" s="238"/>
      <c r="E102" s="238"/>
      <c r="F102" s="238"/>
      <c r="G102" s="238"/>
    </row>
    <row r="103" spans="1:7" hidden="1" x14ac:dyDescent="0.25">
      <c r="A103" s="238"/>
      <c r="B103" s="238"/>
      <c r="C103" s="238"/>
      <c r="D103" s="238"/>
      <c r="E103" s="238"/>
      <c r="F103" s="238"/>
      <c r="G103" s="238"/>
    </row>
    <row r="104" spans="1:7" hidden="1" x14ac:dyDescent="0.25">
      <c r="A104" s="238"/>
      <c r="B104" s="238"/>
      <c r="C104" s="238"/>
      <c r="D104" s="238"/>
      <c r="E104" s="238"/>
      <c r="F104" s="238"/>
      <c r="G104" s="238"/>
    </row>
    <row r="105" spans="1:7" hidden="1" x14ac:dyDescent="0.25">
      <c r="A105" s="238"/>
      <c r="B105" s="238"/>
      <c r="C105" s="238"/>
      <c r="D105" s="238"/>
      <c r="E105" s="238"/>
      <c r="F105" s="238"/>
      <c r="G105" s="238"/>
    </row>
    <row r="106" spans="1:7" hidden="1" x14ac:dyDescent="0.25">
      <c r="A106" s="238"/>
      <c r="B106" s="238"/>
      <c r="C106" s="238"/>
      <c r="D106" s="238"/>
      <c r="E106" s="238"/>
      <c r="F106" s="238"/>
      <c r="G106" s="238"/>
    </row>
    <row r="107" spans="1:7" hidden="1" x14ac:dyDescent="0.25">
      <c r="A107" s="238"/>
      <c r="B107" s="238"/>
      <c r="C107" s="238"/>
      <c r="D107" s="238"/>
      <c r="E107" s="238"/>
      <c r="F107" s="238"/>
      <c r="G107" s="238"/>
    </row>
    <row r="108" spans="1:7" hidden="1" x14ac:dyDescent="0.25">
      <c r="A108" s="238"/>
      <c r="B108" s="238"/>
      <c r="C108" s="238"/>
      <c r="D108" s="238"/>
      <c r="E108" s="238"/>
      <c r="F108" s="238"/>
      <c r="G108" s="238"/>
    </row>
    <row r="109" spans="1:7" hidden="1" x14ac:dyDescent="0.25">
      <c r="A109" s="238"/>
      <c r="B109" s="238"/>
      <c r="C109" s="238"/>
      <c r="D109" s="238"/>
      <c r="E109" s="238"/>
      <c r="F109" s="238"/>
      <c r="G109" s="238"/>
    </row>
    <row r="110" spans="1:7" hidden="1" x14ac:dyDescent="0.25">
      <c r="A110" s="238"/>
      <c r="B110" s="238"/>
      <c r="C110" s="238"/>
      <c r="D110" s="238"/>
      <c r="E110" s="238"/>
      <c r="F110" s="238"/>
      <c r="G110" s="238"/>
    </row>
    <row r="111" spans="1:7" hidden="1" x14ac:dyDescent="0.25">
      <c r="A111" s="238"/>
      <c r="B111" s="238"/>
      <c r="C111" s="238"/>
      <c r="D111" s="238"/>
      <c r="E111" s="238"/>
      <c r="F111" s="238"/>
      <c r="G111" s="238"/>
    </row>
    <row r="112" spans="1:7" hidden="1" x14ac:dyDescent="0.25">
      <c r="A112" s="238"/>
      <c r="B112" s="238"/>
      <c r="C112" s="238"/>
      <c r="D112" s="238"/>
      <c r="E112" s="238"/>
      <c r="F112" s="238"/>
      <c r="G112" s="238"/>
    </row>
    <row r="113" spans="1:7" hidden="1" x14ac:dyDescent="0.25">
      <c r="A113" s="238"/>
      <c r="B113" s="238"/>
      <c r="C113" s="238"/>
      <c r="D113" s="238"/>
      <c r="E113" s="238"/>
      <c r="F113" s="238"/>
      <c r="G113" s="238"/>
    </row>
    <row r="114" spans="1:7" hidden="1" x14ac:dyDescent="0.25">
      <c r="A114" s="238"/>
      <c r="B114" s="238"/>
      <c r="C114" s="238"/>
      <c r="D114" s="238"/>
      <c r="E114" s="238"/>
      <c r="F114" s="238"/>
      <c r="G114" s="238"/>
    </row>
    <row r="115" spans="1:7" hidden="1" x14ac:dyDescent="0.25">
      <c r="A115" s="238"/>
      <c r="B115" s="238"/>
      <c r="C115" s="238"/>
      <c r="D115" s="238"/>
      <c r="E115" s="238"/>
      <c r="F115" s="238"/>
      <c r="G115" s="238"/>
    </row>
    <row r="116" spans="1:7" hidden="1" x14ac:dyDescent="0.25">
      <c r="A116" s="238"/>
      <c r="B116" s="238"/>
      <c r="C116" s="238"/>
      <c r="D116" s="238"/>
      <c r="E116" s="238"/>
      <c r="F116" s="238"/>
      <c r="G116" s="238"/>
    </row>
    <row r="117" spans="1:7" hidden="1" x14ac:dyDescent="0.25">
      <c r="A117" s="238"/>
      <c r="B117" s="238"/>
      <c r="C117" s="238"/>
      <c r="D117" s="238"/>
      <c r="E117" s="238"/>
      <c r="F117" s="238"/>
      <c r="G117" s="238"/>
    </row>
    <row r="118" spans="1:7" hidden="1" x14ac:dyDescent="0.25">
      <c r="A118" s="238"/>
      <c r="B118" s="238"/>
      <c r="C118" s="238"/>
      <c r="D118" s="238"/>
      <c r="E118" s="238"/>
      <c r="F118" s="238"/>
      <c r="G118" s="238"/>
    </row>
    <row r="119" spans="1:7" hidden="1" x14ac:dyDescent="0.25">
      <c r="A119" s="238"/>
      <c r="B119" s="238"/>
      <c r="C119" s="238"/>
      <c r="D119" s="238"/>
      <c r="E119" s="238"/>
      <c r="F119" s="238"/>
      <c r="G119" s="238"/>
    </row>
    <row r="120" spans="1:7" hidden="1" x14ac:dyDescent="0.25">
      <c r="A120" s="238"/>
      <c r="B120" s="238"/>
      <c r="C120" s="238"/>
      <c r="D120" s="238"/>
      <c r="E120" s="238"/>
      <c r="F120" s="238"/>
      <c r="G120" s="238"/>
    </row>
    <row r="121" spans="1:7" hidden="1" x14ac:dyDescent="0.25">
      <c r="A121" s="238"/>
      <c r="B121" s="238"/>
      <c r="C121" s="238"/>
      <c r="D121" s="238"/>
      <c r="E121" s="238"/>
      <c r="F121" s="238"/>
      <c r="G121" s="238"/>
    </row>
    <row r="122" spans="1:7" hidden="1" x14ac:dyDescent="0.25">
      <c r="A122" s="238"/>
      <c r="B122" s="238"/>
      <c r="C122" s="238"/>
      <c r="D122" s="238"/>
      <c r="E122" s="238"/>
      <c r="F122" s="238"/>
      <c r="G122" s="238"/>
    </row>
    <row r="123" spans="1:7" hidden="1" x14ac:dyDescent="0.25">
      <c r="A123" s="238"/>
      <c r="B123" s="238"/>
      <c r="C123" s="238"/>
      <c r="D123" s="238"/>
      <c r="E123" s="238"/>
      <c r="F123" s="238"/>
      <c r="G123" s="238"/>
    </row>
    <row r="124" spans="1:7" hidden="1" x14ac:dyDescent="0.25">
      <c r="A124" s="238"/>
      <c r="B124" s="238"/>
      <c r="C124" s="238"/>
      <c r="D124" s="238"/>
      <c r="E124" s="238"/>
      <c r="F124" s="238"/>
      <c r="G124" s="238"/>
    </row>
    <row r="125" spans="1:7" hidden="1" x14ac:dyDescent="0.25">
      <c r="A125" s="238"/>
      <c r="B125" s="238"/>
      <c r="C125" s="238"/>
      <c r="D125" s="238"/>
      <c r="E125" s="238"/>
      <c r="F125" s="238"/>
      <c r="G125" s="238"/>
    </row>
    <row r="126" spans="1:7" hidden="1" x14ac:dyDescent="0.25">
      <c r="A126" s="238"/>
      <c r="B126" s="238"/>
      <c r="C126" s="238"/>
      <c r="D126" s="238"/>
      <c r="E126" s="238"/>
      <c r="F126" s="238"/>
      <c r="G126" s="238"/>
    </row>
    <row r="127" spans="1:7" hidden="1" x14ac:dyDescent="0.25">
      <c r="A127" s="238"/>
      <c r="B127" s="238"/>
      <c r="C127" s="238"/>
      <c r="D127" s="238"/>
      <c r="E127" s="238"/>
      <c r="F127" s="238"/>
      <c r="G127" s="238"/>
    </row>
    <row r="128" spans="1:7" hidden="1" x14ac:dyDescent="0.25">
      <c r="A128" s="238"/>
      <c r="B128" s="238"/>
      <c r="C128" s="238"/>
      <c r="D128" s="238"/>
      <c r="E128" s="238"/>
      <c r="F128" s="238"/>
      <c r="G128" s="238"/>
    </row>
    <row r="129" spans="1:7" hidden="1" x14ac:dyDescent="0.25">
      <c r="A129" s="238"/>
      <c r="B129" s="238"/>
      <c r="C129" s="238"/>
      <c r="D129" s="238"/>
      <c r="E129" s="238"/>
      <c r="F129" s="238"/>
      <c r="G129" s="238"/>
    </row>
    <row r="130" spans="1:7" hidden="1" x14ac:dyDescent="0.25">
      <c r="A130" s="238"/>
      <c r="B130" s="238"/>
      <c r="C130" s="238"/>
      <c r="D130" s="238"/>
      <c r="E130" s="238"/>
      <c r="F130" s="238"/>
      <c r="G130" s="238"/>
    </row>
    <row r="131" spans="1:7" hidden="1" x14ac:dyDescent="0.25">
      <c r="A131" s="238"/>
      <c r="B131" s="238"/>
      <c r="C131" s="238"/>
      <c r="D131" s="238"/>
      <c r="E131" s="238"/>
      <c r="F131" s="238"/>
      <c r="G131" s="238"/>
    </row>
    <row r="132" spans="1:7" hidden="1" x14ac:dyDescent="0.25">
      <c r="A132" s="238"/>
      <c r="B132" s="238"/>
      <c r="C132" s="238"/>
      <c r="D132" s="238"/>
      <c r="E132" s="238"/>
      <c r="F132" s="238"/>
      <c r="G132" s="238"/>
    </row>
    <row r="133" spans="1:7" hidden="1" x14ac:dyDescent="0.25">
      <c r="A133" s="238"/>
      <c r="B133" s="238"/>
      <c r="C133" s="238"/>
      <c r="D133" s="238"/>
      <c r="E133" s="238"/>
      <c r="F133" s="238"/>
      <c r="G133" s="238"/>
    </row>
    <row r="134" spans="1:7" hidden="1" x14ac:dyDescent="0.25">
      <c r="A134" s="238"/>
      <c r="B134" s="238"/>
      <c r="C134" s="238"/>
      <c r="D134" s="238"/>
      <c r="E134" s="238"/>
      <c r="F134" s="238"/>
      <c r="G134" s="238"/>
    </row>
    <row r="135" spans="1:7" hidden="1" x14ac:dyDescent="0.25">
      <c r="A135" s="238"/>
      <c r="B135" s="238"/>
      <c r="C135" s="238"/>
      <c r="D135" s="238"/>
      <c r="E135" s="238"/>
      <c r="F135" s="238"/>
      <c r="G135" s="238"/>
    </row>
    <row r="136" spans="1:7" hidden="1" x14ac:dyDescent="0.25">
      <c r="A136" s="238"/>
      <c r="B136" s="238"/>
      <c r="C136" s="238"/>
      <c r="D136" s="238"/>
      <c r="E136" s="238"/>
      <c r="F136" s="238"/>
      <c r="G136" s="238"/>
    </row>
    <row r="137" spans="1:7" hidden="1" x14ac:dyDescent="0.25">
      <c r="A137" s="238"/>
      <c r="B137" s="238"/>
      <c r="C137" s="238"/>
      <c r="D137" s="238"/>
      <c r="E137" s="238"/>
      <c r="F137" s="238"/>
      <c r="G137" s="238"/>
    </row>
    <row r="138" spans="1:7" hidden="1" x14ac:dyDescent="0.25">
      <c r="A138" s="238"/>
      <c r="B138" s="238"/>
      <c r="C138" s="238"/>
      <c r="D138" s="238"/>
      <c r="E138" s="238"/>
      <c r="F138" s="238"/>
      <c r="G138" s="238"/>
    </row>
    <row r="139" spans="1:7" hidden="1" x14ac:dyDescent="0.25">
      <c r="A139" s="238"/>
      <c r="B139" s="238"/>
      <c r="C139" s="238"/>
      <c r="D139" s="238"/>
      <c r="E139" s="238"/>
      <c r="F139" s="238"/>
      <c r="G139" s="238"/>
    </row>
    <row r="140" spans="1:7" hidden="1" x14ac:dyDescent="0.25">
      <c r="A140" s="238"/>
      <c r="B140" s="238"/>
      <c r="C140" s="238"/>
      <c r="D140" s="238"/>
      <c r="E140" s="238"/>
      <c r="F140" s="238"/>
      <c r="G140" s="238"/>
    </row>
    <row r="141" spans="1:7" hidden="1" x14ac:dyDescent="0.25">
      <c r="A141" s="238"/>
      <c r="B141" s="238"/>
      <c r="C141" s="238"/>
      <c r="D141" s="238"/>
      <c r="E141" s="238"/>
      <c r="F141" s="238"/>
      <c r="G141" s="238"/>
    </row>
    <row r="142" spans="1:7" hidden="1" x14ac:dyDescent="0.25">
      <c r="A142" s="238"/>
      <c r="B142" s="238"/>
      <c r="C142" s="238"/>
      <c r="D142" s="238"/>
      <c r="E142" s="238"/>
      <c r="F142" s="238"/>
      <c r="G142" s="238"/>
    </row>
    <row r="143" spans="1:7" hidden="1" x14ac:dyDescent="0.25">
      <c r="A143" s="238"/>
      <c r="B143" s="238"/>
      <c r="C143" s="238"/>
      <c r="D143" s="238"/>
      <c r="E143" s="238"/>
      <c r="F143" s="238"/>
      <c r="G143" s="238"/>
    </row>
    <row r="144" spans="1:7" hidden="1" x14ac:dyDescent="0.25">
      <c r="A144" s="238"/>
      <c r="B144" s="238"/>
      <c r="C144" s="238"/>
      <c r="D144" s="238"/>
      <c r="E144" s="238"/>
      <c r="F144" s="238"/>
      <c r="G144" s="238"/>
    </row>
    <row r="145" spans="1:7" hidden="1" x14ac:dyDescent="0.25">
      <c r="A145" s="238"/>
      <c r="B145" s="238"/>
      <c r="C145" s="238"/>
      <c r="D145" s="238"/>
      <c r="E145" s="238"/>
      <c r="F145" s="238"/>
      <c r="G145" s="238"/>
    </row>
    <row r="146" spans="1:7" hidden="1" x14ac:dyDescent="0.25">
      <c r="A146" s="238"/>
      <c r="B146" s="238"/>
      <c r="C146" s="238"/>
      <c r="D146" s="238"/>
      <c r="E146" s="238"/>
      <c r="F146" s="238"/>
      <c r="G146" s="238"/>
    </row>
    <row r="147" spans="1:7" hidden="1" x14ac:dyDescent="0.25">
      <c r="A147" s="238"/>
      <c r="B147" s="238"/>
      <c r="C147" s="238"/>
      <c r="D147" s="238"/>
      <c r="E147" s="238"/>
      <c r="F147" s="238"/>
      <c r="G147" s="238"/>
    </row>
    <row r="148" spans="1:7" hidden="1" x14ac:dyDescent="0.25">
      <c r="A148" s="238"/>
      <c r="B148" s="238"/>
      <c r="C148" s="238"/>
      <c r="D148" s="238"/>
      <c r="E148" s="238"/>
      <c r="F148" s="238"/>
      <c r="G148" s="238"/>
    </row>
    <row r="149" spans="1:7" hidden="1" x14ac:dyDescent="0.25">
      <c r="A149" s="238"/>
      <c r="B149" s="238"/>
      <c r="C149" s="238"/>
      <c r="D149" s="238"/>
      <c r="E149" s="238"/>
      <c r="F149" s="238"/>
      <c r="G149" s="238"/>
    </row>
    <row r="150" spans="1:7" hidden="1" x14ac:dyDescent="0.25">
      <c r="A150" s="238"/>
      <c r="B150" s="238"/>
      <c r="C150" s="238"/>
      <c r="D150" s="238"/>
      <c r="E150" s="238"/>
      <c r="F150" s="238"/>
      <c r="G150" s="238"/>
    </row>
    <row r="151" spans="1:7" hidden="1" x14ac:dyDescent="0.25">
      <c r="A151" s="238"/>
      <c r="B151" s="238"/>
      <c r="C151" s="238"/>
      <c r="D151" s="238"/>
      <c r="E151" s="238"/>
      <c r="F151" s="238"/>
      <c r="G151" s="238"/>
    </row>
    <row r="152" spans="1:7" hidden="1" x14ac:dyDescent="0.25">
      <c r="A152" s="238"/>
      <c r="B152" s="238"/>
      <c r="C152" s="238"/>
      <c r="D152" s="238"/>
      <c r="E152" s="238"/>
      <c r="F152" s="238"/>
      <c r="G152" s="238"/>
    </row>
    <row r="153" spans="1:7" hidden="1" x14ac:dyDescent="0.25">
      <c r="A153" s="238"/>
      <c r="B153" s="238"/>
      <c r="C153" s="238"/>
      <c r="D153" s="238"/>
      <c r="E153" s="238"/>
      <c r="F153" s="238"/>
      <c r="G153" s="238"/>
    </row>
    <row r="154" spans="1:7" hidden="1" x14ac:dyDescent="0.25">
      <c r="A154" s="238"/>
      <c r="B154" s="238"/>
      <c r="C154" s="238"/>
      <c r="D154" s="238"/>
      <c r="E154" s="238"/>
      <c r="F154" s="238"/>
      <c r="G154" s="238"/>
    </row>
    <row r="155" spans="1:7" hidden="1" x14ac:dyDescent="0.25">
      <c r="A155" s="238"/>
      <c r="B155" s="238"/>
      <c r="C155" s="238"/>
      <c r="D155" s="238"/>
      <c r="E155" s="238"/>
      <c r="F155" s="238"/>
      <c r="G155" s="238"/>
    </row>
    <row r="156" spans="1:7" hidden="1" x14ac:dyDescent="0.25">
      <c r="A156" s="238"/>
      <c r="B156" s="238"/>
      <c r="C156" s="238"/>
      <c r="D156" s="238"/>
      <c r="E156" s="238"/>
      <c r="F156" s="238"/>
      <c r="G156" s="238"/>
    </row>
    <row r="157" spans="1:7" hidden="1" x14ac:dyDescent="0.25">
      <c r="A157" s="238"/>
      <c r="B157" s="238"/>
      <c r="C157" s="238"/>
      <c r="D157" s="238"/>
      <c r="E157" s="238"/>
      <c r="F157" s="238"/>
      <c r="G157" s="238"/>
    </row>
    <row r="158" spans="1:7" hidden="1" x14ac:dyDescent="0.25">
      <c r="A158" s="238"/>
      <c r="B158" s="238"/>
      <c r="C158" s="238"/>
      <c r="D158" s="238"/>
      <c r="E158" s="238"/>
      <c r="F158" s="238"/>
      <c r="G158" s="238"/>
    </row>
    <row r="159" spans="1:7" hidden="1" x14ac:dyDescent="0.25">
      <c r="A159" s="238"/>
      <c r="B159" s="238"/>
      <c r="C159" s="238"/>
      <c r="D159" s="238"/>
      <c r="E159" s="238"/>
      <c r="F159" s="238"/>
      <c r="G159" s="238"/>
    </row>
    <row r="160" spans="1:7" hidden="1" x14ac:dyDescent="0.25">
      <c r="A160" s="238"/>
      <c r="B160" s="238"/>
      <c r="C160" s="238"/>
      <c r="D160" s="238"/>
      <c r="E160" s="238"/>
      <c r="F160" s="238"/>
      <c r="G160" s="238"/>
    </row>
    <row r="161" spans="1:7" hidden="1" x14ac:dyDescent="0.25">
      <c r="A161" s="238"/>
      <c r="B161" s="238"/>
      <c r="C161" s="238"/>
      <c r="D161" s="238"/>
      <c r="E161" s="238"/>
      <c r="F161" s="238"/>
      <c r="G161" s="238"/>
    </row>
    <row r="162" spans="1:7" hidden="1" x14ac:dyDescent="0.25">
      <c r="A162" s="238"/>
      <c r="B162" s="238"/>
      <c r="C162" s="238"/>
      <c r="D162" s="238"/>
      <c r="E162" s="238"/>
      <c r="F162" s="238"/>
      <c r="G162" s="238"/>
    </row>
    <row r="163" spans="1:7" hidden="1" x14ac:dyDescent="0.25">
      <c r="A163" s="238"/>
      <c r="B163" s="238"/>
      <c r="C163" s="238"/>
      <c r="D163" s="238"/>
      <c r="E163" s="238"/>
      <c r="F163" s="238"/>
      <c r="G163" s="238"/>
    </row>
    <row r="164" spans="1:7" hidden="1" x14ac:dyDescent="0.25">
      <c r="A164" s="238"/>
      <c r="B164" s="238"/>
      <c r="C164" s="238"/>
      <c r="D164" s="238"/>
      <c r="E164" s="238"/>
      <c r="F164" s="238"/>
      <c r="G164" s="238"/>
    </row>
    <row r="165" spans="1:7" hidden="1" x14ac:dyDescent="0.25">
      <c r="A165" s="238"/>
      <c r="B165" s="238"/>
      <c r="C165" s="238"/>
      <c r="D165" s="238"/>
      <c r="E165" s="238"/>
      <c r="F165" s="238"/>
      <c r="G165" s="238"/>
    </row>
    <row r="166" spans="1:7" hidden="1" x14ac:dyDescent="0.25">
      <c r="A166" s="238"/>
      <c r="B166" s="238"/>
      <c r="C166" s="238"/>
      <c r="D166" s="238"/>
      <c r="E166" s="238"/>
      <c r="F166" s="238"/>
      <c r="G166" s="238"/>
    </row>
    <row r="167" spans="1:7" hidden="1" x14ac:dyDescent="0.25">
      <c r="A167" s="238"/>
      <c r="B167" s="238"/>
      <c r="C167" s="238"/>
      <c r="D167" s="238"/>
      <c r="E167" s="238"/>
      <c r="F167" s="238"/>
      <c r="G167" s="238"/>
    </row>
    <row r="168" spans="1:7" hidden="1" x14ac:dyDescent="0.25">
      <c r="A168" s="238"/>
      <c r="B168" s="238"/>
      <c r="C168" s="238"/>
      <c r="D168" s="238"/>
      <c r="E168" s="238"/>
      <c r="F168" s="238"/>
      <c r="G168" s="238"/>
    </row>
    <row r="169" spans="1:7" hidden="1" x14ac:dyDescent="0.25">
      <c r="A169" s="238"/>
      <c r="B169" s="238"/>
      <c r="C169" s="238"/>
      <c r="D169" s="238"/>
      <c r="E169" s="238"/>
      <c r="F169" s="238"/>
      <c r="G169" s="238"/>
    </row>
    <row r="170" spans="1:7" hidden="1" x14ac:dyDescent="0.25">
      <c r="A170" s="238"/>
      <c r="B170" s="238"/>
      <c r="C170" s="238"/>
      <c r="D170" s="238"/>
      <c r="E170" s="238"/>
      <c r="F170" s="238"/>
      <c r="G170" s="238"/>
    </row>
    <row r="171" spans="1:7" hidden="1" x14ac:dyDescent="0.25">
      <c r="A171" s="238"/>
      <c r="B171" s="238"/>
      <c r="C171" s="238"/>
      <c r="D171" s="238"/>
      <c r="E171" s="238"/>
      <c r="F171" s="238"/>
      <c r="G171" s="238"/>
    </row>
    <row r="172" spans="1:7" hidden="1" x14ac:dyDescent="0.25">
      <c r="A172" s="238"/>
      <c r="B172" s="238"/>
      <c r="C172" s="238"/>
      <c r="D172" s="238"/>
      <c r="E172" s="238"/>
      <c r="F172" s="238"/>
      <c r="G172" s="238"/>
    </row>
    <row r="173" spans="1:7" hidden="1" x14ac:dyDescent="0.25">
      <c r="A173" s="238"/>
      <c r="B173" s="238"/>
      <c r="C173" s="238"/>
      <c r="D173" s="238"/>
      <c r="E173" s="238"/>
      <c r="F173" s="238"/>
      <c r="G173" s="238"/>
    </row>
    <row r="174" spans="1:7" hidden="1" x14ac:dyDescent="0.25">
      <c r="A174" s="238"/>
      <c r="B174" s="238"/>
      <c r="C174" s="238"/>
      <c r="D174" s="238"/>
      <c r="E174" s="238"/>
      <c r="F174" s="238"/>
      <c r="G174" s="238"/>
    </row>
    <row r="175" spans="1:7" hidden="1" x14ac:dyDescent="0.25">
      <c r="A175" s="238"/>
      <c r="B175" s="238"/>
      <c r="C175" s="238"/>
      <c r="D175" s="238"/>
      <c r="E175" s="238"/>
      <c r="F175" s="238"/>
      <c r="G175" s="238"/>
    </row>
    <row r="176" spans="1:7" hidden="1" x14ac:dyDescent="0.25">
      <c r="A176" s="238"/>
      <c r="B176" s="238"/>
      <c r="C176" s="238"/>
      <c r="D176" s="238"/>
      <c r="E176" s="238"/>
      <c r="F176" s="238"/>
      <c r="G176" s="238"/>
    </row>
    <row r="177" spans="1:7" hidden="1" x14ac:dyDescent="0.25">
      <c r="A177" s="238"/>
      <c r="B177" s="238"/>
      <c r="C177" s="238"/>
      <c r="D177" s="238"/>
      <c r="E177" s="238"/>
      <c r="F177" s="238"/>
      <c r="G177" s="238"/>
    </row>
    <row r="178" spans="1:7" hidden="1" x14ac:dyDescent="0.25">
      <c r="A178" s="238"/>
      <c r="B178" s="238"/>
      <c r="C178" s="238"/>
      <c r="D178" s="238"/>
      <c r="E178" s="238"/>
      <c r="F178" s="238"/>
      <c r="G178" s="238"/>
    </row>
    <row r="179" spans="1:7" hidden="1" x14ac:dyDescent="0.25">
      <c r="A179" s="238"/>
      <c r="B179" s="238"/>
      <c r="C179" s="238"/>
      <c r="D179" s="238"/>
      <c r="E179" s="238"/>
      <c r="F179" s="238"/>
      <c r="G179" s="238"/>
    </row>
    <row r="180" spans="1:7" hidden="1" x14ac:dyDescent="0.25">
      <c r="A180" s="238"/>
      <c r="B180" s="238"/>
      <c r="C180" s="238"/>
      <c r="D180" s="238"/>
      <c r="E180" s="238"/>
      <c r="F180" s="238"/>
      <c r="G180" s="238"/>
    </row>
    <row r="181" spans="1:7" hidden="1" x14ac:dyDescent="0.25">
      <c r="A181" s="238"/>
      <c r="B181" s="238"/>
      <c r="C181" s="238"/>
      <c r="D181" s="238"/>
      <c r="E181" s="238"/>
      <c r="F181" s="238"/>
      <c r="G181" s="238"/>
    </row>
    <row r="182" spans="1:7" hidden="1" x14ac:dyDescent="0.25">
      <c r="A182" s="238"/>
      <c r="B182" s="238"/>
      <c r="C182" s="238"/>
      <c r="D182" s="238"/>
      <c r="E182" s="238"/>
      <c r="F182" s="238"/>
      <c r="G182" s="238"/>
    </row>
    <row r="183" spans="1:7" hidden="1" x14ac:dyDescent="0.25">
      <c r="A183" s="238"/>
      <c r="B183" s="238"/>
      <c r="C183" s="238"/>
      <c r="D183" s="238"/>
      <c r="E183" s="238"/>
      <c r="F183" s="238"/>
      <c r="G183" s="238"/>
    </row>
    <row r="184" spans="1:7" hidden="1" x14ac:dyDescent="0.25">
      <c r="A184" s="238"/>
      <c r="B184" s="238"/>
      <c r="C184" s="238"/>
      <c r="D184" s="238"/>
      <c r="E184" s="238"/>
      <c r="F184" s="238"/>
      <c r="G184" s="238"/>
    </row>
    <row r="185" spans="1:7" hidden="1" x14ac:dyDescent="0.25">
      <c r="A185" s="238"/>
      <c r="B185" s="238"/>
      <c r="C185" s="238"/>
      <c r="D185" s="238"/>
      <c r="E185" s="238"/>
      <c r="F185" s="238"/>
      <c r="G185" s="238"/>
    </row>
    <row r="186" spans="1:7" hidden="1" x14ac:dyDescent="0.25">
      <c r="A186" s="238"/>
      <c r="B186" s="238"/>
      <c r="C186" s="238"/>
      <c r="D186" s="238"/>
      <c r="E186" s="238"/>
      <c r="F186" s="238"/>
      <c r="G186" s="238"/>
    </row>
    <row r="187" spans="1:7" hidden="1" x14ac:dyDescent="0.25">
      <c r="A187" s="238"/>
      <c r="B187" s="238"/>
      <c r="C187" s="238"/>
      <c r="D187" s="238"/>
      <c r="E187" s="238"/>
      <c r="F187" s="238"/>
      <c r="G187" s="238"/>
    </row>
    <row r="188" spans="1:7" hidden="1" x14ac:dyDescent="0.25">
      <c r="A188" s="238"/>
      <c r="B188" s="238"/>
      <c r="C188" s="238"/>
      <c r="D188" s="238"/>
      <c r="E188" s="238"/>
      <c r="F188" s="238"/>
      <c r="G188" s="238"/>
    </row>
    <row r="189" spans="1:7" hidden="1" x14ac:dyDescent="0.25">
      <c r="A189" s="238"/>
      <c r="B189" s="238"/>
      <c r="C189" s="238"/>
      <c r="D189" s="238"/>
      <c r="E189" s="238"/>
      <c r="F189" s="238"/>
      <c r="G189" s="238"/>
    </row>
    <row r="190" spans="1:7" hidden="1" x14ac:dyDescent="0.25">
      <c r="A190" s="238"/>
      <c r="B190" s="238"/>
      <c r="C190" s="238"/>
      <c r="D190" s="238"/>
      <c r="E190" s="238"/>
      <c r="F190" s="238"/>
      <c r="G190" s="238"/>
    </row>
    <row r="191" spans="1:7" hidden="1" x14ac:dyDescent="0.25">
      <c r="A191" s="238"/>
      <c r="B191" s="238"/>
      <c r="C191" s="238"/>
      <c r="D191" s="238"/>
      <c r="E191" s="238"/>
      <c r="F191" s="238"/>
      <c r="G191" s="238"/>
    </row>
    <row r="192" spans="1:7" hidden="1" x14ac:dyDescent="0.25">
      <c r="A192" s="238"/>
      <c r="B192" s="238"/>
      <c r="C192" s="238"/>
      <c r="D192" s="238"/>
      <c r="E192" s="238"/>
      <c r="F192" s="238"/>
      <c r="G192" s="238"/>
    </row>
    <row r="193" spans="1:7" hidden="1" x14ac:dyDescent="0.25">
      <c r="A193" s="238"/>
      <c r="B193" s="238"/>
      <c r="C193" s="238"/>
      <c r="D193" s="238"/>
      <c r="E193" s="238"/>
      <c r="F193" s="238"/>
      <c r="G193" s="238"/>
    </row>
    <row r="194" spans="1:7" hidden="1" x14ac:dyDescent="0.25">
      <c r="A194" s="238"/>
      <c r="B194" s="238"/>
      <c r="C194" s="238"/>
      <c r="D194" s="238"/>
      <c r="E194" s="238"/>
      <c r="F194" s="238"/>
      <c r="G194" s="238"/>
    </row>
    <row r="195" spans="1:7" hidden="1" x14ac:dyDescent="0.25">
      <c r="A195" s="238"/>
      <c r="B195" s="238"/>
      <c r="C195" s="238"/>
      <c r="D195" s="238"/>
      <c r="E195" s="238"/>
      <c r="F195" s="238"/>
      <c r="G195" s="238"/>
    </row>
    <row r="196" spans="1:7" hidden="1" x14ac:dyDescent="0.25">
      <c r="A196" s="238"/>
      <c r="B196" s="238"/>
      <c r="C196" s="238"/>
      <c r="D196" s="238"/>
      <c r="E196" s="238"/>
      <c r="F196" s="238"/>
      <c r="G196" s="238"/>
    </row>
    <row r="197" spans="1:7" hidden="1" x14ac:dyDescent="0.25">
      <c r="A197" s="238"/>
      <c r="B197" s="238"/>
      <c r="C197" s="238"/>
      <c r="D197" s="238"/>
      <c r="E197" s="238"/>
      <c r="F197" s="238"/>
      <c r="G197" s="238"/>
    </row>
    <row r="198" spans="1:7" hidden="1" x14ac:dyDescent="0.25">
      <c r="A198" s="238"/>
      <c r="B198" s="238"/>
      <c r="C198" s="238"/>
      <c r="D198" s="238"/>
      <c r="E198" s="238"/>
      <c r="F198" s="238"/>
      <c r="G198" s="238"/>
    </row>
    <row r="199" spans="1:7" hidden="1" x14ac:dyDescent="0.25">
      <c r="A199" s="238"/>
      <c r="B199" s="238"/>
      <c r="C199" s="238"/>
      <c r="D199" s="238"/>
      <c r="E199" s="238"/>
      <c r="F199" s="238"/>
      <c r="G199" s="238"/>
    </row>
    <row r="200" spans="1:7" hidden="1" x14ac:dyDescent="0.25">
      <c r="A200" s="238"/>
      <c r="B200" s="238"/>
      <c r="C200" s="238"/>
      <c r="D200" s="238"/>
      <c r="E200" s="238"/>
      <c r="F200" s="238"/>
      <c r="G200" s="238"/>
    </row>
    <row r="201" spans="1:7" hidden="1" x14ac:dyDescent="0.25">
      <c r="A201" s="238"/>
      <c r="B201" s="238"/>
      <c r="C201" s="238"/>
      <c r="D201" s="238"/>
      <c r="E201" s="238"/>
      <c r="F201" s="238"/>
      <c r="G201" s="238"/>
    </row>
    <row r="202" spans="1:7" hidden="1" x14ac:dyDescent="0.25">
      <c r="A202" s="238"/>
      <c r="B202" s="238"/>
      <c r="C202" s="238"/>
      <c r="D202" s="238"/>
      <c r="E202" s="238"/>
      <c r="F202" s="238"/>
      <c r="G202" s="238"/>
    </row>
    <row r="203" spans="1:7" hidden="1" x14ac:dyDescent="0.25">
      <c r="A203" s="238"/>
      <c r="B203" s="238"/>
      <c r="C203" s="238"/>
      <c r="D203" s="238"/>
      <c r="E203" s="238"/>
      <c r="F203" s="238"/>
      <c r="G203" s="238"/>
    </row>
    <row r="204" spans="1:7" hidden="1" x14ac:dyDescent="0.25">
      <c r="A204" s="238"/>
      <c r="B204" s="238"/>
      <c r="C204" s="238"/>
      <c r="D204" s="238"/>
      <c r="E204" s="238"/>
      <c r="F204" s="238"/>
      <c r="G204" s="238"/>
    </row>
    <row r="205" spans="1:7" hidden="1" x14ac:dyDescent="0.25">
      <c r="A205" s="238"/>
      <c r="B205" s="238"/>
      <c r="C205" s="238"/>
      <c r="D205" s="238"/>
      <c r="E205" s="238"/>
      <c r="F205" s="238"/>
      <c r="G205" s="238"/>
    </row>
    <row r="206" spans="1:7" hidden="1" x14ac:dyDescent="0.25">
      <c r="A206" s="238"/>
      <c r="B206" s="238"/>
      <c r="C206" s="238"/>
      <c r="D206" s="238"/>
      <c r="E206" s="238"/>
      <c r="F206" s="238"/>
      <c r="G206" s="238"/>
    </row>
    <row r="207" spans="1:7" hidden="1" x14ac:dyDescent="0.25">
      <c r="A207" s="238"/>
      <c r="B207" s="238"/>
      <c r="C207" s="238"/>
      <c r="D207" s="238"/>
      <c r="E207" s="238"/>
      <c r="F207" s="238"/>
      <c r="G207" s="238"/>
    </row>
    <row r="208" spans="1:7" hidden="1" x14ac:dyDescent="0.25">
      <c r="A208" s="238"/>
      <c r="B208" s="238"/>
      <c r="C208" s="238"/>
      <c r="D208" s="238"/>
      <c r="E208" s="238"/>
      <c r="F208" s="238"/>
      <c r="G208" s="238"/>
    </row>
    <row r="209" spans="1:7" hidden="1" x14ac:dyDescent="0.25">
      <c r="A209" s="238"/>
      <c r="B209" s="238"/>
      <c r="C209" s="238"/>
      <c r="D209" s="238"/>
      <c r="E209" s="238"/>
      <c r="F209" s="238"/>
      <c r="G209" s="238"/>
    </row>
    <row r="210" spans="1:7" hidden="1" x14ac:dyDescent="0.25">
      <c r="A210" s="238"/>
      <c r="B210" s="238"/>
      <c r="C210" s="238"/>
      <c r="D210" s="238"/>
      <c r="E210" s="238"/>
      <c r="F210" s="238"/>
      <c r="G210" s="238"/>
    </row>
    <row r="211" spans="1:7" hidden="1" x14ac:dyDescent="0.25">
      <c r="A211" s="238"/>
      <c r="B211" s="238"/>
      <c r="C211" s="238"/>
      <c r="D211" s="238"/>
      <c r="E211" s="238"/>
      <c r="F211" s="238"/>
      <c r="G211" s="238"/>
    </row>
    <row r="212" spans="1:7" hidden="1" x14ac:dyDescent="0.25">
      <c r="A212" s="238"/>
      <c r="B212" s="238"/>
      <c r="C212" s="238"/>
      <c r="D212" s="238"/>
      <c r="E212" s="238"/>
      <c r="F212" s="238"/>
      <c r="G212" s="238"/>
    </row>
    <row r="213" spans="1:7" hidden="1" x14ac:dyDescent="0.25">
      <c r="A213" s="238"/>
      <c r="B213" s="238"/>
      <c r="C213" s="238"/>
      <c r="D213" s="238"/>
      <c r="E213" s="238"/>
      <c r="F213" s="238"/>
      <c r="G213" s="238"/>
    </row>
    <row r="214" spans="1:7" hidden="1" x14ac:dyDescent="0.25">
      <c r="A214" s="238"/>
      <c r="B214" s="238"/>
      <c r="C214" s="238"/>
      <c r="D214" s="238"/>
      <c r="E214" s="238"/>
      <c r="F214" s="238"/>
      <c r="G214" s="238"/>
    </row>
    <row r="215" spans="1:7" hidden="1" x14ac:dyDescent="0.25">
      <c r="A215" s="238"/>
      <c r="B215" s="238"/>
      <c r="C215" s="238"/>
      <c r="D215" s="238"/>
      <c r="E215" s="238"/>
      <c r="F215" s="238"/>
      <c r="G215" s="238"/>
    </row>
    <row r="216" spans="1:7" hidden="1" x14ac:dyDescent="0.25">
      <c r="A216" s="238"/>
      <c r="B216" s="238"/>
      <c r="C216" s="238"/>
      <c r="D216" s="238"/>
      <c r="E216" s="238"/>
      <c r="F216" s="238"/>
      <c r="G216" s="238"/>
    </row>
    <row r="217" spans="1:7" hidden="1" x14ac:dyDescent="0.25">
      <c r="A217" s="238"/>
      <c r="B217" s="238"/>
      <c r="C217" s="238"/>
      <c r="D217" s="238"/>
      <c r="E217" s="238"/>
      <c r="F217" s="238"/>
      <c r="G217" s="238"/>
    </row>
    <row r="218" spans="1:7" hidden="1" x14ac:dyDescent="0.25">
      <c r="A218" s="238"/>
      <c r="B218" s="238"/>
      <c r="C218" s="238"/>
      <c r="D218" s="238"/>
      <c r="E218" s="238"/>
      <c r="F218" s="238"/>
      <c r="G218" s="238"/>
    </row>
    <row r="219" spans="1:7" hidden="1" x14ac:dyDescent="0.25">
      <c r="A219" s="238"/>
      <c r="B219" s="238"/>
      <c r="C219" s="238"/>
      <c r="D219" s="238"/>
      <c r="E219" s="238"/>
      <c r="F219" s="238"/>
      <c r="G219" s="238"/>
    </row>
    <row r="220" spans="1:7" hidden="1" x14ac:dyDescent="0.25">
      <c r="A220" s="238"/>
      <c r="B220" s="238"/>
      <c r="C220" s="238"/>
      <c r="D220" s="238"/>
      <c r="E220" s="238"/>
      <c r="F220" s="238"/>
      <c r="G220" s="238"/>
    </row>
    <row r="221" spans="1:7" hidden="1" x14ac:dyDescent="0.25">
      <c r="A221" s="238"/>
      <c r="B221" s="238"/>
      <c r="C221" s="238"/>
      <c r="D221" s="238"/>
      <c r="E221" s="238"/>
      <c r="F221" s="238"/>
      <c r="G221" s="238"/>
    </row>
    <row r="222" spans="1:7" hidden="1" x14ac:dyDescent="0.25">
      <c r="A222" s="238"/>
      <c r="B222" s="238"/>
      <c r="C222" s="238"/>
      <c r="D222" s="238"/>
      <c r="E222" s="238"/>
      <c r="F222" s="238"/>
      <c r="G222" s="238"/>
    </row>
    <row r="223" spans="1:7" hidden="1" x14ac:dyDescent="0.25">
      <c r="A223" s="238"/>
      <c r="B223" s="238"/>
      <c r="C223" s="238"/>
      <c r="D223" s="238"/>
      <c r="E223" s="238"/>
      <c r="F223" s="238"/>
      <c r="G223" s="238"/>
    </row>
    <row r="224" spans="1:7" hidden="1" x14ac:dyDescent="0.25">
      <c r="A224" s="238"/>
      <c r="B224" s="238"/>
      <c r="C224" s="238"/>
      <c r="D224" s="238"/>
      <c r="E224" s="238"/>
      <c r="F224" s="238"/>
      <c r="G224" s="238"/>
    </row>
    <row r="225" spans="1:7" hidden="1" x14ac:dyDescent="0.25">
      <c r="A225" s="238"/>
      <c r="B225" s="238"/>
      <c r="C225" s="238"/>
      <c r="D225" s="238"/>
      <c r="E225" s="238"/>
      <c r="F225" s="238"/>
      <c r="G225" s="238"/>
    </row>
    <row r="226" spans="1:7" hidden="1" x14ac:dyDescent="0.25">
      <c r="A226" s="238"/>
      <c r="B226" s="238"/>
      <c r="C226" s="238"/>
      <c r="D226" s="238"/>
      <c r="E226" s="238"/>
      <c r="F226" s="238"/>
      <c r="G226" s="238"/>
    </row>
    <row r="227" spans="1:7" hidden="1" x14ac:dyDescent="0.25">
      <c r="A227" s="238"/>
      <c r="B227" s="238"/>
      <c r="C227" s="238"/>
      <c r="D227" s="238"/>
      <c r="E227" s="238"/>
      <c r="F227" s="238"/>
      <c r="G227" s="238"/>
    </row>
    <row r="228" spans="1:7" hidden="1" x14ac:dyDescent="0.25">
      <c r="A228" s="238"/>
      <c r="B228" s="238"/>
      <c r="C228" s="238"/>
      <c r="D228" s="238"/>
      <c r="E228" s="238"/>
      <c r="F228" s="238"/>
      <c r="G228" s="238"/>
    </row>
    <row r="229" spans="1:7" hidden="1" x14ac:dyDescent="0.25">
      <c r="A229" s="238"/>
      <c r="B229" s="238"/>
      <c r="C229" s="238"/>
      <c r="D229" s="238"/>
      <c r="E229" s="238"/>
      <c r="F229" s="238"/>
      <c r="G229" s="238"/>
    </row>
    <row r="230" spans="1:7" hidden="1" x14ac:dyDescent="0.25">
      <c r="A230" s="238"/>
      <c r="B230" s="238"/>
      <c r="C230" s="238"/>
      <c r="D230" s="238"/>
      <c r="E230" s="238"/>
      <c r="F230" s="238"/>
      <c r="G230" s="238"/>
    </row>
    <row r="231" spans="1:7" hidden="1" x14ac:dyDescent="0.25">
      <c r="A231" s="238"/>
      <c r="B231" s="238"/>
      <c r="C231" s="238"/>
      <c r="D231" s="238"/>
      <c r="E231" s="238"/>
      <c r="F231" s="238"/>
      <c r="G231" s="238"/>
    </row>
    <row r="232" spans="1:7" hidden="1" x14ac:dyDescent="0.25">
      <c r="A232" s="238"/>
      <c r="B232" s="238"/>
      <c r="C232" s="238"/>
      <c r="D232" s="238"/>
      <c r="E232" s="238"/>
      <c r="F232" s="238"/>
      <c r="G232" s="238"/>
    </row>
    <row r="233" spans="1:7" hidden="1" x14ac:dyDescent="0.25">
      <c r="A233" s="238"/>
      <c r="B233" s="238"/>
      <c r="C233" s="238"/>
      <c r="D233" s="238"/>
      <c r="E233" s="238"/>
      <c r="F233" s="238"/>
      <c r="G233" s="238"/>
    </row>
    <row r="234" spans="1:7" hidden="1" x14ac:dyDescent="0.25">
      <c r="A234" s="238"/>
      <c r="B234" s="238"/>
      <c r="C234" s="238"/>
      <c r="D234" s="238"/>
      <c r="E234" s="238"/>
      <c r="F234" s="238"/>
      <c r="G234" s="238"/>
    </row>
    <row r="235" spans="1:7" hidden="1" x14ac:dyDescent="0.25">
      <c r="A235" s="238"/>
      <c r="B235" s="238"/>
      <c r="C235" s="238"/>
      <c r="D235" s="238"/>
      <c r="E235" s="238"/>
      <c r="F235" s="238"/>
      <c r="G235" s="238"/>
    </row>
    <row r="236" spans="1:7" hidden="1" x14ac:dyDescent="0.25">
      <c r="A236" s="238"/>
      <c r="B236" s="238"/>
      <c r="C236" s="238"/>
      <c r="D236" s="238"/>
      <c r="E236" s="238"/>
      <c r="F236" s="238"/>
      <c r="G236" s="238"/>
    </row>
    <row r="237" spans="1:7" hidden="1" x14ac:dyDescent="0.25">
      <c r="A237" s="238"/>
      <c r="B237" s="238"/>
      <c r="C237" s="238"/>
      <c r="D237" s="238"/>
      <c r="E237" s="238"/>
      <c r="F237" s="238"/>
      <c r="G237" s="238"/>
    </row>
    <row r="238" spans="1:7" hidden="1" x14ac:dyDescent="0.25">
      <c r="A238" s="238"/>
      <c r="B238" s="238"/>
      <c r="C238" s="238"/>
      <c r="D238" s="238"/>
      <c r="E238" s="238"/>
      <c r="F238" s="238"/>
      <c r="G238" s="238"/>
    </row>
    <row r="239" spans="1:7" hidden="1" x14ac:dyDescent="0.25">
      <c r="A239" s="238"/>
      <c r="B239" s="238"/>
      <c r="C239" s="238"/>
      <c r="D239" s="238"/>
      <c r="E239" s="238"/>
      <c r="F239" s="238"/>
      <c r="G239" s="238"/>
    </row>
    <row r="240" spans="1:7" hidden="1" x14ac:dyDescent="0.25">
      <c r="A240" s="238"/>
      <c r="B240" s="238"/>
      <c r="C240" s="238"/>
      <c r="D240" s="238"/>
      <c r="E240" s="238"/>
      <c r="F240" s="238"/>
      <c r="G240" s="238"/>
    </row>
    <row r="241" spans="1:7" hidden="1" x14ac:dyDescent="0.25">
      <c r="A241" s="238"/>
      <c r="B241" s="238"/>
      <c r="C241" s="238"/>
      <c r="D241" s="238"/>
      <c r="E241" s="238"/>
      <c r="F241" s="238"/>
      <c r="G241" s="238"/>
    </row>
    <row r="242" spans="1:7" hidden="1" x14ac:dyDescent="0.25">
      <c r="A242" s="238"/>
      <c r="B242" s="238"/>
      <c r="C242" s="238"/>
      <c r="D242" s="238"/>
      <c r="E242" s="238"/>
      <c r="F242" s="238"/>
      <c r="G242" s="238"/>
    </row>
    <row r="243" spans="1:7" hidden="1" x14ac:dyDescent="0.25">
      <c r="A243" s="238"/>
      <c r="B243" s="238"/>
      <c r="C243" s="238"/>
      <c r="D243" s="238"/>
      <c r="E243" s="238"/>
      <c r="F243" s="238"/>
      <c r="G243" s="238"/>
    </row>
    <row r="244" spans="1:7" hidden="1" x14ac:dyDescent="0.25">
      <c r="A244" s="238"/>
      <c r="B244" s="238"/>
      <c r="C244" s="238"/>
      <c r="D244" s="238"/>
      <c r="E244" s="238"/>
      <c r="F244" s="238"/>
      <c r="G244" s="238"/>
    </row>
    <row r="245" spans="1:7" hidden="1" x14ac:dyDescent="0.25">
      <c r="A245" s="238"/>
      <c r="B245" s="238"/>
      <c r="C245" s="238"/>
      <c r="D245" s="238"/>
      <c r="E245" s="238"/>
      <c r="F245" s="238"/>
      <c r="G245" s="238"/>
    </row>
    <row r="246" spans="1:7" hidden="1" x14ac:dyDescent="0.25">
      <c r="A246" s="238"/>
      <c r="B246" s="238"/>
      <c r="C246" s="238"/>
      <c r="D246" s="238"/>
      <c r="E246" s="238"/>
      <c r="F246" s="238"/>
      <c r="G246" s="238"/>
    </row>
    <row r="247" spans="1:7" hidden="1" x14ac:dyDescent="0.25">
      <c r="A247" s="238"/>
      <c r="B247" s="238"/>
      <c r="C247" s="238"/>
      <c r="D247" s="238"/>
      <c r="E247" s="238"/>
      <c r="F247" s="238"/>
      <c r="G247" s="238"/>
    </row>
    <row r="248" spans="1:7" hidden="1" x14ac:dyDescent="0.25">
      <c r="A248" s="238"/>
      <c r="B248" s="238"/>
      <c r="C248" s="238"/>
      <c r="D248" s="238"/>
      <c r="E248" s="238"/>
      <c r="F248" s="238"/>
      <c r="G248" s="238"/>
    </row>
    <row r="249" spans="1:7" hidden="1" x14ac:dyDescent="0.25">
      <c r="A249" s="238"/>
      <c r="B249" s="238"/>
      <c r="C249" s="238"/>
      <c r="D249" s="238"/>
      <c r="E249" s="238"/>
      <c r="F249" s="238"/>
      <c r="G249" s="238"/>
    </row>
    <row r="250" spans="1:7" hidden="1" x14ac:dyDescent="0.25">
      <c r="A250" s="238"/>
      <c r="B250" s="238"/>
      <c r="C250" s="238"/>
      <c r="D250" s="238"/>
      <c r="E250" s="238"/>
      <c r="F250" s="238"/>
      <c r="G250" s="238"/>
    </row>
    <row r="251" spans="1:7" hidden="1" x14ac:dyDescent="0.25">
      <c r="A251" s="238"/>
      <c r="B251" s="238"/>
      <c r="C251" s="238"/>
      <c r="D251" s="238"/>
      <c r="E251" s="238"/>
      <c r="F251" s="238"/>
      <c r="G251" s="238"/>
    </row>
    <row r="252" spans="1:7" hidden="1" x14ac:dyDescent="0.25">
      <c r="A252" s="238"/>
      <c r="B252" s="238"/>
      <c r="C252" s="238"/>
      <c r="D252" s="238"/>
      <c r="E252" s="238"/>
      <c r="F252" s="238"/>
      <c r="G252" s="238"/>
    </row>
    <row r="253" spans="1:7" hidden="1" x14ac:dyDescent="0.25">
      <c r="A253" s="238"/>
      <c r="B253" s="238"/>
      <c r="C253" s="238"/>
      <c r="D253" s="238"/>
      <c r="E253" s="238"/>
      <c r="F253" s="238"/>
      <c r="G253" s="238"/>
    </row>
    <row r="254" spans="1:7" hidden="1" x14ac:dyDescent="0.25">
      <c r="A254" s="238"/>
      <c r="B254" s="238"/>
      <c r="C254" s="238"/>
      <c r="D254" s="238"/>
      <c r="E254" s="238"/>
      <c r="F254" s="238"/>
      <c r="G254" s="238"/>
    </row>
    <row r="255" spans="1:7" hidden="1" x14ac:dyDescent="0.25">
      <c r="A255" s="238"/>
      <c r="B255" s="238"/>
      <c r="C255" s="238"/>
      <c r="D255" s="238"/>
      <c r="E255" s="238"/>
      <c r="F255" s="238"/>
      <c r="G255" s="238"/>
    </row>
    <row r="256" spans="1:7" hidden="1" x14ac:dyDescent="0.25">
      <c r="A256" s="238"/>
      <c r="B256" s="238"/>
      <c r="C256" s="238"/>
      <c r="D256" s="238"/>
      <c r="E256" s="238"/>
      <c r="F256" s="238"/>
      <c r="G256" s="238"/>
    </row>
    <row r="257" spans="1:7" hidden="1" x14ac:dyDescent="0.25">
      <c r="A257" s="238"/>
      <c r="B257" s="238"/>
      <c r="C257" s="238"/>
      <c r="D257" s="238"/>
      <c r="E257" s="238"/>
      <c r="F257" s="238"/>
      <c r="G257" s="238"/>
    </row>
    <row r="258" spans="1:7" hidden="1" x14ac:dyDescent="0.25">
      <c r="A258" s="238"/>
      <c r="B258" s="238"/>
      <c r="C258" s="238"/>
      <c r="D258" s="238"/>
      <c r="E258" s="238"/>
      <c r="F258" s="238"/>
      <c r="G258" s="238"/>
    </row>
    <row r="259" spans="1:7" hidden="1" x14ac:dyDescent="0.25">
      <c r="A259" s="238"/>
      <c r="B259" s="238"/>
      <c r="C259" s="238"/>
      <c r="D259" s="238"/>
      <c r="E259" s="238"/>
      <c r="F259" s="238"/>
      <c r="G259" s="238"/>
    </row>
    <row r="260" spans="1:7" hidden="1" x14ac:dyDescent="0.25">
      <c r="A260" s="238"/>
      <c r="B260" s="238"/>
      <c r="C260" s="238"/>
      <c r="D260" s="238"/>
      <c r="E260" s="238"/>
      <c r="F260" s="238"/>
      <c r="G260" s="238"/>
    </row>
    <row r="261" spans="1:7" hidden="1" x14ac:dyDescent="0.25">
      <c r="A261" s="238"/>
      <c r="B261" s="238"/>
      <c r="C261" s="238"/>
      <c r="D261" s="238"/>
      <c r="E261" s="238"/>
      <c r="F261" s="238"/>
      <c r="G261" s="238"/>
    </row>
    <row r="262" spans="1:7" hidden="1" x14ac:dyDescent="0.25">
      <c r="A262" s="238"/>
      <c r="B262" s="238"/>
      <c r="C262" s="238"/>
      <c r="D262" s="238"/>
      <c r="E262" s="238"/>
      <c r="F262" s="238"/>
      <c r="G262" s="238"/>
    </row>
    <row r="263" spans="1:7" hidden="1" x14ac:dyDescent="0.25">
      <c r="A263" s="238"/>
      <c r="B263" s="238"/>
      <c r="C263" s="238"/>
      <c r="D263" s="238"/>
      <c r="E263" s="238"/>
      <c r="F263" s="238"/>
      <c r="G263" s="238"/>
    </row>
    <row r="264" spans="1:7" hidden="1" x14ac:dyDescent="0.25">
      <c r="A264" s="238"/>
      <c r="B264" s="238"/>
      <c r="C264" s="238"/>
      <c r="D264" s="238"/>
      <c r="E264" s="238"/>
      <c r="F264" s="238"/>
      <c r="G264" s="238"/>
    </row>
    <row r="265" spans="1:7" hidden="1" x14ac:dyDescent="0.25">
      <c r="A265" s="238"/>
      <c r="B265" s="238"/>
      <c r="C265" s="238"/>
      <c r="D265" s="238"/>
      <c r="E265" s="238"/>
      <c r="F265" s="238"/>
      <c r="G265" s="238"/>
    </row>
    <row r="266" spans="1:7" hidden="1" x14ac:dyDescent="0.25">
      <c r="A266" s="238"/>
      <c r="B266" s="238"/>
      <c r="C266" s="238"/>
      <c r="D266" s="238"/>
      <c r="E266" s="238"/>
      <c r="F266" s="238"/>
      <c r="G266" s="238"/>
    </row>
    <row r="267" spans="1:7" hidden="1" x14ac:dyDescent="0.25">
      <c r="A267" s="238"/>
      <c r="B267" s="238"/>
      <c r="C267" s="238"/>
      <c r="D267" s="238"/>
      <c r="E267" s="238"/>
      <c r="F267" s="238"/>
      <c r="G267" s="238"/>
    </row>
    <row r="268" spans="1:7" hidden="1" x14ac:dyDescent="0.25">
      <c r="A268" s="238"/>
      <c r="B268" s="238"/>
      <c r="C268" s="238"/>
      <c r="D268" s="238"/>
      <c r="E268" s="238"/>
      <c r="F268" s="238"/>
      <c r="G268" s="238"/>
    </row>
    <row r="269" spans="1:7" hidden="1" x14ac:dyDescent="0.25">
      <c r="A269" s="238"/>
      <c r="B269" s="238"/>
      <c r="C269" s="238"/>
      <c r="D269" s="238"/>
      <c r="E269" s="238"/>
      <c r="F269" s="238"/>
      <c r="G269" s="238"/>
    </row>
    <row r="270" spans="1:7" hidden="1" x14ac:dyDescent="0.25">
      <c r="A270" s="238"/>
      <c r="B270" s="238"/>
      <c r="C270" s="238"/>
      <c r="D270" s="238"/>
      <c r="E270" s="238"/>
      <c r="F270" s="238"/>
      <c r="G270" s="238"/>
    </row>
    <row r="271" spans="1:7" hidden="1" x14ac:dyDescent="0.25">
      <c r="A271" s="238"/>
      <c r="B271" s="238"/>
      <c r="C271" s="238"/>
      <c r="D271" s="238"/>
      <c r="E271" s="238"/>
      <c r="F271" s="238"/>
      <c r="G271" s="238"/>
    </row>
    <row r="272" spans="1:7" hidden="1" x14ac:dyDescent="0.25">
      <c r="A272" s="238"/>
      <c r="B272" s="238"/>
      <c r="C272" s="238"/>
      <c r="D272" s="238"/>
      <c r="E272" s="238"/>
      <c r="F272" s="238"/>
      <c r="G272" s="238"/>
    </row>
    <row r="273" spans="1:7" hidden="1" x14ac:dyDescent="0.25">
      <c r="A273" s="238"/>
      <c r="B273" s="238"/>
      <c r="C273" s="238"/>
      <c r="D273" s="238"/>
      <c r="E273" s="238"/>
      <c r="F273" s="238"/>
      <c r="G273" s="238"/>
    </row>
    <row r="274" spans="1:7" hidden="1" x14ac:dyDescent="0.25">
      <c r="A274" s="238"/>
      <c r="B274" s="238"/>
      <c r="C274" s="238"/>
      <c r="D274" s="238"/>
      <c r="E274" s="238"/>
      <c r="F274" s="238"/>
      <c r="G274" s="238"/>
    </row>
    <row r="275" spans="1:7" hidden="1" x14ac:dyDescent="0.25">
      <c r="A275" s="238"/>
      <c r="B275" s="238"/>
      <c r="C275" s="238"/>
      <c r="D275" s="238"/>
      <c r="E275" s="238"/>
      <c r="F275" s="238"/>
      <c r="G275" s="238"/>
    </row>
    <row r="276" spans="1:7" hidden="1" x14ac:dyDescent="0.25">
      <c r="A276" s="238"/>
      <c r="B276" s="238"/>
      <c r="C276" s="238"/>
      <c r="D276" s="238"/>
      <c r="E276" s="238"/>
      <c r="F276" s="238"/>
      <c r="G276" s="238"/>
    </row>
    <row r="277" spans="1:7" hidden="1" x14ac:dyDescent="0.25">
      <c r="A277" s="238"/>
      <c r="B277" s="238"/>
      <c r="C277" s="238"/>
      <c r="D277" s="238"/>
      <c r="E277" s="238"/>
      <c r="F277" s="238"/>
      <c r="G277" s="238"/>
    </row>
    <row r="278" spans="1:7" hidden="1" x14ac:dyDescent="0.25">
      <c r="A278" s="238"/>
      <c r="B278" s="238"/>
      <c r="C278" s="238"/>
      <c r="D278" s="238"/>
      <c r="E278" s="238"/>
      <c r="F278" s="238"/>
      <c r="G278" s="238"/>
    </row>
    <row r="279" spans="1:7" hidden="1" x14ac:dyDescent="0.25">
      <c r="A279" s="238"/>
      <c r="B279" s="238"/>
      <c r="C279" s="238"/>
      <c r="D279" s="238"/>
      <c r="E279" s="238"/>
      <c r="F279" s="238"/>
      <c r="G279" s="238"/>
    </row>
    <row r="280" spans="1:7" hidden="1" x14ac:dyDescent="0.25">
      <c r="A280" s="238"/>
      <c r="B280" s="238"/>
      <c r="C280" s="238"/>
      <c r="D280" s="238"/>
      <c r="E280" s="238"/>
      <c r="F280" s="238"/>
      <c r="G280" s="238"/>
    </row>
    <row r="281" spans="1:7" hidden="1" x14ac:dyDescent="0.25">
      <c r="A281" s="238"/>
      <c r="B281" s="238"/>
      <c r="C281" s="238"/>
      <c r="D281" s="238"/>
      <c r="E281" s="238"/>
      <c r="F281" s="238"/>
      <c r="G281" s="238"/>
    </row>
    <row r="282" spans="1:7" hidden="1" x14ac:dyDescent="0.25">
      <c r="A282" s="238"/>
      <c r="B282" s="238"/>
      <c r="C282" s="238"/>
      <c r="D282" s="238"/>
      <c r="E282" s="238"/>
      <c r="F282" s="238"/>
      <c r="G282" s="238"/>
    </row>
    <row r="283" spans="1:7" hidden="1" x14ac:dyDescent="0.25">
      <c r="A283" s="238"/>
      <c r="B283" s="238"/>
      <c r="C283" s="238"/>
      <c r="D283" s="238"/>
      <c r="E283" s="238"/>
      <c r="F283" s="238"/>
      <c r="G283" s="238"/>
    </row>
    <row r="284" spans="1:7" hidden="1" x14ac:dyDescent="0.25">
      <c r="A284" s="238"/>
      <c r="B284" s="238"/>
      <c r="C284" s="238"/>
      <c r="D284" s="238"/>
      <c r="E284" s="238"/>
      <c r="F284" s="238"/>
      <c r="G284" s="238"/>
    </row>
    <row r="285" spans="1:7" hidden="1" x14ac:dyDescent="0.25">
      <c r="A285" s="238"/>
      <c r="B285" s="238"/>
      <c r="C285" s="238"/>
      <c r="D285" s="238"/>
      <c r="E285" s="238"/>
      <c r="F285" s="238"/>
      <c r="G285" s="238"/>
    </row>
    <row r="286" spans="1:7" hidden="1" x14ac:dyDescent="0.25">
      <c r="A286" s="238"/>
      <c r="B286" s="238"/>
      <c r="C286" s="238"/>
      <c r="D286" s="238"/>
      <c r="E286" s="238"/>
      <c r="F286" s="238"/>
      <c r="G286" s="238"/>
    </row>
    <row r="287" spans="1:7" hidden="1" x14ac:dyDescent="0.25">
      <c r="A287" s="238"/>
      <c r="B287" s="238"/>
      <c r="C287" s="238"/>
      <c r="D287" s="238"/>
      <c r="E287" s="238"/>
      <c r="F287" s="238"/>
      <c r="G287" s="238"/>
    </row>
    <row r="288" spans="1:7" hidden="1" x14ac:dyDescent="0.25">
      <c r="A288" s="238"/>
      <c r="B288" s="238"/>
      <c r="C288" s="238"/>
      <c r="D288" s="238"/>
      <c r="E288" s="238"/>
      <c r="F288" s="238"/>
      <c r="G288" s="238"/>
    </row>
    <row r="289" spans="1:7" hidden="1" x14ac:dyDescent="0.25">
      <c r="A289" s="238"/>
      <c r="B289" s="238"/>
      <c r="C289" s="238"/>
      <c r="D289" s="238"/>
      <c r="E289" s="238"/>
      <c r="F289" s="238"/>
      <c r="G289" s="238"/>
    </row>
    <row r="290" spans="1:7" hidden="1" x14ac:dyDescent="0.25">
      <c r="A290" s="238"/>
      <c r="B290" s="238"/>
      <c r="C290" s="238"/>
      <c r="D290" s="238"/>
      <c r="E290" s="238"/>
      <c r="F290" s="238"/>
      <c r="G290" s="238"/>
    </row>
    <row r="291" spans="1:7" hidden="1" x14ac:dyDescent="0.25">
      <c r="A291" s="238"/>
      <c r="B291" s="238"/>
      <c r="C291" s="238"/>
      <c r="D291" s="238"/>
      <c r="E291" s="238"/>
      <c r="F291" s="238"/>
      <c r="G291" s="238"/>
    </row>
    <row r="292" spans="1:7" hidden="1" x14ac:dyDescent="0.25">
      <c r="A292" s="238"/>
      <c r="B292" s="238"/>
      <c r="C292" s="238"/>
      <c r="D292" s="238"/>
      <c r="E292" s="238"/>
      <c r="F292" s="238"/>
      <c r="G292" s="238"/>
    </row>
    <row r="293" spans="1:7" hidden="1" x14ac:dyDescent="0.25">
      <c r="A293" s="238"/>
      <c r="B293" s="238"/>
      <c r="C293" s="238"/>
      <c r="D293" s="238"/>
      <c r="E293" s="238"/>
      <c r="F293" s="238"/>
      <c r="G293" s="238"/>
    </row>
    <row r="294" spans="1:7" hidden="1" x14ac:dyDescent="0.25">
      <c r="A294" s="238"/>
      <c r="B294" s="238"/>
      <c r="C294" s="238"/>
      <c r="D294" s="238"/>
      <c r="E294" s="238"/>
      <c r="F294" s="238"/>
      <c r="G294" s="238"/>
    </row>
    <row r="295" spans="1:7" hidden="1" x14ac:dyDescent="0.25">
      <c r="A295" s="238"/>
      <c r="B295" s="238"/>
      <c r="C295" s="238"/>
      <c r="D295" s="238"/>
      <c r="E295" s="238"/>
      <c r="F295" s="238"/>
      <c r="G295" s="238"/>
    </row>
    <row r="296" spans="1:7" hidden="1" x14ac:dyDescent="0.25">
      <c r="A296" s="238"/>
      <c r="B296" s="238"/>
      <c r="C296" s="238"/>
      <c r="D296" s="238"/>
      <c r="E296" s="238"/>
      <c r="F296" s="238"/>
      <c r="G296" s="238"/>
    </row>
    <row r="297" spans="1:7" hidden="1" x14ac:dyDescent="0.25">
      <c r="A297" s="238"/>
      <c r="B297" s="238"/>
      <c r="C297" s="238"/>
      <c r="D297" s="238"/>
      <c r="E297" s="238"/>
      <c r="F297" s="238"/>
      <c r="G297" s="238"/>
    </row>
    <row r="298" spans="1:7" hidden="1" x14ac:dyDescent="0.25">
      <c r="A298" s="238"/>
      <c r="B298" s="238"/>
      <c r="C298" s="238"/>
      <c r="D298" s="238"/>
      <c r="E298" s="238"/>
      <c r="F298" s="238"/>
      <c r="G298" s="238"/>
    </row>
    <row r="299" spans="1:7" hidden="1" x14ac:dyDescent="0.25">
      <c r="A299" s="238"/>
      <c r="B299" s="238"/>
      <c r="C299" s="238"/>
      <c r="D299" s="238"/>
      <c r="E299" s="238"/>
      <c r="F299" s="238"/>
      <c r="G299" s="238"/>
    </row>
    <row r="300" spans="1:7" hidden="1" x14ac:dyDescent="0.25">
      <c r="A300" s="238"/>
      <c r="B300" s="238"/>
      <c r="C300" s="238"/>
      <c r="D300" s="238"/>
      <c r="E300" s="238"/>
      <c r="F300" s="238"/>
      <c r="G300" s="238"/>
    </row>
    <row r="301" spans="1:7" hidden="1" x14ac:dyDescent="0.25">
      <c r="A301" s="238"/>
      <c r="B301" s="238"/>
      <c r="C301" s="238"/>
      <c r="D301" s="238"/>
      <c r="E301" s="238"/>
      <c r="F301" s="238"/>
      <c r="G301" s="238"/>
    </row>
    <row r="302" spans="1:7" hidden="1" x14ac:dyDescent="0.25">
      <c r="A302" s="238"/>
      <c r="B302" s="238"/>
      <c r="C302" s="238"/>
      <c r="D302" s="238"/>
      <c r="E302" s="238"/>
      <c r="F302" s="238"/>
      <c r="G302" s="238"/>
    </row>
    <row r="303" spans="1:7" hidden="1" x14ac:dyDescent="0.25">
      <c r="A303" s="238"/>
      <c r="B303" s="238"/>
      <c r="C303" s="238"/>
      <c r="D303" s="238"/>
      <c r="E303" s="238"/>
      <c r="F303" s="238"/>
      <c r="G303" s="238"/>
    </row>
    <row r="304" spans="1:7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15">
    <mergeCell ref="A53:G53"/>
    <mergeCell ref="A5:G5"/>
    <mergeCell ref="A27:G27"/>
    <mergeCell ref="A31:G31"/>
    <mergeCell ref="A35:G35"/>
    <mergeCell ref="A41:G41"/>
    <mergeCell ref="A47:G47"/>
    <mergeCell ref="A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61" fitToHeight="0" orientation="portrait" r:id="rId1"/>
  <ignoredErrors>
    <ignoredError sqref="G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79F3-51EF-47D4-8852-D6383CDBB773}">
  <sheetPr>
    <pageSetUpPr fitToPage="1"/>
  </sheetPr>
  <dimension ref="A1:V142"/>
  <sheetViews>
    <sheetView showGridLines="0" zoomScale="66" zoomScaleNormal="6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58" sqref="J58"/>
    </sheetView>
  </sheetViews>
  <sheetFormatPr baseColWidth="10" defaultColWidth="0" defaultRowHeight="15" zeroHeight="1" x14ac:dyDescent="0.25"/>
  <cols>
    <col min="1" max="1" width="10.28515625" customWidth="1"/>
    <col min="2" max="2" width="7.28515625" customWidth="1"/>
    <col min="3" max="3" width="17.85546875" bestFit="1" customWidth="1"/>
    <col min="4" max="6" width="16.7109375" customWidth="1"/>
    <col min="7" max="7" width="19.140625" bestFit="1" customWidth="1"/>
    <col min="8" max="15" width="16.7109375" customWidth="1"/>
    <col min="16" max="17" width="18" customWidth="1"/>
    <col min="18" max="18" width="3.140625" hidden="1" customWidth="1"/>
    <col min="19" max="22" width="18.7109375" hidden="1" customWidth="1"/>
    <col min="23" max="16384" width="11.42578125" hidden="1"/>
  </cols>
  <sheetData>
    <row r="1" spans="1:22" x14ac:dyDescent="0.25">
      <c r="A1" s="410" t="s">
        <v>113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S1" s="341" t="s">
        <v>51</v>
      </c>
      <c r="T1" s="341"/>
      <c r="U1" s="341"/>
      <c r="V1" s="34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x14ac:dyDescent="0.25">
      <c r="A3" s="346" t="s">
        <v>0</v>
      </c>
      <c r="B3" s="348" t="s">
        <v>1</v>
      </c>
      <c r="C3" s="348" t="s">
        <v>2</v>
      </c>
      <c r="D3" s="350" t="s">
        <v>3</v>
      </c>
      <c r="E3" s="351"/>
      <c r="F3" s="351"/>
      <c r="G3" s="346"/>
      <c r="H3" s="350" t="s">
        <v>4</v>
      </c>
      <c r="I3" s="351"/>
      <c r="J3" s="351"/>
      <c r="K3" s="346"/>
      <c r="L3" s="350" t="s">
        <v>5</v>
      </c>
      <c r="M3" s="351"/>
      <c r="N3" s="351"/>
      <c r="O3" s="351"/>
      <c r="P3" s="346"/>
      <c r="Q3" s="417" t="s">
        <v>38</v>
      </c>
      <c r="S3" s="173" t="s">
        <v>97</v>
      </c>
      <c r="T3" s="174" t="s">
        <v>98</v>
      </c>
      <c r="U3" s="175" t="s">
        <v>99</v>
      </c>
      <c r="V3" s="176" t="s">
        <v>100</v>
      </c>
    </row>
    <row r="4" spans="1:22" ht="23.25" thickBot="1" x14ac:dyDescent="0.3">
      <c r="A4" s="347"/>
      <c r="B4" s="349"/>
      <c r="C4" s="349"/>
      <c r="D4" s="112" t="s">
        <v>68</v>
      </c>
      <c r="E4" s="260" t="s">
        <v>32</v>
      </c>
      <c r="F4" s="112" t="s">
        <v>33</v>
      </c>
      <c r="G4" s="279" t="s">
        <v>7</v>
      </c>
      <c r="H4" s="112" t="s">
        <v>34</v>
      </c>
      <c r="I4" s="260" t="s">
        <v>35</v>
      </c>
      <c r="J4" s="260" t="s">
        <v>33</v>
      </c>
      <c r="K4" s="279" t="s">
        <v>7</v>
      </c>
      <c r="L4" s="112" t="s">
        <v>36</v>
      </c>
      <c r="M4" s="112" t="s">
        <v>50</v>
      </c>
      <c r="N4" s="112" t="s">
        <v>37</v>
      </c>
      <c r="O4" s="112" t="s">
        <v>33</v>
      </c>
      <c r="P4" s="279" t="s">
        <v>7</v>
      </c>
      <c r="Q4" s="348"/>
      <c r="S4" s="201" t="s">
        <v>7</v>
      </c>
      <c r="T4" s="202" t="s">
        <v>7</v>
      </c>
      <c r="U4" s="203" t="s">
        <v>7</v>
      </c>
      <c r="V4" s="204" t="s">
        <v>7</v>
      </c>
    </row>
    <row r="5" spans="1:22" ht="15" customHeight="1" x14ac:dyDescent="0.25">
      <c r="A5" s="411" t="s">
        <v>110</v>
      </c>
      <c r="B5" s="380" t="s">
        <v>6</v>
      </c>
      <c r="C5" s="3">
        <v>2017</v>
      </c>
      <c r="D5" s="93">
        <v>0</v>
      </c>
      <c r="E5" s="92">
        <v>2023.26</v>
      </c>
      <c r="F5" s="93">
        <v>0</v>
      </c>
      <c r="G5" s="4">
        <f>SUM(D5:F5)</f>
        <v>2023.26</v>
      </c>
      <c r="H5" s="261">
        <v>45028.75</v>
      </c>
      <c r="I5" s="4">
        <v>0</v>
      </c>
      <c r="J5" s="4">
        <v>20664.22</v>
      </c>
      <c r="K5" s="4">
        <f t="shared" ref="K5:K36" si="0">SUM(H5:J5)</f>
        <v>65692.97</v>
      </c>
      <c r="L5" s="4">
        <v>0</v>
      </c>
      <c r="M5" s="4">
        <v>0</v>
      </c>
      <c r="N5" s="4">
        <v>186139.84</v>
      </c>
      <c r="O5" s="4">
        <v>0</v>
      </c>
      <c r="P5" s="4">
        <f t="shared" ref="P5:P36" si="1">SUM(L5:O5)</f>
        <v>186139.84</v>
      </c>
      <c r="Q5" s="5">
        <f>SUM(G5+K5+P5)</f>
        <v>253856.07</v>
      </c>
      <c r="S5" s="177"/>
      <c r="T5" s="4"/>
      <c r="U5" s="4"/>
      <c r="V5" s="5"/>
    </row>
    <row r="6" spans="1:22" x14ac:dyDescent="0.25">
      <c r="A6" s="412"/>
      <c r="B6" s="381"/>
      <c r="C6" s="6">
        <v>2018</v>
      </c>
      <c r="D6" s="92">
        <v>0</v>
      </c>
      <c r="E6" s="92">
        <v>2152.86</v>
      </c>
      <c r="F6" s="92">
        <v>0</v>
      </c>
      <c r="G6" s="7">
        <f t="shared" ref="G5:G36" si="2">SUM(D6:F6)</f>
        <v>2152.86</v>
      </c>
      <c r="H6" s="262">
        <v>40760.26</v>
      </c>
      <c r="I6" s="7">
        <v>0</v>
      </c>
      <c r="J6" s="7">
        <v>17280.14</v>
      </c>
      <c r="K6" s="7">
        <f t="shared" si="0"/>
        <v>58040.4</v>
      </c>
      <c r="L6" s="7">
        <v>0</v>
      </c>
      <c r="M6" s="7">
        <v>0</v>
      </c>
      <c r="N6" s="7">
        <v>198062.88</v>
      </c>
      <c r="O6" s="7">
        <v>0</v>
      </c>
      <c r="P6" s="7">
        <f t="shared" si="1"/>
        <v>198062.88</v>
      </c>
      <c r="Q6" s="8">
        <f>SUM(G6+K6+P6)</f>
        <v>258256.14</v>
      </c>
      <c r="S6" s="178"/>
      <c r="T6" s="7"/>
      <c r="U6" s="7"/>
      <c r="V6" s="8"/>
    </row>
    <row r="7" spans="1:22" x14ac:dyDescent="0.25">
      <c r="A7" s="412"/>
      <c r="B7" s="381"/>
      <c r="C7" s="6">
        <v>2019</v>
      </c>
      <c r="D7" s="92">
        <v>0</v>
      </c>
      <c r="E7" s="92">
        <v>2152.86</v>
      </c>
      <c r="F7" s="92">
        <v>0</v>
      </c>
      <c r="G7" s="7">
        <f t="shared" si="2"/>
        <v>2152.86</v>
      </c>
      <c r="H7" s="262">
        <v>45524.75</v>
      </c>
      <c r="I7" s="7">
        <v>0</v>
      </c>
      <c r="J7" s="7">
        <f>60902.81-H7</f>
        <v>15378.059999999998</v>
      </c>
      <c r="K7" s="7">
        <f t="shared" si="0"/>
        <v>60902.81</v>
      </c>
      <c r="L7" s="7">
        <v>0</v>
      </c>
      <c r="M7" s="7">
        <v>0</v>
      </c>
      <c r="N7" s="7">
        <v>198062.88</v>
      </c>
      <c r="O7" s="7">
        <v>0</v>
      </c>
      <c r="P7" s="7">
        <f t="shared" si="1"/>
        <v>198062.88</v>
      </c>
      <c r="Q7" s="8">
        <f>SUM(G7+K7+P7)</f>
        <v>261118.55</v>
      </c>
      <c r="S7" s="178"/>
      <c r="T7" s="7"/>
      <c r="U7" s="7"/>
      <c r="V7" s="8"/>
    </row>
    <row r="8" spans="1:22" x14ac:dyDescent="0.25">
      <c r="A8" s="412"/>
      <c r="B8" s="381"/>
      <c r="C8" s="6">
        <v>2020</v>
      </c>
      <c r="D8" s="92">
        <v>0</v>
      </c>
      <c r="E8" s="92">
        <v>2152.86</v>
      </c>
      <c r="F8" s="92">
        <v>0</v>
      </c>
      <c r="G8" s="7">
        <f t="shared" si="2"/>
        <v>2152.86</v>
      </c>
      <c r="H8" s="262">
        <f>49683.16+4784.48</f>
        <v>54467.64</v>
      </c>
      <c r="I8" s="7">
        <v>0</v>
      </c>
      <c r="J8" s="7">
        <f>25640.53+9004.49</f>
        <v>34645.019999999997</v>
      </c>
      <c r="K8" s="7">
        <f t="shared" si="0"/>
        <v>89112.66</v>
      </c>
      <c r="L8" s="7">
        <v>0</v>
      </c>
      <c r="M8" s="7">
        <v>0</v>
      </c>
      <c r="N8" s="7">
        <v>198062.88</v>
      </c>
      <c r="O8" s="7">
        <v>0</v>
      </c>
      <c r="P8" s="7">
        <f t="shared" si="1"/>
        <v>198062.88</v>
      </c>
      <c r="Q8" s="8">
        <f>SUM(G8+K8+P8)</f>
        <v>289328.40000000002</v>
      </c>
      <c r="S8" s="178"/>
      <c r="T8" s="7"/>
      <c r="U8" s="7"/>
      <c r="V8" s="8"/>
    </row>
    <row r="9" spans="1:22" x14ac:dyDescent="0.25">
      <c r="A9" s="412"/>
      <c r="B9" s="381"/>
      <c r="C9" s="6">
        <v>2021</v>
      </c>
      <c r="D9" s="92">
        <v>0</v>
      </c>
      <c r="E9" s="92">
        <v>2152.86</v>
      </c>
      <c r="F9" s="92">
        <v>0</v>
      </c>
      <c r="G9" s="7">
        <f t="shared" si="2"/>
        <v>2152.86</v>
      </c>
      <c r="H9" s="262">
        <f>56548.38+7603.6</f>
        <v>64151.979999999996</v>
      </c>
      <c r="I9" s="7">
        <v>0</v>
      </c>
      <c r="J9" s="7">
        <f>24418.19+9494</f>
        <v>33912.19</v>
      </c>
      <c r="K9" s="7">
        <f t="shared" si="0"/>
        <v>98064.17</v>
      </c>
      <c r="L9" s="7">
        <v>0</v>
      </c>
      <c r="M9" s="7">
        <v>0</v>
      </c>
      <c r="N9" s="7">
        <v>198062.88</v>
      </c>
      <c r="O9" s="7">
        <v>0</v>
      </c>
      <c r="P9" s="7">
        <f t="shared" si="1"/>
        <v>198062.88</v>
      </c>
      <c r="Q9" s="8">
        <f>SUM(G9+K9+P9)</f>
        <v>298279.91000000003</v>
      </c>
      <c r="S9" s="178"/>
      <c r="T9" s="7"/>
      <c r="U9" s="7"/>
      <c r="V9" s="8"/>
    </row>
    <row r="10" spans="1:22" ht="15.75" thickBot="1" x14ac:dyDescent="0.3">
      <c r="A10" s="413"/>
      <c r="B10" s="9"/>
      <c r="C10" s="10" t="s">
        <v>7</v>
      </c>
      <c r="D10" s="94">
        <f>SUM(D5:D9)</f>
        <v>0</v>
      </c>
      <c r="E10" s="94">
        <f>SUM(E5:E9)</f>
        <v>10634.7</v>
      </c>
      <c r="F10" s="94">
        <f>SUM(F5:F9)</f>
        <v>0</v>
      </c>
      <c r="G10" s="11">
        <f t="shared" si="2"/>
        <v>10634.7</v>
      </c>
      <c r="H10" s="11">
        <f>SUM(H5:H9)</f>
        <v>249933.38</v>
      </c>
      <c r="I10" s="11">
        <f>SUM(I5:I9)</f>
        <v>0</v>
      </c>
      <c r="J10" s="11">
        <f>SUM(J5:J9)</f>
        <v>121879.63</v>
      </c>
      <c r="K10" s="11">
        <f t="shared" si="0"/>
        <v>371813.01</v>
      </c>
      <c r="L10" s="11">
        <f>SUM(L5:L9)</f>
        <v>0</v>
      </c>
      <c r="M10" s="11">
        <f>SUM(M5:M9)</f>
        <v>0</v>
      </c>
      <c r="N10" s="11">
        <f>SUM(N5:N9)</f>
        <v>978391.36</v>
      </c>
      <c r="O10" s="11">
        <f>SUM(O5:O9)</f>
        <v>0</v>
      </c>
      <c r="P10" s="11">
        <f t="shared" si="1"/>
        <v>978391.36</v>
      </c>
      <c r="Q10" s="12">
        <f>SUM(Q5:Q9)</f>
        <v>1360839.0700000003</v>
      </c>
      <c r="S10" s="179">
        <f>SUM(S5:S9)</f>
        <v>0</v>
      </c>
      <c r="T10" s="11">
        <f>SUM(T5:T9)</f>
        <v>0</v>
      </c>
      <c r="U10" s="11">
        <f>SUM(U5:U9)</f>
        <v>0</v>
      </c>
      <c r="V10" s="12">
        <f>SUM(V5:V9)</f>
        <v>0</v>
      </c>
    </row>
    <row r="11" spans="1:22" x14ac:dyDescent="0.25">
      <c r="A11" s="414" t="s">
        <v>111</v>
      </c>
      <c r="B11" s="380" t="s">
        <v>6</v>
      </c>
      <c r="C11" s="3">
        <v>2017</v>
      </c>
      <c r="D11" s="92">
        <f>10620.6716747059+550.33</f>
        <v>11171.0016747059</v>
      </c>
      <c r="E11" s="92">
        <v>12899.759006046012</v>
      </c>
      <c r="F11" s="92">
        <v>27241.485000000001</v>
      </c>
      <c r="G11" s="20">
        <f t="shared" si="2"/>
        <v>51312.245680751912</v>
      </c>
      <c r="H11" s="4">
        <f>17037.8146291939+1100</f>
        <v>18137.814629193901</v>
      </c>
      <c r="I11" s="4">
        <v>9041.5229287089878</v>
      </c>
      <c r="J11" s="4">
        <f>30950.9007585918+581.3146</f>
        <v>31532.215358591802</v>
      </c>
      <c r="K11" s="4">
        <f t="shared" si="0"/>
        <v>58711.552916494693</v>
      </c>
      <c r="L11" s="4">
        <v>35224.095971858616</v>
      </c>
      <c r="M11" s="7">
        <v>0</v>
      </c>
      <c r="N11" s="7">
        <v>2293.1038113265463</v>
      </c>
      <c r="O11" s="7">
        <v>0</v>
      </c>
      <c r="P11" s="4">
        <f t="shared" si="1"/>
        <v>37517.199783185162</v>
      </c>
      <c r="Q11" s="459">
        <f>SUM(G11+K11+P11)</f>
        <v>147540.99838043179</v>
      </c>
      <c r="S11" s="180"/>
      <c r="T11" s="20"/>
      <c r="U11" s="20"/>
      <c r="V11" s="21"/>
    </row>
    <row r="12" spans="1:22" x14ac:dyDescent="0.25">
      <c r="A12" s="415"/>
      <c r="B12" s="381"/>
      <c r="C12" s="6">
        <v>2018</v>
      </c>
      <c r="D12" s="92">
        <v>0</v>
      </c>
      <c r="E12" s="92">
        <v>0</v>
      </c>
      <c r="F12" s="92">
        <v>45964.99734488548</v>
      </c>
      <c r="G12" s="7">
        <f t="shared" si="2"/>
        <v>45964.99734488548</v>
      </c>
      <c r="H12" s="7">
        <f>10973.2431950455+1100</f>
        <v>12073.243195045499</v>
      </c>
      <c r="I12" s="7">
        <v>9776.1669999999995</v>
      </c>
      <c r="J12" s="7">
        <f>25888.44367839+689.26</f>
        <v>26577.703678389997</v>
      </c>
      <c r="K12" s="7">
        <f t="shared" si="0"/>
        <v>48427.113873435497</v>
      </c>
      <c r="L12" s="7">
        <v>36899.91366245674</v>
      </c>
      <c r="M12" s="7">
        <v>0</v>
      </c>
      <c r="N12" s="7">
        <v>2439.9053424315571</v>
      </c>
      <c r="O12" s="7">
        <v>0</v>
      </c>
      <c r="P12" s="7">
        <f t="shared" si="1"/>
        <v>39339.819004888297</v>
      </c>
      <c r="Q12" s="460">
        <f>SUM(G12+K12+P12)</f>
        <v>133731.93022320926</v>
      </c>
      <c r="S12" s="178"/>
      <c r="T12" s="7"/>
      <c r="U12" s="7"/>
      <c r="V12" s="8"/>
    </row>
    <row r="13" spans="1:22" x14ac:dyDescent="0.25">
      <c r="A13" s="415"/>
      <c r="B13" s="381"/>
      <c r="C13" s="6">
        <v>2019</v>
      </c>
      <c r="D13" s="92">
        <v>0</v>
      </c>
      <c r="E13" s="92">
        <v>1184.7643107447063</v>
      </c>
      <c r="F13" s="92">
        <v>35439.915715078394</v>
      </c>
      <c r="G13" s="7">
        <f t="shared" si="2"/>
        <v>36624.680025823101</v>
      </c>
      <c r="H13" s="7">
        <f>14808.6425271467+1000+3500</f>
        <v>19308.642527146701</v>
      </c>
      <c r="I13" s="7">
        <v>8809.7900000000009</v>
      </c>
      <c r="J13" s="7">
        <f>22114.1210307747+745.77</f>
        <v>22859.891030774699</v>
      </c>
      <c r="K13" s="7">
        <f t="shared" si="0"/>
        <v>50978.323557921402</v>
      </c>
      <c r="L13" s="7">
        <v>36520.250515846135</v>
      </c>
      <c r="M13" s="7">
        <v>0</v>
      </c>
      <c r="N13" s="7">
        <v>2439.9053424315571</v>
      </c>
      <c r="O13" s="7">
        <v>0</v>
      </c>
      <c r="P13" s="7">
        <f t="shared" si="1"/>
        <v>38960.155858277692</v>
      </c>
      <c r="Q13" s="460">
        <f>SUM(G13+K13+P13)</f>
        <v>126563.1594420222</v>
      </c>
      <c r="S13" s="178"/>
      <c r="T13" s="7"/>
      <c r="U13" s="7"/>
      <c r="V13" s="8"/>
    </row>
    <row r="14" spans="1:22" x14ac:dyDescent="0.25">
      <c r="A14" s="415"/>
      <c r="B14" s="381"/>
      <c r="C14" s="6">
        <v>2020</v>
      </c>
      <c r="D14" s="92">
        <v>0</v>
      </c>
      <c r="E14" s="92">
        <v>0</v>
      </c>
      <c r="F14" s="92">
        <v>23983.302551829747</v>
      </c>
      <c r="G14" s="7">
        <f t="shared" si="2"/>
        <v>23983.302551829747</v>
      </c>
      <c r="H14" s="7">
        <f>11940.0045146891+1100</f>
        <v>13040.004514689101</v>
      </c>
      <c r="I14" s="7">
        <f>7710.34+3442.47</f>
        <v>11152.81</v>
      </c>
      <c r="J14" s="7">
        <v>16576.8722236756</v>
      </c>
      <c r="K14" s="7">
        <f t="shared" si="0"/>
        <v>40769.686738364704</v>
      </c>
      <c r="L14" s="7">
        <v>35311.02569109491</v>
      </c>
      <c r="M14" s="7">
        <v>0</v>
      </c>
      <c r="N14" s="7">
        <f>2439.90534243156+500</f>
        <v>2939.9053424315598</v>
      </c>
      <c r="O14" s="7">
        <v>0</v>
      </c>
      <c r="P14" s="7">
        <f t="shared" si="1"/>
        <v>38250.931033526467</v>
      </c>
      <c r="Q14" s="460">
        <f>SUM(G14+K14+P14)</f>
        <v>103003.92032372093</v>
      </c>
      <c r="S14" s="178"/>
      <c r="T14" s="7"/>
      <c r="U14" s="7"/>
      <c r="V14" s="8"/>
    </row>
    <row r="15" spans="1:22" x14ac:dyDescent="0.25">
      <c r="A15" s="415"/>
      <c r="B15" s="381"/>
      <c r="C15" s="6">
        <v>2021</v>
      </c>
      <c r="D15" s="92">
        <v>0</v>
      </c>
      <c r="E15" s="92">
        <v>0</v>
      </c>
      <c r="F15" s="92">
        <v>7931.2928507533516</v>
      </c>
      <c r="G15" s="7">
        <f t="shared" si="2"/>
        <v>7931.2928507533516</v>
      </c>
      <c r="H15" s="7">
        <f>15466.225933872+1100</f>
        <v>16566.225933872</v>
      </c>
      <c r="I15" s="7">
        <f>7926.712+3442.47</f>
        <v>11369.182000000001</v>
      </c>
      <c r="J15" s="7">
        <v>12733.536186451718</v>
      </c>
      <c r="K15" s="7">
        <f t="shared" si="0"/>
        <v>40668.944120323722</v>
      </c>
      <c r="L15" s="7">
        <v>38160.127473616951</v>
      </c>
      <c r="M15" s="7">
        <v>0</v>
      </c>
      <c r="N15" s="7">
        <f>2439.90534243156+500</f>
        <v>2939.9053424315598</v>
      </c>
      <c r="O15" s="7">
        <v>0</v>
      </c>
      <c r="P15" s="7">
        <f t="shared" si="1"/>
        <v>41100.032816048508</v>
      </c>
      <c r="Q15" s="460">
        <f>SUM(G15+K15+P15)</f>
        <v>89700.26978712558</v>
      </c>
      <c r="S15" s="178"/>
      <c r="T15" s="7"/>
      <c r="U15" s="7"/>
      <c r="V15" s="8"/>
    </row>
    <row r="16" spans="1:22" ht="15.75" thickBot="1" x14ac:dyDescent="0.3">
      <c r="A16" s="416"/>
      <c r="B16" s="23"/>
      <c r="C16" s="10" t="s">
        <v>7</v>
      </c>
      <c r="D16" s="94">
        <f>SUM(D11:D15)</f>
        <v>11171.0016747059</v>
      </c>
      <c r="E16" s="94">
        <f>SUM(E11:E15)</f>
        <v>14084.523316790717</v>
      </c>
      <c r="F16" s="94">
        <f>SUM(F11:F15)</f>
        <v>140560.99346254696</v>
      </c>
      <c r="G16" s="11">
        <f t="shared" si="2"/>
        <v>165816.51845404357</v>
      </c>
      <c r="H16" s="263">
        <f>SUM(H11:H15)</f>
        <v>79125.930799947193</v>
      </c>
      <c r="I16" s="94">
        <f>SUM(I11:I15)</f>
        <v>50149.47192870899</v>
      </c>
      <c r="J16" s="94">
        <f>SUM(J11:J15)</f>
        <v>110280.21847788381</v>
      </c>
      <c r="K16" s="11">
        <f t="shared" si="0"/>
        <v>239555.62120654</v>
      </c>
      <c r="L16" s="94">
        <f>SUM(L11:L15)</f>
        <v>182115.41331487332</v>
      </c>
      <c r="M16" s="94">
        <f>SUM(M11:M15)</f>
        <v>0</v>
      </c>
      <c r="N16" s="94">
        <f>SUM(N11:N15)</f>
        <v>13052.725181052781</v>
      </c>
      <c r="O16" s="94">
        <f>SUM(O11:O15)</f>
        <v>0</v>
      </c>
      <c r="P16" s="11">
        <f t="shared" si="1"/>
        <v>195168.1384959261</v>
      </c>
      <c r="Q16" s="12">
        <f>SUM(Q11:Q15)</f>
        <v>600540.27815650986</v>
      </c>
      <c r="S16" s="179" t="e">
        <f>SUM(#REF!)</f>
        <v>#REF!</v>
      </c>
      <c r="T16" s="11" t="e">
        <f>SUM(#REF!)</f>
        <v>#REF!</v>
      </c>
      <c r="U16" s="11" t="e">
        <f>SUM(#REF!)</f>
        <v>#REF!</v>
      </c>
      <c r="V16" s="12" t="e">
        <f>SUM(#REF!)</f>
        <v>#REF!</v>
      </c>
    </row>
    <row r="17" spans="1:22" ht="15" customHeight="1" x14ac:dyDescent="0.25">
      <c r="A17" s="370" t="s">
        <v>9</v>
      </c>
      <c r="B17" s="371"/>
      <c r="C17" s="24">
        <v>2017</v>
      </c>
      <c r="D17" s="99">
        <f>D5+D11</f>
        <v>11171.0016747059</v>
      </c>
      <c r="E17" s="99">
        <f>E5+E11</f>
        <v>14923.019006046012</v>
      </c>
      <c r="F17" s="99">
        <f>F5+F11</f>
        <v>27241.485000000001</v>
      </c>
      <c r="G17" s="25">
        <f>SUM(D17:F17)</f>
        <v>53335.505680751914</v>
      </c>
      <c r="H17" s="28">
        <f>H5+H11</f>
        <v>63166.564629193905</v>
      </c>
      <c r="I17" s="28">
        <f>I5+I11</f>
        <v>9041.5229287089878</v>
      </c>
      <c r="J17" s="28">
        <f>J5+J11</f>
        <v>52196.4353585918</v>
      </c>
      <c r="K17" s="25">
        <f>SUM(H17:J17)</f>
        <v>124404.52291649469</v>
      </c>
      <c r="L17" s="28">
        <f>L5+L11</f>
        <v>35224.095971858616</v>
      </c>
      <c r="M17" s="28">
        <f t="shared" ref="L17:P21" si="3">M5+M11</f>
        <v>0</v>
      </c>
      <c r="N17" s="28">
        <f>N5+N11</f>
        <v>188432.94381132655</v>
      </c>
      <c r="O17" s="28">
        <f>O5+O11</f>
        <v>0</v>
      </c>
      <c r="P17" s="25">
        <f>SUM(L17:O17)</f>
        <v>223657.03978318517</v>
      </c>
      <c r="Q17" s="26">
        <f>SUM(G17+K17+P17)</f>
        <v>401397.0683804318</v>
      </c>
      <c r="S17" s="182" t="e">
        <f>SUM(S5+#REF!)</f>
        <v>#REF!</v>
      </c>
      <c r="T17" s="25" t="e">
        <f>SUM(T5+#REF!)</f>
        <v>#REF!</v>
      </c>
      <c r="U17" s="25" t="e">
        <f>SUM(U5+#REF!)</f>
        <v>#REF!</v>
      </c>
      <c r="V17" s="26" t="e">
        <f>SUM(V5+#REF!)</f>
        <v>#REF!</v>
      </c>
    </row>
    <row r="18" spans="1:22" x14ac:dyDescent="0.25">
      <c r="A18" s="352"/>
      <c r="B18" s="353"/>
      <c r="C18" s="27">
        <v>2018</v>
      </c>
      <c r="D18" s="100">
        <f>D6+D12</f>
        <v>0</v>
      </c>
      <c r="E18" s="100">
        <f t="shared" ref="D18:G21" si="4">E6+E12</f>
        <v>2152.86</v>
      </c>
      <c r="F18" s="100">
        <f t="shared" si="4"/>
        <v>45964.99734488548</v>
      </c>
      <c r="G18" s="28">
        <f t="shared" si="2"/>
        <v>48117.85734488548</v>
      </c>
      <c r="H18" s="28">
        <f t="shared" ref="H18:J21" si="5">H6+H12</f>
        <v>52833.503195045501</v>
      </c>
      <c r="I18" s="28">
        <f t="shared" si="5"/>
        <v>9776.1669999999995</v>
      </c>
      <c r="J18" s="28">
        <f t="shared" si="5"/>
        <v>43857.843678389996</v>
      </c>
      <c r="K18" s="28">
        <f t="shared" si="0"/>
        <v>106467.5138734355</v>
      </c>
      <c r="L18" s="28">
        <f t="shared" si="3"/>
        <v>36899.91366245674</v>
      </c>
      <c r="M18" s="28">
        <f t="shared" si="3"/>
        <v>0</v>
      </c>
      <c r="N18" s="28">
        <f t="shared" si="3"/>
        <v>200502.78534243157</v>
      </c>
      <c r="O18" s="28">
        <f t="shared" si="3"/>
        <v>0</v>
      </c>
      <c r="P18" s="28">
        <f t="shared" si="1"/>
        <v>237402.6990048883</v>
      </c>
      <c r="Q18" s="29">
        <f>SUM(G18+K18+P18)</f>
        <v>391988.07022320927</v>
      </c>
      <c r="S18" s="183" t="e">
        <f>SUM(S6+#REF!)</f>
        <v>#REF!</v>
      </c>
      <c r="T18" s="28" t="e">
        <f>SUM(T6+#REF!)</f>
        <v>#REF!</v>
      </c>
      <c r="U18" s="28" t="e">
        <f>SUM(U6+#REF!)</f>
        <v>#REF!</v>
      </c>
      <c r="V18" s="29" t="e">
        <f>SUM(V6+#REF!)</f>
        <v>#REF!</v>
      </c>
    </row>
    <row r="19" spans="1:22" x14ac:dyDescent="0.25">
      <c r="A19" s="352"/>
      <c r="B19" s="353"/>
      <c r="C19" s="27">
        <v>2019</v>
      </c>
      <c r="D19" s="100">
        <f t="shared" si="4"/>
        <v>0</v>
      </c>
      <c r="E19" s="100">
        <f t="shared" si="4"/>
        <v>3337.6243107447062</v>
      </c>
      <c r="F19" s="100">
        <f t="shared" si="4"/>
        <v>35439.915715078394</v>
      </c>
      <c r="G19" s="28">
        <f t="shared" si="2"/>
        <v>38777.540025823102</v>
      </c>
      <c r="H19" s="28">
        <f t="shared" si="5"/>
        <v>64833.392527146701</v>
      </c>
      <c r="I19" s="28">
        <f t="shared" si="5"/>
        <v>8809.7900000000009</v>
      </c>
      <c r="J19" s="28">
        <f t="shared" si="5"/>
        <v>38237.951030774697</v>
      </c>
      <c r="K19" s="28">
        <f t="shared" si="0"/>
        <v>111881.13355792141</v>
      </c>
      <c r="L19" s="28">
        <f t="shared" si="3"/>
        <v>36520.250515846135</v>
      </c>
      <c r="M19" s="28">
        <f t="shared" si="3"/>
        <v>0</v>
      </c>
      <c r="N19" s="28">
        <f t="shared" si="3"/>
        <v>200502.78534243157</v>
      </c>
      <c r="O19" s="28">
        <f t="shared" si="3"/>
        <v>0</v>
      </c>
      <c r="P19" s="28">
        <f t="shared" si="1"/>
        <v>237023.0358582777</v>
      </c>
      <c r="Q19" s="29">
        <f>SUM(G19+K19+P19)</f>
        <v>387681.7094420222</v>
      </c>
      <c r="S19" s="183" t="e">
        <f>SUM(S7+#REF!)</f>
        <v>#REF!</v>
      </c>
      <c r="T19" s="28" t="e">
        <f>SUM(T7+#REF!)</f>
        <v>#REF!</v>
      </c>
      <c r="U19" s="28" t="e">
        <f>SUM(U7+#REF!)</f>
        <v>#REF!</v>
      </c>
      <c r="V19" s="29" t="e">
        <f>SUM(V7+#REF!)</f>
        <v>#REF!</v>
      </c>
    </row>
    <row r="20" spans="1:22" x14ac:dyDescent="0.25">
      <c r="A20" s="352"/>
      <c r="B20" s="353"/>
      <c r="C20" s="27">
        <v>2020</v>
      </c>
      <c r="D20" s="100">
        <f t="shared" si="4"/>
        <v>0</v>
      </c>
      <c r="E20" s="100">
        <f t="shared" si="4"/>
        <v>2152.86</v>
      </c>
      <c r="F20" s="100">
        <f t="shared" si="4"/>
        <v>23983.302551829747</v>
      </c>
      <c r="G20" s="28">
        <f t="shared" si="2"/>
        <v>26136.162551829748</v>
      </c>
      <c r="H20" s="28">
        <f t="shared" si="5"/>
        <v>67507.644514689106</v>
      </c>
      <c r="I20" s="28">
        <f t="shared" si="5"/>
        <v>11152.81</v>
      </c>
      <c r="J20" s="28">
        <f t="shared" si="5"/>
        <v>51221.892223675597</v>
      </c>
      <c r="K20" s="28">
        <f t="shared" si="0"/>
        <v>129882.34673836469</v>
      </c>
      <c r="L20" s="28">
        <f t="shared" si="3"/>
        <v>35311.02569109491</v>
      </c>
      <c r="M20" s="28">
        <f t="shared" si="3"/>
        <v>0</v>
      </c>
      <c r="N20" s="28">
        <f t="shared" si="3"/>
        <v>201002.78534243157</v>
      </c>
      <c r="O20" s="28">
        <f t="shared" si="3"/>
        <v>0</v>
      </c>
      <c r="P20" s="28">
        <f t="shared" si="1"/>
        <v>236313.81103352649</v>
      </c>
      <c r="Q20" s="29">
        <f>SUM(G20+K20+P20)</f>
        <v>392332.32032372092</v>
      </c>
      <c r="S20" s="183" t="e">
        <f>SUM(S8+#REF!)</f>
        <v>#REF!</v>
      </c>
      <c r="T20" s="28" t="e">
        <f>SUM(T8+#REF!)</f>
        <v>#REF!</v>
      </c>
      <c r="U20" s="28" t="e">
        <f>SUM(U8+#REF!)</f>
        <v>#REF!</v>
      </c>
      <c r="V20" s="29" t="e">
        <f>SUM(V8+#REF!)</f>
        <v>#REF!</v>
      </c>
    </row>
    <row r="21" spans="1:22" x14ac:dyDescent="0.25">
      <c r="A21" s="352"/>
      <c r="B21" s="353"/>
      <c r="C21" s="27">
        <v>2021</v>
      </c>
      <c r="D21" s="100">
        <f t="shared" si="4"/>
        <v>0</v>
      </c>
      <c r="E21" s="100">
        <f t="shared" si="4"/>
        <v>2152.86</v>
      </c>
      <c r="F21" s="100">
        <f t="shared" si="4"/>
        <v>7931.2928507533516</v>
      </c>
      <c r="G21" s="28">
        <f t="shared" si="2"/>
        <v>10084.152850753351</v>
      </c>
      <c r="H21" s="28">
        <f t="shared" si="5"/>
        <v>80718.205933871999</v>
      </c>
      <c r="I21" s="28">
        <f t="shared" si="5"/>
        <v>11369.182000000001</v>
      </c>
      <c r="J21" s="28">
        <f t="shared" si="5"/>
        <v>46645.72618645172</v>
      </c>
      <c r="K21" s="28">
        <f t="shared" si="0"/>
        <v>138733.11412032373</v>
      </c>
      <c r="L21" s="28">
        <f t="shared" si="3"/>
        <v>38160.127473616951</v>
      </c>
      <c r="M21" s="28">
        <f t="shared" si="3"/>
        <v>0</v>
      </c>
      <c r="N21" s="28">
        <f t="shared" si="3"/>
        <v>201002.78534243157</v>
      </c>
      <c r="O21" s="28">
        <f t="shared" si="3"/>
        <v>0</v>
      </c>
      <c r="P21" s="28">
        <f t="shared" si="1"/>
        <v>239162.91281604851</v>
      </c>
      <c r="Q21" s="29">
        <f>SUM(G21+K21+P21)</f>
        <v>387980.17978712555</v>
      </c>
      <c r="S21" s="183" t="e">
        <f>SUM(S9+#REF!)</f>
        <v>#REF!</v>
      </c>
      <c r="T21" s="28" t="e">
        <f>SUM(T9+#REF!)</f>
        <v>#REF!</v>
      </c>
      <c r="U21" s="28" t="e">
        <f>SUM(U9+#REF!)</f>
        <v>#REF!</v>
      </c>
      <c r="V21" s="29" t="e">
        <f>SUM(V9+#REF!)</f>
        <v>#REF!</v>
      </c>
    </row>
    <row r="22" spans="1:22" ht="15.75" thickBot="1" x14ac:dyDescent="0.3">
      <c r="A22" s="354"/>
      <c r="B22" s="355"/>
      <c r="C22" s="30" t="s">
        <v>7</v>
      </c>
      <c r="D22" s="101">
        <f>SUM(D17:D21)</f>
        <v>11171.0016747059</v>
      </c>
      <c r="E22" s="101">
        <f>SUM(E17:E21)</f>
        <v>24719.223316790718</v>
      </c>
      <c r="F22" s="101">
        <f>SUM(F17:F21)</f>
        <v>140560.99346254696</v>
      </c>
      <c r="G22" s="31">
        <f t="shared" si="2"/>
        <v>176451.21845404358</v>
      </c>
      <c r="H22" s="31">
        <f>SUM(H17:H21)</f>
        <v>329059.31079994724</v>
      </c>
      <c r="I22" s="31">
        <f>SUM(I17:I21)</f>
        <v>50149.47192870899</v>
      </c>
      <c r="J22" s="31">
        <f>SUM(J17:J21)</f>
        <v>232159.84847788379</v>
      </c>
      <c r="K22" s="31">
        <f t="shared" si="0"/>
        <v>611368.63120654004</v>
      </c>
      <c r="L22" s="31">
        <f>SUM(L17:L21)</f>
        <v>182115.41331487332</v>
      </c>
      <c r="M22" s="31">
        <f>SUM(M17:M21)</f>
        <v>0</v>
      </c>
      <c r="N22" s="31">
        <f>SUM(N17:N21)</f>
        <v>991444.08518105303</v>
      </c>
      <c r="O22" s="31">
        <f>SUM(O17:O21)</f>
        <v>0</v>
      </c>
      <c r="P22" s="31">
        <f t="shared" si="1"/>
        <v>1173559.4984959264</v>
      </c>
      <c r="Q22" s="32">
        <f>SUM(Q17:Q21)</f>
        <v>1961379.3481565095</v>
      </c>
      <c r="S22" s="184" t="e">
        <f>SUM(S17:S21)</f>
        <v>#REF!</v>
      </c>
      <c r="T22" s="31" t="e">
        <f>SUM(T17:T21)</f>
        <v>#REF!</v>
      </c>
      <c r="U22" s="31" t="e">
        <f>SUM(U17:U21)</f>
        <v>#REF!</v>
      </c>
      <c r="V22" s="32" t="e">
        <f>SUM(V17:V21)</f>
        <v>#REF!</v>
      </c>
    </row>
    <row r="23" spans="1:22" ht="15.75" hidden="1" customHeight="1" thickBot="1" x14ac:dyDescent="0.3">
      <c r="A23" s="372" t="s">
        <v>10</v>
      </c>
      <c r="B23" s="375" t="s">
        <v>6</v>
      </c>
      <c r="C23" s="3">
        <v>2017</v>
      </c>
      <c r="D23" s="93"/>
      <c r="E23" s="93"/>
      <c r="F23" s="93"/>
      <c r="G23" s="4">
        <f t="shared" si="2"/>
        <v>0</v>
      </c>
      <c r="H23" s="4"/>
      <c r="I23" s="4"/>
      <c r="J23" s="4"/>
      <c r="K23" s="4">
        <f t="shared" si="0"/>
        <v>0</v>
      </c>
      <c r="L23" s="4"/>
      <c r="M23" s="4"/>
      <c r="N23" s="4"/>
      <c r="O23" s="4"/>
      <c r="P23" s="4">
        <f t="shared" si="1"/>
        <v>0</v>
      </c>
      <c r="Q23" s="5">
        <f>SUM(G23+K23+P23)</f>
        <v>0</v>
      </c>
      <c r="S23" s="178"/>
      <c r="T23" s="7"/>
      <c r="U23" s="7"/>
      <c r="V23" s="8"/>
    </row>
    <row r="24" spans="1:22" ht="15.75" hidden="1" customHeight="1" thickBot="1" x14ac:dyDescent="0.3">
      <c r="A24" s="373"/>
      <c r="B24" s="376"/>
      <c r="C24" s="6">
        <v>2018</v>
      </c>
      <c r="D24" s="92"/>
      <c r="E24" s="92"/>
      <c r="F24" s="92"/>
      <c r="G24" s="7">
        <f t="shared" si="2"/>
        <v>0</v>
      </c>
      <c r="H24" s="7"/>
      <c r="I24" s="7"/>
      <c r="J24" s="7"/>
      <c r="K24" s="7">
        <f t="shared" si="0"/>
        <v>0</v>
      </c>
      <c r="L24" s="7"/>
      <c r="M24" s="7"/>
      <c r="N24" s="7"/>
      <c r="O24" s="7"/>
      <c r="P24" s="7">
        <f t="shared" si="1"/>
        <v>0</v>
      </c>
      <c r="Q24" s="8">
        <f>SUM(G24+K24+P24)</f>
        <v>0</v>
      </c>
      <c r="S24" s="178"/>
      <c r="T24" s="7"/>
      <c r="U24" s="7"/>
      <c r="V24" s="8"/>
    </row>
    <row r="25" spans="1:22" ht="15.75" hidden="1" customHeight="1" thickBot="1" x14ac:dyDescent="0.3">
      <c r="A25" s="373"/>
      <c r="B25" s="376"/>
      <c r="C25" s="6">
        <v>2019</v>
      </c>
      <c r="D25" s="92"/>
      <c r="E25" s="92"/>
      <c r="F25" s="92"/>
      <c r="G25" s="7">
        <f t="shared" si="2"/>
        <v>0</v>
      </c>
      <c r="H25" s="7"/>
      <c r="I25" s="7"/>
      <c r="J25" s="7"/>
      <c r="K25" s="7">
        <f t="shared" si="0"/>
        <v>0</v>
      </c>
      <c r="L25" s="7"/>
      <c r="M25" s="7"/>
      <c r="N25" s="7"/>
      <c r="O25" s="7"/>
      <c r="P25" s="7">
        <f t="shared" si="1"/>
        <v>0</v>
      </c>
      <c r="Q25" s="8">
        <f>SUM(G25+K25+P25)</f>
        <v>0</v>
      </c>
      <c r="S25" s="178"/>
      <c r="T25" s="7"/>
      <c r="U25" s="7"/>
      <c r="V25" s="8"/>
    </row>
    <row r="26" spans="1:22" ht="15.75" hidden="1" customHeight="1" thickBot="1" x14ac:dyDescent="0.3">
      <c r="A26" s="373"/>
      <c r="B26" s="376"/>
      <c r="C26" s="6">
        <v>2020</v>
      </c>
      <c r="D26" s="92"/>
      <c r="E26" s="92"/>
      <c r="F26" s="92"/>
      <c r="G26" s="7">
        <f t="shared" si="2"/>
        <v>0</v>
      </c>
      <c r="H26" s="7"/>
      <c r="I26" s="7"/>
      <c r="J26" s="7"/>
      <c r="K26" s="7">
        <f t="shared" si="0"/>
        <v>0</v>
      </c>
      <c r="L26" s="7"/>
      <c r="M26" s="7"/>
      <c r="N26" s="7"/>
      <c r="O26" s="7"/>
      <c r="P26" s="7">
        <f t="shared" si="1"/>
        <v>0</v>
      </c>
      <c r="Q26" s="8">
        <f>SUM(G26+K26+P26)</f>
        <v>0</v>
      </c>
      <c r="S26" s="178"/>
      <c r="T26" s="7"/>
      <c r="U26" s="7"/>
      <c r="V26" s="8"/>
    </row>
    <row r="27" spans="1:22" ht="15.75" hidden="1" customHeight="1" thickBot="1" x14ac:dyDescent="0.3">
      <c r="A27" s="373"/>
      <c r="B27" s="376"/>
      <c r="C27" s="6">
        <v>2021</v>
      </c>
      <c r="D27" s="92"/>
      <c r="E27" s="92"/>
      <c r="F27" s="92"/>
      <c r="G27" s="7">
        <f t="shared" si="2"/>
        <v>0</v>
      </c>
      <c r="H27" s="7"/>
      <c r="I27" s="7"/>
      <c r="J27" s="7"/>
      <c r="K27" s="7">
        <f t="shared" si="0"/>
        <v>0</v>
      </c>
      <c r="L27" s="7"/>
      <c r="M27" s="7"/>
      <c r="N27" s="7"/>
      <c r="O27" s="7"/>
      <c r="P27" s="7">
        <f t="shared" si="1"/>
        <v>0</v>
      </c>
      <c r="Q27" s="8">
        <f>SUM(G27+K27+P27)</f>
        <v>0</v>
      </c>
      <c r="S27" s="178"/>
      <c r="T27" s="7"/>
      <c r="U27" s="7"/>
      <c r="V27" s="8"/>
    </row>
    <row r="28" spans="1:22" ht="15.75" hidden="1" customHeight="1" thickBot="1" x14ac:dyDescent="0.3">
      <c r="A28" s="374"/>
      <c r="B28" s="33"/>
      <c r="C28" s="10" t="s">
        <v>7</v>
      </c>
      <c r="D28" s="94">
        <f>SUM(D23:D27)</f>
        <v>0</v>
      </c>
      <c r="E28" s="94">
        <f>SUM(E23:E27)</f>
        <v>0</v>
      </c>
      <c r="F28" s="94">
        <f>SUM(F23:F27)</f>
        <v>0</v>
      </c>
      <c r="G28" s="11">
        <f t="shared" si="2"/>
        <v>0</v>
      </c>
      <c r="H28" s="11">
        <f>SUM(H23:H27)</f>
        <v>0</v>
      </c>
      <c r="I28" s="11">
        <f>SUM(I23:I27)</f>
        <v>0</v>
      </c>
      <c r="J28" s="11">
        <f>SUM(J23:J27)</f>
        <v>0</v>
      </c>
      <c r="K28" s="11">
        <f t="shared" si="0"/>
        <v>0</v>
      </c>
      <c r="L28" s="11">
        <f>SUM(L23:L27)</f>
        <v>0</v>
      </c>
      <c r="M28" s="11">
        <f>SUM(M23:M27)</f>
        <v>0</v>
      </c>
      <c r="N28" s="11">
        <f>SUM(N23:N27)</f>
        <v>0</v>
      </c>
      <c r="O28" s="11">
        <f>SUM(O23:O27)</f>
        <v>0</v>
      </c>
      <c r="P28" s="11">
        <f t="shared" si="1"/>
        <v>0</v>
      </c>
      <c r="Q28" s="12">
        <f>SUM(Q23:Q27)</f>
        <v>0</v>
      </c>
      <c r="S28" s="179">
        <f>SUM(S23:S27)</f>
        <v>0</v>
      </c>
      <c r="T28" s="11">
        <f>SUM(T23:T27)</f>
        <v>0</v>
      </c>
      <c r="U28" s="11">
        <f>SUM(U23:U27)</f>
        <v>0</v>
      </c>
      <c r="V28" s="12">
        <f>SUM(V23:V27)</f>
        <v>0</v>
      </c>
    </row>
    <row r="29" spans="1:22" ht="15.75" hidden="1" customHeight="1" thickBot="1" x14ac:dyDescent="0.3">
      <c r="A29" s="377" t="s">
        <v>10</v>
      </c>
      <c r="B29" s="380" t="s">
        <v>6</v>
      </c>
      <c r="C29" s="3">
        <v>2017</v>
      </c>
      <c r="D29" s="93"/>
      <c r="E29" s="93"/>
      <c r="F29" s="93"/>
      <c r="G29" s="4">
        <f t="shared" si="2"/>
        <v>0</v>
      </c>
      <c r="H29" s="4"/>
      <c r="I29" s="4"/>
      <c r="J29" s="4"/>
      <c r="K29" s="4">
        <f t="shared" si="0"/>
        <v>0</v>
      </c>
      <c r="L29" s="4"/>
      <c r="M29" s="4"/>
      <c r="N29" s="4"/>
      <c r="O29" s="4"/>
      <c r="P29" s="4">
        <f t="shared" si="1"/>
        <v>0</v>
      </c>
      <c r="Q29" s="5">
        <f>SUM(G29+K29+P29)</f>
        <v>0</v>
      </c>
      <c r="S29" s="178"/>
      <c r="T29" s="7"/>
      <c r="U29" s="7"/>
      <c r="V29" s="8"/>
    </row>
    <row r="30" spans="1:22" ht="15.75" hidden="1" customHeight="1" thickBot="1" x14ac:dyDescent="0.3">
      <c r="A30" s="378"/>
      <c r="B30" s="381"/>
      <c r="C30" s="6">
        <v>2018</v>
      </c>
      <c r="D30" s="92"/>
      <c r="E30" s="92"/>
      <c r="F30" s="92"/>
      <c r="G30" s="7">
        <f t="shared" si="2"/>
        <v>0</v>
      </c>
      <c r="H30" s="7"/>
      <c r="I30" s="7"/>
      <c r="J30" s="7"/>
      <c r="K30" s="7">
        <f t="shared" si="0"/>
        <v>0</v>
      </c>
      <c r="L30" s="7"/>
      <c r="M30" s="7"/>
      <c r="N30" s="7"/>
      <c r="O30" s="7"/>
      <c r="P30" s="7">
        <f t="shared" si="1"/>
        <v>0</v>
      </c>
      <c r="Q30" s="8">
        <f>SUM(G30+K30+P30)</f>
        <v>0</v>
      </c>
      <c r="S30" s="178"/>
      <c r="T30" s="7"/>
      <c r="U30" s="7"/>
      <c r="V30" s="8"/>
    </row>
    <row r="31" spans="1:22" ht="15.75" hidden="1" customHeight="1" thickBot="1" x14ac:dyDescent="0.3">
      <c r="A31" s="378"/>
      <c r="B31" s="381"/>
      <c r="C31" s="6">
        <v>2019</v>
      </c>
      <c r="D31" s="92"/>
      <c r="E31" s="92"/>
      <c r="F31" s="92"/>
      <c r="G31" s="7">
        <f t="shared" si="2"/>
        <v>0</v>
      </c>
      <c r="H31" s="7"/>
      <c r="I31" s="7"/>
      <c r="J31" s="7"/>
      <c r="K31" s="7">
        <f t="shared" si="0"/>
        <v>0</v>
      </c>
      <c r="L31" s="7"/>
      <c r="M31" s="7"/>
      <c r="N31" s="7"/>
      <c r="O31" s="7"/>
      <c r="P31" s="7">
        <f t="shared" si="1"/>
        <v>0</v>
      </c>
      <c r="Q31" s="8">
        <f>SUM(G31+K31+P31)</f>
        <v>0</v>
      </c>
      <c r="S31" s="178"/>
      <c r="T31" s="7"/>
      <c r="U31" s="7"/>
      <c r="V31" s="8"/>
    </row>
    <row r="32" spans="1:22" ht="15.75" hidden="1" customHeight="1" thickBot="1" x14ac:dyDescent="0.3">
      <c r="A32" s="378"/>
      <c r="B32" s="381"/>
      <c r="C32" s="6">
        <v>2020</v>
      </c>
      <c r="D32" s="92"/>
      <c r="E32" s="92"/>
      <c r="F32" s="92"/>
      <c r="G32" s="7">
        <f t="shared" si="2"/>
        <v>0</v>
      </c>
      <c r="H32" s="7"/>
      <c r="I32" s="7"/>
      <c r="J32" s="7"/>
      <c r="K32" s="7">
        <f t="shared" si="0"/>
        <v>0</v>
      </c>
      <c r="L32" s="7"/>
      <c r="M32" s="7"/>
      <c r="N32" s="7"/>
      <c r="O32" s="7"/>
      <c r="P32" s="7">
        <f t="shared" si="1"/>
        <v>0</v>
      </c>
      <c r="Q32" s="8">
        <f>SUM(G32+K32+P32)</f>
        <v>0</v>
      </c>
      <c r="S32" s="178"/>
      <c r="T32" s="7"/>
      <c r="U32" s="7"/>
      <c r="V32" s="8"/>
    </row>
    <row r="33" spans="1:22" ht="15.75" hidden="1" customHeight="1" thickBot="1" x14ac:dyDescent="0.3">
      <c r="A33" s="378"/>
      <c r="B33" s="381"/>
      <c r="C33" s="6">
        <v>2021</v>
      </c>
      <c r="D33" s="92"/>
      <c r="E33" s="92"/>
      <c r="F33" s="92"/>
      <c r="G33" s="7">
        <f t="shared" si="2"/>
        <v>0</v>
      </c>
      <c r="H33" s="7"/>
      <c r="I33" s="7"/>
      <c r="J33" s="7"/>
      <c r="K33" s="7">
        <f t="shared" si="0"/>
        <v>0</v>
      </c>
      <c r="L33" s="7"/>
      <c r="M33" s="7"/>
      <c r="N33" s="7"/>
      <c r="O33" s="7"/>
      <c r="P33" s="7">
        <f t="shared" si="1"/>
        <v>0</v>
      </c>
      <c r="Q33" s="8">
        <f>SUM(G33+K33+P33)</f>
        <v>0</v>
      </c>
      <c r="S33" s="178"/>
      <c r="T33" s="7"/>
      <c r="U33" s="7"/>
      <c r="V33" s="8"/>
    </row>
    <row r="34" spans="1:22" ht="15.75" hidden="1" customHeight="1" thickBot="1" x14ac:dyDescent="0.3">
      <c r="A34" s="378"/>
      <c r="B34" s="382"/>
      <c r="C34" s="13" t="s">
        <v>7</v>
      </c>
      <c r="D34" s="95">
        <f>SUM(D29:D33)</f>
        <v>0</v>
      </c>
      <c r="E34" s="95">
        <f>SUM(E29:E33)</f>
        <v>0</v>
      </c>
      <c r="F34" s="95">
        <f>SUM(F29:F33)</f>
        <v>0</v>
      </c>
      <c r="G34" s="14">
        <f t="shared" si="2"/>
        <v>0</v>
      </c>
      <c r="H34" s="14">
        <f>SUM(H29:H33)</f>
        <v>0</v>
      </c>
      <c r="I34" s="14">
        <f>SUM(I29:I33)</f>
        <v>0</v>
      </c>
      <c r="J34" s="14">
        <f>SUM(J29:J33)</f>
        <v>0</v>
      </c>
      <c r="K34" s="14">
        <f t="shared" si="0"/>
        <v>0</v>
      </c>
      <c r="L34" s="14">
        <f>SUM(L29:L33)</f>
        <v>0</v>
      </c>
      <c r="M34" s="14">
        <f>SUM(M29:M33)</f>
        <v>0</v>
      </c>
      <c r="N34" s="14">
        <f>SUM(N29:N33)</f>
        <v>0</v>
      </c>
      <c r="O34" s="14">
        <f>SUM(O29:O33)</f>
        <v>0</v>
      </c>
      <c r="P34" s="14">
        <f t="shared" si="1"/>
        <v>0</v>
      </c>
      <c r="Q34" s="15">
        <f>SUM(Q29:Q33)</f>
        <v>0</v>
      </c>
      <c r="S34" s="181">
        <f>SUM(S29:S33)</f>
        <v>0</v>
      </c>
      <c r="T34" s="14">
        <f>SUM(T29:T33)</f>
        <v>0</v>
      </c>
      <c r="U34" s="14">
        <f>SUM(U29:U33)</f>
        <v>0</v>
      </c>
      <c r="V34" s="15">
        <f>SUM(V29:V33)</f>
        <v>0</v>
      </c>
    </row>
    <row r="35" spans="1:22" ht="16.5" hidden="1" customHeight="1" thickTop="1" thickBot="1" x14ac:dyDescent="0.3">
      <c r="A35" s="378"/>
      <c r="B35" s="383" t="s">
        <v>8</v>
      </c>
      <c r="C35" s="16">
        <v>2017</v>
      </c>
      <c r="D35" s="96"/>
      <c r="E35" s="96"/>
      <c r="F35" s="96"/>
      <c r="G35" s="17">
        <f t="shared" si="2"/>
        <v>0</v>
      </c>
      <c r="H35" s="17"/>
      <c r="I35" s="17"/>
      <c r="J35" s="17"/>
      <c r="K35" s="17">
        <f t="shared" si="0"/>
        <v>0</v>
      </c>
      <c r="L35" s="17"/>
      <c r="M35" s="17"/>
      <c r="N35" s="17"/>
      <c r="O35" s="17"/>
      <c r="P35" s="17">
        <f t="shared" si="1"/>
        <v>0</v>
      </c>
      <c r="Q35" s="18">
        <f>SUM(G35+K35+P35)</f>
        <v>0</v>
      </c>
      <c r="S35" s="178"/>
      <c r="T35" s="7"/>
      <c r="U35" s="7"/>
      <c r="V35" s="8"/>
    </row>
    <row r="36" spans="1:22" ht="15.75" hidden="1" customHeight="1" thickBot="1" x14ac:dyDescent="0.3">
      <c r="A36" s="378"/>
      <c r="B36" s="381"/>
      <c r="C36" s="6">
        <v>2018</v>
      </c>
      <c r="D36" s="92"/>
      <c r="E36" s="92"/>
      <c r="F36" s="92"/>
      <c r="G36" s="7">
        <f t="shared" si="2"/>
        <v>0</v>
      </c>
      <c r="H36" s="7"/>
      <c r="I36" s="7"/>
      <c r="J36" s="7"/>
      <c r="K36" s="7">
        <f t="shared" si="0"/>
        <v>0</v>
      </c>
      <c r="L36" s="7"/>
      <c r="M36" s="7"/>
      <c r="N36" s="7"/>
      <c r="O36" s="7"/>
      <c r="P36" s="7">
        <f t="shared" si="1"/>
        <v>0</v>
      </c>
      <c r="Q36" s="8">
        <f>SUM(G36+K36+P36)</f>
        <v>0</v>
      </c>
      <c r="S36" s="178"/>
      <c r="T36" s="7"/>
      <c r="U36" s="7"/>
      <c r="V36" s="8"/>
    </row>
    <row r="37" spans="1:22" ht="15.75" hidden="1" customHeight="1" thickBot="1" x14ac:dyDescent="0.3">
      <c r="A37" s="378"/>
      <c r="B37" s="381"/>
      <c r="C37" s="6">
        <v>2019</v>
      </c>
      <c r="D37" s="92"/>
      <c r="E37" s="92"/>
      <c r="F37" s="92"/>
      <c r="G37" s="7">
        <f t="shared" ref="G37:G52" si="6">SUM(D37:F37)</f>
        <v>0</v>
      </c>
      <c r="H37" s="7"/>
      <c r="I37" s="7"/>
      <c r="J37" s="7"/>
      <c r="K37" s="7">
        <f t="shared" ref="K37:K52" si="7">SUM(H37:J37)</f>
        <v>0</v>
      </c>
      <c r="L37" s="7"/>
      <c r="M37" s="7"/>
      <c r="N37" s="7"/>
      <c r="O37" s="7"/>
      <c r="P37" s="7">
        <f t="shared" ref="P37:P52" si="8">SUM(L37:O37)</f>
        <v>0</v>
      </c>
      <c r="Q37" s="8">
        <f>SUM(G37+K37+P37)</f>
        <v>0</v>
      </c>
      <c r="S37" s="178"/>
      <c r="T37" s="7"/>
      <c r="U37" s="7"/>
      <c r="V37" s="8"/>
    </row>
    <row r="38" spans="1:22" ht="15.75" hidden="1" customHeight="1" thickBot="1" x14ac:dyDescent="0.3">
      <c r="A38" s="378"/>
      <c r="B38" s="381"/>
      <c r="C38" s="6">
        <v>2020</v>
      </c>
      <c r="D38" s="92"/>
      <c r="E38" s="92"/>
      <c r="F38" s="92"/>
      <c r="G38" s="7">
        <f t="shared" si="6"/>
        <v>0</v>
      </c>
      <c r="H38" s="7"/>
      <c r="I38" s="7"/>
      <c r="J38" s="7"/>
      <c r="K38" s="7">
        <f t="shared" si="7"/>
        <v>0</v>
      </c>
      <c r="L38" s="7"/>
      <c r="M38" s="7"/>
      <c r="N38" s="7"/>
      <c r="O38" s="7"/>
      <c r="P38" s="7">
        <f t="shared" si="8"/>
        <v>0</v>
      </c>
      <c r="Q38" s="8">
        <f>SUM(G38+K38+P38)</f>
        <v>0</v>
      </c>
      <c r="S38" s="178"/>
      <c r="T38" s="7"/>
      <c r="U38" s="7"/>
      <c r="V38" s="8"/>
    </row>
    <row r="39" spans="1:22" ht="15.75" hidden="1" customHeight="1" thickBot="1" x14ac:dyDescent="0.3">
      <c r="A39" s="378"/>
      <c r="B39" s="381"/>
      <c r="C39" s="6">
        <v>2021</v>
      </c>
      <c r="D39" s="92"/>
      <c r="E39" s="92"/>
      <c r="F39" s="92"/>
      <c r="G39" s="7">
        <f t="shared" si="6"/>
        <v>0</v>
      </c>
      <c r="H39" s="7"/>
      <c r="I39" s="7"/>
      <c r="J39" s="7"/>
      <c r="K39" s="7">
        <f t="shared" si="7"/>
        <v>0</v>
      </c>
      <c r="L39" s="7"/>
      <c r="M39" s="7"/>
      <c r="N39" s="7"/>
      <c r="O39" s="7"/>
      <c r="P39" s="7">
        <f t="shared" si="8"/>
        <v>0</v>
      </c>
      <c r="Q39" s="8">
        <f>SUM(G39+K39+P39)</f>
        <v>0</v>
      </c>
      <c r="S39" s="178"/>
      <c r="T39" s="7"/>
      <c r="U39" s="7"/>
      <c r="V39" s="8"/>
    </row>
    <row r="40" spans="1:22" ht="15.75" hidden="1" customHeight="1" thickBot="1" x14ac:dyDescent="0.3">
      <c r="A40" s="378"/>
      <c r="B40" s="382"/>
      <c r="C40" s="13" t="s">
        <v>7</v>
      </c>
      <c r="D40" s="95">
        <f>SUM(D35:D39)</f>
        <v>0</v>
      </c>
      <c r="E40" s="95">
        <f>SUM(E35:E39)</f>
        <v>0</v>
      </c>
      <c r="F40" s="95">
        <f>SUM(F35:F39)</f>
        <v>0</v>
      </c>
      <c r="G40" s="14">
        <f t="shared" si="6"/>
        <v>0</v>
      </c>
      <c r="H40" s="14">
        <f>SUM(H35:H39)</f>
        <v>0</v>
      </c>
      <c r="I40" s="14">
        <f>SUM(I35:I39)</f>
        <v>0</v>
      </c>
      <c r="J40" s="14">
        <f>SUM(J35:J39)</f>
        <v>0</v>
      </c>
      <c r="K40" s="14">
        <f t="shared" si="7"/>
        <v>0</v>
      </c>
      <c r="L40" s="14">
        <f>SUM(L35:L39)</f>
        <v>0</v>
      </c>
      <c r="M40" s="14">
        <f>SUM(M35:M39)</f>
        <v>0</v>
      </c>
      <c r="N40" s="14">
        <f>SUM(N35:N39)</f>
        <v>0</v>
      </c>
      <c r="O40" s="14">
        <f>SUM(O35:O39)</f>
        <v>0</v>
      </c>
      <c r="P40" s="14">
        <f t="shared" si="8"/>
        <v>0</v>
      </c>
      <c r="Q40" s="15">
        <f>SUM(Q35:Q39)</f>
        <v>0</v>
      </c>
      <c r="S40" s="181">
        <f>SUM(S35:S39)</f>
        <v>0</v>
      </c>
      <c r="T40" s="14">
        <f>SUM(T35:T39)</f>
        <v>0</v>
      </c>
      <c r="U40" s="14">
        <f>SUM(U35:U39)</f>
        <v>0</v>
      </c>
      <c r="V40" s="15">
        <f>SUM(V35:V39)</f>
        <v>0</v>
      </c>
    </row>
    <row r="41" spans="1:22" ht="15.75" hidden="1" customHeight="1" thickBot="1" x14ac:dyDescent="0.3">
      <c r="A41" s="378"/>
      <c r="B41" s="408" t="s">
        <v>11</v>
      </c>
      <c r="C41" s="19">
        <v>2017</v>
      </c>
      <c r="D41" s="97"/>
      <c r="E41" s="97"/>
      <c r="F41" s="97"/>
      <c r="G41" s="20">
        <f t="shared" si="6"/>
        <v>0</v>
      </c>
      <c r="H41" s="20"/>
      <c r="I41" s="20"/>
      <c r="J41" s="20"/>
      <c r="K41" s="20">
        <f t="shared" si="7"/>
        <v>0</v>
      </c>
      <c r="L41" s="20"/>
      <c r="M41" s="20"/>
      <c r="N41" s="20"/>
      <c r="O41" s="20"/>
      <c r="P41" s="20">
        <f t="shared" si="8"/>
        <v>0</v>
      </c>
      <c r="Q41" s="21">
        <f>SUM(G41+K41+P41)</f>
        <v>0</v>
      </c>
      <c r="S41" s="178"/>
      <c r="T41" s="7"/>
      <c r="U41" s="7"/>
      <c r="V41" s="8"/>
    </row>
    <row r="42" spans="1:22" ht="15.75" hidden="1" customHeight="1" thickBot="1" x14ac:dyDescent="0.3">
      <c r="A42" s="378"/>
      <c r="B42" s="409"/>
      <c r="C42" s="22">
        <v>2018</v>
      </c>
      <c r="D42" s="98"/>
      <c r="E42" s="98"/>
      <c r="F42" s="98"/>
      <c r="G42" s="7">
        <f t="shared" si="6"/>
        <v>0</v>
      </c>
      <c r="H42" s="7"/>
      <c r="I42" s="7"/>
      <c r="J42" s="7"/>
      <c r="K42" s="7">
        <f t="shared" si="7"/>
        <v>0</v>
      </c>
      <c r="L42" s="7"/>
      <c r="M42" s="7"/>
      <c r="N42" s="7"/>
      <c r="O42" s="7"/>
      <c r="P42" s="7">
        <f t="shared" si="8"/>
        <v>0</v>
      </c>
      <c r="Q42" s="8">
        <f>SUM(G42+K42+P42)</f>
        <v>0</v>
      </c>
      <c r="S42" s="178"/>
      <c r="T42" s="7"/>
      <c r="U42" s="7"/>
      <c r="V42" s="8"/>
    </row>
    <row r="43" spans="1:22" ht="15.75" hidden="1" customHeight="1" thickBot="1" x14ac:dyDescent="0.3">
      <c r="A43" s="378"/>
      <c r="B43" s="409"/>
      <c r="C43" s="22">
        <v>2019</v>
      </c>
      <c r="D43" s="98"/>
      <c r="E43" s="98"/>
      <c r="F43" s="98"/>
      <c r="G43" s="7">
        <f t="shared" si="6"/>
        <v>0</v>
      </c>
      <c r="H43" s="7"/>
      <c r="I43" s="7"/>
      <c r="J43" s="7"/>
      <c r="K43" s="7">
        <f t="shared" si="7"/>
        <v>0</v>
      </c>
      <c r="L43" s="7"/>
      <c r="M43" s="7"/>
      <c r="N43" s="7"/>
      <c r="O43" s="7"/>
      <c r="P43" s="7">
        <f t="shared" si="8"/>
        <v>0</v>
      </c>
      <c r="Q43" s="8">
        <f>SUM(G43+K43+P43)</f>
        <v>0</v>
      </c>
      <c r="S43" s="178"/>
      <c r="T43" s="7"/>
      <c r="U43" s="7"/>
      <c r="V43" s="8"/>
    </row>
    <row r="44" spans="1:22" ht="15.75" hidden="1" customHeight="1" thickBot="1" x14ac:dyDescent="0.3">
      <c r="A44" s="378"/>
      <c r="B44" s="409"/>
      <c r="C44" s="22">
        <v>2020</v>
      </c>
      <c r="D44" s="98"/>
      <c r="E44" s="98"/>
      <c r="F44" s="98"/>
      <c r="G44" s="7">
        <f t="shared" si="6"/>
        <v>0</v>
      </c>
      <c r="H44" s="7"/>
      <c r="I44" s="7"/>
      <c r="J44" s="7"/>
      <c r="K44" s="7">
        <f t="shared" si="7"/>
        <v>0</v>
      </c>
      <c r="L44" s="7"/>
      <c r="M44" s="7"/>
      <c r="N44" s="7"/>
      <c r="O44" s="7"/>
      <c r="P44" s="7">
        <f t="shared" si="8"/>
        <v>0</v>
      </c>
      <c r="Q44" s="8">
        <f>SUM(G44+K44+P44)</f>
        <v>0</v>
      </c>
      <c r="S44" s="178"/>
      <c r="T44" s="7"/>
      <c r="U44" s="7"/>
      <c r="V44" s="8"/>
    </row>
    <row r="45" spans="1:22" ht="15.75" hidden="1" customHeight="1" thickBot="1" x14ac:dyDescent="0.3">
      <c r="A45" s="378"/>
      <c r="B45" s="409"/>
      <c r="C45" s="22">
        <v>2021</v>
      </c>
      <c r="D45" s="98"/>
      <c r="E45" s="98"/>
      <c r="F45" s="98"/>
      <c r="G45" s="7">
        <f t="shared" si="6"/>
        <v>0</v>
      </c>
      <c r="H45" s="7"/>
      <c r="I45" s="7"/>
      <c r="J45" s="7"/>
      <c r="K45" s="7">
        <f t="shared" si="7"/>
        <v>0</v>
      </c>
      <c r="L45" s="7"/>
      <c r="M45" s="7"/>
      <c r="N45" s="7"/>
      <c r="O45" s="7"/>
      <c r="P45" s="7">
        <f t="shared" si="8"/>
        <v>0</v>
      </c>
      <c r="Q45" s="8">
        <f>SUM(G45+K45+P45)</f>
        <v>0</v>
      </c>
      <c r="S45" s="178"/>
      <c r="T45" s="7"/>
      <c r="U45" s="7"/>
      <c r="V45" s="8"/>
    </row>
    <row r="46" spans="1:22" ht="15.75" hidden="1" customHeight="1" thickBot="1" x14ac:dyDescent="0.3">
      <c r="A46" s="379"/>
      <c r="B46" s="23"/>
      <c r="C46" s="10" t="s">
        <v>7</v>
      </c>
      <c r="D46" s="94">
        <f>SUM(D41:D45)</f>
        <v>0</v>
      </c>
      <c r="E46" s="94">
        <f>SUM(E41:E45)</f>
        <v>0</v>
      </c>
      <c r="F46" s="94">
        <f>SUM(F41:F45)</f>
        <v>0</v>
      </c>
      <c r="G46" s="11">
        <f t="shared" si="6"/>
        <v>0</v>
      </c>
      <c r="H46" s="11">
        <f>SUM(H41:H45)</f>
        <v>0</v>
      </c>
      <c r="I46" s="11">
        <f>SUM(I41:I45)</f>
        <v>0</v>
      </c>
      <c r="J46" s="11">
        <f>SUM(J41:J45)</f>
        <v>0</v>
      </c>
      <c r="K46" s="11">
        <f t="shared" si="7"/>
        <v>0</v>
      </c>
      <c r="L46" s="11">
        <f>SUM(L41:L45)</f>
        <v>0</v>
      </c>
      <c r="M46" s="11">
        <f>SUM(M41:M45)</f>
        <v>0</v>
      </c>
      <c r="N46" s="11">
        <f>SUM(N41:N45)</f>
        <v>0</v>
      </c>
      <c r="O46" s="11">
        <f>SUM(O41:O45)</f>
        <v>0</v>
      </c>
      <c r="P46" s="11">
        <f t="shared" si="8"/>
        <v>0</v>
      </c>
      <c r="Q46" s="12">
        <f>SUM(Q41:Q45)</f>
        <v>0</v>
      </c>
      <c r="S46" s="179">
        <f>SUM(S41:S45)</f>
        <v>0</v>
      </c>
      <c r="T46" s="11">
        <f>SUM(T41:T45)</f>
        <v>0</v>
      </c>
      <c r="U46" s="11">
        <f>SUM(U41:U45)</f>
        <v>0</v>
      </c>
      <c r="V46" s="12">
        <f>SUM(V41:V45)</f>
        <v>0</v>
      </c>
    </row>
    <row r="47" spans="1:22" ht="15.75" hidden="1" customHeight="1" thickBot="1" x14ac:dyDescent="0.3">
      <c r="A47" s="352" t="s">
        <v>12</v>
      </c>
      <c r="B47" s="353"/>
      <c r="C47" s="34">
        <v>2017</v>
      </c>
      <c r="D47" s="102"/>
      <c r="E47" s="102"/>
      <c r="F47" s="102"/>
      <c r="G47" s="35">
        <f t="shared" si="6"/>
        <v>0</v>
      </c>
      <c r="H47" s="35"/>
      <c r="I47" s="35"/>
      <c r="J47" s="35"/>
      <c r="K47" s="35">
        <f t="shared" si="7"/>
        <v>0</v>
      </c>
      <c r="L47" s="35"/>
      <c r="M47" s="35"/>
      <c r="N47" s="35"/>
      <c r="O47" s="35"/>
      <c r="P47" s="35">
        <f t="shared" si="8"/>
        <v>0</v>
      </c>
      <c r="Q47" s="36">
        <f>SUM(G47+K47+P47)</f>
        <v>0</v>
      </c>
      <c r="S47" s="185">
        <f>SUM(S23+S41)</f>
        <v>0</v>
      </c>
      <c r="T47" s="35">
        <f>SUM(T23+T41)</f>
        <v>0</v>
      </c>
      <c r="U47" s="35">
        <f>SUM(U23+U41)</f>
        <v>0</v>
      </c>
      <c r="V47" s="36">
        <f>SUM(V23+V41)</f>
        <v>0</v>
      </c>
    </row>
    <row r="48" spans="1:22" ht="15.75" hidden="1" customHeight="1" thickBot="1" x14ac:dyDescent="0.3">
      <c r="A48" s="352"/>
      <c r="B48" s="353"/>
      <c r="C48" s="27">
        <v>2018</v>
      </c>
      <c r="D48" s="100"/>
      <c r="E48" s="100"/>
      <c r="F48" s="100"/>
      <c r="G48" s="28">
        <f t="shared" si="6"/>
        <v>0</v>
      </c>
      <c r="H48" s="28"/>
      <c r="I48" s="28"/>
      <c r="J48" s="28"/>
      <c r="K48" s="28">
        <f t="shared" si="7"/>
        <v>0</v>
      </c>
      <c r="L48" s="28"/>
      <c r="M48" s="28"/>
      <c r="N48" s="28"/>
      <c r="O48" s="28"/>
      <c r="P48" s="28">
        <f t="shared" si="8"/>
        <v>0</v>
      </c>
      <c r="Q48" s="29">
        <f>SUM(G48+K48+P48)</f>
        <v>0</v>
      </c>
      <c r="S48" s="183">
        <f t="shared" ref="S48:V51" si="9">SUM(S24+S42)</f>
        <v>0</v>
      </c>
      <c r="T48" s="28">
        <f t="shared" si="9"/>
        <v>0</v>
      </c>
      <c r="U48" s="28">
        <f t="shared" si="9"/>
        <v>0</v>
      </c>
      <c r="V48" s="29">
        <f t="shared" si="9"/>
        <v>0</v>
      </c>
    </row>
    <row r="49" spans="1:22" ht="15.75" hidden="1" customHeight="1" thickBot="1" x14ac:dyDescent="0.3">
      <c r="A49" s="352"/>
      <c r="B49" s="353"/>
      <c r="C49" s="27">
        <v>2019</v>
      </c>
      <c r="D49" s="100"/>
      <c r="E49" s="100"/>
      <c r="F49" s="100"/>
      <c r="G49" s="28">
        <f t="shared" si="6"/>
        <v>0</v>
      </c>
      <c r="H49" s="28"/>
      <c r="I49" s="28"/>
      <c r="J49" s="28"/>
      <c r="K49" s="28">
        <f t="shared" si="7"/>
        <v>0</v>
      </c>
      <c r="L49" s="28"/>
      <c r="M49" s="28"/>
      <c r="N49" s="28"/>
      <c r="O49" s="28"/>
      <c r="P49" s="28">
        <f t="shared" si="8"/>
        <v>0</v>
      </c>
      <c r="Q49" s="29">
        <f>SUM(G49+K49+P49)</f>
        <v>0</v>
      </c>
      <c r="S49" s="183">
        <f t="shared" si="9"/>
        <v>0</v>
      </c>
      <c r="T49" s="28">
        <f t="shared" si="9"/>
        <v>0</v>
      </c>
      <c r="U49" s="28">
        <f t="shared" si="9"/>
        <v>0</v>
      </c>
      <c r="V49" s="29">
        <f t="shared" si="9"/>
        <v>0</v>
      </c>
    </row>
    <row r="50" spans="1:22" ht="15.75" hidden="1" customHeight="1" thickBot="1" x14ac:dyDescent="0.3">
      <c r="A50" s="352"/>
      <c r="B50" s="353"/>
      <c r="C50" s="27">
        <v>2020</v>
      </c>
      <c r="D50" s="100"/>
      <c r="E50" s="100"/>
      <c r="F50" s="100"/>
      <c r="G50" s="28">
        <f t="shared" si="6"/>
        <v>0</v>
      </c>
      <c r="H50" s="28"/>
      <c r="I50" s="28"/>
      <c r="J50" s="28"/>
      <c r="K50" s="28">
        <f t="shared" si="7"/>
        <v>0</v>
      </c>
      <c r="L50" s="28"/>
      <c r="M50" s="28"/>
      <c r="N50" s="28"/>
      <c r="O50" s="28"/>
      <c r="P50" s="28">
        <f t="shared" si="8"/>
        <v>0</v>
      </c>
      <c r="Q50" s="29">
        <f>SUM(G50+K50+P50)</f>
        <v>0</v>
      </c>
      <c r="S50" s="183">
        <f t="shared" si="9"/>
        <v>0</v>
      </c>
      <c r="T50" s="28">
        <f t="shared" si="9"/>
        <v>0</v>
      </c>
      <c r="U50" s="28">
        <f t="shared" si="9"/>
        <v>0</v>
      </c>
      <c r="V50" s="29">
        <f t="shared" si="9"/>
        <v>0</v>
      </c>
    </row>
    <row r="51" spans="1:22" ht="15.75" hidden="1" customHeight="1" thickBot="1" x14ac:dyDescent="0.3">
      <c r="A51" s="352"/>
      <c r="B51" s="353"/>
      <c r="C51" s="27">
        <v>2021</v>
      </c>
      <c r="D51" s="100"/>
      <c r="E51" s="100"/>
      <c r="F51" s="100"/>
      <c r="G51" s="28">
        <f t="shared" si="6"/>
        <v>0</v>
      </c>
      <c r="H51" s="28"/>
      <c r="I51" s="28"/>
      <c r="J51" s="28"/>
      <c r="K51" s="28">
        <f t="shared" si="7"/>
        <v>0</v>
      </c>
      <c r="L51" s="28"/>
      <c r="M51" s="28"/>
      <c r="N51" s="28"/>
      <c r="O51" s="28"/>
      <c r="P51" s="28">
        <f t="shared" si="8"/>
        <v>0</v>
      </c>
      <c r="Q51" s="29">
        <f>SUM(G51+K51+P51)</f>
        <v>0</v>
      </c>
      <c r="S51" s="183">
        <f t="shared" si="9"/>
        <v>0</v>
      </c>
      <c r="T51" s="28">
        <f t="shared" si="9"/>
        <v>0</v>
      </c>
      <c r="U51" s="28">
        <f t="shared" si="9"/>
        <v>0</v>
      </c>
      <c r="V51" s="29">
        <f t="shared" si="9"/>
        <v>0</v>
      </c>
    </row>
    <row r="52" spans="1:22" ht="15.75" hidden="1" customHeight="1" thickBot="1" x14ac:dyDescent="0.3">
      <c r="A52" s="354"/>
      <c r="B52" s="355"/>
      <c r="C52" s="30" t="s">
        <v>7</v>
      </c>
      <c r="D52" s="101">
        <f>SUM(D47:D51)</f>
        <v>0</v>
      </c>
      <c r="E52" s="101">
        <f>SUM(E47:E51)</f>
        <v>0</v>
      </c>
      <c r="F52" s="101">
        <f>SUM(F47:F51)</f>
        <v>0</v>
      </c>
      <c r="G52" s="31">
        <f t="shared" si="6"/>
        <v>0</v>
      </c>
      <c r="H52" s="31">
        <f>SUM(H47:H51)</f>
        <v>0</v>
      </c>
      <c r="I52" s="31">
        <f>SUM(I47:I51)</f>
        <v>0</v>
      </c>
      <c r="J52" s="31">
        <f>SUM(J47:J51)</f>
        <v>0</v>
      </c>
      <c r="K52" s="31">
        <f t="shared" si="7"/>
        <v>0</v>
      </c>
      <c r="L52" s="31">
        <f>SUM(L47:L51)</f>
        <v>0</v>
      </c>
      <c r="M52" s="31">
        <f>SUM(M47:M51)</f>
        <v>0</v>
      </c>
      <c r="N52" s="31">
        <f>SUM(N47:N51)</f>
        <v>0</v>
      </c>
      <c r="O52" s="31">
        <f>SUM(O47:O51)</f>
        <v>0</v>
      </c>
      <c r="P52" s="31">
        <f t="shared" si="8"/>
        <v>0</v>
      </c>
      <c r="Q52" s="32">
        <f>SUM(Q47:Q51)</f>
        <v>0</v>
      </c>
      <c r="S52" s="184">
        <f>SUM(S47:S51)</f>
        <v>0</v>
      </c>
      <c r="T52" s="31">
        <f>SUM(T47:T51)</f>
        <v>0</v>
      </c>
      <c r="U52" s="31">
        <f>SUM(U47:U51)</f>
        <v>0</v>
      </c>
      <c r="V52" s="32">
        <f>SUM(V47:V51)</f>
        <v>0</v>
      </c>
    </row>
    <row r="53" spans="1:22" x14ac:dyDescent="0.25">
      <c r="A53" s="356" t="s">
        <v>13</v>
      </c>
      <c r="B53" s="357"/>
      <c r="C53" s="37">
        <v>2017</v>
      </c>
      <c r="D53" s="276">
        <v>11171.0016747059</v>
      </c>
      <c r="E53" s="276">
        <v>14923.019006046012</v>
      </c>
      <c r="F53" s="276">
        <v>27241.485000000001</v>
      </c>
      <c r="G53" s="276">
        <f>SUM(D53:F53)</f>
        <v>53335.505680751914</v>
      </c>
      <c r="H53" s="276">
        <v>63166.564629193905</v>
      </c>
      <c r="I53" s="276">
        <v>9041.5229287089878</v>
      </c>
      <c r="J53" s="276">
        <v>52196.4353585918</v>
      </c>
      <c r="K53" s="276">
        <f>SUM(H53:J53)</f>
        <v>124404.52291649469</v>
      </c>
      <c r="L53" s="276">
        <v>35224.095971858616</v>
      </c>
      <c r="M53" s="276">
        <v>0</v>
      </c>
      <c r="N53" s="276">
        <v>188432.94381132655</v>
      </c>
      <c r="O53" s="276">
        <v>0</v>
      </c>
      <c r="P53" s="276">
        <f>SUM(L53:O53)</f>
        <v>223657.03978318517</v>
      </c>
      <c r="Q53" s="276">
        <f>SUM(G53+K53+P53)</f>
        <v>401397.0683804318</v>
      </c>
      <c r="S53" s="186" t="e">
        <f>SUM(S17+S47)</f>
        <v>#REF!</v>
      </c>
      <c r="T53" s="38" t="e">
        <f>SUM(T17+T47)</f>
        <v>#REF!</v>
      </c>
      <c r="U53" s="38" t="e">
        <f>SUM(U17+U47)</f>
        <v>#REF!</v>
      </c>
      <c r="V53" s="39" t="e">
        <f>SUM(V17+V47)</f>
        <v>#REF!</v>
      </c>
    </row>
    <row r="54" spans="1:22" x14ac:dyDescent="0.25">
      <c r="A54" s="358"/>
      <c r="B54" s="359"/>
      <c r="C54" s="40">
        <v>2018</v>
      </c>
      <c r="D54" s="276">
        <v>0</v>
      </c>
      <c r="E54" s="276">
        <v>2152.86</v>
      </c>
      <c r="F54" s="276">
        <v>45964.99734488548</v>
      </c>
      <c r="G54" s="276">
        <f t="shared" ref="G54:G58" si="10">SUM(D54:F54)</f>
        <v>48117.85734488548</v>
      </c>
      <c r="H54" s="276">
        <v>52833.503195045501</v>
      </c>
      <c r="I54" s="276">
        <v>9776.1669999999995</v>
      </c>
      <c r="J54" s="276">
        <v>43857.843678389996</v>
      </c>
      <c r="K54" s="276">
        <f t="shared" ref="K54:K57" si="11">SUM(H54:J54)</f>
        <v>106467.5138734355</v>
      </c>
      <c r="L54" s="276">
        <v>36899.91366245674</v>
      </c>
      <c r="M54" s="276">
        <v>0</v>
      </c>
      <c r="N54" s="276">
        <v>200502.78534243157</v>
      </c>
      <c r="O54" s="276">
        <v>0</v>
      </c>
      <c r="P54" s="276">
        <f t="shared" ref="P54:P58" si="12">SUM(L54:O54)</f>
        <v>237402.6990048883</v>
      </c>
      <c r="Q54" s="276">
        <f>SUM(G54+K54+P54)</f>
        <v>391988.07022320927</v>
      </c>
      <c r="S54" s="187" t="e">
        <f t="shared" ref="S54:V57" si="13">SUM(S18+S48)</f>
        <v>#REF!</v>
      </c>
      <c r="T54" s="41" t="e">
        <f t="shared" si="13"/>
        <v>#REF!</v>
      </c>
      <c r="U54" s="41" t="e">
        <f t="shared" si="13"/>
        <v>#REF!</v>
      </c>
      <c r="V54" s="42" t="e">
        <f t="shared" si="13"/>
        <v>#REF!</v>
      </c>
    </row>
    <row r="55" spans="1:22" x14ac:dyDescent="0.25">
      <c r="A55" s="358"/>
      <c r="B55" s="359"/>
      <c r="C55" s="40">
        <v>2019</v>
      </c>
      <c r="D55" s="276">
        <v>0</v>
      </c>
      <c r="E55" s="276">
        <v>3337.6243107447062</v>
      </c>
      <c r="F55" s="276">
        <v>35439.915715078394</v>
      </c>
      <c r="G55" s="276">
        <f t="shared" si="10"/>
        <v>38777.540025823102</v>
      </c>
      <c r="H55" s="276">
        <v>64833.392527146701</v>
      </c>
      <c r="I55" s="276">
        <v>8809.7900000000009</v>
      </c>
      <c r="J55" s="276">
        <v>38237.951030774697</v>
      </c>
      <c r="K55" s="276">
        <f t="shared" si="11"/>
        <v>111881.13355792141</v>
      </c>
      <c r="L55" s="276">
        <v>36520.250515846135</v>
      </c>
      <c r="M55" s="276">
        <v>0</v>
      </c>
      <c r="N55" s="276">
        <v>200502.78534243157</v>
      </c>
      <c r="O55" s="276">
        <v>0</v>
      </c>
      <c r="P55" s="276">
        <f t="shared" si="12"/>
        <v>237023.0358582777</v>
      </c>
      <c r="Q55" s="276">
        <f>SUM(G55+K55+P55)</f>
        <v>387681.7094420222</v>
      </c>
      <c r="S55" s="187" t="e">
        <f t="shared" si="13"/>
        <v>#REF!</v>
      </c>
      <c r="T55" s="41" t="e">
        <f t="shared" si="13"/>
        <v>#REF!</v>
      </c>
      <c r="U55" s="41" t="e">
        <f t="shared" si="13"/>
        <v>#REF!</v>
      </c>
      <c r="V55" s="42" t="e">
        <f t="shared" si="13"/>
        <v>#REF!</v>
      </c>
    </row>
    <row r="56" spans="1:22" x14ac:dyDescent="0.25">
      <c r="A56" s="358"/>
      <c r="B56" s="359"/>
      <c r="C56" s="40">
        <v>2020</v>
      </c>
      <c r="D56" s="276">
        <v>0</v>
      </c>
      <c r="E56" s="276">
        <v>2152.86</v>
      </c>
      <c r="F56" s="276">
        <v>23983.302551829747</v>
      </c>
      <c r="G56" s="276">
        <f t="shared" si="10"/>
        <v>26136.162551829748</v>
      </c>
      <c r="H56" s="276">
        <v>67507.644514689106</v>
      </c>
      <c r="I56" s="276">
        <v>11152.81</v>
      </c>
      <c r="J56" s="276">
        <v>51221.892223675597</v>
      </c>
      <c r="K56" s="276">
        <f t="shared" si="11"/>
        <v>129882.34673836469</v>
      </c>
      <c r="L56" s="276">
        <v>35311.02569109491</v>
      </c>
      <c r="M56" s="276">
        <v>0</v>
      </c>
      <c r="N56" s="276">
        <v>201002.78534243157</v>
      </c>
      <c r="O56" s="276">
        <v>0</v>
      </c>
      <c r="P56" s="276">
        <f t="shared" si="12"/>
        <v>236313.81103352649</v>
      </c>
      <c r="Q56" s="276">
        <f>SUM(G56+K56+P56)</f>
        <v>392332.32032372092</v>
      </c>
      <c r="S56" s="187" t="e">
        <f t="shared" si="13"/>
        <v>#REF!</v>
      </c>
      <c r="T56" s="41" t="e">
        <f t="shared" si="13"/>
        <v>#REF!</v>
      </c>
      <c r="U56" s="41" t="e">
        <f t="shared" si="13"/>
        <v>#REF!</v>
      </c>
      <c r="V56" s="42" t="e">
        <f t="shared" si="13"/>
        <v>#REF!</v>
      </c>
    </row>
    <row r="57" spans="1:22" x14ac:dyDescent="0.25">
      <c r="A57" s="358"/>
      <c r="B57" s="359"/>
      <c r="C57" s="40">
        <v>2021</v>
      </c>
      <c r="D57" s="276">
        <v>0</v>
      </c>
      <c r="E57" s="276">
        <v>2152.86</v>
      </c>
      <c r="F57" s="276">
        <v>7931.2928507533516</v>
      </c>
      <c r="G57" s="276">
        <f t="shared" si="10"/>
        <v>10084.152850753351</v>
      </c>
      <c r="H57" s="276">
        <v>80718.205933871999</v>
      </c>
      <c r="I57" s="276">
        <v>11369.182000000001</v>
      </c>
      <c r="J57" s="276">
        <v>46645.72618645172</v>
      </c>
      <c r="K57" s="276">
        <f t="shared" si="11"/>
        <v>138733.11412032373</v>
      </c>
      <c r="L57" s="276">
        <v>38160.127473616951</v>
      </c>
      <c r="M57" s="276">
        <v>0</v>
      </c>
      <c r="N57" s="276">
        <v>201002.78534243157</v>
      </c>
      <c r="O57" s="276">
        <v>0</v>
      </c>
      <c r="P57" s="276">
        <f t="shared" si="12"/>
        <v>239162.91281604851</v>
      </c>
      <c r="Q57" s="276">
        <f>SUM(G57+K57+P57)</f>
        <v>387980.17978712555</v>
      </c>
      <c r="S57" s="187" t="e">
        <f t="shared" si="13"/>
        <v>#REF!</v>
      </c>
      <c r="T57" s="41" t="e">
        <f t="shared" si="13"/>
        <v>#REF!</v>
      </c>
      <c r="U57" s="41" t="e">
        <f t="shared" si="13"/>
        <v>#REF!</v>
      </c>
      <c r="V57" s="42" t="e">
        <f t="shared" si="13"/>
        <v>#REF!</v>
      </c>
    </row>
    <row r="58" spans="1:22" ht="15.75" thickBot="1" x14ac:dyDescent="0.3">
      <c r="A58" s="360"/>
      <c r="B58" s="361"/>
      <c r="C58" s="43" t="s">
        <v>7</v>
      </c>
      <c r="D58" s="44">
        <f>SUM(D53:D57)</f>
        <v>11171.0016747059</v>
      </c>
      <c r="E58" s="44">
        <f>SUM(E53:E57)</f>
        <v>24719.223316790718</v>
      </c>
      <c r="F58" s="44">
        <f>SUM(F53:F57)</f>
        <v>140560.99346254696</v>
      </c>
      <c r="G58" s="277">
        <f>SUM(D58:F58)</f>
        <v>176451.21845404358</v>
      </c>
      <c r="H58" s="277">
        <f>SUM(H53:H57)</f>
        <v>329059.31079994724</v>
      </c>
      <c r="I58" s="277">
        <f>SUM(I53:I57)</f>
        <v>50149.47192870899</v>
      </c>
      <c r="J58" s="277">
        <f>SUM(J53:J57)</f>
        <v>232159.84847788379</v>
      </c>
      <c r="K58" s="277">
        <f>SUM(H58:J58)</f>
        <v>611368.63120654004</v>
      </c>
      <c r="L58" s="277">
        <f>SUM(L53:L57)</f>
        <v>182115.41331487332</v>
      </c>
      <c r="M58" s="277">
        <f>SUM(M53:M57)</f>
        <v>0</v>
      </c>
      <c r="N58" s="277">
        <f>SUM(N53:N57)</f>
        <v>991444.08518105303</v>
      </c>
      <c r="O58" s="277">
        <f>SUM(O53:O57)</f>
        <v>0</v>
      </c>
      <c r="P58" s="277">
        <f t="shared" si="12"/>
        <v>1173559.4984959264</v>
      </c>
      <c r="Q58" s="278">
        <f>SUM(Q53:Q57)</f>
        <v>1961379.3481565095</v>
      </c>
      <c r="S58" s="188" t="e">
        <f>SUM(S53:S57)</f>
        <v>#REF!</v>
      </c>
      <c r="T58" s="44" t="e">
        <f>SUM(T53:T57)</f>
        <v>#REF!</v>
      </c>
      <c r="U58" s="44" t="e">
        <f>SUM(U53:U57)</f>
        <v>#REF!</v>
      </c>
      <c r="V58" s="45" t="e">
        <f>SUM(V53:V57)</f>
        <v>#REF!</v>
      </c>
    </row>
    <row r="59" spans="1:22" ht="15" customHeight="1" x14ac:dyDescent="0.25">
      <c r="A59" s="362" t="s">
        <v>14</v>
      </c>
      <c r="B59" s="366" t="s">
        <v>15</v>
      </c>
      <c r="C59" s="3">
        <v>2017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5">
        <f>'T2 - Coûts de Gestion'!B19</f>
        <v>1706.03</v>
      </c>
      <c r="S59" s="178"/>
      <c r="T59" s="7"/>
      <c r="U59" s="7"/>
      <c r="V59" s="8"/>
    </row>
    <row r="60" spans="1:22" x14ac:dyDescent="0.25">
      <c r="A60" s="363"/>
      <c r="B60" s="367"/>
      <c r="C60" s="6">
        <v>2018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8">
        <f>'T2 - Coûts de Gestion'!C19</f>
        <v>1815.31</v>
      </c>
      <c r="S60" s="178"/>
      <c r="T60" s="7"/>
      <c r="U60" s="7"/>
      <c r="V60" s="8"/>
    </row>
    <row r="61" spans="1:22" x14ac:dyDescent="0.25">
      <c r="A61" s="363"/>
      <c r="B61" s="367"/>
      <c r="C61" s="6">
        <v>2019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8">
        <f>'T2 - Coûts de Gestion'!D19</f>
        <v>15430.15</v>
      </c>
      <c r="S61" s="178"/>
      <c r="T61" s="7"/>
      <c r="U61" s="7"/>
      <c r="V61" s="8"/>
    </row>
    <row r="62" spans="1:22" x14ac:dyDescent="0.25">
      <c r="A62" s="363"/>
      <c r="B62" s="367"/>
      <c r="C62" s="6">
        <v>2020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8">
        <f>'T2 - Coûts de Gestion'!E19</f>
        <v>1815.31</v>
      </c>
      <c r="S62" s="178"/>
      <c r="T62" s="7"/>
      <c r="U62" s="7"/>
      <c r="V62" s="8"/>
    </row>
    <row r="63" spans="1:22" x14ac:dyDescent="0.25">
      <c r="A63" s="363"/>
      <c r="B63" s="367"/>
      <c r="C63" s="6">
        <v>2021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8">
        <f>'T2 - Coûts de Gestion'!F19</f>
        <v>24960.53</v>
      </c>
      <c r="S63" s="178"/>
      <c r="T63" s="7"/>
      <c r="U63" s="7"/>
      <c r="V63" s="8"/>
    </row>
    <row r="64" spans="1:22" x14ac:dyDescent="0.25">
      <c r="A64" s="363"/>
      <c r="B64" s="367"/>
      <c r="C64" s="48" t="s">
        <v>7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>
        <f>SUM(Q59:Q63)</f>
        <v>45727.33</v>
      </c>
      <c r="S64" s="189">
        <f>SUM(S59:S63)</f>
        <v>0</v>
      </c>
      <c r="T64" s="52">
        <f>SUM(T59:T63)</f>
        <v>0</v>
      </c>
      <c r="U64" s="52">
        <f>SUM(U59:U63)</f>
        <v>0</v>
      </c>
      <c r="V64" s="50">
        <f>SUM(V59:V63)</f>
        <v>0</v>
      </c>
    </row>
    <row r="65" spans="1:22" ht="15.75" thickBot="1" x14ac:dyDescent="0.3">
      <c r="A65" s="363"/>
      <c r="B65" s="368"/>
      <c r="C65" s="51" t="s">
        <v>16</v>
      </c>
      <c r="D65" s="275"/>
      <c r="E65" s="275"/>
      <c r="F65" s="275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>
        <f>Q64/Q79</f>
        <v>2.120969601910876E-2</v>
      </c>
      <c r="S65" s="190" t="e">
        <f>S64/S79</f>
        <v>#REF!</v>
      </c>
      <c r="T65" s="191" t="e">
        <f>T64/T79</f>
        <v>#REF!</v>
      </c>
      <c r="U65" s="191" t="e">
        <f>U64/U79</f>
        <v>#REF!</v>
      </c>
      <c r="V65" s="192" t="e">
        <f>V64/V79</f>
        <v>#REF!</v>
      </c>
    </row>
    <row r="66" spans="1:22" ht="15.75" customHeight="1" thickTop="1" x14ac:dyDescent="0.25">
      <c r="A66" s="363"/>
      <c r="B66" s="369" t="s">
        <v>17</v>
      </c>
      <c r="C66" s="16">
        <v>2017</v>
      </c>
      <c r="D66" s="92">
        <v>0</v>
      </c>
      <c r="E66" s="92">
        <v>0</v>
      </c>
      <c r="F66" s="92">
        <v>0</v>
      </c>
      <c r="G66" s="105">
        <f t="shared" ref="G66:G71" si="14">SUM(D66:F66)</f>
        <v>0</v>
      </c>
      <c r="H66" s="92">
        <v>0</v>
      </c>
      <c r="I66" s="92">
        <v>0</v>
      </c>
      <c r="J66" s="92">
        <f>'T2 - Coûts de Gestion'!B12</f>
        <v>1066.27</v>
      </c>
      <c r="K66" s="92">
        <f t="shared" ref="K66:K71" si="15">SUM(H66:J66)</f>
        <v>1066.27</v>
      </c>
      <c r="L66" s="110">
        <f>'T2 - Coûts de Gestion'!B14</f>
        <v>27253.87</v>
      </c>
      <c r="M66" s="110">
        <v>0</v>
      </c>
      <c r="N66" s="110">
        <v>0</v>
      </c>
      <c r="O66" s="110">
        <v>0</v>
      </c>
      <c r="P66" s="7">
        <f t="shared" ref="P66:P71" si="16">SUM(L66:O66)</f>
        <v>27253.87</v>
      </c>
      <c r="Q66" s="18">
        <f>SUM(G66+K66+P66)</f>
        <v>28320.14</v>
      </c>
      <c r="S66" s="180"/>
      <c r="T66" s="20"/>
      <c r="U66" s="20"/>
      <c r="V66" s="21"/>
    </row>
    <row r="67" spans="1:22" x14ac:dyDescent="0.25">
      <c r="A67" s="363"/>
      <c r="B67" s="367"/>
      <c r="C67" s="6">
        <v>2018</v>
      </c>
      <c r="D67" s="92">
        <v>0</v>
      </c>
      <c r="E67" s="92">
        <v>0</v>
      </c>
      <c r="F67" s="92">
        <v>0</v>
      </c>
      <c r="G67" s="92">
        <f t="shared" si="14"/>
        <v>0</v>
      </c>
      <c r="H67" s="92">
        <v>0</v>
      </c>
      <c r="I67" s="92">
        <v>0</v>
      </c>
      <c r="J67" s="92">
        <f>'T2 - Coûts de Gestion'!C12</f>
        <v>1134.57</v>
      </c>
      <c r="K67" s="92">
        <f t="shared" si="15"/>
        <v>1134.57</v>
      </c>
      <c r="L67" s="110">
        <f>'T2 - Coûts de Gestion'!C14</f>
        <v>27380.239999999998</v>
      </c>
      <c r="M67" s="110">
        <v>0</v>
      </c>
      <c r="N67" s="110">
        <v>0</v>
      </c>
      <c r="O67" s="110">
        <v>0</v>
      </c>
      <c r="P67" s="7">
        <f t="shared" si="16"/>
        <v>27380.239999999998</v>
      </c>
      <c r="Q67" s="8">
        <f>SUM(G67+K67+P67)</f>
        <v>28514.809999999998</v>
      </c>
      <c r="S67" s="178"/>
      <c r="T67" s="7"/>
      <c r="U67" s="7"/>
      <c r="V67" s="8"/>
    </row>
    <row r="68" spans="1:22" x14ac:dyDescent="0.25">
      <c r="A68" s="363"/>
      <c r="B68" s="367"/>
      <c r="C68" s="6">
        <v>2019</v>
      </c>
      <c r="D68" s="92">
        <v>0</v>
      </c>
      <c r="E68" s="92">
        <v>0</v>
      </c>
      <c r="F68" s="92">
        <v>0</v>
      </c>
      <c r="G68" s="92">
        <f t="shared" si="14"/>
        <v>0</v>
      </c>
      <c r="H68" s="92">
        <v>0</v>
      </c>
      <c r="I68" s="92">
        <v>0</v>
      </c>
      <c r="J68" s="92">
        <f>'T2 - Coûts de Gestion'!D12</f>
        <v>1134.57</v>
      </c>
      <c r="K68" s="92">
        <f t="shared" si="15"/>
        <v>1134.57</v>
      </c>
      <c r="L68" s="110">
        <f>'T2 - Coûts de Gestion'!D14</f>
        <v>26199.469999999998</v>
      </c>
      <c r="M68" s="110">
        <v>0</v>
      </c>
      <c r="N68" s="110">
        <v>0</v>
      </c>
      <c r="O68" s="110">
        <v>0</v>
      </c>
      <c r="P68" s="7">
        <f t="shared" si="16"/>
        <v>26199.469999999998</v>
      </c>
      <c r="Q68" s="8">
        <f>SUM(G68+K68+P68)</f>
        <v>27334.039999999997</v>
      </c>
      <c r="S68" s="178"/>
      <c r="T68" s="7"/>
      <c r="U68" s="7"/>
      <c r="V68" s="8"/>
    </row>
    <row r="69" spans="1:22" x14ac:dyDescent="0.25">
      <c r="A69" s="363"/>
      <c r="B69" s="367"/>
      <c r="C69" s="6">
        <v>2020</v>
      </c>
      <c r="D69" s="92">
        <v>0</v>
      </c>
      <c r="E69" s="92">
        <v>0</v>
      </c>
      <c r="F69" s="92">
        <v>0</v>
      </c>
      <c r="G69" s="92">
        <f t="shared" si="14"/>
        <v>0</v>
      </c>
      <c r="H69" s="92">
        <v>0</v>
      </c>
      <c r="I69" s="92">
        <v>0</v>
      </c>
      <c r="J69" s="92">
        <f>'T2 - Coûts de Gestion'!E12</f>
        <v>1134.57</v>
      </c>
      <c r="K69" s="92">
        <f t="shared" si="15"/>
        <v>1134.57</v>
      </c>
      <c r="L69" s="110">
        <f>'T2 - Coûts de Gestion'!E14</f>
        <v>30618.949999999997</v>
      </c>
      <c r="M69" s="110">
        <v>0</v>
      </c>
      <c r="N69" s="110">
        <v>0</v>
      </c>
      <c r="O69" s="110">
        <v>0</v>
      </c>
      <c r="P69" s="7">
        <f t="shared" si="16"/>
        <v>30618.949999999997</v>
      </c>
      <c r="Q69" s="8">
        <f>SUM(G69+K69+P69)</f>
        <v>31753.519999999997</v>
      </c>
      <c r="S69" s="178"/>
      <c r="T69" s="7"/>
      <c r="U69" s="7"/>
      <c r="V69" s="8"/>
    </row>
    <row r="70" spans="1:22" x14ac:dyDescent="0.25">
      <c r="A70" s="363"/>
      <c r="B70" s="367"/>
      <c r="C70" s="6">
        <v>2021</v>
      </c>
      <c r="D70" s="92">
        <v>0</v>
      </c>
      <c r="E70" s="92">
        <v>0</v>
      </c>
      <c r="F70" s="92">
        <v>0</v>
      </c>
      <c r="G70" s="106">
        <f t="shared" si="14"/>
        <v>0</v>
      </c>
      <c r="H70" s="92">
        <v>0</v>
      </c>
      <c r="I70" s="92">
        <v>0</v>
      </c>
      <c r="J70" s="92">
        <f>'T2 - Coûts de Gestion'!F12</f>
        <v>1134.57</v>
      </c>
      <c r="K70" s="92">
        <f t="shared" si="15"/>
        <v>1134.57</v>
      </c>
      <c r="L70" s="110">
        <f>'T2 - Coûts de Gestion'!F14</f>
        <v>31799.719999999998</v>
      </c>
      <c r="M70" s="110">
        <v>0</v>
      </c>
      <c r="N70" s="110">
        <v>0</v>
      </c>
      <c r="O70" s="110">
        <v>0</v>
      </c>
      <c r="P70" s="7">
        <f t="shared" si="16"/>
        <v>31799.719999999998</v>
      </c>
      <c r="Q70" s="8">
        <f>SUM(G70+K70+P70)</f>
        <v>32934.29</v>
      </c>
      <c r="S70" s="178"/>
      <c r="T70" s="7"/>
      <c r="U70" s="7"/>
      <c r="V70" s="8"/>
    </row>
    <row r="71" spans="1:22" x14ac:dyDescent="0.25">
      <c r="A71" s="363"/>
      <c r="B71" s="367"/>
      <c r="C71" s="48" t="s">
        <v>7</v>
      </c>
      <c r="D71" s="107">
        <f>SUM(D66:D70)</f>
        <v>0</v>
      </c>
      <c r="E71" s="107">
        <f>SUM(E66:E70)</f>
        <v>0</v>
      </c>
      <c r="F71" s="107">
        <f>SUM(F66:F70)</f>
        <v>0</v>
      </c>
      <c r="G71" s="107">
        <f t="shared" si="14"/>
        <v>0</v>
      </c>
      <c r="H71" s="107">
        <f>SUM(H66:H70)</f>
        <v>0</v>
      </c>
      <c r="I71" s="107">
        <f>SUM(I66:I70)</f>
        <v>0</v>
      </c>
      <c r="J71" s="107">
        <f>SUM(J66:J70)</f>
        <v>5604.5499999999993</v>
      </c>
      <c r="K71" s="107">
        <f t="shared" si="15"/>
        <v>5604.5499999999993</v>
      </c>
      <c r="L71" s="111">
        <f>SUM(L66:L70)</f>
        <v>143252.25</v>
      </c>
      <c r="M71" s="111">
        <f>SUM(M66:M70)</f>
        <v>0</v>
      </c>
      <c r="N71" s="111">
        <f>SUM(N66:N70)</f>
        <v>0</v>
      </c>
      <c r="O71" s="111">
        <f>SUM(O66:O70)</f>
        <v>0</v>
      </c>
      <c r="P71" s="52">
        <f t="shared" si="16"/>
        <v>143252.25</v>
      </c>
      <c r="Q71" s="50">
        <f>SUM(Q66:Q70)</f>
        <v>148856.79999999999</v>
      </c>
      <c r="S71" s="189">
        <f>SUM(S66:S70)</f>
        <v>0</v>
      </c>
      <c r="T71" s="52">
        <f>SUM(T66:T70)</f>
        <v>0</v>
      </c>
      <c r="U71" s="52">
        <f>SUM(U66:U70)</f>
        <v>0</v>
      </c>
      <c r="V71" s="50">
        <f>SUM(V66:V70)</f>
        <v>0</v>
      </c>
    </row>
    <row r="72" spans="1:22" ht="15.75" thickBot="1" x14ac:dyDescent="0.3">
      <c r="A72" s="364"/>
      <c r="B72" s="368"/>
      <c r="C72" s="51" t="s">
        <v>18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104">
        <f>Q71/Q79</f>
        <v>6.904421225506209E-2</v>
      </c>
      <c r="S72" s="190" t="e">
        <f>S71/S79</f>
        <v>#REF!</v>
      </c>
      <c r="T72" s="191" t="e">
        <f>T71/T79</f>
        <v>#REF!</v>
      </c>
      <c r="U72" s="191" t="e">
        <f>U71/U79</f>
        <v>#REF!</v>
      </c>
      <c r="V72" s="192" t="e">
        <f>V71/V79</f>
        <v>#REF!</v>
      </c>
    </row>
    <row r="73" spans="1:22" ht="16.5" thickTop="1" thickBot="1" x14ac:dyDescent="0.3">
      <c r="A73" s="365"/>
      <c r="B73" s="54"/>
      <c r="C73" s="55" t="s">
        <v>19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>
        <f>SUM(Q64+Q71)</f>
        <v>194584.13</v>
      </c>
      <c r="S73" s="193"/>
      <c r="T73" s="108"/>
      <c r="U73" s="108"/>
      <c r="V73" s="57"/>
    </row>
    <row r="74" spans="1:22" ht="15" customHeight="1" x14ac:dyDescent="0.25">
      <c r="A74" s="384" t="s">
        <v>20</v>
      </c>
      <c r="B74" s="385"/>
      <c r="C74" s="58">
        <v>2017</v>
      </c>
      <c r="D74" s="197">
        <f t="shared" ref="D74:F78" si="17">D53+D66</f>
        <v>11171.0016747059</v>
      </c>
      <c r="E74" s="195">
        <f>E53+E66</f>
        <v>14923.019006046012</v>
      </c>
      <c r="F74" s="195">
        <f>F53+F66</f>
        <v>27241.485000000001</v>
      </c>
      <c r="G74" s="195">
        <f>D74+E74+F74</f>
        <v>53335.505680751914</v>
      </c>
      <c r="H74" s="197">
        <f t="shared" ref="H74:J78" si="18">H53+H66</f>
        <v>63166.564629193905</v>
      </c>
      <c r="I74" s="195">
        <f t="shared" si="18"/>
        <v>9041.5229287089878</v>
      </c>
      <c r="J74" s="195">
        <f>J53+J66</f>
        <v>53262.705358591797</v>
      </c>
      <c r="K74" s="195">
        <f>H74+I74+J74</f>
        <v>125470.79291649468</v>
      </c>
      <c r="L74" s="197">
        <f t="shared" ref="L74:O78" si="19">L53+L66</f>
        <v>62477.965971858619</v>
      </c>
      <c r="M74" s="195">
        <f t="shared" si="19"/>
        <v>0</v>
      </c>
      <c r="N74" s="195">
        <f t="shared" si="19"/>
        <v>188432.94381132655</v>
      </c>
      <c r="O74" s="197">
        <f t="shared" si="19"/>
        <v>0</v>
      </c>
      <c r="P74" s="197">
        <f>L74+M74+N74+O74</f>
        <v>250910.90978318517</v>
      </c>
      <c r="Q74" s="197">
        <f>G74+K74+P74+Q59</f>
        <v>431423.23838043178</v>
      </c>
      <c r="S74" s="194" t="e">
        <f t="shared" ref="S74:V78" si="20">SUM(S53+S59+S66)</f>
        <v>#REF!</v>
      </c>
      <c r="T74" s="195" t="e">
        <f t="shared" si="20"/>
        <v>#REF!</v>
      </c>
      <c r="U74" s="195" t="e">
        <f t="shared" si="20"/>
        <v>#REF!</v>
      </c>
      <c r="V74" s="59" t="e">
        <f t="shared" si="20"/>
        <v>#REF!</v>
      </c>
    </row>
    <row r="75" spans="1:22" x14ac:dyDescent="0.25">
      <c r="A75" s="386"/>
      <c r="B75" s="387"/>
      <c r="C75" s="60">
        <v>2018</v>
      </c>
      <c r="D75" s="197">
        <f t="shared" si="17"/>
        <v>0</v>
      </c>
      <c r="E75" s="197">
        <f t="shared" si="17"/>
        <v>2152.86</v>
      </c>
      <c r="F75" s="197">
        <f t="shared" si="17"/>
        <v>45964.99734488548</v>
      </c>
      <c r="G75" s="197">
        <f>D75+E75+F75</f>
        <v>48117.85734488548</v>
      </c>
      <c r="H75" s="197">
        <f t="shared" si="18"/>
        <v>52833.503195045501</v>
      </c>
      <c r="I75" s="197">
        <f t="shared" si="18"/>
        <v>9776.1669999999995</v>
      </c>
      <c r="J75" s="197">
        <f>J54+J67</f>
        <v>44992.413678389996</v>
      </c>
      <c r="K75" s="197">
        <f>H75+I75+J75</f>
        <v>107602.08387343551</v>
      </c>
      <c r="L75" s="197">
        <f t="shared" si="19"/>
        <v>64280.153662456738</v>
      </c>
      <c r="M75" s="197">
        <f t="shared" si="19"/>
        <v>0</v>
      </c>
      <c r="N75" s="197">
        <f t="shared" si="19"/>
        <v>200502.78534243157</v>
      </c>
      <c r="O75" s="197">
        <f t="shared" si="19"/>
        <v>0</v>
      </c>
      <c r="P75" s="197">
        <f>L75+M75+N75+O75</f>
        <v>264782.93900488829</v>
      </c>
      <c r="Q75" s="197">
        <f>G75+K75+P75+Q60</f>
        <v>422318.19022320927</v>
      </c>
      <c r="S75" s="196" t="e">
        <f t="shared" si="20"/>
        <v>#REF!</v>
      </c>
      <c r="T75" s="197" t="e">
        <f t="shared" si="20"/>
        <v>#REF!</v>
      </c>
      <c r="U75" s="197" t="e">
        <f t="shared" si="20"/>
        <v>#REF!</v>
      </c>
      <c r="V75" s="61" t="e">
        <f t="shared" si="20"/>
        <v>#REF!</v>
      </c>
    </row>
    <row r="76" spans="1:22" x14ac:dyDescent="0.25">
      <c r="A76" s="386"/>
      <c r="B76" s="387"/>
      <c r="C76" s="60">
        <v>2019</v>
      </c>
      <c r="D76" s="197">
        <f t="shared" si="17"/>
        <v>0</v>
      </c>
      <c r="E76" s="197">
        <f t="shared" si="17"/>
        <v>3337.6243107447062</v>
      </c>
      <c r="F76" s="197">
        <f t="shared" si="17"/>
        <v>35439.915715078394</v>
      </c>
      <c r="G76" s="197">
        <f>D76+E76+F76</f>
        <v>38777.540025823102</v>
      </c>
      <c r="H76" s="197">
        <f t="shared" si="18"/>
        <v>64833.392527146701</v>
      </c>
      <c r="I76" s="197">
        <f t="shared" si="18"/>
        <v>8809.7900000000009</v>
      </c>
      <c r="J76" s="197">
        <f>J55+J68</f>
        <v>39372.521030774697</v>
      </c>
      <c r="K76" s="197">
        <f>H76+I76+J76</f>
        <v>113015.7035579214</v>
      </c>
      <c r="L76" s="197">
        <f t="shared" si="19"/>
        <v>62719.720515846129</v>
      </c>
      <c r="M76" s="197">
        <f t="shared" si="19"/>
        <v>0</v>
      </c>
      <c r="N76" s="197">
        <f t="shared" si="19"/>
        <v>200502.78534243157</v>
      </c>
      <c r="O76" s="197">
        <f t="shared" si="19"/>
        <v>0</v>
      </c>
      <c r="P76" s="197">
        <f>L76+M76+N76+O76</f>
        <v>263222.50585827767</v>
      </c>
      <c r="Q76" s="197">
        <f>G76+K76+P76+Q61</f>
        <v>430445.8994420222</v>
      </c>
      <c r="S76" s="196" t="e">
        <f t="shared" si="20"/>
        <v>#REF!</v>
      </c>
      <c r="T76" s="197" t="e">
        <f t="shared" si="20"/>
        <v>#REF!</v>
      </c>
      <c r="U76" s="197" t="e">
        <f t="shared" si="20"/>
        <v>#REF!</v>
      </c>
      <c r="V76" s="61" t="e">
        <f t="shared" si="20"/>
        <v>#REF!</v>
      </c>
    </row>
    <row r="77" spans="1:22" x14ac:dyDescent="0.25">
      <c r="A77" s="386"/>
      <c r="B77" s="387"/>
      <c r="C77" s="60">
        <v>2020</v>
      </c>
      <c r="D77" s="197">
        <f t="shared" si="17"/>
        <v>0</v>
      </c>
      <c r="E77" s="197">
        <f t="shared" si="17"/>
        <v>2152.86</v>
      </c>
      <c r="F77" s="197">
        <f t="shared" si="17"/>
        <v>23983.302551829747</v>
      </c>
      <c r="G77" s="197">
        <f>D77+E77+F77</f>
        <v>26136.162551829748</v>
      </c>
      <c r="H77" s="197">
        <f t="shared" si="18"/>
        <v>67507.644514689106</v>
      </c>
      <c r="I77" s="197">
        <f t="shared" si="18"/>
        <v>11152.81</v>
      </c>
      <c r="J77" s="197">
        <f>J56+J69</f>
        <v>52356.462223675597</v>
      </c>
      <c r="K77" s="197">
        <f>H77+I77+J77</f>
        <v>131016.9167383647</v>
      </c>
      <c r="L77" s="197">
        <f t="shared" si="19"/>
        <v>65929.975691094907</v>
      </c>
      <c r="M77" s="197">
        <f t="shared" si="19"/>
        <v>0</v>
      </c>
      <c r="N77" s="197">
        <f t="shared" si="19"/>
        <v>201002.78534243157</v>
      </c>
      <c r="O77" s="197">
        <f t="shared" si="19"/>
        <v>0</v>
      </c>
      <c r="P77" s="197">
        <f>L77+M77+N77+O77</f>
        <v>266932.76103352651</v>
      </c>
      <c r="Q77" s="197">
        <f>G77+K77+P77+Q62</f>
        <v>425901.15032372094</v>
      </c>
      <c r="S77" s="196" t="e">
        <f t="shared" si="20"/>
        <v>#REF!</v>
      </c>
      <c r="T77" s="197" t="e">
        <f t="shared" si="20"/>
        <v>#REF!</v>
      </c>
      <c r="U77" s="197" t="e">
        <f t="shared" si="20"/>
        <v>#REF!</v>
      </c>
      <c r="V77" s="61" t="e">
        <f t="shared" si="20"/>
        <v>#REF!</v>
      </c>
    </row>
    <row r="78" spans="1:22" ht="15.75" thickBot="1" x14ac:dyDescent="0.3">
      <c r="A78" s="386"/>
      <c r="B78" s="387"/>
      <c r="C78" s="62">
        <v>2021</v>
      </c>
      <c r="D78" s="199">
        <f t="shared" si="17"/>
        <v>0</v>
      </c>
      <c r="E78" s="199">
        <f t="shared" si="17"/>
        <v>2152.86</v>
      </c>
      <c r="F78" s="199">
        <f t="shared" si="17"/>
        <v>7931.2928507533516</v>
      </c>
      <c r="G78" s="199">
        <f>D78+E78+F78</f>
        <v>10084.152850753351</v>
      </c>
      <c r="H78" s="199">
        <f t="shared" si="18"/>
        <v>80718.205933871999</v>
      </c>
      <c r="I78" s="199">
        <f t="shared" si="18"/>
        <v>11369.182000000001</v>
      </c>
      <c r="J78" s="199">
        <f>J57+J70</f>
        <v>47780.29618645172</v>
      </c>
      <c r="K78" s="199">
        <f>H78+I78+J78</f>
        <v>139867.68412032371</v>
      </c>
      <c r="L78" s="199">
        <f t="shared" si="19"/>
        <v>69959.847473616945</v>
      </c>
      <c r="M78" s="199">
        <f t="shared" si="19"/>
        <v>0</v>
      </c>
      <c r="N78" s="199">
        <f t="shared" si="19"/>
        <v>201002.78534243157</v>
      </c>
      <c r="O78" s="199">
        <f t="shared" si="19"/>
        <v>0</v>
      </c>
      <c r="P78" s="199">
        <f>L78+M78+N78+O78</f>
        <v>270962.63281604851</v>
      </c>
      <c r="Q78" s="197">
        <f>G78+K78+P78+Q63</f>
        <v>445874.99978712562</v>
      </c>
      <c r="S78" s="198" t="e">
        <f t="shared" si="20"/>
        <v>#REF!</v>
      </c>
      <c r="T78" s="199" t="e">
        <f t="shared" si="20"/>
        <v>#REF!</v>
      </c>
      <c r="U78" s="199" t="e">
        <f t="shared" si="20"/>
        <v>#REF!</v>
      </c>
      <c r="V78" s="63" t="e">
        <f t="shared" si="20"/>
        <v>#REF!</v>
      </c>
    </row>
    <row r="79" spans="1:22" ht="16.5" thickTop="1" thickBot="1" x14ac:dyDescent="0.3">
      <c r="A79" s="388"/>
      <c r="B79" s="389"/>
      <c r="C79" s="64" t="s">
        <v>7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65">
        <f>SUM(Q74:Q78)</f>
        <v>2155963.4781565098</v>
      </c>
      <c r="S79" s="200" t="e">
        <f>SUM(S74:S78)</f>
        <v>#REF!</v>
      </c>
      <c r="T79" s="109" t="e">
        <f>SUM(T74:T78)</f>
        <v>#REF!</v>
      </c>
      <c r="U79" s="109" t="e">
        <f>SUM(U74:U78)</f>
        <v>#REF!</v>
      </c>
      <c r="V79" s="65" t="e">
        <f>SUM(V74:V78)</f>
        <v>#REF!</v>
      </c>
    </row>
    <row r="80" spans="1:22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22" hidden="1" x14ac:dyDescent="0.25">
      <c r="A81" s="390" t="s">
        <v>21</v>
      </c>
      <c r="B81" s="390"/>
      <c r="C81" s="390"/>
      <c r="D81" s="66" t="s">
        <v>22</v>
      </c>
      <c r="E81" s="67">
        <f>Q22/Q58</f>
        <v>1</v>
      </c>
      <c r="F81" s="66" t="s">
        <v>41</v>
      </c>
      <c r="G81" s="67">
        <f>Q52/Q58</f>
        <v>0</v>
      </c>
      <c r="S81" s="341" t="s">
        <v>52</v>
      </c>
      <c r="T81" s="341"/>
      <c r="U81" s="341"/>
      <c r="V81" s="341"/>
    </row>
    <row r="82" spans="1:22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205" t="e">
        <f>S79/Q79</f>
        <v>#REF!</v>
      </c>
      <c r="T82" s="206" t="e">
        <f>T79/Q79</f>
        <v>#REF!</v>
      </c>
      <c r="U82" s="207" t="e">
        <f>U79/Q79</f>
        <v>#REF!</v>
      </c>
      <c r="V82" s="208" t="e">
        <f>V79/Q79</f>
        <v>#REF!</v>
      </c>
    </row>
    <row r="83" spans="1:22" hidden="1" x14ac:dyDescent="0.25">
      <c r="A83" s="402" t="s">
        <v>42</v>
      </c>
      <c r="B83" s="403"/>
      <c r="C83" s="404"/>
      <c r="D83" s="401" t="s">
        <v>43</v>
      </c>
      <c r="E83" s="336">
        <v>0</v>
      </c>
      <c r="F83" s="337" t="s">
        <v>44</v>
      </c>
      <c r="G83" s="338">
        <f>E83/G78</f>
        <v>0</v>
      </c>
      <c r="H83" s="113"/>
      <c r="I83" s="113"/>
      <c r="J83" s="113"/>
      <c r="K83" s="113"/>
      <c r="L83" s="172"/>
      <c r="M83" s="172"/>
      <c r="N83" s="172"/>
      <c r="O83" s="172"/>
      <c r="P83" s="172"/>
      <c r="Q83" s="113"/>
    </row>
    <row r="84" spans="1:22" s="113" customFormat="1" ht="17.100000000000001" hidden="1" customHeight="1" x14ac:dyDescent="0.25">
      <c r="A84" s="405"/>
      <c r="B84" s="406"/>
      <c r="C84" s="407"/>
      <c r="D84" s="401"/>
      <c r="E84" s="336"/>
      <c r="F84" s="337"/>
      <c r="G84" s="338"/>
      <c r="L84" s="172"/>
      <c r="M84" s="172"/>
      <c r="N84" s="172"/>
      <c r="O84" s="172"/>
      <c r="P84" s="172"/>
      <c r="S84" s="339" t="s">
        <v>45</v>
      </c>
      <c r="T84" s="169" t="s">
        <v>46</v>
      </c>
      <c r="U84" s="170" t="s">
        <v>47</v>
      </c>
      <c r="V84" s="171" t="s">
        <v>48</v>
      </c>
    </row>
    <row r="85" spans="1:22" s="113" customFormat="1" ht="17.100000000000001" hidden="1" customHeight="1" thickBo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340"/>
      <c r="T85" s="169">
        <v>1.24E-2</v>
      </c>
      <c r="U85" s="170">
        <v>2.1999999999999999E-2</v>
      </c>
      <c r="V85" s="171">
        <v>0.03</v>
      </c>
    </row>
    <row r="86" spans="1:22" hidden="1" x14ac:dyDescent="0.25">
      <c r="A86" s="391" t="s">
        <v>53</v>
      </c>
      <c r="B86" s="392"/>
      <c r="C86" s="397" t="s">
        <v>2</v>
      </c>
      <c r="D86" s="399" t="s">
        <v>23</v>
      </c>
      <c r="E86" s="68" t="s">
        <v>39</v>
      </c>
      <c r="F86" s="69" t="s">
        <v>40</v>
      </c>
      <c r="G86" s="70" t="s">
        <v>103</v>
      </c>
      <c r="H86" s="254" t="s">
        <v>101</v>
      </c>
      <c r="I86" s="342" t="s">
        <v>104</v>
      </c>
      <c r="J86" s="343"/>
    </row>
    <row r="87" spans="1:22" ht="15" hidden="1" customHeight="1" thickBot="1" x14ac:dyDescent="0.3">
      <c r="A87" s="393"/>
      <c r="B87" s="394"/>
      <c r="C87" s="398"/>
      <c r="D87" s="400"/>
      <c r="E87" s="71" t="s">
        <v>24</v>
      </c>
      <c r="F87" s="72" t="s">
        <v>25</v>
      </c>
      <c r="G87" s="73">
        <v>7.0000000000000007E-2</v>
      </c>
      <c r="H87" s="255" t="s">
        <v>102</v>
      </c>
      <c r="I87" s="344"/>
      <c r="J87" s="345"/>
    </row>
    <row r="88" spans="1:22" ht="15.75" hidden="1" customHeight="1" x14ac:dyDescent="0.25">
      <c r="A88" s="393"/>
      <c r="B88" s="394"/>
      <c r="C88" s="74">
        <v>2017</v>
      </c>
      <c r="D88" s="75">
        <f>Q74</f>
        <v>431423.23838043178</v>
      </c>
      <c r="E88" s="75">
        <f>D88*0.2</f>
        <v>86284.647676086359</v>
      </c>
      <c r="F88" s="4">
        <f>D88*0.8</f>
        <v>345138.59070434544</v>
      </c>
      <c r="G88" s="5">
        <f>D88*G87</f>
        <v>30199.626686630229</v>
      </c>
      <c r="H88" s="5"/>
      <c r="I88" s="114" t="s">
        <v>26</v>
      </c>
      <c r="J88" s="115">
        <f>F88+G88</f>
        <v>375338.21739097568</v>
      </c>
    </row>
    <row r="89" spans="1:22" ht="15" hidden="1" customHeight="1" x14ac:dyDescent="0.25">
      <c r="A89" s="393"/>
      <c r="B89" s="394"/>
      <c r="C89" s="76">
        <v>2018</v>
      </c>
      <c r="D89" s="77">
        <f>Q75</f>
        <v>422318.19022320927</v>
      </c>
      <c r="E89" s="7">
        <f>D89*0.2</f>
        <v>84463.638044641863</v>
      </c>
      <c r="F89" s="7">
        <f>D89*0.8</f>
        <v>337854.55217856745</v>
      </c>
      <c r="G89" s="8">
        <f>D89*G87</f>
        <v>29562.27331562465</v>
      </c>
      <c r="H89" s="8"/>
      <c r="I89" s="85" t="s">
        <v>27</v>
      </c>
      <c r="J89" s="86">
        <f>F89+G89</f>
        <v>367416.82549419207</v>
      </c>
    </row>
    <row r="90" spans="1:22" hidden="1" x14ac:dyDescent="0.25">
      <c r="A90" s="393"/>
      <c r="B90" s="394"/>
      <c r="C90" s="76">
        <v>2019</v>
      </c>
      <c r="D90" s="77">
        <f>Q76</f>
        <v>430445.8994420222</v>
      </c>
      <c r="E90" s="7">
        <f>D90*0.2</f>
        <v>86089.17988840444</v>
      </c>
      <c r="F90" s="7">
        <f>D90*0.8</f>
        <v>344356.71955361776</v>
      </c>
      <c r="G90" s="8">
        <f>D90*G87</f>
        <v>30131.212960941557</v>
      </c>
      <c r="H90" s="8"/>
      <c r="I90" s="87" t="s">
        <v>28</v>
      </c>
      <c r="J90" s="86">
        <f>F90+G90</f>
        <v>374487.9325145593</v>
      </c>
    </row>
    <row r="91" spans="1:22" hidden="1" x14ac:dyDescent="0.25">
      <c r="A91" s="393"/>
      <c r="B91" s="394"/>
      <c r="C91" s="76">
        <v>2020</v>
      </c>
      <c r="D91" s="77">
        <f>Q77</f>
        <v>425901.15032372094</v>
      </c>
      <c r="E91" s="7">
        <f>D91*0.2</f>
        <v>85180.230064744188</v>
      </c>
      <c r="F91" s="7">
        <f>D91*0.8</f>
        <v>340720.92025897675</v>
      </c>
      <c r="G91" s="8">
        <f>D91*G87</f>
        <v>29813.080522660468</v>
      </c>
      <c r="H91" s="8"/>
      <c r="I91" s="88" t="s">
        <v>29</v>
      </c>
      <c r="J91" s="86">
        <f>F91+G91</f>
        <v>370534.00078163721</v>
      </c>
    </row>
    <row r="92" spans="1:22" ht="15.75" hidden="1" thickBot="1" x14ac:dyDescent="0.3">
      <c r="A92" s="393"/>
      <c r="B92" s="394"/>
      <c r="C92" s="78">
        <v>2021</v>
      </c>
      <c r="D92" s="79">
        <f>Q78</f>
        <v>445874.99978712562</v>
      </c>
      <c r="E92" s="80">
        <f>D92*0.2</f>
        <v>89174.999957425127</v>
      </c>
      <c r="F92" s="80">
        <f>D92*0.8</f>
        <v>356699.99982970051</v>
      </c>
      <c r="G92" s="81">
        <f>D92*G87</f>
        <v>31211.249985098795</v>
      </c>
      <c r="H92" s="81"/>
      <c r="I92" s="89" t="s">
        <v>30</v>
      </c>
      <c r="J92" s="90">
        <f>F92+G92</f>
        <v>387911.24981479929</v>
      </c>
    </row>
    <row r="93" spans="1:22" ht="16.5" hidden="1" thickTop="1" thickBot="1" x14ac:dyDescent="0.3">
      <c r="A93" s="395"/>
      <c r="B93" s="396"/>
      <c r="C93" s="82" t="s">
        <v>7</v>
      </c>
      <c r="D93" s="83">
        <f>SUM(D88:D92)</f>
        <v>2155963.4781565098</v>
      </c>
      <c r="E93" s="83">
        <f>SUM(E88:E92)</f>
        <v>431192.69563130196</v>
      </c>
      <c r="F93" s="83">
        <f>SUM(F88:F92)</f>
        <v>1724770.7825252078</v>
      </c>
      <c r="G93" s="84">
        <f>SUM(G88:G92)</f>
        <v>150917.44347095571</v>
      </c>
      <c r="H93" s="256"/>
      <c r="I93" s="116" t="s">
        <v>31</v>
      </c>
      <c r="J93" s="91">
        <f>SUM(J88:J92)</f>
        <v>1875688.2259961634</v>
      </c>
    </row>
    <row r="94" spans="1:22" ht="15.75" hidden="1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22" hidden="1" x14ac:dyDescent="0.25">
      <c r="A95" s="326" t="s">
        <v>89</v>
      </c>
      <c r="B95" s="327"/>
      <c r="C95" s="332" t="s">
        <v>2</v>
      </c>
      <c r="D95" s="334" t="s">
        <v>23</v>
      </c>
      <c r="E95" s="117" t="s">
        <v>39</v>
      </c>
      <c r="F95" s="118" t="s">
        <v>40</v>
      </c>
      <c r="G95" s="119" t="s">
        <v>103</v>
      </c>
      <c r="H95" s="254" t="s">
        <v>101</v>
      </c>
      <c r="I95" s="290" t="s">
        <v>96</v>
      </c>
      <c r="J95" s="291"/>
    </row>
    <row r="96" spans="1:22" ht="15.75" hidden="1" thickBot="1" x14ac:dyDescent="0.3">
      <c r="A96" s="328"/>
      <c r="B96" s="329"/>
      <c r="C96" s="333"/>
      <c r="D96" s="335"/>
      <c r="E96" s="120" t="s">
        <v>24</v>
      </c>
      <c r="F96" s="121" t="s">
        <v>25</v>
      </c>
      <c r="G96" s="122">
        <v>7.0000000000000007E-2</v>
      </c>
      <c r="H96" s="255" t="s">
        <v>102</v>
      </c>
      <c r="I96" s="292"/>
      <c r="J96" s="293"/>
    </row>
    <row r="97" spans="1:10" hidden="1" x14ac:dyDescent="0.25">
      <c r="A97" s="328"/>
      <c r="B97" s="329"/>
      <c r="C97" s="74">
        <v>2017</v>
      </c>
      <c r="D97" s="75"/>
      <c r="E97" s="75">
        <f>D97*0.2</f>
        <v>0</v>
      </c>
      <c r="F97" s="4">
        <f>D97*0.8</f>
        <v>0</v>
      </c>
      <c r="G97" s="5">
        <f>D97*G96</f>
        <v>0</v>
      </c>
      <c r="H97" s="5"/>
      <c r="I97" s="153" t="s">
        <v>26</v>
      </c>
      <c r="J97" s="154">
        <f>G97+F97</f>
        <v>0</v>
      </c>
    </row>
    <row r="98" spans="1:10" hidden="1" x14ac:dyDescent="0.25">
      <c r="A98" s="328"/>
      <c r="B98" s="329"/>
      <c r="C98" s="76">
        <v>2018</v>
      </c>
      <c r="D98" s="77"/>
      <c r="E98" s="7">
        <f>D98*0.2</f>
        <v>0</v>
      </c>
      <c r="F98" s="7">
        <f>D98*0.8</f>
        <v>0</v>
      </c>
      <c r="G98" s="8">
        <f>D98*G96</f>
        <v>0</v>
      </c>
      <c r="H98" s="8"/>
      <c r="I98" s="155" t="s">
        <v>27</v>
      </c>
      <c r="J98" s="156">
        <f>G98+F98</f>
        <v>0</v>
      </c>
    </row>
    <row r="99" spans="1:10" hidden="1" x14ac:dyDescent="0.25">
      <c r="A99" s="328"/>
      <c r="B99" s="329"/>
      <c r="C99" s="76">
        <v>2019</v>
      </c>
      <c r="D99" s="77"/>
      <c r="E99" s="7">
        <f>D99*0.2</f>
        <v>0</v>
      </c>
      <c r="F99" s="7">
        <f>D99*0.8</f>
        <v>0</v>
      </c>
      <c r="G99" s="8">
        <f>D99*G96</f>
        <v>0</v>
      </c>
      <c r="H99" s="8"/>
      <c r="I99" s="157" t="s">
        <v>28</v>
      </c>
      <c r="J99" s="156">
        <f>G99+F99</f>
        <v>0</v>
      </c>
    </row>
    <row r="100" spans="1:10" hidden="1" x14ac:dyDescent="0.25">
      <c r="A100" s="328"/>
      <c r="B100" s="329"/>
      <c r="C100" s="76">
        <v>2020</v>
      </c>
      <c r="D100" s="77"/>
      <c r="E100" s="7">
        <f>D100*0.2</f>
        <v>0</v>
      </c>
      <c r="F100" s="7">
        <f>D100*0.8</f>
        <v>0</v>
      </c>
      <c r="G100" s="8">
        <f>D100*G96</f>
        <v>0</v>
      </c>
      <c r="H100" s="8"/>
      <c r="I100" s="158" t="s">
        <v>29</v>
      </c>
      <c r="J100" s="156">
        <f>G100+F100</f>
        <v>0</v>
      </c>
    </row>
    <row r="101" spans="1:10" ht="15.75" hidden="1" thickBot="1" x14ac:dyDescent="0.3">
      <c r="A101" s="328"/>
      <c r="B101" s="329"/>
      <c r="C101" s="78">
        <v>2021</v>
      </c>
      <c r="D101" s="79"/>
      <c r="E101" s="80">
        <f>D101*0.2</f>
        <v>0</v>
      </c>
      <c r="F101" s="80">
        <f>D101*0.8</f>
        <v>0</v>
      </c>
      <c r="G101" s="81">
        <f>D101*G96</f>
        <v>0</v>
      </c>
      <c r="H101" s="81"/>
      <c r="I101" s="159" t="s">
        <v>30</v>
      </c>
      <c r="J101" s="160">
        <f>G101+F101</f>
        <v>0</v>
      </c>
    </row>
    <row r="102" spans="1:10" ht="16.5" hidden="1" thickTop="1" thickBot="1" x14ac:dyDescent="0.3">
      <c r="A102" s="330"/>
      <c r="B102" s="331"/>
      <c r="C102" s="123" t="s">
        <v>7</v>
      </c>
      <c r="D102" s="124">
        <f>SUM(D97:D101)</f>
        <v>0</v>
      </c>
      <c r="E102" s="124">
        <f>SUM(E97:E101)</f>
        <v>0</v>
      </c>
      <c r="F102" s="124">
        <f>SUM(F97:F101)</f>
        <v>0</v>
      </c>
      <c r="G102" s="125">
        <f>SUM(G97:G101)</f>
        <v>0</v>
      </c>
      <c r="H102" s="256"/>
      <c r="I102" s="161" t="s">
        <v>49</v>
      </c>
      <c r="J102" s="162">
        <f>SUM(J97:J101)</f>
        <v>0</v>
      </c>
    </row>
    <row r="103" spans="1:10" ht="15.75" hidden="1" thickBot="1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10" hidden="1" x14ac:dyDescent="0.25">
      <c r="A104" s="306" t="s">
        <v>90</v>
      </c>
      <c r="B104" s="307"/>
      <c r="C104" s="312" t="s">
        <v>2</v>
      </c>
      <c r="D104" s="314" t="s">
        <v>23</v>
      </c>
      <c r="E104" s="126" t="s">
        <v>39</v>
      </c>
      <c r="F104" s="127" t="s">
        <v>40</v>
      </c>
      <c r="G104" s="128" t="s">
        <v>103</v>
      </c>
      <c r="H104" s="254" t="s">
        <v>101</v>
      </c>
      <c r="I104" s="294" t="s">
        <v>95</v>
      </c>
      <c r="J104" s="295"/>
    </row>
    <row r="105" spans="1:10" ht="15.75" hidden="1" thickBot="1" x14ac:dyDescent="0.3">
      <c r="A105" s="308"/>
      <c r="B105" s="309"/>
      <c r="C105" s="313"/>
      <c r="D105" s="315"/>
      <c r="E105" s="129" t="s">
        <v>24</v>
      </c>
      <c r="F105" s="130" t="s">
        <v>25</v>
      </c>
      <c r="G105" s="131">
        <v>7.0000000000000007E-2</v>
      </c>
      <c r="H105" s="255" t="s">
        <v>102</v>
      </c>
      <c r="I105" s="296"/>
      <c r="J105" s="297"/>
    </row>
    <row r="106" spans="1:10" hidden="1" x14ac:dyDescent="0.25">
      <c r="A106" s="308"/>
      <c r="B106" s="309"/>
      <c r="C106" s="74">
        <v>2017</v>
      </c>
      <c r="D106" s="75"/>
      <c r="E106" s="75">
        <f>D106*0.2</f>
        <v>0</v>
      </c>
      <c r="F106" s="4">
        <f>D106*0.8</f>
        <v>0</v>
      </c>
      <c r="G106" s="5">
        <f>D106*G105</f>
        <v>0</v>
      </c>
      <c r="H106" s="5"/>
      <c r="I106" s="153" t="s">
        <v>26</v>
      </c>
      <c r="J106" s="154">
        <f>G106+F106</f>
        <v>0</v>
      </c>
    </row>
    <row r="107" spans="1:10" hidden="1" x14ac:dyDescent="0.25">
      <c r="A107" s="308"/>
      <c r="B107" s="309"/>
      <c r="C107" s="76">
        <v>2018</v>
      </c>
      <c r="D107" s="77"/>
      <c r="E107" s="7">
        <f>D107*0.2</f>
        <v>0</v>
      </c>
      <c r="F107" s="7">
        <f>D107*0.8</f>
        <v>0</v>
      </c>
      <c r="G107" s="8">
        <f>D107*G105</f>
        <v>0</v>
      </c>
      <c r="H107" s="8"/>
      <c r="I107" s="155" t="s">
        <v>27</v>
      </c>
      <c r="J107" s="156">
        <f>G107+F107</f>
        <v>0</v>
      </c>
    </row>
    <row r="108" spans="1:10" hidden="1" x14ac:dyDescent="0.25">
      <c r="A108" s="308"/>
      <c r="B108" s="309"/>
      <c r="C108" s="76">
        <v>2019</v>
      </c>
      <c r="D108" s="77"/>
      <c r="E108" s="7">
        <f>D108*0.2</f>
        <v>0</v>
      </c>
      <c r="F108" s="7">
        <f>D108*0.8</f>
        <v>0</v>
      </c>
      <c r="G108" s="8">
        <f>D108*G105</f>
        <v>0</v>
      </c>
      <c r="H108" s="8"/>
      <c r="I108" s="157" t="s">
        <v>28</v>
      </c>
      <c r="J108" s="156">
        <f>G108+F108</f>
        <v>0</v>
      </c>
    </row>
    <row r="109" spans="1:10" hidden="1" x14ac:dyDescent="0.25">
      <c r="A109" s="308"/>
      <c r="B109" s="309"/>
      <c r="C109" s="76">
        <v>2020</v>
      </c>
      <c r="D109" s="77"/>
      <c r="E109" s="7">
        <f>D109*0.2</f>
        <v>0</v>
      </c>
      <c r="F109" s="7">
        <f>D109*0.8</f>
        <v>0</v>
      </c>
      <c r="G109" s="8">
        <f>D109*G105</f>
        <v>0</v>
      </c>
      <c r="H109" s="8"/>
      <c r="I109" s="158" t="s">
        <v>29</v>
      </c>
      <c r="J109" s="156">
        <f>G109+F109</f>
        <v>0</v>
      </c>
    </row>
    <row r="110" spans="1:10" ht="15.75" hidden="1" thickBot="1" x14ac:dyDescent="0.3">
      <c r="A110" s="308"/>
      <c r="B110" s="309"/>
      <c r="C110" s="78">
        <v>2021</v>
      </c>
      <c r="D110" s="79"/>
      <c r="E110" s="80">
        <f>D110*0.2</f>
        <v>0</v>
      </c>
      <c r="F110" s="80">
        <f>D110*0.8</f>
        <v>0</v>
      </c>
      <c r="G110" s="81">
        <f>D110*G105</f>
        <v>0</v>
      </c>
      <c r="H110" s="81"/>
      <c r="I110" s="159" t="s">
        <v>30</v>
      </c>
      <c r="J110" s="160">
        <f>G110+F110</f>
        <v>0</v>
      </c>
    </row>
    <row r="111" spans="1:10" ht="16.5" hidden="1" thickTop="1" thickBot="1" x14ac:dyDescent="0.3">
      <c r="A111" s="310"/>
      <c r="B111" s="311"/>
      <c r="C111" s="132" t="s">
        <v>7</v>
      </c>
      <c r="D111" s="133">
        <f>SUM(D106:D110)</f>
        <v>0</v>
      </c>
      <c r="E111" s="133">
        <f>SUM(E106:E110)</f>
        <v>0</v>
      </c>
      <c r="F111" s="133">
        <f>SUM(F106:F110)</f>
        <v>0</v>
      </c>
      <c r="G111" s="134">
        <f>SUM(G106:G110)</f>
        <v>0</v>
      </c>
      <c r="H111" s="256"/>
      <c r="I111" s="163" t="s">
        <v>49</v>
      </c>
      <c r="J111" s="164">
        <f>SUM(J106:J110)</f>
        <v>0</v>
      </c>
    </row>
    <row r="112" spans="1:10" ht="15.75" hidden="1" thickBot="1" x14ac:dyDescent="0.3">
      <c r="A112" s="1"/>
      <c r="B112" s="1"/>
      <c r="C112" s="1"/>
      <c r="D112" s="1"/>
      <c r="E112" s="1"/>
      <c r="F112" s="1"/>
      <c r="G112" s="1"/>
      <c r="H112" s="1"/>
      <c r="I112" s="1"/>
    </row>
    <row r="113" spans="1:10" hidden="1" x14ac:dyDescent="0.25">
      <c r="A113" s="316" t="s">
        <v>91</v>
      </c>
      <c r="B113" s="317"/>
      <c r="C113" s="322" t="s">
        <v>2</v>
      </c>
      <c r="D113" s="324" t="s">
        <v>23</v>
      </c>
      <c r="E113" s="135" t="s">
        <v>39</v>
      </c>
      <c r="F113" s="136" t="s">
        <v>40</v>
      </c>
      <c r="G113" s="137" t="s">
        <v>103</v>
      </c>
      <c r="H113" s="254" t="s">
        <v>101</v>
      </c>
      <c r="I113" s="298" t="s">
        <v>94</v>
      </c>
      <c r="J113" s="299"/>
    </row>
    <row r="114" spans="1:10" ht="15.75" hidden="1" thickBot="1" x14ac:dyDescent="0.3">
      <c r="A114" s="318"/>
      <c r="B114" s="319"/>
      <c r="C114" s="323"/>
      <c r="D114" s="325"/>
      <c r="E114" s="138" t="s">
        <v>24</v>
      </c>
      <c r="F114" s="139" t="s">
        <v>25</v>
      </c>
      <c r="G114" s="140">
        <v>7.0000000000000007E-2</v>
      </c>
      <c r="H114" s="255" t="s">
        <v>102</v>
      </c>
      <c r="I114" s="300"/>
      <c r="J114" s="301"/>
    </row>
    <row r="115" spans="1:10" hidden="1" x14ac:dyDescent="0.25">
      <c r="A115" s="318"/>
      <c r="B115" s="319"/>
      <c r="C115" s="74">
        <v>2017</v>
      </c>
      <c r="D115" s="75"/>
      <c r="E115" s="75">
        <f>D115*0.2</f>
        <v>0</v>
      </c>
      <c r="F115" s="4">
        <f>D115*0.8</f>
        <v>0</v>
      </c>
      <c r="G115" s="5">
        <f>D115*G114</f>
        <v>0</v>
      </c>
      <c r="H115" s="5"/>
      <c r="I115" s="153" t="s">
        <v>26</v>
      </c>
      <c r="J115" s="154">
        <f>G115+F115</f>
        <v>0</v>
      </c>
    </row>
    <row r="116" spans="1:10" hidden="1" x14ac:dyDescent="0.25">
      <c r="A116" s="318"/>
      <c r="B116" s="319"/>
      <c r="C116" s="76">
        <v>2018</v>
      </c>
      <c r="D116" s="77"/>
      <c r="E116" s="7">
        <f>D116*0.2</f>
        <v>0</v>
      </c>
      <c r="F116" s="7">
        <f>D116*0.8</f>
        <v>0</v>
      </c>
      <c r="G116" s="8">
        <f>D116*G114</f>
        <v>0</v>
      </c>
      <c r="H116" s="8"/>
      <c r="I116" s="155" t="s">
        <v>27</v>
      </c>
      <c r="J116" s="156">
        <f>G116+F116</f>
        <v>0</v>
      </c>
    </row>
    <row r="117" spans="1:10" hidden="1" x14ac:dyDescent="0.25">
      <c r="A117" s="318"/>
      <c r="B117" s="319"/>
      <c r="C117" s="76">
        <v>2019</v>
      </c>
      <c r="D117" s="77"/>
      <c r="E117" s="7">
        <f>D117*0.2</f>
        <v>0</v>
      </c>
      <c r="F117" s="7">
        <f>D117*0.8</f>
        <v>0</v>
      </c>
      <c r="G117" s="8">
        <f>D117*G114</f>
        <v>0</v>
      </c>
      <c r="H117" s="8"/>
      <c r="I117" s="157" t="s">
        <v>28</v>
      </c>
      <c r="J117" s="156">
        <f>G117+F117</f>
        <v>0</v>
      </c>
    </row>
    <row r="118" spans="1:10" hidden="1" x14ac:dyDescent="0.25">
      <c r="A118" s="318"/>
      <c r="B118" s="319"/>
      <c r="C118" s="76">
        <v>2020</v>
      </c>
      <c r="D118" s="77"/>
      <c r="E118" s="7">
        <f>D118*0.2</f>
        <v>0</v>
      </c>
      <c r="F118" s="7">
        <f>D118*0.8</f>
        <v>0</v>
      </c>
      <c r="G118" s="8">
        <f>D118*G114</f>
        <v>0</v>
      </c>
      <c r="H118" s="8"/>
      <c r="I118" s="158" t="s">
        <v>29</v>
      </c>
      <c r="J118" s="156">
        <f>G118+F118</f>
        <v>0</v>
      </c>
    </row>
    <row r="119" spans="1:10" ht="15.75" hidden="1" thickBot="1" x14ac:dyDescent="0.3">
      <c r="A119" s="318"/>
      <c r="B119" s="319"/>
      <c r="C119" s="78">
        <v>2021</v>
      </c>
      <c r="D119" s="79"/>
      <c r="E119" s="80">
        <f>D119*0.2</f>
        <v>0</v>
      </c>
      <c r="F119" s="80">
        <f>D119*0.8</f>
        <v>0</v>
      </c>
      <c r="G119" s="81">
        <f>D119*G114</f>
        <v>0</v>
      </c>
      <c r="H119" s="81"/>
      <c r="I119" s="159" t="s">
        <v>30</v>
      </c>
      <c r="J119" s="160">
        <f>G119+F119</f>
        <v>0</v>
      </c>
    </row>
    <row r="120" spans="1:10" ht="16.5" hidden="1" thickTop="1" thickBot="1" x14ac:dyDescent="0.3">
      <c r="A120" s="320"/>
      <c r="B120" s="321"/>
      <c r="C120" s="141" t="s">
        <v>7</v>
      </c>
      <c r="D120" s="142">
        <f>SUM(D115:D119)</f>
        <v>0</v>
      </c>
      <c r="E120" s="142">
        <f>SUM(E115:E119)</f>
        <v>0</v>
      </c>
      <c r="F120" s="142">
        <f>SUM(F115:F119)</f>
        <v>0</v>
      </c>
      <c r="G120" s="143">
        <f>SUM(G115:G119)</f>
        <v>0</v>
      </c>
      <c r="H120" s="256"/>
      <c r="I120" s="165" t="s">
        <v>49</v>
      </c>
      <c r="J120" s="166">
        <f>SUM(J115:J119)</f>
        <v>0</v>
      </c>
    </row>
    <row r="121" spans="1:10" ht="15.75" hidden="1" thickBot="1" x14ac:dyDescent="0.3">
      <c r="A121" s="1"/>
      <c r="B121" s="1"/>
      <c r="C121" s="1"/>
      <c r="D121" s="1"/>
      <c r="E121" s="1"/>
      <c r="F121" s="1"/>
      <c r="G121" s="1"/>
      <c r="H121" s="1"/>
      <c r="I121" s="1"/>
    </row>
    <row r="122" spans="1:10" hidden="1" x14ac:dyDescent="0.25">
      <c r="A122" s="280" t="s">
        <v>92</v>
      </c>
      <c r="B122" s="281"/>
      <c r="C122" s="286" t="s">
        <v>2</v>
      </c>
      <c r="D122" s="288" t="s">
        <v>23</v>
      </c>
      <c r="E122" s="144" t="s">
        <v>39</v>
      </c>
      <c r="F122" s="145" t="s">
        <v>40</v>
      </c>
      <c r="G122" s="146" t="s">
        <v>103</v>
      </c>
      <c r="H122" s="254" t="s">
        <v>101</v>
      </c>
      <c r="I122" s="302" t="s">
        <v>93</v>
      </c>
      <c r="J122" s="303"/>
    </row>
    <row r="123" spans="1:10" ht="15.75" hidden="1" thickBot="1" x14ac:dyDescent="0.3">
      <c r="A123" s="282"/>
      <c r="B123" s="283"/>
      <c r="C123" s="287"/>
      <c r="D123" s="289"/>
      <c r="E123" s="147" t="s">
        <v>24</v>
      </c>
      <c r="F123" s="148" t="s">
        <v>25</v>
      </c>
      <c r="G123" s="149">
        <v>7.0000000000000007E-2</v>
      </c>
      <c r="H123" s="255" t="s">
        <v>102</v>
      </c>
      <c r="I123" s="304"/>
      <c r="J123" s="305"/>
    </row>
    <row r="124" spans="1:10" hidden="1" x14ac:dyDescent="0.25">
      <c r="A124" s="282"/>
      <c r="B124" s="283"/>
      <c r="C124" s="74">
        <v>2017</v>
      </c>
      <c r="D124" s="75"/>
      <c r="E124" s="75">
        <f>D124*0.2</f>
        <v>0</v>
      </c>
      <c r="F124" s="4">
        <f>D124*0.8</f>
        <v>0</v>
      </c>
      <c r="G124" s="5">
        <f>D124*G123</f>
        <v>0</v>
      </c>
      <c r="H124" s="5"/>
      <c r="I124" s="153" t="s">
        <v>26</v>
      </c>
      <c r="J124" s="154">
        <f>G124+F124</f>
        <v>0</v>
      </c>
    </row>
    <row r="125" spans="1:10" hidden="1" x14ac:dyDescent="0.25">
      <c r="A125" s="282"/>
      <c r="B125" s="283"/>
      <c r="C125" s="76">
        <v>2018</v>
      </c>
      <c r="D125" s="77"/>
      <c r="E125" s="7">
        <f>D125*0.2</f>
        <v>0</v>
      </c>
      <c r="F125" s="7">
        <f>D125*0.8</f>
        <v>0</v>
      </c>
      <c r="G125" s="8">
        <f>D125*G123</f>
        <v>0</v>
      </c>
      <c r="H125" s="8"/>
      <c r="I125" s="155" t="s">
        <v>27</v>
      </c>
      <c r="J125" s="156">
        <f>G125+F125</f>
        <v>0</v>
      </c>
    </row>
    <row r="126" spans="1:10" hidden="1" x14ac:dyDescent="0.25">
      <c r="A126" s="282"/>
      <c r="B126" s="283"/>
      <c r="C126" s="76">
        <v>2019</v>
      </c>
      <c r="D126" s="77"/>
      <c r="E126" s="7">
        <f>D126*0.2</f>
        <v>0</v>
      </c>
      <c r="F126" s="7">
        <f>D126*0.8</f>
        <v>0</v>
      </c>
      <c r="G126" s="8">
        <f>D126*G123</f>
        <v>0</v>
      </c>
      <c r="H126" s="8"/>
      <c r="I126" s="157" t="s">
        <v>28</v>
      </c>
      <c r="J126" s="156">
        <f>G126+F126</f>
        <v>0</v>
      </c>
    </row>
    <row r="127" spans="1:10" hidden="1" x14ac:dyDescent="0.25">
      <c r="A127" s="282"/>
      <c r="B127" s="283"/>
      <c r="C127" s="76">
        <v>2020</v>
      </c>
      <c r="D127" s="77"/>
      <c r="E127" s="7">
        <f>D127*0.2</f>
        <v>0</v>
      </c>
      <c r="F127" s="7">
        <f>D127*0.8</f>
        <v>0</v>
      </c>
      <c r="G127" s="8">
        <f>D127*G123</f>
        <v>0</v>
      </c>
      <c r="H127" s="8"/>
      <c r="I127" s="158" t="s">
        <v>29</v>
      </c>
      <c r="J127" s="156">
        <f>G127+F127</f>
        <v>0</v>
      </c>
    </row>
    <row r="128" spans="1:10" ht="15.75" hidden="1" thickBot="1" x14ac:dyDescent="0.3">
      <c r="A128" s="282"/>
      <c r="B128" s="283"/>
      <c r="C128" s="78">
        <v>2021</v>
      </c>
      <c r="D128" s="79"/>
      <c r="E128" s="80">
        <f>D128*0.2</f>
        <v>0</v>
      </c>
      <c r="F128" s="80">
        <f>D128*0.8</f>
        <v>0</v>
      </c>
      <c r="G128" s="81">
        <f>D128*G123</f>
        <v>0</v>
      </c>
      <c r="H128" s="81"/>
      <c r="I128" s="159" t="s">
        <v>30</v>
      </c>
      <c r="J128" s="160">
        <f>G128+F128</f>
        <v>0</v>
      </c>
    </row>
    <row r="129" spans="1:10" ht="16.5" hidden="1" thickTop="1" thickBot="1" x14ac:dyDescent="0.3">
      <c r="A129" s="284"/>
      <c r="B129" s="285"/>
      <c r="C129" s="150" t="s">
        <v>7</v>
      </c>
      <c r="D129" s="151">
        <f>SUM(D124:D128)</f>
        <v>0</v>
      </c>
      <c r="E129" s="151">
        <f>SUM(E124:E128)</f>
        <v>0</v>
      </c>
      <c r="F129" s="151">
        <f>SUM(F124:F128)</f>
        <v>0</v>
      </c>
      <c r="G129" s="152">
        <f>SUM(G124:G128)</f>
        <v>0</v>
      </c>
      <c r="H129" s="256"/>
      <c r="I129" s="167" t="s">
        <v>49</v>
      </c>
      <c r="J129" s="168">
        <f>SUM(J124:J128)</f>
        <v>0</v>
      </c>
    </row>
    <row r="130" spans="1:10" hidden="1" x14ac:dyDescent="0.25"/>
    <row r="131" spans="1:10" hidden="1" x14ac:dyDescent="0.25"/>
    <row r="132" spans="1:10" hidden="1" x14ac:dyDescent="0.25"/>
    <row r="133" spans="1:10" hidden="1" x14ac:dyDescent="0.25"/>
    <row r="134" spans="1:10" hidden="1" x14ac:dyDescent="0.25"/>
    <row r="135" spans="1:10" hidden="1" x14ac:dyDescent="0.25"/>
    <row r="136" spans="1:10" hidden="1" x14ac:dyDescent="0.25"/>
    <row r="137" spans="1:10" hidden="1" x14ac:dyDescent="0.25"/>
    <row r="138" spans="1:10" hidden="1" x14ac:dyDescent="0.25"/>
    <row r="139" spans="1:10" hidden="1" x14ac:dyDescent="0.25"/>
    <row r="140" spans="1:10" hidden="1" x14ac:dyDescent="0.25"/>
    <row r="141" spans="1:10" hidden="1" x14ac:dyDescent="0.25"/>
    <row r="142" spans="1:10" hidden="1" x14ac:dyDescent="0.25"/>
  </sheetData>
  <mergeCells count="54">
    <mergeCell ref="A122:B129"/>
    <mergeCell ref="C122:C123"/>
    <mergeCell ref="D122:D123"/>
    <mergeCell ref="I122:J123"/>
    <mergeCell ref="A104:B111"/>
    <mergeCell ref="C104:C105"/>
    <mergeCell ref="D104:D105"/>
    <mergeCell ref="I104:J105"/>
    <mergeCell ref="A113:B120"/>
    <mergeCell ref="C113:C114"/>
    <mergeCell ref="D113:D114"/>
    <mergeCell ref="I113:J114"/>
    <mergeCell ref="A86:B93"/>
    <mergeCell ref="C86:C87"/>
    <mergeCell ref="D86:D87"/>
    <mergeCell ref="I86:J87"/>
    <mergeCell ref="A95:B102"/>
    <mergeCell ref="C95:C96"/>
    <mergeCell ref="D95:D96"/>
    <mergeCell ref="I95:J96"/>
    <mergeCell ref="S84:S85"/>
    <mergeCell ref="A59:A73"/>
    <mergeCell ref="B59:B65"/>
    <mergeCell ref="B66:B72"/>
    <mergeCell ref="A74:B79"/>
    <mergeCell ref="A81:C81"/>
    <mergeCell ref="S81:V81"/>
    <mergeCell ref="A83:C84"/>
    <mergeCell ref="D83:D84"/>
    <mergeCell ref="E83:E84"/>
    <mergeCell ref="F83:F84"/>
    <mergeCell ref="G83:G84"/>
    <mergeCell ref="A53:B58"/>
    <mergeCell ref="A5:A10"/>
    <mergeCell ref="B5:B9"/>
    <mergeCell ref="A11:A16"/>
    <mergeCell ref="B11:B15"/>
    <mergeCell ref="A17:B22"/>
    <mergeCell ref="A23:A28"/>
    <mergeCell ref="B23:B27"/>
    <mergeCell ref="A29:A46"/>
    <mergeCell ref="B29:B34"/>
    <mergeCell ref="B35:B40"/>
    <mergeCell ref="B41:B45"/>
    <mergeCell ref="A47:B52"/>
    <mergeCell ref="A1:Q1"/>
    <mergeCell ref="S1:V1"/>
    <mergeCell ref="A3:A4"/>
    <mergeCell ref="B3:B4"/>
    <mergeCell ref="C3:C4"/>
    <mergeCell ref="D3:G3"/>
    <mergeCell ref="H3:K3"/>
    <mergeCell ref="L3:P3"/>
    <mergeCell ref="Q3:Q4"/>
  </mergeCells>
  <pageMargins left="0.25" right="0.25" top="0.75" bottom="0.75" header="0.3" footer="0.3"/>
  <pageSetup paperSize="9" scale="40" fitToHeight="0" orientation="landscape" r:id="rId1"/>
  <rowBreaks count="1" manualBreakCount="1">
    <brk id="58" max="16383" man="1"/>
  </rowBreaks>
  <ignoredErrors>
    <ignoredError sqref="K10 K16:K22 K58 P10:Q58 G58" formula="1"/>
    <ignoredError sqref="G6:G9 G11:G15 G23:G57" formulaRange="1"/>
    <ignoredError sqref="G10 G16:G17 G18:G22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 xmlns="03614744-d8ed-4bd5-ac83-aa4fdb655b67">
      <Value>Interne</Value>
    </Public>
    <ob5f4e1a829e4a57ade5ee4e21e1b655 xmlns="03614744-d8ed-4bd5-ac83-aa4fdb655b67">
      <Terms xmlns="http://schemas.microsoft.com/office/infopath/2007/PartnerControls"/>
    </ob5f4e1a829e4a57ade5ee4e21e1b655>
    <f69cbadd75824042a20de45737e9d142 xmlns="03614744-d8ed-4bd5-ac83-aa4fdb655b67">
      <Terms xmlns="http://schemas.microsoft.com/office/infopath/2007/PartnerControls"/>
    </f69cbadd75824042a20de45737e9d142>
    <l69bcc41e34c47db9106a8e7f679a958 xmlns="03614744-d8ed-4bd5-ac83-aa4fdb655b67">
      <Terms xmlns="http://schemas.microsoft.com/office/infopath/2007/PartnerControls"/>
    </l69bcc41e34c47db9106a8e7f679a958>
    <TaxCatchAll xmlns="03614744-d8ed-4bd5-ac83-aa4fdb655b67"/>
    <Année xmlns="03614744-d8ed-4bd5-ac83-aa4fdb655b67">2016</Année>
    <i832d68e140b425a908971cfdc115c15 xmlns="03614744-d8ed-4bd5-ac83-aa4fdb655b67">
      <Terms xmlns="http://schemas.microsoft.com/office/infopath/2007/PartnerControls"/>
    </i832d68e140b425a908971cfdc115c15>
    <_Flow_SignoffStatus xmlns="ea6a8032-447a-4e75-92af-2e7e59e158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BA" ma:contentTypeID="0x010100448B3EF042D9C84D810333C7489F46E0001805319FB78533428CE7EA3DAEB20E28" ma:contentTypeVersion="18" ma:contentTypeDescription="" ma:contentTypeScope="" ma:versionID="ebd37e32853a684a65a6c9b296659401">
  <xsd:schema xmlns:xsd="http://www.w3.org/2001/XMLSchema" xmlns:xs="http://www.w3.org/2001/XMLSchema" xmlns:p="http://schemas.microsoft.com/office/2006/metadata/properties" xmlns:ns2="03614744-d8ed-4bd5-ac83-aa4fdb655b67" xmlns:ns3="b8d82874-fbe2-4737-9891-d1c0d95d383a" xmlns:ns4="ea6a8032-447a-4e75-92af-2e7e59e158bf" targetNamespace="http://schemas.microsoft.com/office/2006/metadata/properties" ma:root="true" ma:fieldsID="7653c2f704b8b2f24898007811ed3a11" ns2:_="" ns3:_="" ns4:_="">
    <xsd:import namespace="03614744-d8ed-4bd5-ac83-aa4fdb655b67"/>
    <xsd:import namespace="b8d82874-fbe2-4737-9891-d1c0d95d383a"/>
    <xsd:import namespace="ea6a8032-447a-4e75-92af-2e7e59e158bf"/>
    <xsd:element name="properties">
      <xsd:complexType>
        <xsd:sequence>
          <xsd:element name="documentManagement">
            <xsd:complexType>
              <xsd:all>
                <xsd:element ref="ns2:l69bcc41e34c47db9106a8e7f679a958" minOccurs="0"/>
                <xsd:element ref="ns2:TaxCatchAll" minOccurs="0"/>
                <xsd:element ref="ns2:TaxCatchAllLabel" minOccurs="0"/>
                <xsd:element ref="ns2:f69cbadd75824042a20de45737e9d142" minOccurs="0"/>
                <xsd:element ref="ns2:ob5f4e1a829e4a57ade5ee4e21e1b655" minOccurs="0"/>
                <xsd:element ref="ns2:Année" minOccurs="0"/>
                <xsd:element ref="ns2:Public" minOccurs="0"/>
                <xsd:element ref="ns2:i832d68e140b425a908971cfdc115c15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14744-d8ed-4bd5-ac83-aa4fdb655b67" elementFormDefault="qualified">
    <xsd:import namespace="http://schemas.microsoft.com/office/2006/documentManagement/types"/>
    <xsd:import namespace="http://schemas.microsoft.com/office/infopath/2007/PartnerControls"/>
    <xsd:element name="l69bcc41e34c47db9106a8e7f679a958" ma:index="8" nillable="true" ma:taxonomy="true" ma:internalName="l69bcc41e34c47db9106a8e7f679a958" ma:taxonomyFieldName="Secteur" ma:displayName="Secteur" ma:default="" ma:fieldId="{569bcc41-e34c-47db-9106-a8e7f679a958}" ma:sspId="125cd90e-0947-4de7-adaa-9852a461ed32" ma:termSetId="02a88a90-b27c-42db-abd5-98e483db84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bf7cd8ba-760b-4430-851c-0d8b6e2f815e}" ma:internalName="TaxCatchAll" ma:showField="CatchAllData" ma:web="03614744-d8ed-4bd5-ac83-aa4fdb655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bf7cd8ba-760b-4430-851c-0d8b6e2f815e}" ma:internalName="TaxCatchAllLabel" ma:readOnly="true" ma:showField="CatchAllDataLabel" ma:web="03614744-d8ed-4bd5-ac83-aa4fdb655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9cbadd75824042a20de45737e9d142" ma:index="12" nillable="true" ma:taxonomy="true" ma:internalName="f69cbadd75824042a20de45737e9d142" ma:taxonomyFieldName="Th_x00e8_me" ma:displayName="Thème" ma:default="" ma:fieldId="{f69cbadd-7582-4042-a20d-e45737e9d142}" ma:sspId="125cd90e-0947-4de7-adaa-9852a461ed32" ma:termSetId="0c14ad6c-3e16-466b-8774-998da2da6a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b5f4e1a829e4a57ade5ee4e21e1b655" ma:index="14" nillable="true" ma:taxonomy="true" ma:internalName="ob5f4e1a829e4a57ade5ee4e21e1b655" ma:taxonomyFieldName="Type_x0020_de_x0020_document" ma:displayName="Type de document" ma:default="" ma:fieldId="{8b5f4e1a-829e-4a57-ade5-ee4e21e1b655}" ma:sspId="125cd90e-0947-4de7-adaa-9852a461ed32" ma:termSetId="8726033e-484a-4499-8afb-614e1095e3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née" ma:index="16" nillable="true" ma:displayName="Année" ma:default="2016" ma:format="Dropdown" ma:internalName="Ann_x00e9_e">
      <xsd:simpleType>
        <xsd:restriction base="dms:Choice"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Public" ma:index="17" nillable="true" ma:displayName="Public" ma:default="Interne" ma:internalName="Publ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e"/>
                    <xsd:enumeration value="Externe"/>
                  </xsd:restriction>
                </xsd:simpleType>
              </xsd:element>
            </xsd:sequence>
          </xsd:extension>
        </xsd:complexContent>
      </xsd:complexType>
    </xsd:element>
    <xsd:element name="i832d68e140b425a908971cfdc115c15" ma:index="18" nillable="true" ma:taxonomy="true" ma:internalName="i832d68e140b425a908971cfdc115c15" ma:taxonomyFieldName="Mots_x0020_Cl_x00e9_s_x0020_DBA" ma:displayName="Mots Clés DBA" ma:default="" ma:fieldId="{2832d68e-140b-425a-9089-71cfdc115c15}" ma:sspId="125cd90e-0947-4de7-adaa-9852a461ed32" ma:termSetId="b9e24ce4-4fe5-488e-aa78-d243e6c63b3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0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82874-fbe2-4737-9891-d1c0d95d383a" elementFormDefault="qualified">
    <xsd:import namespace="http://schemas.microsoft.com/office/2006/documentManagement/types"/>
    <xsd:import namespace="http://schemas.microsoft.com/office/infopath/2007/PartnerControls"/>
    <xsd:element name="LastSharedByUser" ma:index="22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a8032-447a-4e75-92af-2e7e59e15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7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8" nillable="true" ma:displayName="MediaServiceLocation" ma:internalName="MediaServiceLocation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30" nillable="true" ma:displayName="État de validation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CFBFF-B369-4D4F-88BF-EA38DEB7377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ea6a8032-447a-4e75-92af-2e7e59e158bf"/>
    <ds:schemaRef ds:uri="http://schemas.openxmlformats.org/package/2006/metadata/core-properties"/>
    <ds:schemaRef ds:uri="b8d82874-fbe2-4737-9891-d1c0d95d383a"/>
    <ds:schemaRef ds:uri="03614744-d8ed-4bd5-ac83-aa4fdb655b6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D95A71-1501-4CA2-AED2-74EA4B896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3EBD5-8582-495C-8577-BBF05D6C5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14744-d8ed-4bd5-ac83-aa4fdb655b67"/>
    <ds:schemaRef ds:uri="b8d82874-fbe2-4737-9891-d1c0d95d383a"/>
    <ds:schemaRef ds:uri="ea6a8032-447a-4e75-92af-2e7e59e15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T1 - Budget Général</vt:lpstr>
      <vt:lpstr>T2 - Coûts de Gestion</vt:lpstr>
      <vt:lpstr>T3 - Coûts Administration</vt:lpstr>
      <vt:lpstr>T4 - CO - OS1</vt:lpstr>
      <vt:lpstr>T4 - CO OS2</vt:lpstr>
      <vt:lpstr>T5 - B.G. DBA</vt:lpstr>
    </vt:vector>
  </TitlesOfParts>
  <Company>FOD Buitenlandse Zaken / SPF Affaires Etrangeres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Sandra Lambilotte</cp:lastModifiedBy>
  <cp:lastPrinted>2018-12-21T08:54:01Z</cp:lastPrinted>
  <dcterms:created xsi:type="dcterms:W3CDTF">2018-12-20T09:37:40Z</dcterms:created>
  <dcterms:modified xsi:type="dcterms:W3CDTF">2019-02-08T10:54:53Z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7c2b6b53-7e32-4e30-8fb8-b813882df167</vt:lpwstr>
  </property>
  <property fmtid="{D5CDD505-2E9C-101B-9397-08002B2CF9AE}" pid="3" name="BE_ForeignAffairsClassification">
    <vt:lpwstr>Non classifié - Niet geclassificeerd</vt:lpwstr>
  </property>
  <property fmtid="{D5CDD505-2E9C-101B-9397-08002B2CF9AE}" pid="4" name="BE_ForeignAffairsMarkering">
    <vt:lpwstr>Markering inactief - Marquage inactif</vt:lpwstr>
  </property>
  <property fmtid="{D5CDD505-2E9C-101B-9397-08002B2CF9AE}" pid="5" name="ContentTypeId">
    <vt:lpwstr>0x010100448B3EF042D9C84D810333C7489F46E0001805319FB78533428CE7EA3DAEB20E28</vt:lpwstr>
  </property>
  <property fmtid="{D5CDD505-2E9C-101B-9397-08002B2CF9AE}" pid="6" name="Mots Clés DBA">
    <vt:lpwstr/>
  </property>
  <property fmtid="{D5CDD505-2E9C-101B-9397-08002B2CF9AE}" pid="7" name="Type de document">
    <vt:lpwstr/>
  </property>
  <property fmtid="{D5CDD505-2E9C-101B-9397-08002B2CF9AE}" pid="8" name="Secteur">
    <vt:lpwstr/>
  </property>
  <property fmtid="{D5CDD505-2E9C-101B-9397-08002B2CF9AE}" pid="9" name="Thème">
    <vt:lpwstr/>
  </property>
</Properties>
</file>