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70" windowHeight="7620"/>
  </bookViews>
  <sheets>
    <sheet name="Blad1" sheetId="1" r:id="rId1"/>
  </sheets>
  <definedNames>
    <definedName name="_xlnm.Print_Area" localSheetId="0">Blad1!$A$1:$F$107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7" i="1" l="1"/>
  <c r="F9" i="1" l="1"/>
  <c r="F10" i="1"/>
  <c r="F11" i="1"/>
  <c r="F6" i="1"/>
  <c r="F7" i="1"/>
  <c r="F70" i="1" l="1"/>
  <c r="F69" i="1"/>
  <c r="F94" i="1"/>
  <c r="F8" i="1"/>
  <c r="C33" i="1" l="1"/>
  <c r="F33" i="1" s="1"/>
  <c r="C32" i="1"/>
  <c r="F62" i="1" l="1"/>
  <c r="F42" i="1" l="1"/>
  <c r="F49" i="1"/>
  <c r="F96" i="1"/>
  <c r="F97" i="1"/>
  <c r="F98" i="1"/>
  <c r="F99" i="1"/>
  <c r="F100" i="1"/>
  <c r="F95" i="1"/>
  <c r="F84" i="1"/>
  <c r="F85" i="1"/>
  <c r="F86" i="1"/>
  <c r="F87" i="1"/>
  <c r="F88" i="1"/>
  <c r="F89" i="1"/>
  <c r="F90" i="1"/>
  <c r="F83" i="1"/>
  <c r="F61" i="1"/>
  <c r="F64" i="1"/>
  <c r="F63" i="1"/>
  <c r="F101" i="1" l="1"/>
  <c r="F91" i="1"/>
  <c r="F65" i="1"/>
  <c r="F55" i="1" l="1"/>
  <c r="F48" i="1"/>
  <c r="F40" i="1"/>
  <c r="F18" i="1"/>
  <c r="C57" i="1"/>
  <c r="F57" i="1" s="1"/>
  <c r="F60" i="1"/>
  <c r="F59" i="1"/>
  <c r="F58" i="1"/>
  <c r="F54" i="1"/>
  <c r="F53" i="1"/>
  <c r="F17" i="1"/>
  <c r="F56" i="1"/>
  <c r="F27" i="1"/>
  <c r="F47" i="1"/>
  <c r="F46" i="1"/>
  <c r="F39" i="1"/>
  <c r="F41" i="1"/>
  <c r="F38" i="1"/>
  <c r="F50" i="1" l="1"/>
  <c r="F43" i="1"/>
  <c r="F66" i="1"/>
  <c r="F16" i="1"/>
  <c r="F72" i="1"/>
  <c r="F73" i="1"/>
  <c r="F74" i="1"/>
  <c r="F75" i="1"/>
  <c r="F76" i="1"/>
  <c r="F77" i="1"/>
  <c r="F78" i="1"/>
  <c r="F79" i="1"/>
  <c r="F71" i="1"/>
  <c r="F22" i="1"/>
  <c r="F23" i="1"/>
  <c r="F80" i="1" l="1"/>
  <c r="F24" i="1"/>
  <c r="F32" i="1"/>
  <c r="F34" i="1"/>
  <c r="C31" i="1"/>
  <c r="F31" i="1" s="1"/>
  <c r="C30" i="1"/>
  <c r="F30" i="1" s="1"/>
  <c r="F29" i="1"/>
  <c r="F28" i="1"/>
  <c r="F15" i="1"/>
  <c r="F19" i="1" s="1"/>
  <c r="F35" i="1" l="1"/>
  <c r="F12" i="1"/>
  <c r="F103" i="1" l="1"/>
  <c r="F105" i="1" s="1"/>
</calcChain>
</file>

<file path=xl/sharedStrings.xml><?xml version="1.0" encoding="utf-8"?>
<sst xmlns="http://schemas.openxmlformats.org/spreadsheetml/2006/main" count="123" uniqueCount="89">
  <si>
    <t>Project: Go Far? Go Together!</t>
  </si>
  <si>
    <t>Duration project: 24 months</t>
  </si>
  <si>
    <t>Program officer Amahoro</t>
  </si>
  <si>
    <t>Rent</t>
  </si>
  <si>
    <t>Office Ghent/Antwerp</t>
  </si>
  <si>
    <t>Water</t>
  </si>
  <si>
    <t>Electricity</t>
  </si>
  <si>
    <t>Telephone and mobile phone costs</t>
  </si>
  <si>
    <t>Insurance</t>
  </si>
  <si>
    <t>Office supplies</t>
  </si>
  <si>
    <t xml:space="preserve">Other </t>
  </si>
  <si>
    <t>Maintenance building</t>
  </si>
  <si>
    <t>Maintenance ICT</t>
  </si>
  <si>
    <t>Internet</t>
  </si>
  <si>
    <t>Other</t>
  </si>
  <si>
    <t>Direct operating costs çavaria</t>
  </si>
  <si>
    <t>Direct operating costs Isange</t>
  </si>
  <si>
    <t>Subsistence allowance (per diem)</t>
  </si>
  <si>
    <t>Direct operating costs Rifa</t>
  </si>
  <si>
    <t>Direct operating costs Amahoro</t>
  </si>
  <si>
    <t>Mobile phone programme officer</t>
  </si>
  <si>
    <t>Laptop programme officer</t>
  </si>
  <si>
    <t>Visa</t>
  </si>
  <si>
    <t>Printing</t>
  </si>
  <si>
    <t>Location rent workshops</t>
  </si>
  <si>
    <t>Cost per year</t>
  </si>
  <si>
    <t>Total</t>
  </si>
  <si>
    <t>Transport</t>
  </si>
  <si>
    <t>TOTAL</t>
  </si>
  <si>
    <t>Program officer Rifa</t>
  </si>
  <si>
    <t>Office Amahoro extra personnel</t>
  </si>
  <si>
    <t>Hotel costs ( total of 21 days)</t>
  </si>
  <si>
    <t>Mobile phone subscription</t>
  </si>
  <si>
    <t xml:space="preserve">Workshop material </t>
  </si>
  <si>
    <t>Workshop material  for coalition</t>
  </si>
  <si>
    <t>Security</t>
  </si>
  <si>
    <t>Security fund</t>
  </si>
  <si>
    <t>Office furniture</t>
  </si>
  <si>
    <t>Heating/airconditioning</t>
  </si>
  <si>
    <t>Desk furniture</t>
  </si>
  <si>
    <t>Projector and screen</t>
  </si>
  <si>
    <t>Travel costs çavaria</t>
  </si>
  <si>
    <t xml:space="preserve">2 staff members
Training visit: 13 nights Evaluation visit: 6 nights </t>
  </si>
  <si>
    <t>whiteboard and markers, …</t>
  </si>
  <si>
    <t>Desk and chair</t>
  </si>
  <si>
    <t>Isange coalition facilitator (CF)</t>
  </si>
  <si>
    <t>Laptop CF</t>
  </si>
  <si>
    <t>Mobile phone CF</t>
  </si>
  <si>
    <t>Mobile phone subscription CF</t>
  </si>
  <si>
    <t>Travel costs mapping exercise CF</t>
  </si>
  <si>
    <t>Desk furniture CF</t>
  </si>
  <si>
    <t>Desk and chair CF</t>
  </si>
  <si>
    <t>Conference table + chairs</t>
  </si>
  <si>
    <t>Specification</t>
  </si>
  <si>
    <t>2 staff members € 25/day, (14+7) days</t>
  </si>
  <si>
    <t>Purchase and maintenance</t>
  </si>
  <si>
    <t>Translation English-Kinyarwanda</t>
  </si>
  <si>
    <t>Visits to Isange members</t>
  </si>
  <si>
    <t>Emergency response to safeguard protection of Isange members</t>
  </si>
  <si>
    <t>Vaccinations</t>
  </si>
  <si>
    <t>Malariaprevention</t>
  </si>
  <si>
    <t>Yellow fever (€ 65/person), hepatitis A (€ 120/person), Hepatitis B (€124/person) https://www.travelclinic.com/1385/vaccinaties.htm</t>
  </si>
  <si>
    <t>Medication (€ 75/trip/person), muscito spray (€ 35/trip/person) https://www.travelclinic.com/1386/reisartikelen.htm</t>
  </si>
  <si>
    <t>Printed material, photo and movie materials, e-learning platform</t>
  </si>
  <si>
    <t>Investments</t>
  </si>
  <si>
    <t>Airplane tickets: 2 staff members, 2 visits. Local transport</t>
  </si>
  <si>
    <t xml:space="preserve">TOTAL </t>
  </si>
  <si>
    <t>Personnel Costs</t>
  </si>
  <si>
    <t xml:space="preserve">Tourist visa € 30
2 staff members 2, 2 visits/year (https://www.ambarwanda.be/immigration); </t>
  </si>
  <si>
    <t>Translation costs Kinyarwanda-English</t>
  </si>
  <si>
    <t>TOTAL COSTS</t>
  </si>
  <si>
    <t>Overhead (7%)</t>
  </si>
  <si>
    <t>Project year 1</t>
  </si>
  <si>
    <t>Project year 2</t>
  </si>
  <si>
    <t xml:space="preserve">Laptop programme officer </t>
  </si>
  <si>
    <t>Office space Rifa for program officer</t>
  </si>
  <si>
    <t>Office space Amahoro for Isange</t>
  </si>
  <si>
    <t xml:space="preserve">Payroll </t>
  </si>
  <si>
    <t xml:space="preserve">Finances </t>
  </si>
  <si>
    <t>External accountant</t>
  </si>
  <si>
    <t xml:space="preserve">General costs Amahoro </t>
  </si>
  <si>
    <t xml:space="preserve">General costs Rifa </t>
  </si>
  <si>
    <t>General costs Cavaria</t>
  </si>
  <si>
    <t>Coordination, coaching çavaria</t>
  </si>
  <si>
    <t>Beneficiary: 11.11.11 for consortium</t>
  </si>
  <si>
    <t>Programme officer çavaria CBT</t>
  </si>
  <si>
    <t>Programme officer çavaria CST</t>
  </si>
  <si>
    <t>To Amahoro office for meetings &amp; trainings</t>
  </si>
  <si>
    <t>During workshops and discussions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</si>
</sst>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&quot;€&quot;\ #,##0;[Red]&quot;€&quot;\ \-#,##0"/>
    <numFmt numFmtId="165" formatCode="_ &quot;€&quot;\ * #,##0.00_ ;_ &quot;€&quot;\ * \-#,##0.00_ ;_ &quot;€&quot;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44" fontId="2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44" fontId="3" fillId="2" borderId="0" xfId="0" applyNumberFormat="1" applyFont="1" applyFill="1"/>
    <xf numFmtId="0" fontId="4" fillId="2" borderId="0" xfId="0" applyFont="1" applyFill="1"/>
    <xf numFmtId="164" fontId="2" fillId="2" borderId="0" xfId="0" applyNumberFormat="1" applyFont="1" applyFill="1" applyAlignment="1">
      <alignment wrapText="1"/>
    </xf>
    <xf numFmtId="9" fontId="2" fillId="2" borderId="0" xfId="0" applyNumberFormat="1" applyFont="1" applyFill="1"/>
    <xf numFmtId="0" fontId="2" fillId="2" borderId="0" xfId="0" applyFont="1" applyFill="1" applyAlignment="1">
      <alignment vertical="top"/>
    </xf>
    <xf numFmtId="164" fontId="2" fillId="2" borderId="0" xfId="0" applyNumberFormat="1" applyFont="1" applyFill="1" applyAlignment="1">
      <alignment vertical="top" wrapText="1"/>
    </xf>
    <xf numFmtId="44" fontId="2" fillId="2" borderId="0" xfId="0" applyNumberFormat="1" applyFont="1" applyFill="1" applyAlignment="1">
      <alignment vertical="top"/>
    </xf>
    <xf numFmtId="10" fontId="2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44" fontId="3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9" fontId="2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5" fontId="5" fillId="2" borderId="0" xfId="1" applyFont="1" applyFill="1" applyBorder="1" applyAlignment="1">
      <alignment vertical="top" wrapText="1"/>
    </xf>
    <xf numFmtId="44" fontId="5" fillId="2" borderId="0" xfId="1" applyNumberFormat="1" applyFont="1" applyFill="1" applyBorder="1" applyAlignment="1">
      <alignment vertical="top"/>
    </xf>
    <xf numFmtId="9" fontId="2" fillId="2" borderId="0" xfId="2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52" zoomScaleNormal="100" workbookViewId="0">
      <selection activeCell="B112" sqref="B112"/>
    </sheetView>
  </sheetViews>
  <sheetFormatPr defaultColWidth="8.85546875" defaultRowHeight="12.75" x14ac:dyDescent="0.2"/>
  <cols>
    <col min="1" max="1" width="37.28515625" style="1" customWidth="1"/>
    <col min="2" max="2" width="36.28515625" style="2" customWidth="1"/>
    <col min="3" max="3" width="13.7109375" style="3" customWidth="1"/>
    <col min="4" max="4" width="14.5703125" style="1" customWidth="1"/>
    <col min="5" max="5" width="14.28515625" style="1" customWidth="1"/>
    <col min="6" max="6" width="15.7109375" style="3" customWidth="1"/>
    <col min="7" max="7" width="10.5703125" style="1" customWidth="1"/>
    <col min="8" max="8" width="10" style="1" bestFit="1" customWidth="1"/>
    <col min="9" max="16384" width="8.85546875" style="1"/>
  </cols>
  <sheetData>
    <row r="1" spans="1:6" x14ac:dyDescent="0.2">
      <c r="A1" s="1" t="s">
        <v>84</v>
      </c>
    </row>
    <row r="2" spans="1:6" x14ac:dyDescent="0.2">
      <c r="A2" s="1" t="s">
        <v>0</v>
      </c>
    </row>
    <row r="3" spans="1:6" x14ac:dyDescent="0.2">
      <c r="A3" s="1" t="s">
        <v>1</v>
      </c>
    </row>
    <row r="4" spans="1:6" s="4" customFormat="1" x14ac:dyDescent="0.2">
      <c r="B4" s="5" t="s">
        <v>53</v>
      </c>
      <c r="C4" s="6" t="s">
        <v>25</v>
      </c>
      <c r="D4" s="4" t="s">
        <v>72</v>
      </c>
      <c r="E4" s="4" t="s">
        <v>73</v>
      </c>
      <c r="F4" s="6" t="s">
        <v>26</v>
      </c>
    </row>
    <row r="5" spans="1:6" x14ac:dyDescent="0.2">
      <c r="A5" s="7" t="s">
        <v>67</v>
      </c>
    </row>
    <row r="6" spans="1:6" x14ac:dyDescent="0.2">
      <c r="A6" s="2" t="s">
        <v>85</v>
      </c>
      <c r="B6" s="8"/>
      <c r="C6" s="3">
        <v>55000</v>
      </c>
      <c r="D6" s="9">
        <v>0.3</v>
      </c>
      <c r="E6" s="9">
        <v>0.3</v>
      </c>
      <c r="F6" s="3">
        <f t="shared" ref="F6:F10" si="0">C6*D6*2</f>
        <v>33000</v>
      </c>
    </row>
    <row r="7" spans="1:6" x14ac:dyDescent="0.2">
      <c r="A7" s="2" t="s">
        <v>86</v>
      </c>
      <c r="B7" s="8"/>
      <c r="C7" s="3">
        <v>55000</v>
      </c>
      <c r="D7" s="9">
        <v>0.5</v>
      </c>
      <c r="E7" s="9">
        <v>0.5</v>
      </c>
      <c r="F7" s="3">
        <f t="shared" si="0"/>
        <v>55000</v>
      </c>
    </row>
    <row r="8" spans="1:6" x14ac:dyDescent="0.2">
      <c r="A8" s="2" t="s">
        <v>83</v>
      </c>
      <c r="B8" s="8"/>
      <c r="C8" s="3">
        <v>55000</v>
      </c>
      <c r="D8" s="9">
        <v>0.2</v>
      </c>
      <c r="E8" s="9">
        <v>0.2</v>
      </c>
      <c r="F8" s="3">
        <f>C8*D8*2</f>
        <v>22000</v>
      </c>
    </row>
    <row r="9" spans="1:6" x14ac:dyDescent="0.2">
      <c r="A9" s="1" t="s">
        <v>2</v>
      </c>
      <c r="B9" s="8"/>
      <c r="C9" s="3">
        <v>6000</v>
      </c>
      <c r="D9" s="9">
        <v>1</v>
      </c>
      <c r="E9" s="9">
        <v>1</v>
      </c>
      <c r="F9" s="3">
        <f t="shared" si="0"/>
        <v>12000</v>
      </c>
    </row>
    <row r="10" spans="1:6" x14ac:dyDescent="0.2">
      <c r="A10" s="2" t="s">
        <v>29</v>
      </c>
      <c r="B10" s="8"/>
      <c r="C10" s="3">
        <v>6000</v>
      </c>
      <c r="D10" s="9">
        <v>1</v>
      </c>
      <c r="E10" s="9">
        <v>1</v>
      </c>
      <c r="F10" s="3">
        <f t="shared" si="0"/>
        <v>12000</v>
      </c>
    </row>
    <row r="11" spans="1:6" x14ac:dyDescent="0.2">
      <c r="A11" s="1" t="s">
        <v>45</v>
      </c>
      <c r="B11" s="8"/>
      <c r="C11" s="3">
        <v>6000</v>
      </c>
      <c r="D11" s="9">
        <v>1</v>
      </c>
      <c r="E11" s="9">
        <v>1</v>
      </c>
      <c r="F11" s="3">
        <f>C11*D11*2</f>
        <v>12000</v>
      </c>
    </row>
    <row r="12" spans="1:6" x14ac:dyDescent="0.2">
      <c r="A12" s="4" t="s">
        <v>28</v>
      </c>
      <c r="B12" s="8"/>
      <c r="D12" s="9"/>
      <c r="E12" s="9"/>
      <c r="F12" s="6">
        <f>SUM(F6:F11)</f>
        <v>146000</v>
      </c>
    </row>
    <row r="14" spans="1:6" x14ac:dyDescent="0.2">
      <c r="A14" s="7" t="s">
        <v>3</v>
      </c>
    </row>
    <row r="15" spans="1:6" x14ac:dyDescent="0.2">
      <c r="A15" s="1" t="s">
        <v>4</v>
      </c>
      <c r="B15" s="8"/>
      <c r="C15" s="3">
        <v>40800</v>
      </c>
      <c r="D15" s="9">
        <v>0.05</v>
      </c>
      <c r="E15" s="9">
        <v>0.05</v>
      </c>
      <c r="F15" s="3">
        <f>C15*D15+C15*D15</f>
        <v>4080</v>
      </c>
    </row>
    <row r="16" spans="1:6" x14ac:dyDescent="0.2">
      <c r="A16" s="1" t="s">
        <v>30</v>
      </c>
      <c r="B16" s="8"/>
      <c r="C16" s="3">
        <v>1200</v>
      </c>
      <c r="D16" s="9">
        <v>0.2</v>
      </c>
      <c r="E16" s="9">
        <v>0.2</v>
      </c>
      <c r="F16" s="3">
        <f>C16*D16+C16*D16</f>
        <v>480</v>
      </c>
    </row>
    <row r="17" spans="1:6" x14ac:dyDescent="0.2">
      <c r="A17" s="1" t="s">
        <v>76</v>
      </c>
      <c r="B17" s="8"/>
      <c r="C17" s="3">
        <v>1200</v>
      </c>
      <c r="D17" s="9">
        <v>0.2</v>
      </c>
      <c r="E17" s="9">
        <v>0.2</v>
      </c>
      <c r="F17" s="3">
        <f>C17*D17+C17*D17</f>
        <v>480</v>
      </c>
    </row>
    <row r="18" spans="1:6" x14ac:dyDescent="0.2">
      <c r="A18" s="1" t="s">
        <v>75</v>
      </c>
      <c r="B18" s="8"/>
      <c r="C18" s="3">
        <v>1000</v>
      </c>
      <c r="D18" s="9">
        <v>0.2</v>
      </c>
      <c r="E18" s="9">
        <v>0.2</v>
      </c>
      <c r="F18" s="3">
        <f>C18*D18+C18*D18</f>
        <v>400</v>
      </c>
    </row>
    <row r="19" spans="1:6" x14ac:dyDescent="0.2">
      <c r="A19" s="4" t="s">
        <v>28</v>
      </c>
      <c r="B19" s="8"/>
      <c r="F19" s="6">
        <f>SUM(F15:F17)</f>
        <v>5040</v>
      </c>
    </row>
    <row r="20" spans="1:6" x14ac:dyDescent="0.2">
      <c r="A20" s="4"/>
      <c r="B20" s="8"/>
      <c r="F20" s="6"/>
    </row>
    <row r="21" spans="1:6" x14ac:dyDescent="0.2">
      <c r="A21" s="7" t="s">
        <v>64</v>
      </c>
      <c r="B21" s="8"/>
      <c r="F21" s="6"/>
    </row>
    <row r="22" spans="1:6" x14ac:dyDescent="0.2">
      <c r="A22" s="10" t="s">
        <v>20</v>
      </c>
      <c r="B22" s="11"/>
      <c r="C22" s="12">
        <v>200</v>
      </c>
      <c r="D22" s="13">
        <v>0.33</v>
      </c>
      <c r="E22" s="13">
        <v>0.33</v>
      </c>
      <c r="F22" s="12">
        <f>C22*D22+C22*E22</f>
        <v>132</v>
      </c>
    </row>
    <row r="23" spans="1:6" x14ac:dyDescent="0.2">
      <c r="A23" s="10" t="s">
        <v>21</v>
      </c>
      <c r="B23" s="11"/>
      <c r="C23" s="12">
        <v>1000</v>
      </c>
      <c r="D23" s="13">
        <v>0.33</v>
      </c>
      <c r="E23" s="13">
        <v>0.33</v>
      </c>
      <c r="F23" s="12">
        <f>C23*D23+C23*E23</f>
        <v>660</v>
      </c>
    </row>
    <row r="24" spans="1:6" x14ac:dyDescent="0.2">
      <c r="A24" s="14" t="s">
        <v>66</v>
      </c>
      <c r="B24" s="11"/>
      <c r="C24" s="12"/>
      <c r="D24" s="13"/>
      <c r="E24" s="13"/>
      <c r="F24" s="15">
        <f>SUM(F22:F23)</f>
        <v>792</v>
      </c>
    </row>
    <row r="26" spans="1:6" x14ac:dyDescent="0.2">
      <c r="A26" s="16" t="s">
        <v>15</v>
      </c>
      <c r="B26" s="17"/>
      <c r="C26" s="12"/>
      <c r="D26" s="10"/>
      <c r="E26" s="10"/>
      <c r="F26" s="12"/>
    </row>
    <row r="27" spans="1:6" ht="25.5" x14ac:dyDescent="0.2">
      <c r="A27" s="10" t="s">
        <v>33</v>
      </c>
      <c r="B27" s="11" t="s">
        <v>63</v>
      </c>
      <c r="C27" s="12">
        <v>500</v>
      </c>
      <c r="D27" s="18">
        <v>1</v>
      </c>
      <c r="E27" s="18">
        <v>1</v>
      </c>
      <c r="F27" s="12">
        <f>+C27*D27+C27*E27</f>
        <v>1000</v>
      </c>
    </row>
    <row r="28" spans="1:6" ht="25.5" x14ac:dyDescent="0.2">
      <c r="A28" s="17" t="s">
        <v>41</v>
      </c>
      <c r="B28" s="11" t="s">
        <v>65</v>
      </c>
      <c r="C28" s="12">
        <v>3200</v>
      </c>
      <c r="D28" s="18">
        <v>1</v>
      </c>
      <c r="E28" s="18">
        <v>1</v>
      </c>
      <c r="F28" s="12">
        <f t="shared" ref="F28:F34" si="1">C28*D28+C28*D28</f>
        <v>6400</v>
      </c>
    </row>
    <row r="29" spans="1:6" ht="38.25" x14ac:dyDescent="0.2">
      <c r="A29" s="10" t="s">
        <v>31</v>
      </c>
      <c r="B29" s="11" t="s">
        <v>42</v>
      </c>
      <c r="C29" s="12">
        <v>3000</v>
      </c>
      <c r="D29" s="18">
        <v>1</v>
      </c>
      <c r="E29" s="18">
        <v>1</v>
      </c>
      <c r="F29" s="12">
        <f t="shared" si="1"/>
        <v>6000</v>
      </c>
    </row>
    <row r="30" spans="1:6" x14ac:dyDescent="0.2">
      <c r="A30" s="10" t="s">
        <v>17</v>
      </c>
      <c r="B30" s="11" t="s">
        <v>54</v>
      </c>
      <c r="C30" s="12">
        <f>(25*14+25*7)*2</f>
        <v>1050</v>
      </c>
      <c r="D30" s="18">
        <v>1</v>
      </c>
      <c r="E30" s="18">
        <v>1</v>
      </c>
      <c r="F30" s="12">
        <f t="shared" si="1"/>
        <v>2100</v>
      </c>
    </row>
    <row r="31" spans="1:6" ht="39.75" customHeight="1" x14ac:dyDescent="0.2">
      <c r="A31" s="10" t="s">
        <v>22</v>
      </c>
      <c r="B31" s="11" t="s">
        <v>68</v>
      </c>
      <c r="C31" s="12">
        <f>30*2+30*2</f>
        <v>120</v>
      </c>
      <c r="D31" s="18">
        <v>1</v>
      </c>
      <c r="E31" s="18">
        <v>1</v>
      </c>
      <c r="F31" s="12">
        <f t="shared" si="1"/>
        <v>240</v>
      </c>
    </row>
    <row r="32" spans="1:6" ht="49.5" customHeight="1" x14ac:dyDescent="0.2">
      <c r="A32" s="10" t="s">
        <v>59</v>
      </c>
      <c r="B32" s="11" t="s">
        <v>61</v>
      </c>
      <c r="C32" s="12">
        <f xml:space="preserve"> 2*(65+120+124)</f>
        <v>618</v>
      </c>
      <c r="D32" s="18">
        <v>1</v>
      </c>
      <c r="E32" s="18">
        <v>0</v>
      </c>
      <c r="F32" s="12">
        <f t="shared" si="1"/>
        <v>1236</v>
      </c>
    </row>
    <row r="33" spans="1:6" ht="51" x14ac:dyDescent="0.2">
      <c r="A33" s="10" t="s">
        <v>60</v>
      </c>
      <c r="B33" s="11" t="s">
        <v>62</v>
      </c>
      <c r="C33" s="12">
        <f>2*2*75+2*2*35</f>
        <v>440</v>
      </c>
      <c r="D33" s="18">
        <v>1</v>
      </c>
      <c r="E33" s="18">
        <v>1</v>
      </c>
      <c r="F33" s="12">
        <f t="shared" si="1"/>
        <v>880</v>
      </c>
    </row>
    <row r="34" spans="1:6" x14ac:dyDescent="0.2">
      <c r="A34" s="10" t="s">
        <v>69</v>
      </c>
      <c r="B34" s="11"/>
      <c r="C34" s="12">
        <v>2500</v>
      </c>
      <c r="D34" s="18">
        <v>1</v>
      </c>
      <c r="E34" s="18">
        <v>1</v>
      </c>
      <c r="F34" s="12">
        <f t="shared" si="1"/>
        <v>5000</v>
      </c>
    </row>
    <row r="35" spans="1:6" x14ac:dyDescent="0.2">
      <c r="A35" s="14" t="s">
        <v>28</v>
      </c>
      <c r="B35" s="17"/>
      <c r="C35" s="12"/>
      <c r="D35" s="18"/>
      <c r="E35" s="18"/>
      <c r="F35" s="15">
        <f>SUM(F28:F34)</f>
        <v>21856</v>
      </c>
    </row>
    <row r="37" spans="1:6" x14ac:dyDescent="0.2">
      <c r="A37" s="7" t="s">
        <v>18</v>
      </c>
    </row>
    <row r="38" spans="1:6" x14ac:dyDescent="0.2">
      <c r="A38" s="1" t="s">
        <v>21</v>
      </c>
      <c r="B38" s="8" t="s">
        <v>55</v>
      </c>
      <c r="C38" s="3">
        <v>1000</v>
      </c>
      <c r="D38" s="9">
        <v>1</v>
      </c>
      <c r="E38" s="9">
        <v>0.1</v>
      </c>
      <c r="F38" s="3">
        <f>+C38*D38+C38*E38</f>
        <v>1100</v>
      </c>
    </row>
    <row r="39" spans="1:6" x14ac:dyDescent="0.2">
      <c r="A39" s="1" t="s">
        <v>20</v>
      </c>
      <c r="B39" s="8" t="s">
        <v>55</v>
      </c>
      <c r="C39" s="3">
        <v>100</v>
      </c>
      <c r="D39" s="9">
        <v>1</v>
      </c>
      <c r="E39" s="9">
        <v>0.1</v>
      </c>
      <c r="F39" s="3">
        <f>+C39*D39+C39*E39</f>
        <v>110</v>
      </c>
    </row>
    <row r="40" spans="1:6" x14ac:dyDescent="0.2">
      <c r="A40" s="1" t="s">
        <v>32</v>
      </c>
      <c r="B40" s="8"/>
      <c r="C40" s="3">
        <v>80</v>
      </c>
      <c r="D40" s="9">
        <v>1</v>
      </c>
      <c r="E40" s="9">
        <v>1</v>
      </c>
      <c r="F40" s="3">
        <f>C40*D40+C40*E40</f>
        <v>160</v>
      </c>
    </row>
    <row r="41" spans="1:6" ht="12.75" customHeight="1" x14ac:dyDescent="0.2">
      <c r="A41" s="1" t="s">
        <v>27</v>
      </c>
      <c r="B41" s="8" t="s">
        <v>87</v>
      </c>
      <c r="C41" s="3">
        <v>100</v>
      </c>
      <c r="D41" s="9">
        <v>1</v>
      </c>
      <c r="E41" s="9">
        <v>1</v>
      </c>
      <c r="F41" s="3">
        <f>+C41*D41+C41*E41</f>
        <v>200</v>
      </c>
    </row>
    <row r="42" spans="1:6" x14ac:dyDescent="0.2">
      <c r="A42" s="1" t="s">
        <v>39</v>
      </c>
      <c r="B42" s="8" t="s">
        <v>44</v>
      </c>
      <c r="C42" s="3">
        <v>150</v>
      </c>
      <c r="D42" s="9">
        <v>1</v>
      </c>
      <c r="E42" s="9">
        <v>0</v>
      </c>
      <c r="F42" s="3">
        <f>+C42*D42+C42*E42</f>
        <v>150</v>
      </c>
    </row>
    <row r="43" spans="1:6" x14ac:dyDescent="0.2">
      <c r="A43" s="4" t="s">
        <v>28</v>
      </c>
      <c r="F43" s="6">
        <f>SUM(F38:F42)</f>
        <v>1720</v>
      </c>
    </row>
    <row r="45" spans="1:6" x14ac:dyDescent="0.2">
      <c r="A45" s="7" t="s">
        <v>19</v>
      </c>
    </row>
    <row r="46" spans="1:6" x14ac:dyDescent="0.2">
      <c r="A46" s="1" t="s">
        <v>74</v>
      </c>
      <c r="B46" s="8" t="s">
        <v>55</v>
      </c>
      <c r="C46" s="3">
        <v>1000</v>
      </c>
      <c r="D46" s="9">
        <v>1</v>
      </c>
      <c r="E46" s="9">
        <v>0.1</v>
      </c>
      <c r="F46" s="3">
        <f>+C46*D46+C46*E46</f>
        <v>1100</v>
      </c>
    </row>
    <row r="47" spans="1:6" x14ac:dyDescent="0.2">
      <c r="A47" s="1" t="s">
        <v>20</v>
      </c>
      <c r="B47" s="8" t="s">
        <v>55</v>
      </c>
      <c r="C47" s="3">
        <v>100</v>
      </c>
      <c r="D47" s="9">
        <v>1</v>
      </c>
      <c r="E47" s="9">
        <v>0.1</v>
      </c>
      <c r="F47" s="3">
        <f>+C47*D47+C47*E47</f>
        <v>110</v>
      </c>
    </row>
    <row r="48" spans="1:6" x14ac:dyDescent="0.2">
      <c r="A48" s="1" t="s">
        <v>32</v>
      </c>
      <c r="B48" s="8"/>
      <c r="C48" s="3">
        <v>80</v>
      </c>
      <c r="D48" s="9">
        <v>1</v>
      </c>
      <c r="E48" s="9">
        <v>1</v>
      </c>
      <c r="F48" s="3">
        <f>C48*D48+C48*E48</f>
        <v>160</v>
      </c>
    </row>
    <row r="49" spans="1:8" x14ac:dyDescent="0.2">
      <c r="A49" s="1" t="s">
        <v>39</v>
      </c>
      <c r="B49" s="8" t="s">
        <v>44</v>
      </c>
      <c r="C49" s="3">
        <v>150</v>
      </c>
      <c r="D49" s="9">
        <v>1</v>
      </c>
      <c r="E49" s="9">
        <v>0</v>
      </c>
      <c r="F49" s="3">
        <f>+C49*D49+C49*E49</f>
        <v>150</v>
      </c>
    </row>
    <row r="50" spans="1:8" x14ac:dyDescent="0.2">
      <c r="A50" s="4" t="s">
        <v>28</v>
      </c>
      <c r="F50" s="6">
        <f>SUM(F46:F49)</f>
        <v>1520</v>
      </c>
    </row>
    <row r="52" spans="1:8" x14ac:dyDescent="0.2">
      <c r="A52" s="16" t="s">
        <v>16</v>
      </c>
      <c r="B52" s="17"/>
      <c r="C52" s="12"/>
      <c r="D52" s="10"/>
      <c r="E52" s="10"/>
      <c r="F52" s="12"/>
    </row>
    <row r="53" spans="1:8" x14ac:dyDescent="0.2">
      <c r="A53" s="10" t="s">
        <v>46</v>
      </c>
      <c r="B53" s="8" t="s">
        <v>55</v>
      </c>
      <c r="C53" s="12">
        <v>1000</v>
      </c>
      <c r="D53" s="18">
        <v>1</v>
      </c>
      <c r="E53" s="18">
        <v>0.1</v>
      </c>
      <c r="F53" s="12">
        <f t="shared" ref="F53:F65" si="2">+C53*D53+C53*E53</f>
        <v>1100</v>
      </c>
    </row>
    <row r="54" spans="1:8" x14ac:dyDescent="0.2">
      <c r="A54" s="10" t="s">
        <v>47</v>
      </c>
      <c r="B54" s="8" t="s">
        <v>55</v>
      </c>
      <c r="C54" s="12">
        <v>100</v>
      </c>
      <c r="D54" s="18">
        <v>1</v>
      </c>
      <c r="E54" s="18">
        <v>0.1</v>
      </c>
      <c r="F54" s="12">
        <f t="shared" si="2"/>
        <v>110</v>
      </c>
      <c r="G54" s="19"/>
    </row>
    <row r="55" spans="1:8" x14ac:dyDescent="0.2">
      <c r="A55" s="10" t="s">
        <v>48</v>
      </c>
      <c r="B55" s="11"/>
      <c r="C55" s="12">
        <v>80</v>
      </c>
      <c r="D55" s="18">
        <v>1</v>
      </c>
      <c r="E55" s="18">
        <v>1</v>
      </c>
      <c r="F55" s="12">
        <f>C55*D55+C55*E55</f>
        <v>160</v>
      </c>
    </row>
    <row r="56" spans="1:8" x14ac:dyDescent="0.2">
      <c r="A56" s="10" t="s">
        <v>34</v>
      </c>
      <c r="B56" s="11" t="s">
        <v>43</v>
      </c>
      <c r="C56" s="12">
        <v>800</v>
      </c>
      <c r="D56" s="18">
        <v>0</v>
      </c>
      <c r="E56" s="18">
        <v>1</v>
      </c>
      <c r="F56" s="12">
        <f>+C56*D56+C56*E56</f>
        <v>800</v>
      </c>
    </row>
    <row r="57" spans="1:8" x14ac:dyDescent="0.2">
      <c r="A57" s="10" t="s">
        <v>56</v>
      </c>
      <c r="B57" s="11" t="s">
        <v>88</v>
      </c>
      <c r="C57" s="12">
        <f>5*180</f>
        <v>900</v>
      </c>
      <c r="D57" s="18">
        <v>0</v>
      </c>
      <c r="E57" s="18">
        <v>1</v>
      </c>
      <c r="F57" s="12">
        <f>+C57*D57+C57*E57</f>
        <v>900</v>
      </c>
    </row>
    <row r="58" spans="1:8" x14ac:dyDescent="0.2">
      <c r="A58" s="10" t="s">
        <v>23</v>
      </c>
      <c r="B58" s="11"/>
      <c r="C58" s="12">
        <v>150</v>
      </c>
      <c r="D58" s="18">
        <v>0.5</v>
      </c>
      <c r="E58" s="18">
        <v>0.8</v>
      </c>
      <c r="F58" s="12">
        <f t="shared" si="2"/>
        <v>195</v>
      </c>
    </row>
    <row r="59" spans="1:8" x14ac:dyDescent="0.2">
      <c r="A59" s="10" t="s">
        <v>49</v>
      </c>
      <c r="B59" s="11" t="s">
        <v>57</v>
      </c>
      <c r="C59" s="12">
        <v>250</v>
      </c>
      <c r="D59" s="18">
        <v>1</v>
      </c>
      <c r="E59" s="18">
        <v>0.5</v>
      </c>
      <c r="F59" s="12">
        <f t="shared" si="2"/>
        <v>375</v>
      </c>
      <c r="H59" s="19"/>
    </row>
    <row r="60" spans="1:8" x14ac:dyDescent="0.2">
      <c r="A60" s="10" t="s">
        <v>24</v>
      </c>
      <c r="B60" s="11"/>
      <c r="C60" s="12">
        <v>150</v>
      </c>
      <c r="D60" s="18">
        <v>0</v>
      </c>
      <c r="E60" s="18">
        <v>1</v>
      </c>
      <c r="F60" s="12">
        <f t="shared" si="2"/>
        <v>150</v>
      </c>
      <c r="H60" s="19"/>
    </row>
    <row r="61" spans="1:8" x14ac:dyDescent="0.2">
      <c r="A61" s="10" t="s">
        <v>40</v>
      </c>
      <c r="B61" s="8" t="s">
        <v>55</v>
      </c>
      <c r="C61" s="12">
        <v>600</v>
      </c>
      <c r="D61" s="18">
        <v>1</v>
      </c>
      <c r="E61" s="18">
        <v>0.1</v>
      </c>
      <c r="F61" s="12">
        <f t="shared" si="2"/>
        <v>660</v>
      </c>
    </row>
    <row r="62" spans="1:8" x14ac:dyDescent="0.2">
      <c r="A62" s="10" t="s">
        <v>50</v>
      </c>
      <c r="B62" s="11" t="s">
        <v>51</v>
      </c>
      <c r="C62" s="12">
        <v>150</v>
      </c>
      <c r="D62" s="18">
        <v>1</v>
      </c>
      <c r="E62" s="18">
        <v>0</v>
      </c>
      <c r="F62" s="12">
        <f t="shared" si="2"/>
        <v>150</v>
      </c>
    </row>
    <row r="63" spans="1:8" x14ac:dyDescent="0.2">
      <c r="A63" s="10" t="s">
        <v>37</v>
      </c>
      <c r="B63" s="11" t="s">
        <v>52</v>
      </c>
      <c r="C63" s="12">
        <v>2000</v>
      </c>
      <c r="D63" s="18">
        <v>1</v>
      </c>
      <c r="E63" s="18">
        <v>0</v>
      </c>
      <c r="F63" s="12">
        <f t="shared" si="2"/>
        <v>2000</v>
      </c>
    </row>
    <row r="64" spans="1:8" x14ac:dyDescent="0.2">
      <c r="A64" s="10" t="s">
        <v>9</v>
      </c>
      <c r="B64" s="11"/>
      <c r="C64" s="12">
        <v>800</v>
      </c>
      <c r="D64" s="18">
        <v>1</v>
      </c>
      <c r="E64" s="18">
        <v>0.2</v>
      </c>
      <c r="F64" s="12">
        <f t="shared" si="2"/>
        <v>960</v>
      </c>
    </row>
    <row r="65" spans="1:6" ht="25.5" x14ac:dyDescent="0.2">
      <c r="A65" s="10" t="s">
        <v>36</v>
      </c>
      <c r="B65" s="11" t="s">
        <v>58</v>
      </c>
      <c r="C65" s="12">
        <v>5000</v>
      </c>
      <c r="D65" s="18">
        <v>1</v>
      </c>
      <c r="E65" s="18">
        <v>1</v>
      </c>
      <c r="F65" s="12">
        <f t="shared" si="2"/>
        <v>10000</v>
      </c>
    </row>
    <row r="66" spans="1:6" x14ac:dyDescent="0.2">
      <c r="A66" s="14" t="s">
        <v>66</v>
      </c>
      <c r="B66" s="17"/>
      <c r="C66" s="12"/>
      <c r="D66" s="10"/>
      <c r="E66" s="10"/>
      <c r="F66" s="15">
        <f>SUM(F53:F65)</f>
        <v>17560</v>
      </c>
    </row>
    <row r="67" spans="1:6" x14ac:dyDescent="0.2">
      <c r="A67" s="10"/>
      <c r="B67" s="17"/>
      <c r="C67" s="12"/>
      <c r="D67" s="10"/>
      <c r="E67" s="10"/>
      <c r="F67" s="12"/>
    </row>
    <row r="68" spans="1:6" x14ac:dyDescent="0.2">
      <c r="A68" s="16" t="s">
        <v>82</v>
      </c>
      <c r="B68" s="17"/>
      <c r="C68" s="12"/>
      <c r="D68" s="10"/>
      <c r="E68" s="10"/>
      <c r="F68" s="12"/>
    </row>
    <row r="69" spans="1:6" x14ac:dyDescent="0.2">
      <c r="A69" s="10" t="s">
        <v>77</v>
      </c>
      <c r="B69" s="17"/>
      <c r="C69" s="12">
        <v>5000</v>
      </c>
      <c r="D69" s="18">
        <v>0.05</v>
      </c>
      <c r="E69" s="18">
        <v>0.05</v>
      </c>
      <c r="F69" s="12">
        <f>C69*D69*2</f>
        <v>500</v>
      </c>
    </row>
    <row r="70" spans="1:6" x14ac:dyDescent="0.2">
      <c r="A70" s="10" t="s">
        <v>78</v>
      </c>
      <c r="B70" s="17" t="s">
        <v>79</v>
      </c>
      <c r="C70" s="12">
        <v>3000</v>
      </c>
      <c r="D70" s="18">
        <v>0.05</v>
      </c>
      <c r="E70" s="18">
        <v>0.05</v>
      </c>
      <c r="F70" s="12">
        <f>C70*D70*2</f>
        <v>300</v>
      </c>
    </row>
    <row r="71" spans="1:6" x14ac:dyDescent="0.2">
      <c r="A71" s="10" t="s">
        <v>5</v>
      </c>
      <c r="B71" s="11"/>
      <c r="C71" s="12">
        <v>500</v>
      </c>
      <c r="D71" s="18">
        <v>0.05</v>
      </c>
      <c r="E71" s="18">
        <v>0.05</v>
      </c>
      <c r="F71" s="12">
        <f t="shared" ref="F71:F79" si="3">C71*D71+C71*E71</f>
        <v>50</v>
      </c>
    </row>
    <row r="72" spans="1:6" x14ac:dyDescent="0.2">
      <c r="A72" s="10" t="s">
        <v>6</v>
      </c>
      <c r="B72" s="11"/>
      <c r="C72" s="12">
        <v>3500</v>
      </c>
      <c r="D72" s="18">
        <v>0.05</v>
      </c>
      <c r="E72" s="18">
        <v>0.05</v>
      </c>
      <c r="F72" s="12">
        <f t="shared" si="3"/>
        <v>350</v>
      </c>
    </row>
    <row r="73" spans="1:6" x14ac:dyDescent="0.2">
      <c r="A73" s="10" t="s">
        <v>38</v>
      </c>
      <c r="B73" s="11"/>
      <c r="C73" s="12">
        <v>3500</v>
      </c>
      <c r="D73" s="18">
        <v>0.05</v>
      </c>
      <c r="E73" s="18">
        <v>0.05</v>
      </c>
      <c r="F73" s="12">
        <f t="shared" si="3"/>
        <v>350</v>
      </c>
    </row>
    <row r="74" spans="1:6" x14ac:dyDescent="0.2">
      <c r="A74" s="10" t="s">
        <v>11</v>
      </c>
      <c r="B74" s="11"/>
      <c r="C74" s="12">
        <v>2000</v>
      </c>
      <c r="D74" s="18">
        <v>0.05</v>
      </c>
      <c r="E74" s="18">
        <v>0.05</v>
      </c>
      <c r="F74" s="12">
        <f t="shared" si="3"/>
        <v>200</v>
      </c>
    </row>
    <row r="75" spans="1:6" x14ac:dyDescent="0.2">
      <c r="A75" s="10" t="s">
        <v>12</v>
      </c>
      <c r="B75" s="11"/>
      <c r="C75" s="12">
        <v>20000</v>
      </c>
      <c r="D75" s="18">
        <v>0.05</v>
      </c>
      <c r="E75" s="18">
        <v>0.05</v>
      </c>
      <c r="F75" s="12">
        <f t="shared" si="3"/>
        <v>2000</v>
      </c>
    </row>
    <row r="76" spans="1:6" x14ac:dyDescent="0.2">
      <c r="A76" s="10" t="s">
        <v>7</v>
      </c>
      <c r="B76" s="11"/>
      <c r="C76" s="12">
        <v>8000</v>
      </c>
      <c r="D76" s="18">
        <v>0.05</v>
      </c>
      <c r="E76" s="18">
        <v>0.05</v>
      </c>
      <c r="F76" s="12">
        <f t="shared" si="3"/>
        <v>800</v>
      </c>
    </row>
    <row r="77" spans="1:6" x14ac:dyDescent="0.2">
      <c r="A77" s="10" t="s">
        <v>8</v>
      </c>
      <c r="B77" s="11"/>
      <c r="C77" s="12">
        <v>7500</v>
      </c>
      <c r="D77" s="18">
        <v>0.05</v>
      </c>
      <c r="E77" s="18">
        <v>0.05</v>
      </c>
      <c r="F77" s="12">
        <f t="shared" si="3"/>
        <v>750</v>
      </c>
    </row>
    <row r="78" spans="1:6" x14ac:dyDescent="0.2">
      <c r="A78" s="10" t="s">
        <v>9</v>
      </c>
      <c r="B78" s="11"/>
      <c r="C78" s="12">
        <v>10000</v>
      </c>
      <c r="D78" s="18">
        <v>0.05</v>
      </c>
      <c r="E78" s="18">
        <v>0.05</v>
      </c>
      <c r="F78" s="12">
        <f t="shared" si="3"/>
        <v>1000</v>
      </c>
    </row>
    <row r="79" spans="1:6" x14ac:dyDescent="0.2">
      <c r="A79" s="10" t="s">
        <v>10</v>
      </c>
      <c r="B79" s="11"/>
      <c r="C79" s="12">
        <v>15000</v>
      </c>
      <c r="D79" s="18">
        <v>0.05</v>
      </c>
      <c r="E79" s="18">
        <v>0.05</v>
      </c>
      <c r="F79" s="12">
        <f t="shared" si="3"/>
        <v>1500</v>
      </c>
    </row>
    <row r="80" spans="1:6" x14ac:dyDescent="0.2">
      <c r="A80" s="14" t="s">
        <v>28</v>
      </c>
      <c r="B80" s="20"/>
      <c r="C80" s="21"/>
      <c r="D80" s="18"/>
      <c r="E80" s="18"/>
      <c r="F80" s="15">
        <f>SUM(F69:F79)</f>
        <v>7800</v>
      </c>
    </row>
    <row r="82" spans="1:6" x14ac:dyDescent="0.2">
      <c r="A82" s="7" t="s">
        <v>80</v>
      </c>
    </row>
    <row r="83" spans="1:6" x14ac:dyDescent="0.2">
      <c r="A83" s="1" t="s">
        <v>5</v>
      </c>
      <c r="C83" s="3">
        <v>420</v>
      </c>
      <c r="D83" s="22">
        <v>0.25</v>
      </c>
      <c r="E83" s="22">
        <v>0.25</v>
      </c>
      <c r="F83" s="3">
        <f>C83*D83+C83*E83</f>
        <v>210</v>
      </c>
    </row>
    <row r="84" spans="1:6" x14ac:dyDescent="0.2">
      <c r="A84" s="1" t="s">
        <v>6</v>
      </c>
      <c r="C84" s="3">
        <v>320</v>
      </c>
      <c r="D84" s="22">
        <v>0.25</v>
      </c>
      <c r="E84" s="22">
        <v>0.25</v>
      </c>
      <c r="F84" s="3">
        <f t="shared" ref="F84:F90" si="4">C84*D84+C84*E84</f>
        <v>160</v>
      </c>
    </row>
    <row r="85" spans="1:6" x14ac:dyDescent="0.2">
      <c r="A85" s="1" t="s">
        <v>11</v>
      </c>
      <c r="C85" s="3">
        <v>200</v>
      </c>
      <c r="D85" s="22">
        <v>0.25</v>
      </c>
      <c r="E85" s="22">
        <v>0.25</v>
      </c>
      <c r="F85" s="3">
        <f t="shared" si="4"/>
        <v>100</v>
      </c>
    </row>
    <row r="86" spans="1:6" x14ac:dyDescent="0.2">
      <c r="A86" s="1" t="s">
        <v>12</v>
      </c>
      <c r="C86" s="3">
        <v>900</v>
      </c>
      <c r="D86" s="22">
        <v>0.25</v>
      </c>
      <c r="E86" s="22">
        <v>0.25</v>
      </c>
      <c r="F86" s="3">
        <f t="shared" si="4"/>
        <v>450</v>
      </c>
    </row>
    <row r="87" spans="1:6" x14ac:dyDescent="0.2">
      <c r="A87" s="1" t="s">
        <v>13</v>
      </c>
      <c r="C87" s="3">
        <v>2200</v>
      </c>
      <c r="D87" s="22">
        <v>0.25</v>
      </c>
      <c r="E87" s="22">
        <v>0.25</v>
      </c>
      <c r="F87" s="3">
        <f t="shared" si="4"/>
        <v>1100</v>
      </c>
    </row>
    <row r="88" spans="1:6" x14ac:dyDescent="0.2">
      <c r="A88" s="1" t="s">
        <v>9</v>
      </c>
      <c r="C88" s="3">
        <v>300</v>
      </c>
      <c r="D88" s="22">
        <v>0.25</v>
      </c>
      <c r="E88" s="22">
        <v>0.25</v>
      </c>
      <c r="F88" s="3">
        <f t="shared" si="4"/>
        <v>150</v>
      </c>
    </row>
    <row r="89" spans="1:6" x14ac:dyDescent="0.2">
      <c r="A89" s="1" t="s">
        <v>35</v>
      </c>
      <c r="C89" s="3">
        <v>1600</v>
      </c>
      <c r="D89" s="22">
        <v>0.25</v>
      </c>
      <c r="E89" s="22">
        <v>0.25</v>
      </c>
      <c r="F89" s="3">
        <f t="shared" si="4"/>
        <v>800</v>
      </c>
    </row>
    <row r="90" spans="1:6" x14ac:dyDescent="0.2">
      <c r="A90" s="1" t="s">
        <v>14</v>
      </c>
      <c r="C90" s="3">
        <v>500</v>
      </c>
      <c r="D90" s="22">
        <v>0.25</v>
      </c>
      <c r="E90" s="22">
        <v>0.25</v>
      </c>
      <c r="F90" s="3">
        <f t="shared" si="4"/>
        <v>250</v>
      </c>
    </row>
    <row r="91" spans="1:6" s="4" customFormat="1" x14ac:dyDescent="0.2">
      <c r="A91" s="4" t="s">
        <v>28</v>
      </c>
      <c r="B91" s="5"/>
      <c r="C91" s="6"/>
      <c r="F91" s="6">
        <f>SUM(F83:F90)</f>
        <v>3220</v>
      </c>
    </row>
    <row r="92" spans="1:6" x14ac:dyDescent="0.2">
      <c r="A92" s="4"/>
    </row>
    <row r="93" spans="1:6" x14ac:dyDescent="0.2">
      <c r="A93" s="7" t="s">
        <v>81</v>
      </c>
    </row>
    <row r="94" spans="1:6" x14ac:dyDescent="0.2">
      <c r="A94" s="1" t="s">
        <v>5</v>
      </c>
      <c r="C94" s="3">
        <v>390</v>
      </c>
      <c r="D94" s="22">
        <v>0.2</v>
      </c>
      <c r="E94" s="22">
        <v>0.2</v>
      </c>
      <c r="F94" s="3">
        <f>C94*D94*2</f>
        <v>156</v>
      </c>
    </row>
    <row r="95" spans="1:6" x14ac:dyDescent="0.2">
      <c r="A95" s="1" t="s">
        <v>6</v>
      </c>
      <c r="C95" s="3">
        <v>335</v>
      </c>
      <c r="D95" s="22">
        <v>0.2</v>
      </c>
      <c r="E95" s="22">
        <v>0.2</v>
      </c>
      <c r="F95" s="3">
        <f>C95*D95+C95*E95</f>
        <v>134</v>
      </c>
    </row>
    <row r="96" spans="1:6" x14ac:dyDescent="0.2">
      <c r="A96" s="1" t="s">
        <v>11</v>
      </c>
      <c r="C96" s="3">
        <v>200</v>
      </c>
      <c r="D96" s="22">
        <v>0.2</v>
      </c>
      <c r="E96" s="22">
        <v>0.2</v>
      </c>
      <c r="F96" s="3">
        <f t="shared" ref="F96:F100" si="5">C96*D96+C96*E96</f>
        <v>80</v>
      </c>
    </row>
    <row r="97" spans="1:9" x14ac:dyDescent="0.2">
      <c r="A97" s="1" t="s">
        <v>13</v>
      </c>
      <c r="C97" s="3">
        <v>2200</v>
      </c>
      <c r="D97" s="22">
        <v>0.2</v>
      </c>
      <c r="E97" s="22">
        <v>0.2</v>
      </c>
      <c r="F97" s="3">
        <f t="shared" si="5"/>
        <v>880</v>
      </c>
    </row>
    <row r="98" spans="1:9" x14ac:dyDescent="0.2">
      <c r="A98" s="1" t="s">
        <v>9</v>
      </c>
      <c r="C98" s="3">
        <v>300</v>
      </c>
      <c r="D98" s="22">
        <v>0.2</v>
      </c>
      <c r="E98" s="22">
        <v>0.2</v>
      </c>
      <c r="F98" s="3">
        <f t="shared" si="5"/>
        <v>120</v>
      </c>
    </row>
    <row r="99" spans="1:9" x14ac:dyDescent="0.2">
      <c r="A99" s="1" t="s">
        <v>35</v>
      </c>
      <c r="C99" s="3">
        <v>620</v>
      </c>
      <c r="D99" s="22">
        <v>0.2</v>
      </c>
      <c r="E99" s="22">
        <v>0.2</v>
      </c>
      <c r="F99" s="3">
        <f t="shared" si="5"/>
        <v>248</v>
      </c>
    </row>
    <row r="100" spans="1:9" x14ac:dyDescent="0.2">
      <c r="A100" s="1" t="s">
        <v>14</v>
      </c>
      <c r="C100" s="3">
        <v>500</v>
      </c>
      <c r="D100" s="22">
        <v>0.2</v>
      </c>
      <c r="E100" s="22">
        <v>0.2</v>
      </c>
      <c r="F100" s="3">
        <f t="shared" si="5"/>
        <v>200</v>
      </c>
    </row>
    <row r="101" spans="1:9" s="4" customFormat="1" x14ac:dyDescent="0.2">
      <c r="A101" s="4" t="s">
        <v>28</v>
      </c>
      <c r="B101" s="5"/>
      <c r="C101" s="6"/>
      <c r="F101" s="6">
        <f>SUM(F94:F100)</f>
        <v>1818</v>
      </c>
    </row>
    <row r="102" spans="1:9" s="4" customFormat="1" x14ac:dyDescent="0.2">
      <c r="B102" s="5"/>
      <c r="C102" s="6"/>
      <c r="F102" s="6"/>
    </row>
    <row r="103" spans="1:9" s="4" customFormat="1" x14ac:dyDescent="0.2">
      <c r="A103" s="4" t="s">
        <v>70</v>
      </c>
      <c r="B103" s="5"/>
      <c r="C103" s="6"/>
      <c r="F103" s="6">
        <f>SUM(F12,F19,F24,F35,F43,F50,F66,F80,F91)</f>
        <v>205508</v>
      </c>
    </row>
    <row r="104" spans="1:9" s="4" customFormat="1" x14ac:dyDescent="0.2">
      <c r="B104" s="5"/>
      <c r="C104" s="6"/>
      <c r="F104" s="6"/>
    </row>
    <row r="105" spans="1:9" s="4" customFormat="1" x14ac:dyDescent="0.2">
      <c r="A105" s="4" t="s">
        <v>71</v>
      </c>
      <c r="B105" s="5"/>
      <c r="C105" s="6"/>
      <c r="F105" s="6">
        <f>F103*0.07</f>
        <v>14385.560000000001</v>
      </c>
    </row>
    <row r="106" spans="1:9" x14ac:dyDescent="0.2">
      <c r="A106" s="4"/>
    </row>
    <row r="107" spans="1:9" x14ac:dyDescent="0.2">
      <c r="A107" s="4" t="s">
        <v>70</v>
      </c>
      <c r="F107" s="6">
        <f>F103+F105</f>
        <v>219893.56</v>
      </c>
    </row>
    <row r="109" spans="1:9" x14ac:dyDescent="0.2">
      <c r="I109" s="19"/>
    </row>
  </sheetData>
  <pageMargins left="0.7" right="0.7" top="0.75" bottom="0.75" header="0.3" footer="0.3"/>
  <pageSetup paperSize="9" scale="95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Declerck</dc:creator>
  <cp:lastModifiedBy>Vanhamme Sandrine - D2.5</cp:lastModifiedBy>
  <cp:lastPrinted>2019-05-15T14:35:47Z</cp:lastPrinted>
  <dcterms:created xsi:type="dcterms:W3CDTF">2019-01-08T08:07:19Z</dcterms:created>
  <dcterms:modified xsi:type="dcterms:W3CDTF">2019-05-22T08:42:00Z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3c0a6539-738f-48be-97e5-b200220bfd4f</vt:lpwstr>
  </property>
  <property fmtid="{D5CDD505-2E9C-101B-9397-08002B2CF9AE}" pid="3" name="BE_ForeignAffairsClassification">
    <vt:lpwstr>Non classifié - Niet geclassificeerd</vt:lpwstr>
  </property>
  <property fmtid="{D5CDD505-2E9C-101B-9397-08002B2CF9AE}" pid="4" name="BE_ForeignAffairsMarkering">
    <vt:lpwstr>Markering inactief - Marquage inactif</vt:lpwstr>
  </property>
</Properties>
</file>