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X:\01. RESOURCE MOBILISATION\BELGIUM\2019\Mali\Proposal\"/>
    </mc:Choice>
  </mc:AlternateContent>
  <xr:revisionPtr revIDLastSave="0" documentId="13_ncr:1_{59566CAD-0C91-4C0B-9F2E-28228176B52D}" xr6:coauthVersionLast="36" xr6:coauthVersionMax="36" xr10:uidLastSave="{00000000-0000-0000-0000-000000000000}"/>
  <bookViews>
    <workbookView xWindow="0" yWindow="0" windowWidth="25200" windowHeight="11925" xr2:uid="{016D6002-DA03-412D-B182-4E1BF6235CC8}"/>
  </bookViews>
  <sheets>
    <sheet name="Summary Mali" sheetId="4" r:id="rId1"/>
    <sheet name="SO1 ACT1" sheetId="6" r:id="rId2"/>
    <sheet name="SO1 ACT2" sheetId="7" r:id="rId3"/>
    <sheet name="SO2 ACT4" sheetId="1" r:id="rId4"/>
    <sheet name="SO3 ACT5" sheetId="2" r:id="rId5"/>
    <sheet name="SO3 ACT6" sheetId="3" r:id="rId6"/>
    <sheet name="SO4 ACT8" sheetId="5" r:id="rId7"/>
  </sheets>
  <externalReferences>
    <externalReference r:id="rId8"/>
  </externalReferences>
  <definedNames>
    <definedName name="CBT">[1]Data!$J$2:$J$6</definedName>
    <definedName name="Contrib">'[1]SO Total Costs'!$C$5</definedName>
    <definedName name="Country">'[1]SO Total Costs'!$C$3</definedName>
    <definedName name="EXTR">[1]Data!$H$2:$H$3</definedName>
    <definedName name="fla_01" localSheetId="3">'SO2 ACT4'!$M$6</definedName>
    <definedName name="Gcurrency">'[1]SO Total Costs'!$G$7</definedName>
    <definedName name="Grant">'[1]SO Total Costs'!$C$4</definedName>
    <definedName name="Incoterm">[1]Data!$G$2:$G$8</definedName>
    <definedName name="OrgName">'[1]SO Total Costs'!$C$6</definedName>
    <definedName name="PType">[1]Data!$F$2:$F$4</definedName>
    <definedName name="r_cbt01" localSheetId="3">'SO2 ACT4'!$M$7</definedName>
    <definedName name="r_dsc">'[1]SO Total Costs'!$G$9</definedName>
    <definedName name="r_exch">'[1]SO Total Costs'!$G$8</definedName>
    <definedName name="r_imp01" localSheetId="3">'SO2 ACT4'!$M$8</definedName>
    <definedName name="r_isc01" localSheetId="3">'SO2 ACT4'!$M$10</definedName>
    <definedName name="r_lp01" localSheetId="3">'SO2 ACT4'!$M$3</definedName>
    <definedName name="r_os01" localSheetId="3">'SO2 ACT4'!$M$5</definedName>
    <definedName name="r_rp01" localSheetId="3">'SO2 ACT4'!$M$4</definedName>
    <definedName name="SO">'[1]SO Total Costs'!$E$4</definedName>
    <definedName name="Tag">'[1]SO Total Costs'!$H$7</definedName>
    <definedName name="TDD">'[1]SO Total Costs'!$C$8</definedName>
    <definedName name="TOD">'[1]SO Total Costs'!$C$7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2" i="4" l="1"/>
  <c r="B41" i="4"/>
  <c r="B40" i="4"/>
  <c r="B39" i="4"/>
  <c r="B38" i="4"/>
  <c r="B37" i="4"/>
  <c r="B43" i="4" l="1"/>
  <c r="U53" i="1" l="1"/>
  <c r="T53" i="1"/>
  <c r="B53" i="1"/>
  <c r="U52" i="1"/>
  <c r="I47" i="1"/>
  <c r="B47" i="1"/>
  <c r="DH46" i="1"/>
  <c r="CX46" i="1"/>
  <c r="CS46" i="1"/>
  <c r="N46" i="1"/>
  <c r="M46" i="1"/>
  <c r="L46" i="1"/>
  <c r="K46" i="1"/>
  <c r="J46" i="1"/>
  <c r="I46" i="1"/>
  <c r="DQ45" i="1"/>
  <c r="DQ46" i="1" s="1"/>
  <c r="DP45" i="1"/>
  <c r="DP46" i="1" s="1"/>
  <c r="T45" i="1"/>
  <c r="DR45" i="1" s="1"/>
  <c r="DR46" i="1" s="1"/>
  <c r="S45" i="1"/>
  <c r="DI44" i="1"/>
  <c r="DI46" i="1" s="1"/>
  <c r="DH44" i="1"/>
  <c r="DD44" i="1"/>
  <c r="DD46" i="1" s="1"/>
  <c r="Q44" i="1"/>
  <c r="S44" i="1" s="1"/>
  <c r="P44" i="1"/>
  <c r="CX43" i="1"/>
  <c r="CS43" i="1"/>
  <c r="S43" i="1"/>
  <c r="CY43" i="1" s="1"/>
  <c r="CY46" i="1" s="1"/>
  <c r="Q43" i="1"/>
  <c r="Q46" i="1" s="1"/>
  <c r="Q47" i="1" s="1"/>
  <c r="P43" i="1"/>
  <c r="CW43" i="1" s="1"/>
  <c r="CW46" i="1" s="1"/>
  <c r="N38" i="1"/>
  <c r="B38" i="1"/>
  <c r="DN37" i="1"/>
  <c r="N37" i="1"/>
  <c r="I37" i="1"/>
  <c r="I38" i="1" s="1"/>
  <c r="DP36" i="1"/>
  <c r="DP37" i="1" s="1"/>
  <c r="DN36" i="1"/>
  <c r="DL36" i="1"/>
  <c r="DK36" i="1"/>
  <c r="DJ36" i="1"/>
  <c r="DI36" i="1"/>
  <c r="DH36" i="1"/>
  <c r="DF36" i="1"/>
  <c r="DD36" i="1"/>
  <c r="DA36" i="1"/>
  <c r="CZ36" i="1"/>
  <c r="CY36" i="1"/>
  <c r="CX36" i="1"/>
  <c r="CW36" i="1"/>
  <c r="CU36" i="1"/>
  <c r="CS36" i="1"/>
  <c r="CP36" i="1"/>
  <c r="CO36" i="1"/>
  <c r="CN36" i="1"/>
  <c r="CM36" i="1"/>
  <c r="CL36" i="1"/>
  <c r="CJ36" i="1"/>
  <c r="CH36" i="1"/>
  <c r="CE36" i="1"/>
  <c r="CD36" i="1"/>
  <c r="CC36" i="1"/>
  <c r="CB36" i="1"/>
  <c r="CA36" i="1"/>
  <c r="BY36" i="1"/>
  <c r="BW36" i="1"/>
  <c r="BT36" i="1"/>
  <c r="BS36" i="1"/>
  <c r="BR36" i="1"/>
  <c r="BQ36" i="1"/>
  <c r="BP36" i="1"/>
  <c r="BN36" i="1"/>
  <c r="BL36" i="1"/>
  <c r="P36" i="1"/>
  <c r="DO36" i="1" s="1"/>
  <c r="DO37" i="1" s="1"/>
  <c r="DL35" i="1"/>
  <c r="DK35" i="1"/>
  <c r="DJ35" i="1"/>
  <c r="DJ37" i="1" s="1"/>
  <c r="DI35" i="1"/>
  <c r="DI37" i="1" s="1"/>
  <c r="DH35" i="1"/>
  <c r="DF35" i="1"/>
  <c r="DD35" i="1"/>
  <c r="DA35" i="1"/>
  <c r="CZ35" i="1"/>
  <c r="CY35" i="1"/>
  <c r="CX35" i="1"/>
  <c r="CX37" i="1" s="1"/>
  <c r="CW35" i="1"/>
  <c r="CW37" i="1" s="1"/>
  <c r="CU35" i="1"/>
  <c r="CS35" i="1"/>
  <c r="CP35" i="1"/>
  <c r="CO35" i="1"/>
  <c r="CN35" i="1"/>
  <c r="CM35" i="1"/>
  <c r="CL35" i="1"/>
  <c r="CL37" i="1" s="1"/>
  <c r="CJ35" i="1"/>
  <c r="CJ37" i="1" s="1"/>
  <c r="CH35" i="1"/>
  <c r="CE35" i="1"/>
  <c r="CD35" i="1"/>
  <c r="CC35" i="1"/>
  <c r="CB35" i="1"/>
  <c r="CA35" i="1"/>
  <c r="BY35" i="1"/>
  <c r="BY37" i="1" s="1"/>
  <c r="BW35" i="1"/>
  <c r="BW37" i="1" s="1"/>
  <c r="BT35" i="1"/>
  <c r="BS35" i="1"/>
  <c r="BR35" i="1"/>
  <c r="BQ35" i="1"/>
  <c r="BP35" i="1"/>
  <c r="BN35" i="1"/>
  <c r="BL35" i="1"/>
  <c r="BL37" i="1" s="1"/>
  <c r="P35" i="1"/>
  <c r="O35" i="1"/>
  <c r="DL34" i="1"/>
  <c r="DK34" i="1"/>
  <c r="DJ34" i="1"/>
  <c r="DI34" i="1"/>
  <c r="DH34" i="1"/>
  <c r="DF34" i="1"/>
  <c r="DD34" i="1"/>
  <c r="DA34" i="1"/>
  <c r="CZ34" i="1"/>
  <c r="CY34" i="1"/>
  <c r="CY37" i="1" s="1"/>
  <c r="CX34" i="1"/>
  <c r="CW34" i="1"/>
  <c r="CU34" i="1"/>
  <c r="CS34" i="1"/>
  <c r="CP34" i="1"/>
  <c r="CO34" i="1"/>
  <c r="CN34" i="1"/>
  <c r="CM34" i="1"/>
  <c r="CM37" i="1" s="1"/>
  <c r="CL34" i="1"/>
  <c r="CJ34" i="1"/>
  <c r="CH34" i="1"/>
  <c r="CE34" i="1"/>
  <c r="CD34" i="1"/>
  <c r="CC34" i="1"/>
  <c r="CB34" i="1"/>
  <c r="CA34" i="1"/>
  <c r="CA37" i="1" s="1"/>
  <c r="BY34" i="1"/>
  <c r="BW34" i="1"/>
  <c r="BT34" i="1"/>
  <c r="BS34" i="1"/>
  <c r="BR34" i="1"/>
  <c r="BQ34" i="1"/>
  <c r="BP34" i="1"/>
  <c r="BN34" i="1"/>
  <c r="BL34" i="1"/>
  <c r="O34" i="1"/>
  <c r="P34" i="1" s="1"/>
  <c r="DL33" i="1"/>
  <c r="DL37" i="1" s="1"/>
  <c r="DK33" i="1"/>
  <c r="DJ33" i="1"/>
  <c r="DI33" i="1"/>
  <c r="DH33" i="1"/>
  <c r="DH37" i="1" s="1"/>
  <c r="DF33" i="1"/>
  <c r="DF37" i="1" s="1"/>
  <c r="DD33" i="1"/>
  <c r="DD37" i="1" s="1"/>
  <c r="DA33" i="1"/>
  <c r="CZ33" i="1"/>
  <c r="CZ37" i="1" s="1"/>
  <c r="CY33" i="1"/>
  <c r="CX33" i="1"/>
  <c r="CW33" i="1"/>
  <c r="CU33" i="1"/>
  <c r="CU37" i="1" s="1"/>
  <c r="CS33" i="1"/>
  <c r="CS37" i="1" s="1"/>
  <c r="CP33" i="1"/>
  <c r="CO33" i="1"/>
  <c r="CN33" i="1"/>
  <c r="CN37" i="1" s="1"/>
  <c r="CM33" i="1"/>
  <c r="CL33" i="1"/>
  <c r="CJ33" i="1"/>
  <c r="CH33" i="1"/>
  <c r="CH37" i="1" s="1"/>
  <c r="CE33" i="1"/>
  <c r="CD33" i="1"/>
  <c r="CC33" i="1"/>
  <c r="CC37" i="1" s="1"/>
  <c r="CB33" i="1"/>
  <c r="CB37" i="1" s="1"/>
  <c r="CA33" i="1"/>
  <c r="BY33" i="1"/>
  <c r="BW33" i="1"/>
  <c r="BL33" i="1"/>
  <c r="P33" i="1"/>
  <c r="Q33" i="1" s="1"/>
  <c r="O33" i="1"/>
  <c r="O37" i="1" s="1"/>
  <c r="G28" i="1"/>
  <c r="B28" i="1"/>
  <c r="DO27" i="1"/>
  <c r="DN27" i="1"/>
  <c r="G27" i="1"/>
  <c r="DP26" i="1"/>
  <c r="DP27" i="1" s="1"/>
  <c r="DO26" i="1"/>
  <c r="DN26" i="1"/>
  <c r="DL26" i="1"/>
  <c r="DK26" i="1"/>
  <c r="DJ26" i="1"/>
  <c r="DI26" i="1"/>
  <c r="DH26" i="1"/>
  <c r="DG26" i="1"/>
  <c r="DF26" i="1"/>
  <c r="DE26" i="1"/>
  <c r="DD26" i="1"/>
  <c r="DC26" i="1"/>
  <c r="DA26" i="1"/>
  <c r="CZ26" i="1"/>
  <c r="CY26" i="1"/>
  <c r="CX26" i="1"/>
  <c r="CW26" i="1"/>
  <c r="CV26" i="1"/>
  <c r="CU26" i="1"/>
  <c r="CT26" i="1"/>
  <c r="CS26" i="1"/>
  <c r="CR26" i="1"/>
  <c r="CP26" i="1"/>
  <c r="CO26" i="1"/>
  <c r="CN26" i="1"/>
  <c r="CM26" i="1"/>
  <c r="CL26" i="1"/>
  <c r="CK26" i="1"/>
  <c r="CJ26" i="1"/>
  <c r="CI26" i="1"/>
  <c r="CH26" i="1"/>
  <c r="CG26" i="1"/>
  <c r="CE26" i="1"/>
  <c r="CD26" i="1"/>
  <c r="CC26" i="1"/>
  <c r="CB26" i="1"/>
  <c r="CA26" i="1"/>
  <c r="BZ26" i="1"/>
  <c r="BY26" i="1"/>
  <c r="BX26" i="1"/>
  <c r="BW26" i="1"/>
  <c r="BV26" i="1"/>
  <c r="BT26" i="1"/>
  <c r="BS26" i="1"/>
  <c r="BR26" i="1"/>
  <c r="BQ26" i="1"/>
  <c r="BP26" i="1"/>
  <c r="BO26" i="1"/>
  <c r="BN26" i="1"/>
  <c r="BM26" i="1"/>
  <c r="BL26" i="1"/>
  <c r="BK26" i="1"/>
  <c r="BI26" i="1"/>
  <c r="BH26" i="1"/>
  <c r="BG26" i="1"/>
  <c r="BE26" i="1"/>
  <c r="BD26" i="1"/>
  <c r="BC26" i="1"/>
  <c r="BA26" i="1"/>
  <c r="AZ26" i="1"/>
  <c r="AY26" i="1"/>
  <c r="AW26" i="1"/>
  <c r="AV26" i="1"/>
  <c r="AU26" i="1"/>
  <c r="AS26" i="1"/>
  <c r="AR26" i="1"/>
  <c r="AQ26" i="1"/>
  <c r="S26" i="1"/>
  <c r="DQ26" i="1" s="1"/>
  <c r="DQ27" i="1" s="1"/>
  <c r="P26" i="1"/>
  <c r="DL25" i="1"/>
  <c r="DK25" i="1"/>
  <c r="DJ25" i="1"/>
  <c r="DI25" i="1"/>
  <c r="DH25" i="1"/>
  <c r="DG25" i="1"/>
  <c r="DF25" i="1"/>
  <c r="DE25" i="1"/>
  <c r="DD25" i="1"/>
  <c r="DC25" i="1"/>
  <c r="DA25" i="1"/>
  <c r="CZ25" i="1"/>
  <c r="CY25" i="1"/>
  <c r="CX25" i="1"/>
  <c r="CW25" i="1"/>
  <c r="CV25" i="1"/>
  <c r="CU25" i="1"/>
  <c r="CT25" i="1"/>
  <c r="CS25" i="1"/>
  <c r="CR25" i="1"/>
  <c r="CP25" i="1"/>
  <c r="CO25" i="1"/>
  <c r="CN25" i="1"/>
  <c r="CM25" i="1"/>
  <c r="CL25" i="1"/>
  <c r="CK25" i="1"/>
  <c r="CJ25" i="1"/>
  <c r="CI25" i="1"/>
  <c r="CH25" i="1"/>
  <c r="CG25" i="1"/>
  <c r="CE25" i="1"/>
  <c r="CD25" i="1"/>
  <c r="CC25" i="1"/>
  <c r="CB25" i="1"/>
  <c r="CA25" i="1"/>
  <c r="BZ25" i="1"/>
  <c r="BY25" i="1"/>
  <c r="BX25" i="1"/>
  <c r="BW25" i="1"/>
  <c r="BV25" i="1"/>
  <c r="BT25" i="1"/>
  <c r="BS25" i="1"/>
  <c r="BR25" i="1"/>
  <c r="BQ25" i="1"/>
  <c r="BP25" i="1"/>
  <c r="BO25" i="1"/>
  <c r="BN25" i="1"/>
  <c r="BM25" i="1"/>
  <c r="BL25" i="1"/>
  <c r="BK25" i="1"/>
  <c r="BI25" i="1"/>
  <c r="BH25" i="1"/>
  <c r="BG25" i="1"/>
  <c r="BE25" i="1"/>
  <c r="BD25" i="1"/>
  <c r="BC25" i="1"/>
  <c r="BA25" i="1"/>
  <c r="AZ25" i="1"/>
  <c r="AY25" i="1"/>
  <c r="AW25" i="1"/>
  <c r="AV25" i="1"/>
  <c r="AU25" i="1"/>
  <c r="AS25" i="1"/>
  <c r="AR25" i="1"/>
  <c r="AQ25" i="1"/>
  <c r="M25" i="1"/>
  <c r="N25" i="1" s="1"/>
  <c r="L25" i="1"/>
  <c r="O25" i="1" s="1"/>
  <c r="I25" i="1"/>
  <c r="P25" i="1" s="1"/>
  <c r="DL24" i="1"/>
  <c r="DK24" i="1"/>
  <c r="DJ24" i="1"/>
  <c r="DI24" i="1"/>
  <c r="DH24" i="1"/>
  <c r="DG24" i="1"/>
  <c r="DF24" i="1"/>
  <c r="DE24" i="1"/>
  <c r="DD24" i="1"/>
  <c r="DC24" i="1"/>
  <c r="DA24" i="1"/>
  <c r="CZ24" i="1"/>
  <c r="CY24" i="1"/>
  <c r="CX24" i="1"/>
  <c r="CW24" i="1"/>
  <c r="CV24" i="1"/>
  <c r="CU24" i="1"/>
  <c r="CT24" i="1"/>
  <c r="CS24" i="1"/>
  <c r="CR24" i="1"/>
  <c r="CP24" i="1"/>
  <c r="CO24" i="1"/>
  <c r="CN24" i="1"/>
  <c r="CM24" i="1"/>
  <c r="CL24" i="1"/>
  <c r="CK24" i="1"/>
  <c r="CJ24" i="1"/>
  <c r="CI24" i="1"/>
  <c r="CH24" i="1"/>
  <c r="CG24" i="1"/>
  <c r="CE24" i="1"/>
  <c r="CD24" i="1"/>
  <c r="CC24" i="1"/>
  <c r="CB24" i="1"/>
  <c r="CA24" i="1"/>
  <c r="BZ24" i="1"/>
  <c r="BY24" i="1"/>
  <c r="BX24" i="1"/>
  <c r="BW24" i="1"/>
  <c r="BV24" i="1"/>
  <c r="BT24" i="1"/>
  <c r="BS24" i="1"/>
  <c r="BR24" i="1"/>
  <c r="BQ24" i="1"/>
  <c r="BP24" i="1"/>
  <c r="BO24" i="1"/>
  <c r="BN24" i="1"/>
  <c r="BM24" i="1"/>
  <c r="BL24" i="1"/>
  <c r="BK24" i="1"/>
  <c r="BI24" i="1"/>
  <c r="BH24" i="1"/>
  <c r="BG24" i="1"/>
  <c r="BE24" i="1"/>
  <c r="BD24" i="1"/>
  <c r="BC24" i="1"/>
  <c r="BA24" i="1"/>
  <c r="AZ24" i="1"/>
  <c r="AY24" i="1"/>
  <c r="AW24" i="1"/>
  <c r="AV24" i="1"/>
  <c r="AU24" i="1"/>
  <c r="AS24" i="1"/>
  <c r="AR24" i="1"/>
  <c r="AQ24" i="1"/>
  <c r="P24" i="1"/>
  <c r="Q24" i="1" s="1"/>
  <c r="O24" i="1"/>
  <c r="N24" i="1"/>
  <c r="M24" i="1"/>
  <c r="L24" i="1"/>
  <c r="I24" i="1"/>
  <c r="DL23" i="1"/>
  <c r="DK23" i="1"/>
  <c r="DJ23" i="1"/>
  <c r="DI23" i="1"/>
  <c r="DH23" i="1"/>
  <c r="DG23" i="1"/>
  <c r="DF23" i="1"/>
  <c r="DE23" i="1"/>
  <c r="DD23" i="1"/>
  <c r="DC23" i="1"/>
  <c r="DA23" i="1"/>
  <c r="CZ23" i="1"/>
  <c r="CY23" i="1"/>
  <c r="CX23" i="1"/>
  <c r="CW23" i="1"/>
  <c r="CV23" i="1"/>
  <c r="CU23" i="1"/>
  <c r="CT23" i="1"/>
  <c r="CS23" i="1"/>
  <c r="CR23" i="1"/>
  <c r="CP23" i="1"/>
  <c r="CO23" i="1"/>
  <c r="CN23" i="1"/>
  <c r="CM23" i="1"/>
  <c r="CL23" i="1"/>
  <c r="CK23" i="1"/>
  <c r="CJ23" i="1"/>
  <c r="CI23" i="1"/>
  <c r="CH23" i="1"/>
  <c r="CG23" i="1"/>
  <c r="CE23" i="1"/>
  <c r="CD23" i="1"/>
  <c r="CC23" i="1"/>
  <c r="CB23" i="1"/>
  <c r="CA23" i="1"/>
  <c r="BZ23" i="1"/>
  <c r="BY23" i="1"/>
  <c r="BX23" i="1"/>
  <c r="BW23" i="1"/>
  <c r="BV23" i="1"/>
  <c r="BT23" i="1"/>
  <c r="BS23" i="1"/>
  <c r="BR23" i="1"/>
  <c r="BQ23" i="1"/>
  <c r="BP23" i="1"/>
  <c r="BO23" i="1"/>
  <c r="BN23" i="1"/>
  <c r="BM23" i="1"/>
  <c r="BL23" i="1"/>
  <c r="BK23" i="1"/>
  <c r="BI23" i="1"/>
  <c r="BH23" i="1"/>
  <c r="BG23" i="1"/>
  <c r="BE23" i="1"/>
  <c r="BD23" i="1"/>
  <c r="BC23" i="1"/>
  <c r="BA23" i="1"/>
  <c r="AZ23" i="1"/>
  <c r="AY23" i="1"/>
  <c r="AW23" i="1"/>
  <c r="AV23" i="1"/>
  <c r="AU23" i="1"/>
  <c r="AS23" i="1"/>
  <c r="AR23" i="1"/>
  <c r="AQ23" i="1"/>
  <c r="M23" i="1"/>
  <c r="N23" i="1" s="1"/>
  <c r="L23" i="1"/>
  <c r="I23" i="1"/>
  <c r="DL22" i="1"/>
  <c r="DK22" i="1"/>
  <c r="DJ22" i="1"/>
  <c r="DI22" i="1"/>
  <c r="DH22" i="1"/>
  <c r="DG22" i="1"/>
  <c r="DF22" i="1"/>
  <c r="DE22" i="1"/>
  <c r="DD22" i="1"/>
  <c r="DC22" i="1"/>
  <c r="DA22" i="1"/>
  <c r="CZ22" i="1"/>
  <c r="CY22" i="1"/>
  <c r="CX22" i="1"/>
  <c r="CW22" i="1"/>
  <c r="CV22" i="1"/>
  <c r="CU22" i="1"/>
  <c r="CT22" i="1"/>
  <c r="CS22" i="1"/>
  <c r="CR22" i="1"/>
  <c r="CP22" i="1"/>
  <c r="CO22" i="1"/>
  <c r="CN22" i="1"/>
  <c r="CM22" i="1"/>
  <c r="CL22" i="1"/>
  <c r="CK22" i="1"/>
  <c r="CJ22" i="1"/>
  <c r="CI22" i="1"/>
  <c r="CH22" i="1"/>
  <c r="CG22" i="1"/>
  <c r="CE22" i="1"/>
  <c r="CD22" i="1"/>
  <c r="CC22" i="1"/>
  <c r="CB22" i="1"/>
  <c r="CA22" i="1"/>
  <c r="BZ22" i="1"/>
  <c r="BY22" i="1"/>
  <c r="BX22" i="1"/>
  <c r="BW22" i="1"/>
  <c r="BV22" i="1"/>
  <c r="BT22" i="1"/>
  <c r="BS22" i="1"/>
  <c r="BR22" i="1"/>
  <c r="BQ22" i="1"/>
  <c r="BP22" i="1"/>
  <c r="BO22" i="1"/>
  <c r="BN22" i="1"/>
  <c r="BM22" i="1"/>
  <c r="BL22" i="1"/>
  <c r="BK22" i="1"/>
  <c r="BI22" i="1"/>
  <c r="BH22" i="1"/>
  <c r="BG22" i="1"/>
  <c r="BE22" i="1"/>
  <c r="BD22" i="1"/>
  <c r="BC22" i="1"/>
  <c r="BA22" i="1"/>
  <c r="AZ22" i="1"/>
  <c r="AY22" i="1"/>
  <c r="AW22" i="1"/>
  <c r="AV22" i="1"/>
  <c r="AU22" i="1"/>
  <c r="AS22" i="1"/>
  <c r="AR22" i="1"/>
  <c r="AQ22" i="1"/>
  <c r="N22" i="1"/>
  <c r="O22" i="1" s="1"/>
  <c r="M22" i="1"/>
  <c r="L22" i="1"/>
  <c r="I22" i="1"/>
  <c r="DL21" i="1"/>
  <c r="DK21" i="1"/>
  <c r="DJ21" i="1"/>
  <c r="DI21" i="1"/>
  <c r="DH21" i="1"/>
  <c r="DG21" i="1"/>
  <c r="DF21" i="1"/>
  <c r="DE21" i="1"/>
  <c r="DD21" i="1"/>
  <c r="DC21" i="1"/>
  <c r="DA21" i="1"/>
  <c r="CZ21" i="1"/>
  <c r="CY21" i="1"/>
  <c r="CX21" i="1"/>
  <c r="CW21" i="1"/>
  <c r="CV21" i="1"/>
  <c r="CU21" i="1"/>
  <c r="CT21" i="1"/>
  <c r="CS21" i="1"/>
  <c r="CR21" i="1"/>
  <c r="CP21" i="1"/>
  <c r="CO21" i="1"/>
  <c r="CN21" i="1"/>
  <c r="CM21" i="1"/>
  <c r="CL21" i="1"/>
  <c r="CK21" i="1"/>
  <c r="CJ21" i="1"/>
  <c r="CI21" i="1"/>
  <c r="CH21" i="1"/>
  <c r="CG21" i="1"/>
  <c r="CE21" i="1"/>
  <c r="CD21" i="1"/>
  <c r="CC21" i="1"/>
  <c r="CB21" i="1"/>
  <c r="CA21" i="1"/>
  <c r="BZ21" i="1"/>
  <c r="BY21" i="1"/>
  <c r="BX21" i="1"/>
  <c r="BW21" i="1"/>
  <c r="BV21" i="1"/>
  <c r="BT21" i="1"/>
  <c r="BS21" i="1"/>
  <c r="BR21" i="1"/>
  <c r="BQ21" i="1"/>
  <c r="BP21" i="1"/>
  <c r="BO21" i="1"/>
  <c r="BN21" i="1"/>
  <c r="BM21" i="1"/>
  <c r="BL21" i="1"/>
  <c r="BK21" i="1"/>
  <c r="BI21" i="1"/>
  <c r="BH21" i="1"/>
  <c r="BG21" i="1"/>
  <c r="BE21" i="1"/>
  <c r="BD21" i="1"/>
  <c r="BC21" i="1"/>
  <c r="BA21" i="1"/>
  <c r="AZ21" i="1"/>
  <c r="AY21" i="1"/>
  <c r="AW21" i="1"/>
  <c r="AV21" i="1"/>
  <c r="AU21" i="1"/>
  <c r="AS21" i="1"/>
  <c r="AR21" i="1"/>
  <c r="AQ21" i="1"/>
  <c r="N21" i="1"/>
  <c r="M21" i="1"/>
  <c r="L21" i="1"/>
  <c r="I21" i="1"/>
  <c r="O21" i="1" s="1"/>
  <c r="P21" i="1" s="1"/>
  <c r="DL20" i="1"/>
  <c r="DK20" i="1"/>
  <c r="DJ20" i="1"/>
  <c r="DI20" i="1"/>
  <c r="DH20" i="1"/>
  <c r="DG20" i="1"/>
  <c r="DF20" i="1"/>
  <c r="DE20" i="1"/>
  <c r="DD20" i="1"/>
  <c r="DC20" i="1"/>
  <c r="DA20" i="1"/>
  <c r="CZ20" i="1"/>
  <c r="CY20" i="1"/>
  <c r="CX20" i="1"/>
  <c r="CW20" i="1"/>
  <c r="CV20" i="1"/>
  <c r="CU20" i="1"/>
  <c r="CT20" i="1"/>
  <c r="CS20" i="1"/>
  <c r="CR20" i="1"/>
  <c r="CP20" i="1"/>
  <c r="CO20" i="1"/>
  <c r="CN20" i="1"/>
  <c r="CM20" i="1"/>
  <c r="CL20" i="1"/>
  <c r="CK20" i="1"/>
  <c r="CJ20" i="1"/>
  <c r="CI20" i="1"/>
  <c r="CH20" i="1"/>
  <c r="CG20" i="1"/>
  <c r="CE20" i="1"/>
  <c r="CD20" i="1"/>
  <c r="CC20" i="1"/>
  <c r="CB20" i="1"/>
  <c r="CA20" i="1"/>
  <c r="BZ20" i="1"/>
  <c r="BY20" i="1"/>
  <c r="BX20" i="1"/>
  <c r="BW20" i="1"/>
  <c r="BV20" i="1"/>
  <c r="BT20" i="1"/>
  <c r="BS20" i="1"/>
  <c r="BR20" i="1"/>
  <c r="BQ20" i="1"/>
  <c r="BP20" i="1"/>
  <c r="BO20" i="1"/>
  <c r="BN20" i="1"/>
  <c r="BM20" i="1"/>
  <c r="BL20" i="1"/>
  <c r="BK20" i="1"/>
  <c r="BI20" i="1"/>
  <c r="BH20" i="1"/>
  <c r="BG20" i="1"/>
  <c r="BE20" i="1"/>
  <c r="BD20" i="1"/>
  <c r="BC20" i="1"/>
  <c r="BA20" i="1"/>
  <c r="AZ20" i="1"/>
  <c r="AY20" i="1"/>
  <c r="AW20" i="1"/>
  <c r="AV20" i="1"/>
  <c r="AU20" i="1"/>
  <c r="AS20" i="1"/>
  <c r="AR20" i="1"/>
  <c r="AQ20" i="1"/>
  <c r="N20" i="1"/>
  <c r="M20" i="1"/>
  <c r="L20" i="1"/>
  <c r="I20" i="1"/>
  <c r="DL19" i="1"/>
  <c r="DK19" i="1"/>
  <c r="DJ19" i="1"/>
  <c r="DI19" i="1"/>
  <c r="DH19" i="1"/>
  <c r="DG19" i="1"/>
  <c r="DF19" i="1"/>
  <c r="DE19" i="1"/>
  <c r="DD19" i="1"/>
  <c r="DC19" i="1"/>
  <c r="DA19" i="1"/>
  <c r="CZ19" i="1"/>
  <c r="CY19" i="1"/>
  <c r="CX19" i="1"/>
  <c r="CW19" i="1"/>
  <c r="CV19" i="1"/>
  <c r="CU19" i="1"/>
  <c r="CT19" i="1"/>
  <c r="CS19" i="1"/>
  <c r="CR19" i="1"/>
  <c r="CP19" i="1"/>
  <c r="CO19" i="1"/>
  <c r="CN19" i="1"/>
  <c r="CM19" i="1"/>
  <c r="CL19" i="1"/>
  <c r="CK19" i="1"/>
  <c r="CJ19" i="1"/>
  <c r="CI19" i="1"/>
  <c r="CH19" i="1"/>
  <c r="CG19" i="1"/>
  <c r="CE19" i="1"/>
  <c r="CD19" i="1"/>
  <c r="CC19" i="1"/>
  <c r="CB19" i="1"/>
  <c r="CA19" i="1"/>
  <c r="BZ19" i="1"/>
  <c r="BY19" i="1"/>
  <c r="BX19" i="1"/>
  <c r="BW19" i="1"/>
  <c r="BV19" i="1"/>
  <c r="BT19" i="1"/>
  <c r="BS19" i="1"/>
  <c r="BR19" i="1"/>
  <c r="BQ19" i="1"/>
  <c r="BP19" i="1"/>
  <c r="BO19" i="1"/>
  <c r="BN19" i="1"/>
  <c r="BM19" i="1"/>
  <c r="BL19" i="1"/>
  <c r="BK19" i="1"/>
  <c r="BI19" i="1"/>
  <c r="BH19" i="1"/>
  <c r="BG19" i="1"/>
  <c r="BE19" i="1"/>
  <c r="BD19" i="1"/>
  <c r="BC19" i="1"/>
  <c r="BA19" i="1"/>
  <c r="AZ19" i="1"/>
  <c r="AY19" i="1"/>
  <c r="AW19" i="1"/>
  <c r="AV19" i="1"/>
  <c r="AU19" i="1"/>
  <c r="AS19" i="1"/>
  <c r="AR19" i="1"/>
  <c r="AQ19" i="1"/>
  <c r="N19" i="1"/>
  <c r="M19" i="1"/>
  <c r="L19" i="1"/>
  <c r="I19" i="1"/>
  <c r="DL18" i="1"/>
  <c r="DK18" i="1"/>
  <c r="DJ18" i="1"/>
  <c r="DI18" i="1"/>
  <c r="DH18" i="1"/>
  <c r="DG18" i="1"/>
  <c r="DF18" i="1"/>
  <c r="DE18" i="1"/>
  <c r="DD18" i="1"/>
  <c r="DC18" i="1"/>
  <c r="DA18" i="1"/>
  <c r="CZ18" i="1"/>
  <c r="CY18" i="1"/>
  <c r="CX18" i="1"/>
  <c r="CW18" i="1"/>
  <c r="CV18" i="1"/>
  <c r="CU18" i="1"/>
  <c r="CT18" i="1"/>
  <c r="CS18" i="1"/>
  <c r="CR18" i="1"/>
  <c r="CP18" i="1"/>
  <c r="CO18" i="1"/>
  <c r="CN18" i="1"/>
  <c r="CM18" i="1"/>
  <c r="CL18" i="1"/>
  <c r="CK18" i="1"/>
  <c r="CJ18" i="1"/>
  <c r="CI18" i="1"/>
  <c r="CH18" i="1"/>
  <c r="CG18" i="1"/>
  <c r="CE18" i="1"/>
  <c r="CD18" i="1"/>
  <c r="CC18" i="1"/>
  <c r="CB18" i="1"/>
  <c r="CA18" i="1"/>
  <c r="BZ18" i="1"/>
  <c r="BY18" i="1"/>
  <c r="BX18" i="1"/>
  <c r="BW18" i="1"/>
  <c r="BV18" i="1"/>
  <c r="BT18" i="1"/>
  <c r="BS18" i="1"/>
  <c r="BR18" i="1"/>
  <c r="BQ18" i="1"/>
  <c r="BP18" i="1"/>
  <c r="BO18" i="1"/>
  <c r="BN18" i="1"/>
  <c r="BM18" i="1"/>
  <c r="BL18" i="1"/>
  <c r="BK18" i="1"/>
  <c r="BI18" i="1"/>
  <c r="BH18" i="1"/>
  <c r="BG18" i="1"/>
  <c r="BE18" i="1"/>
  <c r="BD18" i="1"/>
  <c r="BC18" i="1"/>
  <c r="BA18" i="1"/>
  <c r="AZ18" i="1"/>
  <c r="AY18" i="1"/>
  <c r="AW18" i="1"/>
  <c r="AV18" i="1"/>
  <c r="AU18" i="1"/>
  <c r="AS18" i="1"/>
  <c r="AR18" i="1"/>
  <c r="AQ18" i="1"/>
  <c r="M18" i="1"/>
  <c r="N18" i="1" s="1"/>
  <c r="L18" i="1"/>
  <c r="I18" i="1"/>
  <c r="DL17" i="1"/>
  <c r="DK17" i="1"/>
  <c r="DJ17" i="1"/>
  <c r="DI17" i="1"/>
  <c r="DH17" i="1"/>
  <c r="DG17" i="1"/>
  <c r="DF17" i="1"/>
  <c r="DE17" i="1"/>
  <c r="DD17" i="1"/>
  <c r="DC17" i="1"/>
  <c r="DA17" i="1"/>
  <c r="CZ17" i="1"/>
  <c r="CY17" i="1"/>
  <c r="CX17" i="1"/>
  <c r="CW17" i="1"/>
  <c r="CV17" i="1"/>
  <c r="CU17" i="1"/>
  <c r="CT17" i="1"/>
  <c r="CS17" i="1"/>
  <c r="CR17" i="1"/>
  <c r="CP17" i="1"/>
  <c r="CO17" i="1"/>
  <c r="CN17" i="1"/>
  <c r="CM17" i="1"/>
  <c r="CL17" i="1"/>
  <c r="CK17" i="1"/>
  <c r="CJ17" i="1"/>
  <c r="CI17" i="1"/>
  <c r="CH17" i="1"/>
  <c r="CG17" i="1"/>
  <c r="CE17" i="1"/>
  <c r="CD17" i="1"/>
  <c r="CC17" i="1"/>
  <c r="CB17" i="1"/>
  <c r="CA17" i="1"/>
  <c r="BZ17" i="1"/>
  <c r="BY17" i="1"/>
  <c r="BX17" i="1"/>
  <c r="BW17" i="1"/>
  <c r="BV17" i="1"/>
  <c r="BT17" i="1"/>
  <c r="BS17" i="1"/>
  <c r="BR17" i="1"/>
  <c r="BQ17" i="1"/>
  <c r="BP17" i="1"/>
  <c r="BO17" i="1"/>
  <c r="BN17" i="1"/>
  <c r="BM17" i="1"/>
  <c r="BL17" i="1"/>
  <c r="BK17" i="1"/>
  <c r="BI17" i="1"/>
  <c r="BH17" i="1"/>
  <c r="BG17" i="1"/>
  <c r="BE17" i="1"/>
  <c r="BD17" i="1"/>
  <c r="BC17" i="1"/>
  <c r="BA17" i="1"/>
  <c r="AZ17" i="1"/>
  <c r="AY17" i="1"/>
  <c r="AW17" i="1"/>
  <c r="AV17" i="1"/>
  <c r="AU17" i="1"/>
  <c r="AS17" i="1"/>
  <c r="AR17" i="1"/>
  <c r="AQ17" i="1"/>
  <c r="M17" i="1"/>
  <c r="N17" i="1" s="1"/>
  <c r="L17" i="1"/>
  <c r="I17" i="1"/>
  <c r="DL16" i="1"/>
  <c r="DK16" i="1"/>
  <c r="DJ16" i="1"/>
  <c r="DJ27" i="1" s="1"/>
  <c r="DI16" i="1"/>
  <c r="DI27" i="1" s="1"/>
  <c r="DH16" i="1"/>
  <c r="DH27" i="1" s="1"/>
  <c r="DG16" i="1"/>
  <c r="DG27" i="1" s="1"/>
  <c r="DF16" i="1"/>
  <c r="DF27" i="1" s="1"/>
  <c r="DE16" i="1"/>
  <c r="DE27" i="1" s="1"/>
  <c r="DD16" i="1"/>
  <c r="DD27" i="1" s="1"/>
  <c r="DC16" i="1"/>
  <c r="DC27" i="1" s="1"/>
  <c r="DA16" i="1"/>
  <c r="CZ16" i="1"/>
  <c r="CZ27" i="1" s="1"/>
  <c r="CY16" i="1"/>
  <c r="CY27" i="1" s="1"/>
  <c r="CX16" i="1"/>
  <c r="CX27" i="1" s="1"/>
  <c r="CW16" i="1"/>
  <c r="CW27" i="1" s="1"/>
  <c r="CV16" i="1"/>
  <c r="CV27" i="1" s="1"/>
  <c r="CU16" i="1"/>
  <c r="CU27" i="1" s="1"/>
  <c r="CT16" i="1"/>
  <c r="CT27" i="1" s="1"/>
  <c r="CS16" i="1"/>
  <c r="CS27" i="1" s="1"/>
  <c r="CR16" i="1"/>
  <c r="CR27" i="1" s="1"/>
  <c r="CP16" i="1"/>
  <c r="CO16" i="1"/>
  <c r="CN16" i="1"/>
  <c r="CN27" i="1" s="1"/>
  <c r="CM16" i="1"/>
  <c r="CM27" i="1" s="1"/>
  <c r="CL16" i="1"/>
  <c r="CL27" i="1" s="1"/>
  <c r="CK16" i="1"/>
  <c r="CK27" i="1" s="1"/>
  <c r="CJ16" i="1"/>
  <c r="CJ27" i="1" s="1"/>
  <c r="CI16" i="1"/>
  <c r="CI27" i="1" s="1"/>
  <c r="CH16" i="1"/>
  <c r="CH27" i="1" s="1"/>
  <c r="CG16" i="1"/>
  <c r="CG27" i="1" s="1"/>
  <c r="CE16" i="1"/>
  <c r="CD16" i="1"/>
  <c r="CC16" i="1"/>
  <c r="CC27" i="1" s="1"/>
  <c r="CB16" i="1"/>
  <c r="CB27" i="1" s="1"/>
  <c r="CA16" i="1"/>
  <c r="CA27" i="1" s="1"/>
  <c r="BZ16" i="1"/>
  <c r="BZ27" i="1" s="1"/>
  <c r="BY16" i="1"/>
  <c r="BY27" i="1" s="1"/>
  <c r="BX16" i="1"/>
  <c r="BX27" i="1" s="1"/>
  <c r="BW16" i="1"/>
  <c r="BW27" i="1" s="1"/>
  <c r="BV16" i="1"/>
  <c r="BV27" i="1" s="1"/>
  <c r="BT16" i="1"/>
  <c r="BS16" i="1"/>
  <c r="BR16" i="1"/>
  <c r="BR27" i="1" s="1"/>
  <c r="BQ16" i="1"/>
  <c r="BQ27" i="1" s="1"/>
  <c r="BP16" i="1"/>
  <c r="BP27" i="1" s="1"/>
  <c r="BO16" i="1"/>
  <c r="BO27" i="1" s="1"/>
  <c r="BN16" i="1"/>
  <c r="BN27" i="1" s="1"/>
  <c r="BM16" i="1"/>
  <c r="BM27" i="1" s="1"/>
  <c r="BL16" i="1"/>
  <c r="BL27" i="1" s="1"/>
  <c r="BK16" i="1"/>
  <c r="BK27" i="1" s="1"/>
  <c r="BI16" i="1"/>
  <c r="BI27" i="1" s="1"/>
  <c r="BH16" i="1"/>
  <c r="BH27" i="1" s="1"/>
  <c r="BG16" i="1"/>
  <c r="BG27" i="1" s="1"/>
  <c r="BE16" i="1"/>
  <c r="BE27" i="1" s="1"/>
  <c r="BD16" i="1"/>
  <c r="BD27" i="1" s="1"/>
  <c r="BC16" i="1"/>
  <c r="BC27" i="1" s="1"/>
  <c r="BA16" i="1"/>
  <c r="BA27" i="1" s="1"/>
  <c r="AZ16" i="1"/>
  <c r="AZ27" i="1" s="1"/>
  <c r="AY16" i="1"/>
  <c r="AY27" i="1" s="1"/>
  <c r="AW16" i="1"/>
  <c r="AW27" i="1" s="1"/>
  <c r="AV16" i="1"/>
  <c r="AV27" i="1" s="1"/>
  <c r="AU16" i="1"/>
  <c r="AU27" i="1" s="1"/>
  <c r="AS16" i="1"/>
  <c r="AS27" i="1" s="1"/>
  <c r="AR16" i="1"/>
  <c r="AR27" i="1" s="1"/>
  <c r="AQ16" i="1"/>
  <c r="AQ27" i="1" s="1"/>
  <c r="O16" i="1"/>
  <c r="P16" i="1" s="1"/>
  <c r="N16" i="1"/>
  <c r="M16" i="1"/>
  <c r="L16" i="1"/>
  <c r="L27" i="1" s="1"/>
  <c r="L28" i="1" s="1"/>
  <c r="I16" i="1"/>
  <c r="I27" i="1" s="1"/>
  <c r="I28" i="1" s="1"/>
  <c r="C10" i="1"/>
  <c r="M9" i="1"/>
  <c r="C9" i="1"/>
  <c r="C8" i="1"/>
  <c r="C7" i="1"/>
  <c r="C6" i="1"/>
  <c r="C5" i="1"/>
  <c r="E4" i="1"/>
  <c r="C4" i="1"/>
  <c r="U3" i="1"/>
  <c r="C3" i="1"/>
  <c r="CE37" i="1" l="1"/>
  <c r="CD27" i="1"/>
  <c r="DL27" i="1"/>
  <c r="DK37" i="1"/>
  <c r="CE27" i="1"/>
  <c r="CO27" i="1"/>
  <c r="BT27" i="1"/>
  <c r="CP27" i="1"/>
  <c r="DA27" i="1"/>
  <c r="CO37" i="1"/>
  <c r="DA37" i="1"/>
  <c r="U45" i="1"/>
  <c r="DS45" i="1" s="1"/>
  <c r="DS46" i="1" s="1"/>
  <c r="BS27" i="1"/>
  <c r="DK27" i="1"/>
  <c r="CD37" i="1"/>
  <c r="CP37" i="1"/>
  <c r="Q16" i="1"/>
  <c r="S16" i="1"/>
  <c r="Q25" i="1"/>
  <c r="S25" i="1" s="1"/>
  <c r="O17" i="1"/>
  <c r="P17" i="1" s="1"/>
  <c r="BQ33" i="1"/>
  <c r="BQ37" i="1" s="1"/>
  <c r="Q37" i="1"/>
  <c r="Q38" i="1" s="1"/>
  <c r="Q21" i="1"/>
  <c r="S21" i="1" s="1"/>
  <c r="T44" i="1"/>
  <c r="DK44" i="1" s="1"/>
  <c r="DK46" i="1" s="1"/>
  <c r="DJ44" i="1"/>
  <c r="DJ46" i="1" s="1"/>
  <c r="P18" i="1"/>
  <c r="N27" i="1"/>
  <c r="N28" i="1" s="1"/>
  <c r="Q34" i="1"/>
  <c r="S34" i="1" s="1"/>
  <c r="O19" i="1"/>
  <c r="P19" i="1" s="1"/>
  <c r="P37" i="1"/>
  <c r="P38" i="1" s="1"/>
  <c r="O20" i="1"/>
  <c r="P20" i="1" s="1"/>
  <c r="T26" i="1"/>
  <c r="DR26" i="1" s="1"/>
  <c r="DR27" i="1" s="1"/>
  <c r="Q35" i="1"/>
  <c r="S35" i="1" s="1"/>
  <c r="S36" i="1"/>
  <c r="T43" i="1"/>
  <c r="P46" i="1"/>
  <c r="P47" i="1" s="1"/>
  <c r="P22" i="1"/>
  <c r="S24" i="1"/>
  <c r="S33" i="1"/>
  <c r="O23" i="1"/>
  <c r="P23" i="1" s="1"/>
  <c r="O18" i="1"/>
  <c r="S46" i="1"/>
  <c r="S47" i="1" s="1"/>
  <c r="BN33" i="1"/>
  <c r="BN37" i="1" s="1"/>
  <c r="BP33" i="1"/>
  <c r="BP37" i="1" s="1"/>
  <c r="O27" i="1"/>
  <c r="U26" i="1" l="1"/>
  <c r="DS26" i="1" s="1"/>
  <c r="DS27" i="1" s="1"/>
  <c r="Q20" i="1"/>
  <c r="S20" i="1" s="1"/>
  <c r="T34" i="1"/>
  <c r="U34" i="1" s="1"/>
  <c r="S23" i="1"/>
  <c r="Q23" i="1"/>
  <c r="Q19" i="1"/>
  <c r="Q27" i="1" s="1"/>
  <c r="Q17" i="1"/>
  <c r="S17" i="1" s="1"/>
  <c r="P27" i="1"/>
  <c r="T25" i="1"/>
  <c r="U25" i="1" s="1"/>
  <c r="T21" i="1"/>
  <c r="U21" i="1"/>
  <c r="T35" i="1"/>
  <c r="U35" i="1" s="1"/>
  <c r="S22" i="1"/>
  <c r="Q22" i="1"/>
  <c r="U44" i="1"/>
  <c r="DL44" i="1" s="1"/>
  <c r="DL46" i="1" s="1"/>
  <c r="BR33" i="1"/>
  <c r="BR37" i="1" s="1"/>
  <c r="S37" i="1"/>
  <c r="S38" i="1" s="1"/>
  <c r="T33" i="1"/>
  <c r="U33" i="1" s="1"/>
  <c r="Q18" i="1"/>
  <c r="S18" i="1" s="1"/>
  <c r="T24" i="1"/>
  <c r="U24" i="1" s="1"/>
  <c r="CZ43" i="1"/>
  <c r="CZ46" i="1" s="1"/>
  <c r="T46" i="1"/>
  <c r="T47" i="1" s="1"/>
  <c r="U43" i="1"/>
  <c r="U36" i="1"/>
  <c r="DS36" i="1" s="1"/>
  <c r="DS37" i="1" s="1"/>
  <c r="DQ36" i="1"/>
  <c r="DQ37" i="1" s="1"/>
  <c r="T36" i="1"/>
  <c r="DR36" i="1" s="1"/>
  <c r="DR37" i="1" s="1"/>
  <c r="T16" i="1"/>
  <c r="U16" i="1" s="1"/>
  <c r="T17" i="1" l="1"/>
  <c r="U17" i="1" s="1"/>
  <c r="Q28" i="1"/>
  <c r="T5" i="1"/>
  <c r="U5" i="1" s="1"/>
  <c r="T18" i="1"/>
  <c r="U18" i="1"/>
  <c r="U37" i="1"/>
  <c r="U38" i="1" s="1"/>
  <c r="BT33" i="1"/>
  <c r="BT37" i="1" s="1"/>
  <c r="T20" i="1"/>
  <c r="U20" i="1" s="1"/>
  <c r="U46" i="1"/>
  <c r="U47" i="1" s="1"/>
  <c r="DA43" i="1"/>
  <c r="DA46" i="1" s="1"/>
  <c r="S19" i="1"/>
  <c r="S27" i="1" s="1"/>
  <c r="T37" i="1"/>
  <c r="T38" i="1" s="1"/>
  <c r="BS33" i="1"/>
  <c r="BS37" i="1" s="1"/>
  <c r="T4" i="1"/>
  <c r="U4" i="1" s="1"/>
  <c r="P28" i="1"/>
  <c r="U23" i="1"/>
  <c r="T23" i="1"/>
  <c r="T22" i="1"/>
  <c r="U22" i="1" s="1"/>
  <c r="T27" i="1" l="1"/>
  <c r="S28" i="1"/>
  <c r="T6" i="1"/>
  <c r="T19" i="1"/>
  <c r="U19" i="1" s="1"/>
  <c r="U27" i="1" s="1"/>
  <c r="U28" i="1" s="1"/>
  <c r="U6" i="1" l="1"/>
  <c r="T28" i="1"/>
  <c r="T7" i="1"/>
  <c r="U7" i="1" s="1"/>
  <c r="T8" i="1" l="1"/>
  <c r="T9" i="1" l="1"/>
  <c r="U9" i="1" s="1"/>
  <c r="U8" i="1"/>
  <c r="T10" i="1" l="1"/>
  <c r="U10" i="1" s="1"/>
</calcChain>
</file>

<file path=xl/sharedStrings.xml><?xml version="1.0" encoding="utf-8"?>
<sst xmlns="http://schemas.openxmlformats.org/spreadsheetml/2006/main" count="1533" uniqueCount="180">
  <si>
    <r>
      <t xml:space="preserve">            CPB Funding Proposal Cost Estimate (Activity)                                                                                                             </t>
    </r>
    <r>
      <rPr>
        <sz val="30"/>
        <color theme="2" tint="-9.9978637043366805E-2"/>
        <rFont val="Calibri"/>
        <family val="2"/>
        <scheme val="minor"/>
      </rPr>
      <t xml:space="preserve">    Internal Use Only</t>
    </r>
  </si>
  <si>
    <t>Country</t>
  </si>
  <si>
    <t>Strategic Outcome Number &amp; Description</t>
  </si>
  <si>
    <t>Supply Chain Rates 
($/MT)</t>
  </si>
  <si>
    <t>LP</t>
  </si>
  <si>
    <t>Activity Costs Summary</t>
  </si>
  <si>
    <t>USD</t>
  </si>
  <si>
    <t>Grant Number</t>
  </si>
  <si>
    <t>RP</t>
  </si>
  <si>
    <t>Transfer</t>
  </si>
  <si>
    <t>Contribution Ref.</t>
  </si>
  <si>
    <t>IP</t>
  </si>
  <si>
    <t>Implementation Costs</t>
  </si>
  <si>
    <t>Organisation Name</t>
  </si>
  <si>
    <t>Activity WBS No.</t>
  </si>
  <si>
    <t>ML01.01.021.SMP1</t>
  </si>
  <si>
    <t>FLA Fixed Cost Rate (%)</t>
  </si>
  <si>
    <t>Direct Operating Costs (DOC)</t>
  </si>
  <si>
    <t>Grant TOD (dd-mm-yyyy)</t>
  </si>
  <si>
    <t>Activity Number &amp; Description</t>
  </si>
  <si>
    <t>CBT &amp; Com Voucher Rate (%)</t>
  </si>
  <si>
    <t>Direct Support Costs (DSC)</t>
  </si>
  <si>
    <t>Grant TDD (dd-mm-yyyy)</t>
  </si>
  <si>
    <t>Act4 Provide School meals to School children in targetted areas</t>
  </si>
  <si>
    <t>Implementation Cost Rate (%)</t>
  </si>
  <si>
    <t>Total Direct Costs</t>
  </si>
  <si>
    <t>Grant Currency</t>
  </si>
  <si>
    <t>DSC Rate (% of DOC)</t>
  </si>
  <si>
    <t>Indirect Support Cost (ISC)</t>
  </si>
  <si>
    <t>Exchange Rate</t>
  </si>
  <si>
    <t>ISC Rate (%)</t>
  </si>
  <si>
    <t>Grant Total Activity Costs</t>
  </si>
  <si>
    <t>Food</t>
  </si>
  <si>
    <t>Commodity</t>
  </si>
  <si>
    <t>Commodity Type</t>
  </si>
  <si>
    <t>Purchase Type</t>
  </si>
  <si>
    <t>Purchase Origin</t>
  </si>
  <si>
    <t>Incoterm</t>
  </si>
  <si>
    <t>Food Commodity</t>
  </si>
  <si>
    <t>Food Transfer Costs</t>
  </si>
  <si>
    <t>Total Transfer
Costs (USD)</t>
  </si>
  <si>
    <t>Implementation Cost (USD)</t>
  </si>
  <si>
    <t>DOC
(USD)</t>
  </si>
  <si>
    <t>DSC
(USD)</t>
  </si>
  <si>
    <t>Total Direct Cost
(USD)</t>
  </si>
  <si>
    <t>CEREALS</t>
  </si>
  <si>
    <t>PULSES</t>
  </si>
  <si>
    <t>OILS AND FATS</t>
  </si>
  <si>
    <t>MIXED AND BLENDED FOOD</t>
  </si>
  <si>
    <t>OTHERS</t>
  </si>
  <si>
    <t>Other*</t>
  </si>
  <si>
    <t>Tonnage (MT)</t>
  </si>
  <si>
    <t>Rate $/MT</t>
  </si>
  <si>
    <t>Ext. Transport 
Mode</t>
  </si>
  <si>
    <t>Ext. Transport 
$/MT</t>
  </si>
  <si>
    <t>Ext. Transport 
($)</t>
  </si>
  <si>
    <t>Supply Chain 
$/MT</t>
  </si>
  <si>
    <t>Supply Chain 
($)</t>
  </si>
  <si>
    <t>FLA Fixed Cost 
($)</t>
  </si>
  <si>
    <t>CER LP</t>
  </si>
  <si>
    <t>CER RP</t>
  </si>
  <si>
    <t>CER IP</t>
  </si>
  <si>
    <t>PUL LP</t>
  </si>
  <si>
    <t>PUL RP</t>
  </si>
  <si>
    <t>PUL IP</t>
  </si>
  <si>
    <t>OIL LP</t>
  </si>
  <si>
    <t>OIL RP</t>
  </si>
  <si>
    <t>OIL IP</t>
  </si>
  <si>
    <t>MIX LP</t>
  </si>
  <si>
    <t>MIX RP</t>
  </si>
  <si>
    <t>MIX IP</t>
  </si>
  <si>
    <t>OTH LP</t>
  </si>
  <si>
    <t>OTH RP</t>
  </si>
  <si>
    <t>OTH IP</t>
  </si>
  <si>
    <t>Tonnage</t>
  </si>
  <si>
    <t>Commodity 
Amount</t>
  </si>
  <si>
    <t>EXTR 
Amount</t>
  </si>
  <si>
    <t>Supply Chain 
Amount</t>
  </si>
  <si>
    <t>FLA
Amount</t>
  </si>
  <si>
    <t>Total Food Transfers</t>
  </si>
  <si>
    <t>Implement.</t>
  </si>
  <si>
    <t>DOC</t>
  </si>
  <si>
    <t>DSC</t>
  </si>
  <si>
    <t>Total Direct Cost</t>
  </si>
  <si>
    <t>Total Food Cost (USD):</t>
  </si>
  <si>
    <t>Cash Based Transfer &amp; Commodity Voucher (CBT &amp; CV)</t>
  </si>
  <si>
    <t>Cash Transfer to Beneficiaries</t>
  </si>
  <si>
    <t>Cash Transfer to Host Government</t>
  </si>
  <si>
    <t>Value Voucher Transfer</t>
  </si>
  <si>
    <t>Value Voucher Transfer - Non Food</t>
  </si>
  <si>
    <t>Commodity Voucher</t>
  </si>
  <si>
    <t>TYPE</t>
  </si>
  <si>
    <t>CBT &amp; CV  Value (USD)</t>
  </si>
  <si>
    <t>Transfer Cost (USD)</t>
  </si>
  <si>
    <t>Total Transfer 
(USD)</t>
  </si>
  <si>
    <t>Transfer Value</t>
  </si>
  <si>
    <t>Transfer 
Cost</t>
  </si>
  <si>
    <t>Total Transfers Costs</t>
  </si>
  <si>
    <t>Total CBT &amp; Commodity Voucher Cost (USD):</t>
  </si>
  <si>
    <t>Capacity Strengthening &amp; Service Delivery (CS/SD)</t>
  </si>
  <si>
    <t>Capacity Strengthening</t>
  </si>
  <si>
    <t>Service Delivery</t>
  </si>
  <si>
    <t>CS/SD Value
(USD)</t>
  </si>
  <si>
    <t>Total Capacity Strengthening &amp; SD Costs (USD):</t>
  </si>
  <si>
    <t>Additional DSC</t>
  </si>
  <si>
    <t>DSC Additional Amount</t>
  </si>
  <si>
    <t>Total Additional DSC (USD):</t>
  </si>
  <si>
    <t>* For programming above FCR rates, explanation to be provided in the Remarks field.</t>
  </si>
  <si>
    <r>
      <rPr>
        <b/>
        <i/>
        <sz val="10"/>
        <color theme="1"/>
        <rFont val="Calibri"/>
        <family val="2"/>
        <scheme val="minor"/>
      </rPr>
      <t>Note:</t>
    </r>
    <r>
      <rPr>
        <i/>
        <sz val="10"/>
        <color theme="1"/>
        <rFont val="Calibri"/>
        <family val="2"/>
        <scheme val="minor"/>
      </rPr>
      <t xml:space="preserve"> Values by cost component may vary at time of programming the funds due to changes in pipeline requirements, operational challenges, prices and budget revisions. Type of commodities and type of modality may also change but the fund utilization will still be in line with the intended purpose and strategic outcome.</t>
    </r>
  </si>
  <si>
    <t>Remarks</t>
  </si>
  <si>
    <t xml:space="preserve">            CPB Funding Proposal Cost Estimate (Activity)                                                                                                                 Internal Use Only</t>
  </si>
  <si>
    <t>MALI</t>
  </si>
  <si>
    <t>EURO</t>
  </si>
  <si>
    <t xml:space="preserve">
SO3 /Targeted populations (children 6-59 months and PLW) in prioritized areas have reduced malnutrition in line with national targets</t>
  </si>
  <si>
    <t>BELGIUM</t>
  </si>
  <si>
    <t>ML01.02.031.NPA1</t>
  </si>
  <si>
    <t/>
  </si>
  <si>
    <t xml:space="preserve">Act5/Provide nutritious complements to targeted children (age 6-23) and cash to PLW to prevent undernutrition outside of  crisis/post crisis areas </t>
  </si>
  <si>
    <t>MIX CORN-SOYA BLEND (CSB)</t>
  </si>
  <si>
    <t>INDIA</t>
  </si>
  <si>
    <t>FOB</t>
  </si>
  <si>
    <t>Ocean Transport</t>
  </si>
  <si>
    <t>Total Food Cost (EURO):</t>
  </si>
  <si>
    <t>Total CBT &amp; Commodity Voucher Cost (EURO):</t>
  </si>
  <si>
    <t>Total Capacity Strengthening &amp; SD Costs (EURO):</t>
  </si>
  <si>
    <t>Total Additional DSC (EURO):</t>
  </si>
  <si>
    <t>Note: Values by cost component may vary at time of programming the funds due to changes in pipeline requirements, operational challenges, prices and budget revisions. Type of commodities and type of modality may also change but the fund utilization will still be in line with the intended purpose and strategic outcome.</t>
  </si>
  <si>
    <t xml:space="preserve"> </t>
  </si>
  <si>
    <t>ML01.02.031.NTA1</t>
  </si>
  <si>
    <t>aCT6/Provide nutritious food to children and food assistance (food/CBT) to PLW for treatment of malnutrition-including support to caregivers</t>
  </si>
  <si>
    <t>MIX READY TO USE SUPPLEMENTARY FOOD</t>
  </si>
  <si>
    <t>France</t>
  </si>
  <si>
    <t xml:space="preserve">
SO4/ Populations in targeted areas, including vulnerable smallholder farmers, have enhanced livelihoods and resilience to better support food security and nutrition needs all year-round.</t>
  </si>
  <si>
    <t>ML01.03.041.ACL1</t>
  </si>
  <si>
    <t xml:space="preserve">Act8/Provide food for assets to targeted smallholders, develop, restore and rehabilitate productive infrastructures and sustainable natural resource use
through a participatory process </t>
  </si>
  <si>
    <t xml:space="preserve">WFP Funding Proposal </t>
  </si>
  <si>
    <t>Date Prepared</t>
  </si>
  <si>
    <t>Mali</t>
  </si>
  <si>
    <t>Grant amount</t>
  </si>
  <si>
    <t>Grant currency</t>
  </si>
  <si>
    <t xml:space="preserve">Exchange Rate (Equivalent to 1 USD) </t>
  </si>
  <si>
    <t>Grant amount USD</t>
  </si>
  <si>
    <t>Grant TOD</t>
  </si>
  <si>
    <t>Grant TDD</t>
  </si>
  <si>
    <t>SUMMARY BY TOOL IN USD</t>
  </si>
  <si>
    <t>Transfer Value (USD)</t>
  </si>
  <si>
    <t>Transfer Costs (USD)</t>
  </si>
  <si>
    <t>Total Transfer USD</t>
  </si>
  <si>
    <t>Implementation (USD)</t>
  </si>
  <si>
    <t>DOC (USD)</t>
  </si>
  <si>
    <t>DSC (USD)</t>
  </si>
  <si>
    <t xml:space="preserve">Total Direct Cost (USD) </t>
  </si>
  <si>
    <t>Cash Based Transfers &amp; Commodity</t>
  </si>
  <si>
    <t>SUMMARY BY TOOL IN GRANT CURRENCY</t>
  </si>
  <si>
    <t>SUMMARY BY TOOL IN EUR</t>
  </si>
  <si>
    <t>Transfer Value (EUR)</t>
  </si>
  <si>
    <t>Transfer Costs (EUR)</t>
  </si>
  <si>
    <t>Total Transfer EUR</t>
  </si>
  <si>
    <t>Implementation  (EUR)</t>
  </si>
  <si>
    <t>DOC (EUR)</t>
  </si>
  <si>
    <t>DSC (EUR)</t>
  </si>
  <si>
    <t xml:space="preserve">Total Direct Cost (EUR) </t>
  </si>
  <si>
    <t xml:space="preserve">COST SUMMARY </t>
  </si>
  <si>
    <t>Cost Category</t>
  </si>
  <si>
    <t>Amount USD</t>
  </si>
  <si>
    <t>Amount EUR</t>
  </si>
  <si>
    <t>Transfer Costs</t>
  </si>
  <si>
    <t>Note: Tonnage and values by costs component may vary at the time of procurement due to changes in pipeline requirements and prices and due to budget revisions. The type of transfer modality might change in line with the intended purpose. In case of in-kind assistance, type of commodities might change in line with the intended purpose and strategic outcome.</t>
  </si>
  <si>
    <t>Grant Total Costs</t>
  </si>
  <si>
    <t>ML01.01.011.URT1</t>
  </si>
  <si>
    <t>Act1  : Provide unconditionnal cash or food transferts to populations affected by conflict-related to displacement, natural disasters and production chocks</t>
  </si>
  <si>
    <t>SO1 ACT1</t>
  </si>
  <si>
    <t>SO1 ACT2</t>
  </si>
  <si>
    <t>SO2 ACT4</t>
  </si>
  <si>
    <t>SO3 ACT5</t>
  </si>
  <si>
    <t>SO3 ACT6</t>
  </si>
  <si>
    <t>SO4 ACT8</t>
  </si>
  <si>
    <t>ML01.01.011.NPA1</t>
  </si>
  <si>
    <t>Act 2 : Provide blanket supplementary feeding to children aged 6-23 months and pregnant and lacting women in conjonction with general cash/food distributions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</si>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</sst>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eneral;;"/>
    <numFmt numFmtId="165" formatCode="_-* #,##0_-;\-* #,##0_-;_-* &quot;-&quot;??_-;_-@_-"/>
    <numFmt numFmtId="166" formatCode="&quot;$&quot;#,##0;;"/>
    <numFmt numFmtId="167" formatCode="#,##0;;"/>
    <numFmt numFmtId="168" formatCode="[$-C09]dd/mmm/yy;@"/>
    <numFmt numFmtId="169" formatCode="0%;;;"/>
    <numFmt numFmtId="170" formatCode="#,##0.00;;;"/>
    <numFmt numFmtId="171" formatCode="_(* #,##0.00_);_(* \(#,##0.00\);_(* &quot;-&quot;??_);_(@_)"/>
    <numFmt numFmtId="172" formatCode="_(* #,##0_);_(* \(#,##0\);_(* &quot;-&quot;??_);_(@_)"/>
    <numFmt numFmtId="173" formatCode="##,##0.000;;;"/>
    <numFmt numFmtId="174" formatCode="#,##0.000"/>
    <numFmt numFmtId="175" formatCode="&quot;$&quot;#,##0.00;;;"/>
    <numFmt numFmtId="176" formatCode="_(* #,##0.0_);_(* \(#,##0.0\);_(* &quot;-&quot;??_);_(@_)"/>
    <numFmt numFmtId="177" formatCode="#,##0.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sz val="10"/>
      <color theme="1"/>
      <name val="Calibri"/>
      <family val="2"/>
      <scheme val="minor"/>
    </font>
    <font>
      <sz val="30"/>
      <color theme="3"/>
      <name val="Calibri"/>
      <family val="2"/>
      <scheme val="minor"/>
    </font>
    <font>
      <sz val="30"/>
      <color theme="2" tint="-9.9978637043366805E-2"/>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i/>
      <sz val="12"/>
      <color theme="3"/>
      <name val="Calibri"/>
      <family val="2"/>
      <scheme val="minor"/>
    </font>
    <font>
      <i/>
      <u/>
      <sz val="12"/>
      <color theme="3"/>
      <name val="Calibri"/>
      <family val="2"/>
      <scheme val="minor"/>
    </font>
    <font>
      <sz val="12"/>
      <color theme="3"/>
      <name val="Calibri"/>
      <family val="2"/>
      <scheme val="minor"/>
    </font>
    <font>
      <b/>
      <i/>
      <sz val="10"/>
      <color rgb="FF0070C0"/>
      <name val="Calibri"/>
      <family val="2"/>
      <scheme val="minor"/>
    </font>
    <font>
      <i/>
      <u/>
      <sz val="10"/>
      <color rgb="FF0000FF"/>
      <name val="Calibri"/>
      <family val="2"/>
      <scheme val="minor"/>
    </font>
    <font>
      <sz val="8"/>
      <color theme="1"/>
      <name val="Calibri"/>
      <family val="2"/>
      <scheme val="minor"/>
    </font>
    <font>
      <i/>
      <u/>
      <sz val="10"/>
      <color rgb="FF0070C0"/>
      <name val="Calibri"/>
      <family val="2"/>
      <scheme val="minor"/>
    </font>
    <font>
      <i/>
      <sz val="10"/>
      <color theme="1"/>
      <name val="Calibri"/>
      <family val="2"/>
      <scheme val="minor"/>
    </font>
    <font>
      <b/>
      <i/>
      <sz val="10"/>
      <color theme="1"/>
      <name val="Calibri"/>
      <family val="2"/>
      <scheme val="minor"/>
    </font>
    <font>
      <b/>
      <sz val="24"/>
      <color theme="3"/>
      <name val="Arial Black"/>
      <family val="2"/>
    </font>
    <font>
      <b/>
      <sz val="24"/>
      <color theme="3"/>
      <name val="Franklin Gothic Demi"/>
      <family val="2"/>
    </font>
    <font>
      <sz val="11"/>
      <color rgb="FF1F497D"/>
      <name val="Calibri"/>
      <family val="2"/>
      <scheme val="minor"/>
    </font>
    <font>
      <b/>
      <sz val="10"/>
      <color theme="3"/>
      <name val="Calibri"/>
      <family val="2"/>
      <scheme val="minor"/>
    </font>
  </fonts>
  <fills count="18">
    <fill>
      <patternFill patternType="none"/>
    </fill>
    <fill>
      <patternFill patternType="gray125"/>
    </fill>
    <fill>
      <patternFill patternType="solid">
        <fgColor rgb="FFB8CCE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theme="3"/>
        <bgColor indexed="64"/>
      </patternFill>
    </fill>
    <fill>
      <patternFill patternType="solid">
        <fgColor rgb="FFB8CCE4"/>
        <bgColor auto="1"/>
      </patternFill>
    </fill>
    <fill>
      <patternFill patternType="solid">
        <fgColor theme="3" tint="0.59999389629810485"/>
        <bgColor indexed="64"/>
      </patternFill>
    </fill>
    <fill>
      <patternFill patternType="lightGray">
        <bgColor theme="2"/>
      </patternFill>
    </fill>
    <fill>
      <patternFill patternType="solid">
        <fgColor theme="4" tint="-0.249977111117893"/>
        <bgColor indexed="64"/>
      </patternFill>
    </fill>
    <fill>
      <patternFill patternType="lightGray">
        <fgColor auto="1"/>
      </patternFill>
    </fill>
    <fill>
      <patternFill patternType="solid">
        <fgColor theme="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59999389629810485"/>
        <bgColor indexed="64"/>
      </patternFill>
    </fill>
  </fills>
  <borders count="98">
    <border>
      <left/>
      <right/>
      <top/>
      <bottom/>
      <diagonal/>
    </border>
    <border>
      <left style="thin">
        <color theme="3" tint="0.39991454817346722"/>
      </left>
      <right style="thin">
        <color theme="0"/>
      </right>
      <top style="thin">
        <color theme="3" tint="0.39991454817346722"/>
      </top>
      <bottom style="thin">
        <color theme="0"/>
      </bottom>
      <diagonal/>
    </border>
    <border>
      <left style="thin">
        <color theme="0"/>
      </left>
      <right style="thin">
        <color theme="3" tint="0.39991454817346722"/>
      </right>
      <top style="thin">
        <color theme="3" tint="0.39991454817346722"/>
      </top>
      <bottom style="thin">
        <color theme="0"/>
      </bottom>
      <diagonal/>
    </border>
    <border>
      <left style="thin">
        <color theme="3" tint="0.39994506668294322"/>
      </left>
      <right style="thin">
        <color theme="0"/>
      </right>
      <top style="thin">
        <color theme="3" tint="0.39994506668294322"/>
      </top>
      <bottom style="thin">
        <color theme="0"/>
      </bottom>
      <diagonal/>
    </border>
    <border>
      <left style="thin">
        <color theme="0"/>
      </left>
      <right style="thin">
        <color theme="0"/>
      </right>
      <top style="thin">
        <color theme="3" tint="0.39994506668294322"/>
      </top>
      <bottom style="thin">
        <color theme="0"/>
      </bottom>
      <diagonal/>
    </border>
    <border>
      <left style="thin">
        <color theme="0"/>
      </left>
      <right style="thin">
        <color theme="3" tint="0.39994506668294322"/>
      </right>
      <top style="thin">
        <color theme="3" tint="0.39994506668294322"/>
      </top>
      <bottom style="thin">
        <color theme="0"/>
      </bottom>
      <diagonal/>
    </border>
    <border>
      <left style="thin">
        <color rgb="FFB8CCE4"/>
      </left>
      <right style="thin">
        <color theme="3" tint="0.39994506668294322"/>
      </right>
      <top style="thin">
        <color rgb="FFB8CCE4"/>
      </top>
      <bottom style="thin">
        <color rgb="FFB8CCE4"/>
      </bottom>
      <diagonal/>
    </border>
    <border>
      <left style="thin">
        <color theme="3" tint="0.39994506668294322"/>
      </left>
      <right/>
      <top style="thin">
        <color theme="3" tint="0.39994506668294322"/>
      </top>
      <bottom style="thin">
        <color theme="0"/>
      </bottom>
      <diagonal/>
    </border>
    <border>
      <left/>
      <right/>
      <top style="thin">
        <color theme="3" tint="0.39994506668294322"/>
      </top>
      <bottom style="thin">
        <color theme="0"/>
      </bottom>
      <diagonal/>
    </border>
    <border>
      <left/>
      <right style="thin">
        <color theme="3" tint="0.39994506668294322"/>
      </right>
      <top style="thin">
        <color theme="3" tint="0.39994506668294322"/>
      </top>
      <bottom style="thin">
        <color theme="0"/>
      </bottom>
      <diagonal/>
    </border>
    <border>
      <left style="thin">
        <color theme="3" tint="0.39991454817346722"/>
      </left>
      <right style="thin">
        <color theme="0"/>
      </right>
      <top style="thin">
        <color theme="0"/>
      </top>
      <bottom style="thin">
        <color theme="0"/>
      </bottom>
      <diagonal/>
    </border>
    <border>
      <left style="thin">
        <color theme="0"/>
      </left>
      <right style="thin">
        <color theme="3" tint="0.39991454817346722"/>
      </right>
      <top style="thin">
        <color theme="0"/>
      </top>
      <bottom style="thin">
        <color theme="0"/>
      </bottom>
      <diagonal/>
    </border>
    <border>
      <left style="thin">
        <color theme="3" tint="0.3999450666829432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3" tint="0.39994506668294322"/>
      </right>
      <top style="thin">
        <color theme="0"/>
      </top>
      <bottom style="thin">
        <color theme="0"/>
      </bottom>
      <diagonal/>
    </border>
    <border>
      <left style="thin">
        <color theme="3" tint="0.39994506668294322"/>
      </left>
      <right/>
      <top style="thin">
        <color theme="0"/>
      </top>
      <bottom style="thin">
        <color theme="0"/>
      </bottom>
      <diagonal/>
    </border>
    <border>
      <left/>
      <right/>
      <top style="thin">
        <color theme="0"/>
      </top>
      <bottom style="thin">
        <color theme="0"/>
      </bottom>
      <diagonal/>
    </border>
    <border>
      <left/>
      <right style="thin">
        <color theme="3" tint="0.39994506668294322"/>
      </right>
      <top style="thin">
        <color theme="0"/>
      </top>
      <bottom style="thin">
        <color theme="0"/>
      </bottom>
      <diagonal/>
    </border>
    <border>
      <left style="thin">
        <color theme="3" tint="0.39991454817346722"/>
      </left>
      <right style="thin">
        <color theme="0"/>
      </right>
      <top style="thin">
        <color theme="0"/>
      </top>
      <bottom style="thin">
        <color theme="3" tint="0.39991454817346722"/>
      </bottom>
      <diagonal/>
    </border>
    <border>
      <left style="thin">
        <color theme="0"/>
      </left>
      <right style="thin">
        <color theme="3" tint="0.39991454817346722"/>
      </right>
      <top style="thin">
        <color theme="0"/>
      </top>
      <bottom style="thin">
        <color theme="3" tint="0.39991454817346722"/>
      </bottom>
      <diagonal/>
    </border>
    <border>
      <left style="thin">
        <color theme="3" tint="0.39994506668294322"/>
      </left>
      <right style="thin">
        <color theme="0"/>
      </right>
      <top style="thin">
        <color theme="0"/>
      </top>
      <bottom style="thin">
        <color theme="3" tint="0.39994506668294322"/>
      </bottom>
      <diagonal/>
    </border>
    <border>
      <left style="thin">
        <color theme="0"/>
      </left>
      <right style="thin">
        <color theme="0"/>
      </right>
      <top style="thin">
        <color theme="0"/>
      </top>
      <bottom style="thin">
        <color theme="3" tint="0.39994506668294322"/>
      </bottom>
      <diagonal/>
    </border>
    <border>
      <left style="thin">
        <color theme="0"/>
      </left>
      <right style="thin">
        <color theme="3" tint="0.39994506668294322"/>
      </right>
      <top style="thin">
        <color theme="0"/>
      </top>
      <bottom style="thin">
        <color theme="3" tint="0.39994506668294322"/>
      </bottom>
      <diagonal/>
    </border>
    <border>
      <left style="thin">
        <color theme="3" tint="0.39994506668294322"/>
      </left>
      <right/>
      <top style="thin">
        <color theme="0"/>
      </top>
      <bottom style="thin">
        <color theme="3" tint="0.39994506668294322"/>
      </bottom>
      <diagonal/>
    </border>
    <border>
      <left/>
      <right/>
      <top style="thin">
        <color theme="0"/>
      </top>
      <bottom style="thin">
        <color theme="3" tint="0.39994506668294322"/>
      </bottom>
      <diagonal/>
    </border>
    <border>
      <left/>
      <right style="thin">
        <color theme="3" tint="0.39994506668294322"/>
      </right>
      <top style="thin">
        <color theme="0"/>
      </top>
      <bottom style="thin">
        <color theme="3" tint="0.39994506668294322"/>
      </bottom>
      <diagonal/>
    </border>
    <border>
      <left/>
      <right/>
      <top style="thin">
        <color theme="8"/>
      </top>
      <bottom style="double">
        <color theme="8"/>
      </bottom>
      <diagonal/>
    </border>
    <border>
      <left/>
      <right/>
      <top style="double">
        <color theme="8"/>
      </top>
      <bottom/>
      <diagonal/>
    </border>
    <border>
      <left style="thin">
        <color theme="0"/>
      </left>
      <right/>
      <top style="thin">
        <color theme="3" tint="0.39994506668294322"/>
      </top>
      <bottom style="thin">
        <color theme="0"/>
      </bottom>
      <diagonal/>
    </border>
    <border>
      <left/>
      <right style="thin">
        <color theme="0"/>
      </right>
      <top style="thin">
        <color theme="3" tint="0.39994506668294322"/>
      </top>
      <bottom style="thin">
        <color theme="0"/>
      </bottom>
      <diagonal/>
    </border>
    <border>
      <left style="thin">
        <color theme="3" tint="0.39994506668294322"/>
      </left>
      <right style="thin">
        <color theme="0" tint="-4.9989318521683403E-2"/>
      </right>
      <top style="thin">
        <color theme="3" tint="0.39994506668294322"/>
      </top>
      <bottom style="thin">
        <color theme="0" tint="-4.9989318521683403E-2"/>
      </bottom>
      <diagonal/>
    </border>
    <border>
      <left style="thin">
        <color theme="0" tint="-4.9989318521683403E-2"/>
      </left>
      <right style="thin">
        <color theme="0" tint="-4.9989318521683403E-2"/>
      </right>
      <top style="thin">
        <color theme="3" tint="0.39994506668294322"/>
      </top>
      <bottom style="thin">
        <color theme="0" tint="-4.9989318521683403E-2"/>
      </bottom>
      <diagonal/>
    </border>
    <border>
      <left style="thin">
        <color theme="0" tint="-4.9989318521683403E-2"/>
      </left>
      <right style="thin">
        <color theme="3" tint="0.39994506668294322"/>
      </right>
      <top style="thin">
        <color theme="3" tint="0.39994506668294322"/>
      </top>
      <bottom style="thin">
        <color theme="0" tint="-4.9989318521683403E-2"/>
      </bottom>
      <diagonal/>
    </border>
    <border>
      <left style="thin">
        <color theme="3" tint="0.399945066682943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3" tint="0.39994506668294322"/>
      </right>
      <top style="thin">
        <color theme="0" tint="-4.9989318521683403E-2"/>
      </top>
      <bottom style="thin">
        <color theme="0" tint="-4.9989318521683403E-2"/>
      </bottom>
      <diagonal/>
    </border>
    <border>
      <left style="thin">
        <color theme="3" tint="0.39994506668294322"/>
      </left>
      <right style="thin">
        <color rgb="FFB8CCE4"/>
      </right>
      <top/>
      <bottom style="thin">
        <color rgb="FFB8CCE4"/>
      </bottom>
      <diagonal/>
    </border>
    <border>
      <left style="thin">
        <color rgb="FFB8CCE4"/>
      </left>
      <right style="thin">
        <color rgb="FFB8CCE4"/>
      </right>
      <top/>
      <bottom style="thin">
        <color rgb="FFB8CCE4"/>
      </bottom>
      <diagonal/>
    </border>
    <border>
      <left style="thin">
        <color rgb="FFB8CCE4"/>
      </left>
      <right/>
      <top/>
      <bottom style="thin">
        <color rgb="FFB8CCE4"/>
      </bottom>
      <diagonal/>
    </border>
    <border>
      <left style="thin">
        <color theme="0"/>
      </left>
      <right style="thin">
        <color theme="0"/>
      </right>
      <top/>
      <bottom style="thin">
        <color theme="0"/>
      </bottom>
      <diagonal/>
    </border>
    <border>
      <left/>
      <right style="thin">
        <color rgb="FFB8CCE4"/>
      </right>
      <top/>
      <bottom style="thin">
        <color rgb="FFB8CCE4"/>
      </bottom>
      <diagonal/>
    </border>
    <border>
      <left style="thin">
        <color theme="0"/>
      </left>
      <right style="thin">
        <color theme="3" tint="0.39994506668294322"/>
      </right>
      <top/>
      <bottom style="thin">
        <color theme="0"/>
      </bottom>
      <diagonal/>
    </border>
    <border>
      <left style="thin">
        <color theme="3" tint="0.39994506668294322"/>
      </left>
      <right style="thin">
        <color rgb="FFB8CCE4"/>
      </right>
      <top style="thin">
        <color rgb="FFB8CCE4"/>
      </top>
      <bottom style="thin">
        <color rgb="FFB8CCE4"/>
      </bottom>
      <diagonal/>
    </border>
    <border>
      <left/>
      <right style="thin">
        <color rgb="FFB8CCE4"/>
      </right>
      <top style="thin">
        <color rgb="FFB8CCE4"/>
      </top>
      <bottom style="thin">
        <color rgb="FFB8CCE4"/>
      </bottom>
      <diagonal/>
    </border>
    <border>
      <left style="thin">
        <color rgb="FFB8CCE4"/>
      </left>
      <right style="thin">
        <color rgb="FFB8CCE4"/>
      </right>
      <top style="thin">
        <color rgb="FFB8CCE4"/>
      </top>
      <bottom style="thin">
        <color rgb="FFB8CCE4"/>
      </bottom>
      <diagonal/>
    </border>
    <border>
      <left style="thin">
        <color rgb="FFB8CCE4"/>
      </left>
      <right/>
      <top style="thin">
        <color rgb="FFB8CCE4"/>
      </top>
      <bottom style="thin">
        <color rgb="FFB8CCE4"/>
      </bottom>
      <diagonal/>
    </border>
    <border>
      <left style="thin">
        <color theme="3" tint="0.39994506668294322"/>
      </left>
      <right style="thin">
        <color rgb="FFB8CCE4"/>
      </right>
      <top style="thin">
        <color rgb="FFB8CCE4"/>
      </top>
      <bottom/>
      <diagonal/>
    </border>
    <border>
      <left style="thin">
        <color rgb="FFB8CCE4"/>
      </left>
      <right style="thin">
        <color rgb="FFB8CCE4"/>
      </right>
      <top style="thin">
        <color rgb="FFB8CCE4"/>
      </top>
      <bottom/>
      <diagonal/>
    </border>
    <border>
      <left style="thin">
        <color rgb="FFB8CCE4"/>
      </left>
      <right/>
      <top style="thin">
        <color rgb="FFB8CCE4"/>
      </top>
      <bottom/>
      <diagonal/>
    </border>
    <border>
      <left style="thin">
        <color theme="0"/>
      </left>
      <right style="thin">
        <color theme="0"/>
      </right>
      <top style="thin">
        <color theme="0"/>
      </top>
      <bottom/>
      <diagonal/>
    </border>
    <border>
      <left/>
      <right style="thin">
        <color rgb="FFB8CCE4"/>
      </right>
      <top style="thin">
        <color rgb="FFB8CCE4"/>
      </top>
      <bottom/>
      <diagonal/>
    </border>
    <border>
      <left style="thin">
        <color theme="3" tint="0.39994506668294322"/>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theme="0"/>
      </right>
      <top style="thin">
        <color theme="0"/>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3" tint="0.39994506668294322"/>
      </right>
      <top/>
      <bottom style="thin">
        <color theme="0" tint="-4.9989318521683403E-2"/>
      </bottom>
      <diagonal/>
    </border>
    <border>
      <left style="thin">
        <color theme="3" tint="0.39994506668294322"/>
      </left>
      <right/>
      <top style="thin">
        <color theme="0" tint="-4.9989318521683403E-2"/>
      </top>
      <bottom style="thin">
        <color theme="0"/>
      </bottom>
      <diagonal/>
    </border>
    <border>
      <left/>
      <right/>
      <top style="thin">
        <color theme="0" tint="-4.9989318521683403E-2"/>
      </top>
      <bottom style="thin">
        <color theme="0"/>
      </bottom>
      <diagonal/>
    </border>
    <border>
      <left/>
      <right/>
      <top style="thin">
        <color theme="0" tint="-4.9989318521683403E-2"/>
      </top>
      <bottom style="thin">
        <color theme="0" tint="-4.9989318521683403E-2"/>
      </bottom>
      <diagonal/>
    </border>
    <border>
      <left/>
      <right style="thin">
        <color theme="3" tint="0.39994506668294322"/>
      </right>
      <top style="thin">
        <color theme="0" tint="-4.9989318521683403E-2"/>
      </top>
      <bottom style="thin">
        <color theme="0" tint="-4.9989318521683403E-2"/>
      </bottom>
      <diagonal/>
    </border>
    <border>
      <left style="thin">
        <color theme="3" tint="0.39994506668294322"/>
      </left>
      <right/>
      <top style="thin">
        <color theme="0" tint="-4.9989318521683403E-2"/>
      </top>
      <bottom style="thin">
        <color theme="0" tint="-4.9989318521683403E-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top style="thin">
        <color theme="0" tint="-4.9989318521683403E-2"/>
      </top>
      <bottom style="thin">
        <color theme="3" tint="0.39994506668294322"/>
      </bottom>
      <diagonal/>
    </border>
    <border>
      <left/>
      <right style="thin">
        <color theme="3" tint="0.39994506668294322"/>
      </right>
      <top style="thin">
        <color theme="0" tint="-4.9989318521683403E-2"/>
      </top>
      <bottom style="thin">
        <color theme="3" tint="0.39994506668294322"/>
      </bottom>
      <diagonal/>
    </border>
    <border>
      <left style="thin">
        <color theme="3" tint="0.39994506668294322"/>
      </left>
      <right/>
      <top style="thin">
        <color theme="0" tint="-4.9989318521683403E-2"/>
      </top>
      <bottom style="thin">
        <color theme="3" tint="0.39994506668294322"/>
      </bottom>
      <diagonal/>
    </border>
    <border>
      <left/>
      <right/>
      <top/>
      <bottom style="thin">
        <color theme="8"/>
      </bottom>
      <diagonal/>
    </border>
    <border>
      <left style="thin">
        <color theme="0" tint="-4.9989318521683403E-2"/>
      </left>
      <right/>
      <top style="thin">
        <color theme="3" tint="0.39994506668294322"/>
      </top>
      <bottom style="thin">
        <color theme="0" tint="-4.9989318521683403E-2"/>
      </bottom>
      <diagonal/>
    </border>
    <border>
      <left/>
      <right/>
      <top style="thin">
        <color theme="3" tint="0.39994506668294322"/>
      </top>
      <bottom style="thin">
        <color theme="0" tint="-4.9989318521683403E-2"/>
      </bottom>
      <diagonal/>
    </border>
    <border>
      <left/>
      <right style="thin">
        <color theme="0" tint="-4.9989318521683403E-2"/>
      </right>
      <top style="thin">
        <color theme="3" tint="0.39994506668294322"/>
      </top>
      <bottom style="thin">
        <color theme="0" tint="-4.9989318521683403E-2"/>
      </bottom>
      <diagonal/>
    </border>
    <border>
      <left style="thin">
        <color theme="3" tint="0.39994506668294322"/>
      </left>
      <right style="thin">
        <color rgb="FFB8CCE4"/>
      </right>
      <top style="thin">
        <color theme="0" tint="-4.9989318521683403E-2"/>
      </top>
      <bottom style="thin">
        <color rgb="FFB8CCE4"/>
      </bottom>
      <diagonal/>
    </border>
    <border>
      <left style="thin">
        <color rgb="FFB8CCE4"/>
      </left>
      <right style="thin">
        <color rgb="FFB8CCE4"/>
      </right>
      <top style="thin">
        <color theme="0" tint="-4.9989318521683403E-2"/>
      </top>
      <bottom style="thin">
        <color rgb="FFB8CCE4"/>
      </bottom>
      <diagonal/>
    </border>
    <border>
      <left style="thin">
        <color rgb="FFB8CCE4"/>
      </left>
      <right style="thin">
        <color theme="0" tint="-4.9989318521683403E-2"/>
      </right>
      <top style="thin">
        <color theme="0" tint="-4.9989318521683403E-2"/>
      </top>
      <bottom style="thin">
        <color rgb="FFB8CCE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style="thin">
        <color rgb="FFB8CCE4"/>
      </left>
      <right style="thin">
        <color theme="0" tint="-4.9989318521683403E-2"/>
      </right>
      <top style="thin">
        <color rgb="FFB8CCE4"/>
      </top>
      <bottom style="thin">
        <color rgb="FFB8CCE4"/>
      </bottom>
      <diagonal/>
    </border>
    <border>
      <left style="thin">
        <color theme="0" tint="-4.9989318521683403E-2"/>
      </left>
      <right/>
      <top/>
      <bottom/>
      <diagonal/>
    </border>
    <border>
      <left style="thin">
        <color rgb="FFB8CCE4"/>
      </left>
      <right style="thin">
        <color theme="0" tint="-4.9989318521683403E-2"/>
      </right>
      <top style="thin">
        <color rgb="FFB8CCE4"/>
      </top>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style="thin">
        <color rgb="FFB8CCE4"/>
      </right>
      <top style="thin">
        <color theme="0" tint="-4.9989318521683403E-2"/>
      </top>
      <bottom style="thin">
        <color theme="0"/>
      </bottom>
      <diagonal/>
    </border>
    <border>
      <left style="thin">
        <color theme="3" tint="0.39994506668294322"/>
      </left>
      <right/>
      <top/>
      <bottom/>
      <diagonal/>
    </border>
    <border>
      <left style="thin">
        <color theme="3" tint="0.39994506668294322"/>
      </left>
      <right/>
      <top/>
      <bottom style="thin">
        <color theme="0" tint="-4.9989318521683403E-2"/>
      </bottom>
      <diagonal/>
    </border>
    <border>
      <left style="thin">
        <color theme="3" tint="0.39994506668294322"/>
      </left>
      <right/>
      <top/>
      <bottom style="thin">
        <color rgb="FFEAEAEA"/>
      </bottom>
      <diagonal/>
    </border>
    <border>
      <left/>
      <right/>
      <top/>
      <bottom style="thin">
        <color rgb="FFEAEAEA"/>
      </bottom>
      <diagonal/>
    </border>
    <border>
      <left/>
      <right style="thin">
        <color theme="3" tint="0.39994506668294322"/>
      </right>
      <top style="thin">
        <color rgb="FFEAEAEA"/>
      </top>
      <bottom style="thin">
        <color rgb="FFEAEAEA"/>
      </bottom>
      <diagonal/>
    </border>
    <border>
      <left style="thin">
        <color theme="3" tint="0.39994506668294322"/>
      </left>
      <right/>
      <top style="thin">
        <color rgb="FFEAEAEA"/>
      </top>
      <bottom style="thin">
        <color rgb="FFEAEAEA"/>
      </bottom>
      <diagonal/>
    </border>
    <border>
      <left/>
      <right/>
      <top style="thin">
        <color rgb="FFEAEAEA"/>
      </top>
      <bottom style="thin">
        <color rgb="FFEAEAEA"/>
      </bottom>
      <diagonal/>
    </border>
    <border>
      <left style="thin">
        <color theme="3" tint="0.39994506668294322"/>
      </left>
      <right/>
      <top style="thin">
        <color theme="3" tint="0.39994506668294322"/>
      </top>
      <bottom style="thin">
        <color theme="0" tint="-4.9989318521683403E-2"/>
      </bottom>
      <diagonal/>
    </border>
    <border>
      <left/>
      <right style="thin">
        <color theme="3" tint="0.39994506668294322"/>
      </right>
      <top style="thin">
        <color theme="3" tint="0.39994506668294322"/>
      </top>
      <bottom style="thin">
        <color theme="0" tint="-4.9989318521683403E-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0"/>
      </left>
      <right style="thin">
        <color theme="3" tint="0.39994506668294322"/>
      </right>
      <top style="thin">
        <color theme="3" tint="0.39994506668294322"/>
      </top>
      <bottom style="thin">
        <color theme="3" tint="0.79998168889431442"/>
      </bottom>
      <diagonal/>
    </border>
    <border>
      <left style="thin">
        <color theme="0"/>
      </left>
      <right style="thin">
        <color theme="3" tint="0.39994506668294322"/>
      </right>
      <top style="thin">
        <color theme="3" tint="0.79998168889431442"/>
      </top>
      <bottom style="thin">
        <color theme="3" tint="0.79998168889431442"/>
      </bottom>
      <diagonal/>
    </border>
    <border>
      <left style="thin">
        <color theme="0"/>
      </left>
      <right style="thin">
        <color theme="3" tint="0.39994506668294322"/>
      </right>
      <top style="thin">
        <color theme="3" tint="0.79998168889431442"/>
      </top>
      <bottom style="thin">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71" fontId="17" fillId="0" borderId="0" applyFont="0" applyFill="0" applyBorder="0" applyAlignment="0" applyProtection="0"/>
  </cellStyleXfs>
  <cellXfs count="331">
    <xf numFmtId="0" fontId="0" fillId="0" borderId="0" xfId="0"/>
    <xf numFmtId="0" fontId="5" fillId="0" borderId="0" xfId="0" applyFont="1" applyFill="1" applyBorder="1" applyProtection="1">
      <protection locked="0"/>
    </xf>
    <xf numFmtId="0" fontId="6" fillId="0" borderId="0" xfId="0" applyFont="1" applyFill="1" applyBorder="1" applyAlignment="1" applyProtection="1">
      <alignment vertical="center"/>
    </xf>
    <xf numFmtId="0" fontId="5" fillId="0" borderId="0" xfId="0" applyFont="1" applyBorder="1" applyProtection="1"/>
    <xf numFmtId="0" fontId="5" fillId="0" borderId="0" xfId="0" applyFont="1" applyFill="1" applyBorder="1" applyProtection="1"/>
    <xf numFmtId="0" fontId="5" fillId="0" borderId="0" xfId="0" applyFont="1" applyBorder="1" applyAlignment="1" applyProtection="1">
      <alignment vertical="center"/>
    </xf>
    <xf numFmtId="0" fontId="8" fillId="2" borderId="1" xfId="0" applyFont="1" applyFill="1" applyBorder="1" applyAlignment="1" applyProtection="1">
      <alignment horizontal="left" vertical="center" wrapText="1"/>
    </xf>
    <xf numFmtId="164" fontId="5" fillId="3" borderId="2"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2" borderId="4" xfId="0" applyFont="1" applyFill="1" applyBorder="1" applyAlignment="1" applyProtection="1">
      <alignment horizontal="center" vertical="center" wrapText="1"/>
    </xf>
    <xf numFmtId="4" fontId="5" fillId="4" borderId="6"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xf>
    <xf numFmtId="165" fontId="9" fillId="2" borderId="7" xfId="1" applyNumberFormat="1" applyFont="1" applyFill="1" applyBorder="1" applyAlignment="1" applyProtection="1">
      <alignment vertical="center"/>
    </xf>
    <xf numFmtId="165" fontId="9" fillId="2" borderId="8" xfId="1" applyNumberFormat="1" applyFont="1" applyFill="1" applyBorder="1" applyAlignment="1" applyProtection="1">
      <alignment vertical="center" wrapText="1"/>
    </xf>
    <xf numFmtId="165" fontId="9" fillId="2" borderId="8" xfId="1" applyNumberFormat="1" applyFont="1" applyFill="1" applyBorder="1" applyAlignment="1" applyProtection="1">
      <alignment horizontal="center" vertical="center" wrapText="1"/>
    </xf>
    <xf numFmtId="165" fontId="9" fillId="2" borderId="9" xfId="1" applyNumberFormat="1" applyFont="1" applyFill="1" applyBorder="1" applyAlignment="1" applyProtection="1">
      <alignment horizontal="center" vertical="center" wrapText="1"/>
    </xf>
    <xf numFmtId="0" fontId="8" fillId="2" borderId="10" xfId="0" applyFont="1" applyFill="1" applyBorder="1" applyAlignment="1" applyProtection="1">
      <alignment horizontal="left" vertical="center" wrapText="1"/>
    </xf>
    <xf numFmtId="164" fontId="5" fillId="3" borderId="11"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2" borderId="13" xfId="0" applyFont="1" applyFill="1" applyBorder="1" applyAlignment="1" applyProtection="1">
      <alignment horizontal="center" vertical="center" wrapText="1"/>
    </xf>
    <xf numFmtId="166" fontId="9" fillId="5" borderId="15" xfId="0" applyNumberFormat="1" applyFont="1" applyFill="1" applyBorder="1" applyAlignment="1" applyProtection="1">
      <alignment vertical="center"/>
    </xf>
    <xf numFmtId="166" fontId="9" fillId="5" borderId="16" xfId="0" applyNumberFormat="1" applyFont="1" applyFill="1" applyBorder="1" applyAlignment="1" applyProtection="1">
      <alignment vertical="center"/>
    </xf>
    <xf numFmtId="167" fontId="9" fillId="5" borderId="16" xfId="0" applyNumberFormat="1" applyFont="1" applyFill="1" applyBorder="1" applyAlignment="1" applyProtection="1">
      <alignment horizontal="right" vertical="center"/>
    </xf>
    <xf numFmtId="167" fontId="9" fillId="5" borderId="17"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left" vertical="top" wrapText="1"/>
    </xf>
    <xf numFmtId="166" fontId="9" fillId="5" borderId="15" xfId="0" applyNumberFormat="1" applyFont="1" applyFill="1" applyBorder="1" applyAlignment="1" applyProtection="1">
      <alignment horizontal="left" vertical="center"/>
    </xf>
    <xf numFmtId="166" fontId="9" fillId="5" borderId="16" xfId="0" applyNumberFormat="1" applyFont="1" applyFill="1" applyBorder="1" applyAlignment="1" applyProtection="1">
      <alignment horizontal="left" vertical="center"/>
    </xf>
    <xf numFmtId="9" fontId="5" fillId="4" borderId="6" xfId="2" applyFont="1" applyFill="1" applyBorder="1" applyAlignment="1" applyProtection="1">
      <alignment horizontal="center" vertical="center"/>
      <protection locked="0"/>
    </xf>
    <xf numFmtId="0" fontId="9" fillId="6" borderId="15" xfId="0" applyFont="1" applyFill="1" applyBorder="1" applyAlignment="1" applyProtection="1">
      <alignment horizontal="left" vertical="center"/>
    </xf>
    <xf numFmtId="0" fontId="9" fillId="6" borderId="16" xfId="0" applyFont="1" applyFill="1" applyBorder="1" applyAlignment="1" applyProtection="1">
      <alignment horizontal="left" vertical="center"/>
    </xf>
    <xf numFmtId="167" fontId="9" fillId="6" borderId="16" xfId="0" applyNumberFormat="1" applyFont="1" applyFill="1" applyBorder="1" applyAlignment="1" applyProtection="1">
      <alignment horizontal="right" vertical="center"/>
    </xf>
    <xf numFmtId="167" fontId="9" fillId="6" borderId="17" xfId="0" applyNumberFormat="1" applyFont="1" applyFill="1" applyBorder="1" applyAlignment="1" applyProtection="1">
      <alignment horizontal="right" vertical="center"/>
    </xf>
    <xf numFmtId="168" fontId="5" fillId="3" borderId="11"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9" fillId="7" borderId="15" xfId="0" applyFont="1" applyFill="1" applyBorder="1" applyAlignment="1" applyProtection="1">
      <alignment horizontal="left" vertical="center"/>
    </xf>
    <xf numFmtId="0" fontId="9" fillId="7" borderId="16" xfId="0" applyFont="1" applyFill="1" applyBorder="1" applyAlignment="1" applyProtection="1">
      <alignment horizontal="left" vertical="center"/>
    </xf>
    <xf numFmtId="167" fontId="9" fillId="7" borderId="16" xfId="0" applyNumberFormat="1" applyFont="1" applyFill="1" applyBorder="1" applyAlignment="1" applyProtection="1">
      <alignment horizontal="right" vertical="center"/>
    </xf>
    <xf numFmtId="167" fontId="9" fillId="7" borderId="17" xfId="0" applyNumberFormat="1" applyFont="1" applyFill="1" applyBorder="1" applyAlignment="1" applyProtection="1">
      <alignment horizontal="right" vertical="center"/>
    </xf>
    <xf numFmtId="169" fontId="5" fillId="3" borderId="14" xfId="2" applyNumberFormat="1" applyFont="1" applyFill="1" applyBorder="1" applyAlignment="1" applyProtection="1">
      <alignment horizontal="center" vertical="center"/>
    </xf>
    <xf numFmtId="164" fontId="10" fillId="0" borderId="0" xfId="0" applyNumberFormat="1" applyFont="1" applyFill="1" applyBorder="1" applyAlignment="1" applyProtection="1">
      <alignment vertical="top" wrapText="1"/>
      <protection locked="0"/>
    </xf>
    <xf numFmtId="0" fontId="8" fillId="2" borderId="18" xfId="0" applyFont="1" applyFill="1" applyBorder="1" applyAlignment="1" applyProtection="1">
      <alignment horizontal="left" vertical="center" wrapText="1"/>
    </xf>
    <xf numFmtId="170" fontId="5" fillId="3" borderId="19" xfId="0" applyNumberFormat="1" applyFont="1" applyFill="1" applyBorder="1" applyAlignment="1" applyProtection="1">
      <alignment horizontal="center" vertical="center"/>
    </xf>
    <xf numFmtId="9" fontId="5" fillId="4" borderId="22" xfId="2" applyFont="1" applyFill="1" applyBorder="1" applyAlignment="1" applyProtection="1">
      <alignment horizontal="center" vertical="center"/>
      <protection locked="0"/>
    </xf>
    <xf numFmtId="0" fontId="11" fillId="8" borderId="23" xfId="0" applyFont="1" applyFill="1" applyBorder="1" applyAlignment="1" applyProtection="1">
      <alignment horizontal="left" vertical="center"/>
    </xf>
    <xf numFmtId="0" fontId="11" fillId="8" borderId="24" xfId="0" applyFont="1" applyFill="1" applyBorder="1" applyAlignment="1" applyProtection="1">
      <alignment horizontal="left" vertical="center"/>
    </xf>
    <xf numFmtId="167" fontId="11" fillId="8" borderId="24" xfId="0" applyNumberFormat="1" applyFont="1" applyFill="1" applyBorder="1" applyAlignment="1" applyProtection="1">
      <alignment horizontal="right" vertical="center"/>
    </xf>
    <xf numFmtId="167" fontId="11" fillId="8" borderId="25" xfId="0" applyNumberFormat="1" applyFont="1" applyFill="1" applyBorder="1" applyAlignment="1" applyProtection="1">
      <alignment horizontal="right" vertical="center"/>
    </xf>
    <xf numFmtId="164" fontId="10" fillId="4" borderId="0" xfId="0" applyNumberFormat="1" applyFont="1" applyFill="1" applyBorder="1" applyAlignment="1" applyProtection="1">
      <alignment vertical="top" wrapText="1"/>
      <protection locked="0"/>
    </xf>
    <xf numFmtId="0" fontId="12" fillId="0" borderId="26" xfId="0" applyFont="1" applyBorder="1" applyAlignment="1" applyProtection="1">
      <alignment horizontal="left" vertical="center"/>
    </xf>
    <xf numFmtId="0" fontId="13" fillId="0" borderId="26" xfId="0" applyFont="1" applyBorder="1" applyAlignment="1" applyProtection="1"/>
    <xf numFmtId="0" fontId="14" fillId="0" borderId="26" xfId="0" applyFont="1" applyBorder="1" applyProtection="1"/>
    <xf numFmtId="0" fontId="14" fillId="0" borderId="26" xfId="0" applyFont="1" applyFill="1" applyBorder="1" applyProtection="1"/>
    <xf numFmtId="0" fontId="15" fillId="0" borderId="0" xfId="0" applyFont="1" applyBorder="1" applyAlignment="1" applyProtection="1">
      <alignment horizontal="left" vertical="center"/>
    </xf>
    <xf numFmtId="0" fontId="16" fillId="0" borderId="0" xfId="0" applyFont="1" applyBorder="1" applyAlignment="1" applyProtection="1"/>
    <xf numFmtId="0" fontId="5" fillId="0" borderId="27" xfId="0" applyFont="1" applyBorder="1" applyProtection="1"/>
    <xf numFmtId="0" fontId="11" fillId="0" borderId="0" xfId="0" applyFont="1" applyFill="1" applyBorder="1" applyAlignment="1" applyProtection="1">
      <alignment horizontal="center" vertical="center" wrapText="1"/>
    </xf>
    <xf numFmtId="0" fontId="8" fillId="10" borderId="0" xfId="0" applyFont="1" applyFill="1" applyBorder="1" applyAlignment="1" applyProtection="1">
      <alignment horizontal="left" vertical="center"/>
    </xf>
    <xf numFmtId="0" fontId="5" fillId="10" borderId="0" xfId="0" applyFont="1" applyFill="1" applyBorder="1" applyAlignment="1" applyProtection="1">
      <alignment horizontal="left"/>
    </xf>
    <xf numFmtId="0" fontId="5" fillId="0" borderId="0" xfId="0" applyFont="1" applyBorder="1" applyAlignment="1" applyProtection="1">
      <alignment horizontal="left"/>
    </xf>
    <xf numFmtId="0" fontId="9" fillId="2" borderId="13" xfId="0" applyFont="1" applyFill="1" applyBorder="1" applyAlignment="1" applyProtection="1">
      <alignment horizontal="center" vertical="center" wrapText="1"/>
    </xf>
    <xf numFmtId="0" fontId="8" fillId="10" borderId="0" xfId="0" applyFont="1" applyFill="1" applyBorder="1" applyAlignment="1" applyProtection="1">
      <alignment horizontal="center" vertical="center" wrapText="1"/>
    </xf>
    <xf numFmtId="0" fontId="5" fillId="0" borderId="0" xfId="0" applyFont="1" applyBorder="1" applyAlignment="1" applyProtection="1">
      <alignment wrapText="1"/>
    </xf>
    <xf numFmtId="172" fontId="5" fillId="0" borderId="36" xfId="4" applyNumberFormat="1" applyFont="1" applyFill="1" applyBorder="1" applyAlignment="1" applyProtection="1">
      <alignment vertical="center"/>
      <protection locked="0"/>
    </xf>
    <xf numFmtId="172" fontId="5" fillId="0" borderId="37" xfId="4" applyNumberFormat="1" applyFont="1" applyFill="1" applyBorder="1" applyAlignment="1" applyProtection="1">
      <alignment vertical="center"/>
      <protection locked="0"/>
    </xf>
    <xf numFmtId="173" fontId="5" fillId="0" borderId="37" xfId="4" applyNumberFormat="1" applyFont="1" applyFill="1" applyBorder="1" applyAlignment="1" applyProtection="1">
      <alignment horizontal="right" vertical="center"/>
      <protection locked="0"/>
    </xf>
    <xf numFmtId="170" fontId="5" fillId="0" borderId="38" xfId="4" applyNumberFormat="1" applyFont="1" applyFill="1" applyBorder="1" applyAlignment="1" applyProtection="1">
      <alignment horizontal="right" vertical="center"/>
      <protection locked="0"/>
    </xf>
    <xf numFmtId="167" fontId="9" fillId="3" borderId="39" xfId="0" applyNumberFormat="1" applyFont="1" applyFill="1" applyBorder="1" applyAlignment="1" applyProtection="1">
      <alignment horizontal="right" vertical="center"/>
    </xf>
    <xf numFmtId="172" fontId="5" fillId="0" borderId="40" xfId="4" applyNumberFormat="1" applyFont="1" applyFill="1" applyBorder="1" applyAlignment="1" applyProtection="1">
      <alignment vertical="center"/>
      <protection locked="0"/>
    </xf>
    <xf numFmtId="170" fontId="5" fillId="0" borderId="38" xfId="4" applyNumberFormat="1" applyFont="1" applyFill="1" applyBorder="1" applyAlignment="1" applyProtection="1">
      <alignment vertical="center"/>
      <protection locked="0"/>
    </xf>
    <xf numFmtId="167" fontId="9" fillId="3" borderId="39" xfId="0" applyNumberFormat="1" applyFont="1" applyFill="1" applyBorder="1" applyAlignment="1" applyProtection="1">
      <alignment vertical="center"/>
    </xf>
    <xf numFmtId="170" fontId="8" fillId="3" borderId="39" xfId="4" applyNumberFormat="1" applyFont="1" applyFill="1" applyBorder="1" applyAlignment="1" applyProtection="1">
      <alignment vertical="center"/>
    </xf>
    <xf numFmtId="167" fontId="9" fillId="3" borderId="39" xfId="1" applyNumberFormat="1" applyFont="1" applyFill="1" applyBorder="1" applyAlignment="1" applyProtection="1">
      <alignment vertical="center"/>
    </xf>
    <xf numFmtId="167" fontId="9" fillId="3" borderId="41" xfId="1" applyNumberFormat="1" applyFont="1" applyFill="1" applyBorder="1" applyAlignment="1" applyProtection="1">
      <alignment vertical="center"/>
    </xf>
    <xf numFmtId="165" fontId="9" fillId="0" borderId="0" xfId="1" applyNumberFormat="1" applyFont="1" applyFill="1" applyBorder="1" applyAlignment="1" applyProtection="1">
      <alignment vertical="center"/>
    </xf>
    <xf numFmtId="167" fontId="9" fillId="3" borderId="33" xfId="1" applyNumberFormat="1" applyFont="1" applyFill="1" applyBorder="1" applyAlignment="1" applyProtection="1">
      <alignment horizontal="right" vertical="center"/>
    </xf>
    <xf numFmtId="167" fontId="9" fillId="3" borderId="34" xfId="1" applyNumberFormat="1" applyFont="1" applyFill="1" applyBorder="1" applyAlignment="1" applyProtection="1">
      <alignment horizontal="right" vertical="center"/>
    </xf>
    <xf numFmtId="167" fontId="9" fillId="3" borderId="35" xfId="1" applyNumberFormat="1" applyFont="1" applyFill="1" applyBorder="1" applyAlignment="1" applyProtection="1">
      <alignment horizontal="right" vertical="center"/>
    </xf>
    <xf numFmtId="174" fontId="5" fillId="6" borderId="0" xfId="0" applyNumberFormat="1" applyFont="1" applyFill="1" applyBorder="1" applyAlignment="1" applyProtection="1">
      <alignment vertical="center"/>
    </xf>
    <xf numFmtId="172" fontId="5" fillId="0" borderId="42" xfId="4" applyNumberFormat="1" applyFont="1" applyFill="1" applyBorder="1" applyAlignment="1" applyProtection="1">
      <alignment vertical="center"/>
      <protection locked="0"/>
    </xf>
    <xf numFmtId="167" fontId="9" fillId="3" borderId="13" xfId="0" applyNumberFormat="1" applyFont="1" applyFill="1" applyBorder="1" applyAlignment="1" applyProtection="1">
      <alignment horizontal="right" vertical="center"/>
    </xf>
    <xf numFmtId="172" fontId="5" fillId="0" borderId="43" xfId="4" applyNumberFormat="1" applyFont="1" applyFill="1" applyBorder="1" applyAlignment="1" applyProtection="1">
      <alignment vertical="center"/>
      <protection locked="0"/>
    </xf>
    <xf numFmtId="167" fontId="9" fillId="3" borderId="13" xfId="0" applyNumberFormat="1" applyFont="1" applyFill="1" applyBorder="1" applyAlignment="1" applyProtection="1">
      <alignment vertical="center"/>
    </xf>
    <xf numFmtId="170" fontId="8" fillId="3" borderId="13" xfId="4" applyNumberFormat="1" applyFont="1" applyFill="1" applyBorder="1" applyAlignment="1" applyProtection="1">
      <alignment vertical="center"/>
    </xf>
    <xf numFmtId="167" fontId="9" fillId="3" borderId="13" xfId="1" applyNumberFormat="1" applyFont="1" applyFill="1" applyBorder="1" applyAlignment="1" applyProtection="1">
      <alignment horizontal="right" vertical="center"/>
    </xf>
    <xf numFmtId="167" fontId="9" fillId="3" borderId="14" xfId="1" applyNumberFormat="1" applyFont="1" applyFill="1" applyBorder="1" applyAlignment="1" applyProtection="1">
      <alignment horizontal="right" vertical="center"/>
    </xf>
    <xf numFmtId="172" fontId="5" fillId="0" borderId="44" xfId="4" applyNumberFormat="1" applyFont="1" applyFill="1" applyBorder="1" applyAlignment="1" applyProtection="1">
      <alignment vertical="center"/>
      <protection locked="0"/>
    </xf>
    <xf numFmtId="173" fontId="5" fillId="0" borderId="44" xfId="4" applyNumberFormat="1" applyFont="1" applyFill="1" applyBorder="1" applyAlignment="1" applyProtection="1">
      <alignment horizontal="right" vertical="center"/>
      <protection locked="0"/>
    </xf>
    <xf numFmtId="170" fontId="5" fillId="0" borderId="45" xfId="4" applyNumberFormat="1" applyFont="1" applyFill="1" applyBorder="1" applyAlignment="1" applyProtection="1">
      <alignment horizontal="right" vertical="center"/>
      <protection locked="0"/>
    </xf>
    <xf numFmtId="170" fontId="5" fillId="0" borderId="45" xfId="4" applyNumberFormat="1" applyFont="1" applyFill="1" applyBorder="1" applyAlignment="1" applyProtection="1">
      <alignment vertical="center"/>
      <protection locked="0"/>
    </xf>
    <xf numFmtId="172" fontId="5" fillId="0" borderId="46" xfId="4" applyNumberFormat="1" applyFont="1" applyFill="1" applyBorder="1" applyAlignment="1" applyProtection="1">
      <alignment vertical="center"/>
      <protection locked="0"/>
    </xf>
    <xf numFmtId="172" fontId="5" fillId="0" borderId="47" xfId="4" applyNumberFormat="1" applyFont="1" applyFill="1" applyBorder="1" applyAlignment="1" applyProtection="1">
      <alignment vertical="center"/>
      <protection locked="0"/>
    </xf>
    <xf numFmtId="173" fontId="5" fillId="0" borderId="47" xfId="4" applyNumberFormat="1" applyFont="1" applyFill="1" applyBorder="1" applyAlignment="1" applyProtection="1">
      <alignment horizontal="right" vertical="center"/>
      <protection locked="0"/>
    </xf>
    <xf numFmtId="170" fontId="5" fillId="0" borderId="48" xfId="4" applyNumberFormat="1" applyFont="1" applyFill="1" applyBorder="1" applyAlignment="1" applyProtection="1">
      <alignment horizontal="right" vertical="center"/>
      <protection locked="0"/>
    </xf>
    <xf numFmtId="167" fontId="9" fillId="3" borderId="49" xfId="0" applyNumberFormat="1" applyFont="1" applyFill="1" applyBorder="1" applyAlignment="1" applyProtection="1">
      <alignment horizontal="right" vertical="center"/>
    </xf>
    <xf numFmtId="172" fontId="5" fillId="0" borderId="50" xfId="4" applyNumberFormat="1" applyFont="1" applyFill="1" applyBorder="1" applyAlignment="1" applyProtection="1">
      <alignment vertical="center"/>
      <protection locked="0"/>
    </xf>
    <xf numFmtId="170" fontId="5" fillId="0" borderId="48" xfId="4" applyNumberFormat="1" applyFont="1" applyFill="1" applyBorder="1" applyAlignment="1" applyProtection="1">
      <alignment vertical="center"/>
      <protection locked="0"/>
    </xf>
    <xf numFmtId="167" fontId="9" fillId="3" borderId="49" xfId="0" applyNumberFormat="1" applyFont="1" applyFill="1" applyBorder="1" applyAlignment="1" applyProtection="1">
      <alignment vertical="center"/>
    </xf>
    <xf numFmtId="170" fontId="8" fillId="3" borderId="49" xfId="4" applyNumberFormat="1" applyFont="1" applyFill="1" applyBorder="1" applyAlignment="1" applyProtection="1">
      <alignment vertical="center"/>
    </xf>
    <xf numFmtId="0" fontId="8" fillId="2" borderId="51" xfId="0" applyFont="1" applyFill="1" applyBorder="1" applyAlignment="1" applyProtection="1">
      <alignment vertical="center"/>
    </xf>
    <xf numFmtId="0" fontId="8" fillId="2" borderId="52" xfId="0" applyFont="1" applyFill="1" applyBorder="1" applyAlignment="1" applyProtection="1">
      <alignment vertical="center"/>
    </xf>
    <xf numFmtId="173" fontId="8" fillId="2" borderId="52" xfId="0" applyNumberFormat="1" applyFont="1" applyFill="1" applyBorder="1" applyAlignment="1" applyProtection="1">
      <alignment horizontal="right" vertical="center"/>
    </xf>
    <xf numFmtId="0" fontId="8" fillId="2" borderId="52" xfId="0" applyFont="1" applyFill="1" applyBorder="1" applyAlignment="1" applyProtection="1">
      <alignment horizontal="right" vertical="center"/>
    </xf>
    <xf numFmtId="167" fontId="8" fillId="2" borderId="52" xfId="0" applyNumberFormat="1" applyFont="1" applyFill="1" applyBorder="1" applyAlignment="1" applyProtection="1">
      <alignment horizontal="right" vertical="center"/>
    </xf>
    <xf numFmtId="167" fontId="8" fillId="2" borderId="52" xfId="0" applyNumberFormat="1" applyFont="1" applyFill="1" applyBorder="1" applyAlignment="1" applyProtection="1">
      <alignment vertical="center"/>
    </xf>
    <xf numFmtId="0" fontId="8" fillId="2" borderId="53" xfId="0" applyFont="1" applyFill="1" applyBorder="1" applyAlignment="1" applyProtection="1">
      <alignment vertical="center"/>
    </xf>
    <xf numFmtId="167" fontId="5" fillId="0" borderId="54" xfId="1" applyNumberFormat="1" applyFont="1" applyFill="1" applyBorder="1" applyAlignment="1" applyProtection="1">
      <alignment horizontal="right" vertical="center"/>
      <protection locked="0"/>
    </xf>
    <xf numFmtId="167" fontId="10" fillId="11" borderId="55" xfId="1" applyNumberFormat="1" applyFont="1" applyFill="1" applyBorder="1" applyAlignment="1" applyProtection="1">
      <alignment horizontal="right" vertical="center"/>
    </xf>
    <xf numFmtId="167" fontId="9" fillId="3" borderId="56" xfId="1" applyNumberFormat="1" applyFont="1" applyFill="1" applyBorder="1" applyAlignment="1" applyProtection="1">
      <alignment horizontal="right" vertical="center"/>
    </xf>
    <xf numFmtId="167" fontId="10" fillId="0" borderId="57" xfId="1" applyNumberFormat="1" applyFont="1" applyFill="1" applyBorder="1" applyAlignment="1" applyProtection="1">
      <alignment horizontal="right" vertical="center"/>
      <protection locked="0"/>
    </xf>
    <xf numFmtId="165" fontId="5" fillId="0" borderId="0" xfId="1" applyNumberFormat="1" applyFont="1" applyFill="1" applyBorder="1" applyAlignment="1" applyProtection="1">
      <alignment vertical="center"/>
    </xf>
    <xf numFmtId="0" fontId="8" fillId="2" borderId="58" xfId="0" applyFont="1" applyFill="1" applyBorder="1" applyAlignment="1" applyProtection="1">
      <alignment vertical="center"/>
    </xf>
    <xf numFmtId="0" fontId="8" fillId="2" borderId="59" xfId="0" applyFont="1" applyFill="1" applyBorder="1" applyAlignment="1" applyProtection="1">
      <alignment vertical="center" wrapText="1"/>
    </xf>
    <xf numFmtId="173" fontId="8" fillId="2" borderId="59" xfId="1" applyNumberFormat="1" applyFont="1" applyFill="1" applyBorder="1" applyAlignment="1" applyProtection="1">
      <alignment horizontal="right" vertical="center" wrapText="1"/>
    </xf>
    <xf numFmtId="165" fontId="8" fillId="2" borderId="59" xfId="1" applyNumberFormat="1" applyFont="1" applyFill="1" applyBorder="1" applyAlignment="1" applyProtection="1">
      <alignment horizontal="right" vertical="center" wrapText="1"/>
    </xf>
    <xf numFmtId="167" fontId="8" fillId="2" borderId="59" xfId="1" applyNumberFormat="1" applyFont="1" applyFill="1" applyBorder="1" applyAlignment="1" applyProtection="1">
      <alignment horizontal="right" vertical="center" wrapText="1"/>
    </xf>
    <xf numFmtId="165" fontId="8" fillId="2" borderId="59" xfId="1" applyNumberFormat="1" applyFont="1" applyFill="1" applyBorder="1" applyAlignment="1" applyProtection="1">
      <alignment vertical="center" wrapText="1"/>
    </xf>
    <xf numFmtId="167" fontId="8" fillId="2" borderId="59" xfId="1" applyNumberFormat="1" applyFont="1" applyFill="1" applyBorder="1" applyAlignment="1" applyProtection="1">
      <alignment vertical="center" wrapText="1"/>
    </xf>
    <xf numFmtId="167" fontId="8" fillId="2" borderId="60" xfId="1" applyNumberFormat="1" applyFont="1" applyFill="1" applyBorder="1" applyAlignment="1" applyProtection="1">
      <alignment horizontal="right" vertical="center" wrapText="1"/>
    </xf>
    <xf numFmtId="167" fontId="8" fillId="2" borderId="61" xfId="1" applyNumberFormat="1" applyFont="1" applyFill="1" applyBorder="1" applyAlignment="1" applyProtection="1">
      <alignment horizontal="right" vertical="center" wrapText="1"/>
    </xf>
    <xf numFmtId="167" fontId="8" fillId="2" borderId="62" xfId="1" applyNumberFormat="1" applyFont="1" applyFill="1" applyBorder="1" applyAlignment="1" applyProtection="1">
      <alignment horizontal="right" vertical="center" wrapText="1"/>
    </xf>
    <xf numFmtId="174" fontId="8" fillId="10" borderId="0" xfId="0" applyNumberFormat="1" applyFont="1" applyFill="1" applyBorder="1" applyAlignment="1" applyProtection="1">
      <alignment vertical="center"/>
    </xf>
    <xf numFmtId="0" fontId="11" fillId="12" borderId="63" xfId="0" applyFont="1" applyFill="1" applyBorder="1" applyAlignment="1" applyProtection="1">
      <alignment vertical="center"/>
    </xf>
    <xf numFmtId="0" fontId="11" fillId="12" borderId="64" xfId="0" applyFont="1" applyFill="1" applyBorder="1" applyAlignment="1" applyProtection="1">
      <alignment vertical="center" wrapText="1"/>
    </xf>
    <xf numFmtId="173" fontId="11" fillId="12" borderId="64" xfId="1" applyNumberFormat="1" applyFont="1" applyFill="1" applyBorder="1" applyAlignment="1" applyProtection="1">
      <alignment horizontal="right" vertical="center" wrapText="1"/>
    </xf>
    <xf numFmtId="165" fontId="11" fillId="12" borderId="64" xfId="1" applyNumberFormat="1" applyFont="1" applyFill="1" applyBorder="1" applyAlignment="1" applyProtection="1">
      <alignment horizontal="right" vertical="center" wrapText="1"/>
    </xf>
    <xf numFmtId="167" fontId="11" fillId="12" borderId="64" xfId="1" applyNumberFormat="1" applyFont="1" applyFill="1" applyBorder="1" applyAlignment="1" applyProtection="1">
      <alignment horizontal="right" vertical="center" wrapText="1"/>
    </xf>
    <xf numFmtId="165" fontId="11" fillId="12" borderId="64" xfId="1" applyNumberFormat="1" applyFont="1" applyFill="1" applyBorder="1" applyAlignment="1" applyProtection="1">
      <alignment vertical="center" wrapText="1"/>
    </xf>
    <xf numFmtId="167" fontId="11" fillId="12" borderId="64" xfId="1" applyNumberFormat="1" applyFont="1" applyFill="1" applyBorder="1" applyAlignment="1" applyProtection="1">
      <alignment vertical="center" wrapText="1"/>
    </xf>
    <xf numFmtId="167" fontId="11" fillId="12" borderId="65" xfId="1" applyNumberFormat="1" applyFont="1" applyFill="1" applyBorder="1" applyAlignment="1" applyProtection="1">
      <alignment horizontal="right" vertical="center" wrapText="1"/>
    </xf>
    <xf numFmtId="167" fontId="11" fillId="12" borderId="66" xfId="1" applyNumberFormat="1" applyFont="1" applyFill="1" applyBorder="1" applyAlignment="1" applyProtection="1">
      <alignment horizontal="right" vertical="center" wrapText="1"/>
    </xf>
    <xf numFmtId="167" fontId="11" fillId="12" borderId="67" xfId="1" applyNumberFormat="1" applyFont="1" applyFill="1" applyBorder="1" applyAlignment="1" applyProtection="1">
      <alignment horizontal="right" vertical="center"/>
    </xf>
    <xf numFmtId="167" fontId="11" fillId="12" borderId="65" xfId="1" applyNumberFormat="1" applyFont="1" applyFill="1" applyBorder="1" applyAlignment="1" applyProtection="1">
      <alignment horizontal="right" vertical="center"/>
    </xf>
    <xf numFmtId="167" fontId="11" fillId="12" borderId="66" xfId="1" applyNumberFormat="1" applyFont="1" applyFill="1" applyBorder="1" applyAlignment="1" applyProtection="1">
      <alignment horizontal="right" vertical="center"/>
    </xf>
    <xf numFmtId="174" fontId="8"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5" fillId="0" borderId="68" xfId="0" applyFont="1" applyBorder="1" applyProtection="1"/>
    <xf numFmtId="0" fontId="5" fillId="10" borderId="0" xfId="0" applyFont="1" applyFill="1" applyBorder="1" applyProtection="1"/>
    <xf numFmtId="0" fontId="18" fillId="0" borderId="0" xfId="0" applyFont="1" applyBorder="1" applyAlignment="1" applyProtection="1">
      <alignment horizontal="left" vertical="center"/>
    </xf>
    <xf numFmtId="0" fontId="9" fillId="9" borderId="31" xfId="0" applyFont="1" applyFill="1" applyBorder="1" applyAlignment="1" applyProtection="1">
      <alignment horizontal="center" vertical="center" wrapText="1"/>
    </xf>
    <xf numFmtId="0" fontId="9" fillId="9" borderId="69" xfId="0" applyFont="1" applyFill="1" applyBorder="1" applyAlignment="1" applyProtection="1">
      <alignment vertical="center" wrapText="1"/>
    </xf>
    <xf numFmtId="0" fontId="9" fillId="9" borderId="70" xfId="0" applyFont="1" applyFill="1" applyBorder="1" applyAlignment="1" applyProtection="1">
      <alignment vertical="center" wrapText="1"/>
    </xf>
    <xf numFmtId="0" fontId="9" fillId="9" borderId="71" xfId="0" applyFont="1" applyFill="1" applyBorder="1" applyAlignment="1" applyProtection="1">
      <alignment horizontal="center" vertical="center" wrapText="1"/>
    </xf>
    <xf numFmtId="0" fontId="9" fillId="9" borderId="32"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167" fontId="10" fillId="0" borderId="74" xfId="0" applyNumberFormat="1" applyFont="1" applyFill="1" applyBorder="1" applyAlignment="1" applyProtection="1">
      <alignment vertical="center"/>
      <protection locked="0"/>
    </xf>
    <xf numFmtId="166" fontId="5" fillId="13" borderId="75" xfId="0" applyNumberFormat="1" applyFont="1" applyFill="1" applyBorder="1" applyAlignment="1" applyProtection="1">
      <alignment vertical="center" wrapText="1"/>
    </xf>
    <xf numFmtId="166" fontId="5" fillId="13" borderId="76" xfId="0" applyNumberFormat="1" applyFont="1" applyFill="1" applyBorder="1" applyAlignment="1" applyProtection="1">
      <alignment vertical="center" wrapText="1"/>
    </xf>
    <xf numFmtId="166" fontId="9" fillId="0" borderId="0" xfId="0" applyNumberFormat="1" applyFont="1" applyFill="1" applyBorder="1" applyAlignment="1" applyProtection="1">
      <alignment vertical="center"/>
    </xf>
    <xf numFmtId="167" fontId="9" fillId="3" borderId="33" xfId="0" applyNumberFormat="1" applyFont="1" applyFill="1" applyBorder="1" applyAlignment="1" applyProtection="1">
      <alignment vertical="center"/>
    </xf>
    <xf numFmtId="167" fontId="9" fillId="3" borderId="34" xfId="0" applyNumberFormat="1" applyFont="1" applyFill="1" applyBorder="1" applyAlignment="1" applyProtection="1">
      <alignment vertical="center"/>
    </xf>
    <xf numFmtId="167" fontId="9" fillId="3" borderId="35" xfId="0" applyNumberFormat="1" applyFont="1" applyFill="1" applyBorder="1" applyAlignment="1" applyProtection="1">
      <alignment vertical="center"/>
    </xf>
    <xf numFmtId="167" fontId="10" fillId="0" borderId="77" xfId="0" applyNumberFormat="1" applyFont="1" applyFill="1" applyBorder="1" applyAlignment="1" applyProtection="1">
      <alignment vertical="center"/>
      <protection locked="0"/>
    </xf>
    <xf numFmtId="166" fontId="5" fillId="13" borderId="78" xfId="0" applyNumberFormat="1" applyFont="1" applyFill="1" applyBorder="1" applyAlignment="1" applyProtection="1">
      <alignment vertical="center" wrapText="1"/>
    </xf>
    <xf numFmtId="166" fontId="5" fillId="13" borderId="0" xfId="0" applyNumberFormat="1" applyFont="1" applyFill="1" applyBorder="1" applyAlignment="1" applyProtection="1">
      <alignment vertical="center" wrapText="1"/>
    </xf>
    <xf numFmtId="167" fontId="10" fillId="0" borderId="79" xfId="0" applyNumberFormat="1" applyFont="1" applyFill="1" applyBorder="1" applyAlignment="1" applyProtection="1">
      <alignment vertical="center"/>
      <protection locked="0"/>
    </xf>
    <xf numFmtId="0" fontId="8" fillId="2" borderId="62" xfId="0" applyFont="1" applyFill="1" applyBorder="1" applyAlignment="1" applyProtection="1">
      <alignment vertical="center"/>
    </xf>
    <xf numFmtId="0" fontId="8" fillId="2" borderId="60" xfId="0" applyFont="1" applyFill="1" applyBorder="1" applyAlignment="1" applyProtection="1">
      <alignment vertical="center"/>
    </xf>
    <xf numFmtId="167" fontId="8" fillId="2" borderId="80" xfId="0" applyNumberFormat="1" applyFont="1" applyFill="1" applyBorder="1" applyAlignment="1" applyProtection="1">
      <alignment vertical="center"/>
    </xf>
    <xf numFmtId="166" fontId="5" fillId="13" borderId="55" xfId="0" applyNumberFormat="1" applyFont="1" applyFill="1" applyBorder="1" applyAlignment="1" applyProtection="1">
      <alignment vertical="center" wrapText="1"/>
    </xf>
    <xf numFmtId="166" fontId="5" fillId="13" borderId="81" xfId="0" applyNumberFormat="1" applyFont="1" applyFill="1" applyBorder="1" applyAlignment="1" applyProtection="1">
      <alignment vertical="center" wrapText="1"/>
    </xf>
    <xf numFmtId="167" fontId="5" fillId="0" borderId="34" xfId="1" applyNumberFormat="1" applyFont="1" applyFill="1" applyBorder="1" applyAlignment="1" applyProtection="1">
      <alignment horizontal="right" vertical="center"/>
      <protection locked="0"/>
    </xf>
    <xf numFmtId="167" fontId="10" fillId="0" borderId="35" xfId="1" applyNumberFormat="1" applyFont="1" applyFill="1" applyBorder="1" applyAlignment="1" applyProtection="1">
      <alignment horizontal="right" vertical="center"/>
      <protection locked="0"/>
    </xf>
    <xf numFmtId="166" fontId="5" fillId="0" borderId="0" xfId="0" applyNumberFormat="1" applyFont="1" applyFill="1" applyBorder="1" applyAlignment="1" applyProtection="1">
      <alignment vertical="center"/>
    </xf>
    <xf numFmtId="164" fontId="9" fillId="2" borderId="62" xfId="0" applyNumberFormat="1" applyFont="1" applyFill="1" applyBorder="1" applyAlignment="1" applyProtection="1">
      <alignment vertical="center"/>
    </xf>
    <xf numFmtId="164" fontId="9" fillId="2" borderId="60" xfId="0" applyNumberFormat="1" applyFont="1" applyFill="1" applyBorder="1" applyAlignment="1" applyProtection="1">
      <alignment vertical="center"/>
    </xf>
    <xf numFmtId="167" fontId="9" fillId="2" borderId="60" xfId="0" applyNumberFormat="1" applyFont="1" applyFill="1" applyBorder="1" applyAlignment="1" applyProtection="1">
      <alignment vertical="center"/>
    </xf>
    <xf numFmtId="166" fontId="8" fillId="2" borderId="60" xfId="0" applyNumberFormat="1" applyFont="1" applyFill="1" applyBorder="1" applyAlignment="1" applyProtection="1">
      <alignment vertical="center"/>
    </xf>
    <xf numFmtId="167" fontId="9" fillId="2" borderId="60" xfId="0" applyNumberFormat="1" applyFont="1" applyFill="1" applyBorder="1" applyAlignment="1" applyProtection="1">
      <alignment horizontal="right" vertical="center"/>
    </xf>
    <xf numFmtId="167" fontId="9" fillId="2" borderId="61" xfId="0" applyNumberFormat="1" applyFont="1" applyFill="1" applyBorder="1" applyAlignment="1" applyProtection="1">
      <alignment horizontal="right" vertical="center"/>
    </xf>
    <xf numFmtId="167" fontId="9" fillId="2" borderId="62" xfId="0" applyNumberFormat="1" applyFont="1" applyFill="1" applyBorder="1" applyAlignment="1" applyProtection="1">
      <alignment vertical="center"/>
    </xf>
    <xf numFmtId="167" fontId="9" fillId="2" borderId="61" xfId="0" applyNumberFormat="1" applyFont="1" applyFill="1" applyBorder="1" applyAlignment="1" applyProtection="1">
      <alignment vertical="center"/>
    </xf>
    <xf numFmtId="0" fontId="11" fillId="12" borderId="67" xfId="0" applyFont="1" applyFill="1" applyBorder="1" applyAlignment="1" applyProtection="1">
      <alignment vertical="center"/>
    </xf>
    <xf numFmtId="0" fontId="11" fillId="12" borderId="65" xfId="0" applyFont="1" applyFill="1" applyBorder="1" applyAlignment="1" applyProtection="1">
      <alignment vertical="center" wrapText="1"/>
    </xf>
    <xf numFmtId="165" fontId="11" fillId="12" borderId="65" xfId="1" applyNumberFormat="1" applyFont="1" applyFill="1" applyBorder="1" applyAlignment="1" applyProtection="1">
      <alignment vertical="center" wrapText="1"/>
    </xf>
    <xf numFmtId="167" fontId="11" fillId="12" borderId="65" xfId="1" applyNumberFormat="1" applyFont="1" applyFill="1" applyBorder="1" applyAlignment="1" applyProtection="1">
      <alignment vertical="center" wrapText="1"/>
    </xf>
    <xf numFmtId="167" fontId="11" fillId="12" borderId="67" xfId="1" applyNumberFormat="1" applyFont="1" applyFill="1" applyBorder="1" applyAlignment="1" applyProtection="1">
      <alignment vertical="center"/>
    </xf>
    <xf numFmtId="167" fontId="11" fillId="12" borderId="65" xfId="1" applyNumberFormat="1" applyFont="1" applyFill="1" applyBorder="1" applyAlignment="1" applyProtection="1">
      <alignment vertical="center"/>
    </xf>
    <xf numFmtId="167" fontId="11" fillId="12" borderId="66" xfId="1" applyNumberFormat="1" applyFont="1" applyFill="1" applyBorder="1" applyAlignment="1" applyProtection="1">
      <alignment vertical="center"/>
    </xf>
    <xf numFmtId="0" fontId="9" fillId="9" borderId="71" xfId="0" applyFont="1" applyFill="1" applyBorder="1" applyAlignment="1" applyProtection="1">
      <alignment vertical="center" wrapText="1"/>
    </xf>
    <xf numFmtId="0" fontId="9" fillId="14" borderId="58" xfId="0" applyFont="1" applyFill="1" applyBorder="1" applyAlignment="1" applyProtection="1">
      <alignment vertical="center"/>
    </xf>
    <xf numFmtId="0" fontId="9" fillId="14" borderId="59" xfId="0" applyFont="1" applyFill="1" applyBorder="1" applyAlignment="1" applyProtection="1">
      <alignment vertical="center"/>
    </xf>
    <xf numFmtId="0" fontId="9" fillId="14" borderId="82" xfId="0" applyFont="1" applyFill="1" applyBorder="1" applyAlignment="1" applyProtection="1">
      <alignment vertical="center"/>
    </xf>
    <xf numFmtId="167" fontId="10" fillId="0" borderId="37" xfId="0" applyNumberFormat="1" applyFont="1" applyFill="1" applyBorder="1" applyAlignment="1" applyProtection="1">
      <alignment horizontal="right" vertical="center"/>
      <protection locked="0"/>
    </xf>
    <xf numFmtId="166" fontId="10" fillId="13" borderId="0" xfId="0" applyNumberFormat="1" applyFont="1" applyFill="1" applyBorder="1" applyAlignment="1" applyProtection="1">
      <alignment vertical="center" wrapText="1"/>
    </xf>
    <xf numFmtId="167" fontId="9" fillId="3" borderId="57" xfId="1" applyNumberFormat="1" applyFont="1" applyFill="1" applyBorder="1" applyAlignment="1" applyProtection="1">
      <alignment horizontal="right" vertical="center"/>
    </xf>
    <xf numFmtId="175" fontId="9" fillId="0" borderId="0" xfId="0" applyNumberFormat="1" applyFont="1" applyFill="1" applyBorder="1" applyAlignment="1" applyProtection="1">
      <alignment vertical="center"/>
    </xf>
    <xf numFmtId="167" fontId="9" fillId="3" borderId="33" xfId="0" applyNumberFormat="1" applyFont="1" applyFill="1" applyBorder="1" applyAlignment="1" applyProtection="1">
      <alignment horizontal="right" vertical="center"/>
    </xf>
    <xf numFmtId="167" fontId="9" fillId="3" borderId="34" xfId="0" applyNumberFormat="1" applyFont="1" applyFill="1" applyBorder="1" applyAlignment="1" applyProtection="1">
      <alignment horizontal="right" vertical="center"/>
    </xf>
    <xf numFmtId="167" fontId="9" fillId="3" borderId="35" xfId="0" applyNumberFormat="1" applyFont="1" applyFill="1" applyBorder="1" applyAlignment="1" applyProtection="1">
      <alignment horizontal="right" vertical="center"/>
    </xf>
    <xf numFmtId="0" fontId="9" fillId="14" borderId="83" xfId="0" applyFont="1" applyFill="1" applyBorder="1" applyAlignment="1" applyProtection="1">
      <alignment vertical="center"/>
    </xf>
    <xf numFmtId="0" fontId="9" fillId="14" borderId="0" xfId="0" applyFont="1" applyFill="1" applyBorder="1" applyAlignment="1" applyProtection="1">
      <alignment vertical="center"/>
    </xf>
    <xf numFmtId="167" fontId="10" fillId="0" borderId="44" xfId="0" applyNumberFormat="1" applyFont="1" applyFill="1" applyBorder="1" applyAlignment="1" applyProtection="1">
      <alignment horizontal="right" vertical="center"/>
      <protection locked="0"/>
    </xf>
    <xf numFmtId="0" fontId="9" fillId="2" borderId="84" xfId="0" applyFont="1" applyFill="1" applyBorder="1" applyAlignment="1" applyProtection="1">
      <alignment vertical="center"/>
    </xf>
    <xf numFmtId="0" fontId="9" fillId="2" borderId="81" xfId="0" applyFont="1" applyFill="1" applyBorder="1" applyAlignment="1" applyProtection="1">
      <alignment vertical="center"/>
    </xf>
    <xf numFmtId="167" fontId="9" fillId="2" borderId="81" xfId="0" applyNumberFormat="1" applyFont="1" applyFill="1" applyBorder="1" applyAlignment="1" applyProtection="1">
      <alignment horizontal="right" vertical="center"/>
    </xf>
    <xf numFmtId="167" fontId="9" fillId="2" borderId="80" xfId="0" applyNumberFormat="1" applyFont="1" applyFill="1" applyBorder="1" applyAlignment="1" applyProtection="1">
      <alignment horizontal="right" vertical="center"/>
    </xf>
    <xf numFmtId="175" fontId="5" fillId="0" borderId="0" xfId="0" applyNumberFormat="1" applyFont="1" applyFill="1" applyBorder="1" applyAlignment="1" applyProtection="1">
      <alignment vertical="center"/>
    </xf>
    <xf numFmtId="164" fontId="9" fillId="2" borderId="85" xfId="0" applyNumberFormat="1" applyFont="1" applyFill="1" applyBorder="1" applyAlignment="1" applyProtection="1">
      <alignment vertical="center"/>
    </xf>
    <xf numFmtId="164" fontId="9" fillId="2" borderId="86" xfId="0" applyNumberFormat="1" applyFont="1" applyFill="1" applyBorder="1" applyAlignment="1" applyProtection="1">
      <alignment vertical="center"/>
    </xf>
    <xf numFmtId="167" fontId="9" fillId="2" borderId="86" xfId="0" applyNumberFormat="1" applyFont="1" applyFill="1" applyBorder="1" applyAlignment="1" applyProtection="1">
      <alignment horizontal="right" vertical="center"/>
    </xf>
    <xf numFmtId="166" fontId="9" fillId="2" borderId="0" xfId="0" applyNumberFormat="1" applyFont="1" applyFill="1" applyBorder="1" applyAlignment="1" applyProtection="1">
      <alignment vertical="center"/>
    </xf>
    <xf numFmtId="166" fontId="9" fillId="2" borderId="86" xfId="0" applyNumberFormat="1" applyFont="1" applyFill="1" applyBorder="1" applyAlignment="1" applyProtection="1">
      <alignment vertical="center"/>
    </xf>
    <xf numFmtId="167" fontId="9" fillId="2" borderId="86" xfId="0" applyNumberFormat="1" applyFont="1" applyFill="1" applyBorder="1" applyAlignment="1" applyProtection="1">
      <alignment vertical="center"/>
    </xf>
    <xf numFmtId="167" fontId="9" fillId="2" borderId="87" xfId="0" applyNumberFormat="1" applyFont="1" applyFill="1" applyBorder="1" applyAlignment="1" applyProtection="1">
      <alignment horizontal="right" vertical="center"/>
    </xf>
    <xf numFmtId="167" fontId="9" fillId="2" borderId="88" xfId="0" applyNumberFormat="1" applyFont="1" applyFill="1" applyBorder="1" applyAlignment="1" applyProtection="1">
      <alignment horizontal="right" vertical="center"/>
    </xf>
    <xf numFmtId="167" fontId="9" fillId="2" borderId="89" xfId="0" applyNumberFormat="1" applyFont="1" applyFill="1" applyBorder="1" applyAlignment="1" applyProtection="1">
      <alignment horizontal="right" vertical="center"/>
    </xf>
    <xf numFmtId="165" fontId="11" fillId="12" borderId="65" xfId="1" applyNumberFormat="1" applyFont="1" applyFill="1" applyBorder="1" applyAlignment="1" applyProtection="1">
      <alignment horizontal="center" vertical="center" wrapText="1"/>
    </xf>
    <xf numFmtId="0" fontId="9" fillId="14" borderId="62" xfId="0" applyFont="1" applyFill="1" applyBorder="1" applyAlignment="1" applyProtection="1">
      <alignment vertical="center"/>
    </xf>
    <xf numFmtId="0" fontId="9" fillId="14" borderId="60" xfId="0" applyFont="1" applyFill="1" applyBorder="1" applyAlignment="1" applyProtection="1">
      <alignment vertical="center"/>
    </xf>
    <xf numFmtId="0" fontId="5" fillId="14" borderId="60" xfId="0" applyFont="1" applyFill="1" applyBorder="1" applyAlignment="1" applyProtection="1">
      <alignment vertical="center"/>
    </xf>
    <xf numFmtId="0" fontId="5" fillId="14" borderId="61" xfId="0" applyFont="1" applyFill="1" applyBorder="1" applyAlignment="1" applyProtection="1">
      <alignment vertical="center"/>
    </xf>
    <xf numFmtId="167" fontId="9" fillId="14" borderId="33" xfId="0" applyNumberFormat="1" applyFont="1" applyFill="1" applyBorder="1" applyAlignment="1" applyProtection="1">
      <alignment horizontal="right" vertical="center"/>
    </xf>
    <xf numFmtId="167" fontId="9" fillId="0" borderId="34" xfId="0" applyNumberFormat="1" applyFont="1" applyFill="1" applyBorder="1" applyAlignment="1" applyProtection="1">
      <alignment horizontal="right" vertical="center"/>
      <protection locked="0"/>
    </xf>
    <xf numFmtId="167" fontId="9" fillId="14" borderId="35" xfId="0" applyNumberFormat="1" applyFont="1" applyFill="1" applyBorder="1" applyAlignment="1" applyProtection="1">
      <alignment horizontal="right" vertical="center"/>
    </xf>
    <xf numFmtId="0" fontId="19" fillId="0" borderId="0" xfId="0" applyFont="1" applyBorder="1" applyAlignment="1" applyProtection="1">
      <alignment vertical="top"/>
    </xf>
    <xf numFmtId="0" fontId="5" fillId="0" borderId="0" xfId="0" applyFont="1" applyBorder="1" applyAlignment="1" applyProtection="1">
      <alignment vertical="top"/>
    </xf>
    <xf numFmtId="0" fontId="5" fillId="0" borderId="0" xfId="0" applyFont="1" applyFill="1" applyBorder="1" applyAlignment="1" applyProtection="1">
      <alignment vertical="top"/>
    </xf>
    <xf numFmtId="0" fontId="8" fillId="2" borderId="92" xfId="0" applyFont="1" applyFill="1" applyBorder="1" applyAlignment="1" applyProtection="1">
      <alignment horizontal="left" vertical="center" wrapText="1"/>
    </xf>
    <xf numFmtId="167" fontId="5" fillId="0" borderId="0" xfId="0" applyNumberFormat="1" applyFont="1" applyBorder="1" applyProtection="1"/>
    <xf numFmtId="0" fontId="5" fillId="0" borderId="0" xfId="0" applyFont="1" applyBorder="1" applyAlignment="1" applyProtection="1">
      <alignment horizontal="left" vertical="center" wrapText="1"/>
    </xf>
    <xf numFmtId="176" fontId="0" fillId="5" borderId="13" xfId="4"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xf>
    <xf numFmtId="4" fontId="5" fillId="4" borderId="95"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vertical="top" wrapText="1"/>
    </xf>
    <xf numFmtId="4" fontId="5" fillId="4" borderId="96" xfId="0" applyNumberFormat="1" applyFont="1" applyFill="1" applyBorder="1" applyAlignment="1" applyProtection="1">
      <alignment horizontal="center" vertical="center"/>
      <protection locked="0"/>
    </xf>
    <xf numFmtId="9" fontId="5" fillId="4" borderId="96" xfId="2" applyFont="1" applyFill="1" applyBorder="1" applyAlignment="1" applyProtection="1">
      <alignment horizontal="center" vertical="center"/>
      <protection locked="0"/>
    </xf>
    <xf numFmtId="164" fontId="10" fillId="0" borderId="0" xfId="0" applyNumberFormat="1" applyFont="1" applyFill="1" applyBorder="1" applyAlignment="1" applyProtection="1">
      <alignment horizontal="left" vertical="top"/>
      <protection locked="0"/>
    </xf>
    <xf numFmtId="9" fontId="5" fillId="4" borderId="97" xfId="2" applyFont="1" applyFill="1" applyBorder="1" applyAlignment="1" applyProtection="1">
      <alignment horizontal="center" vertical="center"/>
      <protection locked="0"/>
    </xf>
    <xf numFmtId="167" fontId="9" fillId="15" borderId="33" xfId="0" applyNumberFormat="1" applyFont="1" applyFill="1" applyBorder="1" applyAlignment="1" applyProtection="1">
      <alignment horizontal="right" vertical="center"/>
    </xf>
    <xf numFmtId="167" fontId="9" fillId="15" borderId="35" xfId="0" applyNumberFormat="1" applyFont="1" applyFill="1" applyBorder="1" applyAlignment="1" applyProtection="1">
      <alignment horizontal="right" vertical="center"/>
    </xf>
    <xf numFmtId="0" fontId="11" fillId="12" borderId="65" xfId="0" applyFont="1" applyFill="1" applyBorder="1" applyAlignment="1" applyProtection="1">
      <alignment vertical="center"/>
    </xf>
    <xf numFmtId="0" fontId="21" fillId="0" borderId="0" xfId="3" applyFont="1" applyFill="1" applyBorder="1" applyAlignment="1">
      <alignment vertical="center"/>
    </xf>
    <xf numFmtId="15" fontId="4" fillId="16" borderId="0" xfId="0" applyNumberFormat="1" applyFont="1" applyFill="1"/>
    <xf numFmtId="0" fontId="23" fillId="0" borderId="0" xfId="0" applyFont="1" applyAlignment="1">
      <alignment vertical="center"/>
    </xf>
    <xf numFmtId="0" fontId="0" fillId="0" borderId="0" xfId="0" applyAlignment="1">
      <alignment horizontal="left"/>
    </xf>
    <xf numFmtId="0" fontId="8" fillId="2" borderId="0" xfId="0" applyFont="1" applyFill="1" applyBorder="1" applyAlignment="1" applyProtection="1">
      <alignment horizontal="left" vertical="center" wrapText="1"/>
    </xf>
    <xf numFmtId="164" fontId="8" fillId="5" borderId="0" xfId="0" applyNumberFormat="1" applyFont="1" applyFill="1" applyBorder="1" applyAlignment="1" applyProtection="1">
      <alignment horizontal="center" vertical="center"/>
    </xf>
    <xf numFmtId="0" fontId="0" fillId="0" borderId="0" xfId="0" applyBorder="1"/>
    <xf numFmtId="0" fontId="8" fillId="17" borderId="0" xfId="0" applyFont="1" applyFill="1" applyBorder="1" applyAlignment="1" applyProtection="1">
      <alignment horizontal="left" vertical="center" wrapText="1"/>
    </xf>
    <xf numFmtId="3" fontId="5" fillId="5" borderId="0" xfId="0" applyNumberFormat="1" applyFont="1" applyFill="1" applyBorder="1" applyAlignment="1" applyProtection="1">
      <alignment horizontal="center" vertical="center"/>
    </xf>
    <xf numFmtId="164" fontId="5" fillId="5" borderId="0" xfId="0" applyNumberFormat="1" applyFont="1" applyFill="1" applyBorder="1" applyAlignment="1" applyProtection="1">
      <alignment horizontal="center" vertical="center"/>
    </xf>
    <xf numFmtId="168" fontId="5" fillId="5" borderId="0" xfId="0" applyNumberFormat="1" applyFont="1" applyFill="1" applyBorder="1" applyAlignment="1" applyProtection="1">
      <alignment horizontal="center" vertical="center"/>
    </xf>
    <xf numFmtId="177" fontId="5" fillId="5" borderId="0" xfId="0" applyNumberFormat="1" applyFont="1" applyFill="1" applyBorder="1" applyAlignment="1" applyProtection="1">
      <alignment horizontal="center" vertical="center"/>
    </xf>
    <xf numFmtId="0" fontId="4" fillId="0" borderId="0" xfId="0" applyFont="1" applyBorder="1" applyAlignment="1">
      <alignment wrapText="1"/>
    </xf>
    <xf numFmtId="0" fontId="4" fillId="0" borderId="0" xfId="0" applyFont="1" applyBorder="1" applyAlignment="1">
      <alignment horizontal="center" wrapText="1"/>
    </xf>
    <xf numFmtId="0" fontId="0" fillId="0" borderId="0" xfId="0" applyAlignment="1">
      <alignment wrapText="1"/>
    </xf>
    <xf numFmtId="167" fontId="10" fillId="14" borderId="0" xfId="1" applyNumberFormat="1" applyFont="1" applyFill="1" applyBorder="1" applyAlignment="1" applyProtection="1">
      <alignment horizontal="right"/>
    </xf>
    <xf numFmtId="167" fontId="9" fillId="16" borderId="0" xfId="1" applyNumberFormat="1" applyFont="1" applyFill="1" applyBorder="1" applyAlignment="1" applyProtection="1">
      <alignment horizontal="right"/>
    </xf>
    <xf numFmtId="0" fontId="0" fillId="0" borderId="0" xfId="0" applyFill="1" applyBorder="1"/>
    <xf numFmtId="167" fontId="10" fillId="14" borderId="0" xfId="1" applyNumberFormat="1" applyFont="1" applyFill="1" applyBorder="1" applyAlignment="1" applyProtection="1">
      <alignment horizontal="center"/>
    </xf>
    <xf numFmtId="0" fontId="0" fillId="0" borderId="0" xfId="0" applyBorder="1" applyAlignment="1"/>
    <xf numFmtId="0" fontId="24" fillId="0" borderId="0" xfId="0" applyFont="1" applyBorder="1" applyAlignment="1">
      <alignment horizontal="left" vertical="top" indent="1"/>
    </xf>
    <xf numFmtId="0" fontId="24" fillId="0" borderId="0" xfId="0" applyFont="1" applyBorder="1" applyAlignment="1">
      <alignment horizontal="center" vertical="top"/>
    </xf>
    <xf numFmtId="166" fontId="24" fillId="0" borderId="0" xfId="0" applyNumberFormat="1" applyFont="1" applyBorder="1" applyAlignment="1">
      <alignment horizontal="left" vertical="center" indent="1"/>
    </xf>
    <xf numFmtId="167" fontId="0" fillId="0" borderId="0" xfId="0" applyNumberFormat="1" applyBorder="1"/>
    <xf numFmtId="0" fontId="24" fillId="14" borderId="0" xfId="0" applyFont="1" applyFill="1" applyBorder="1" applyAlignment="1">
      <alignment horizontal="left" vertical="center" indent="1"/>
    </xf>
    <xf numFmtId="167" fontId="0" fillId="14" borderId="0" xfId="0" applyNumberFormat="1" applyFill="1" applyBorder="1"/>
    <xf numFmtId="0" fontId="24" fillId="0" borderId="0" xfId="0" applyFont="1" applyBorder="1" applyAlignment="1">
      <alignment horizontal="left" vertical="center" indent="1"/>
    </xf>
    <xf numFmtId="0" fontId="24" fillId="16" borderId="0" xfId="0" applyFont="1" applyFill="1" applyBorder="1" applyAlignment="1">
      <alignment horizontal="left" vertical="center" indent="1"/>
    </xf>
    <xf numFmtId="167" fontId="4" fillId="16" borderId="0" xfId="0" applyNumberFormat="1" applyFont="1" applyFill="1" applyBorder="1"/>
    <xf numFmtId="0" fontId="11" fillId="12" borderId="0" xfId="0" applyFont="1" applyFill="1" applyBorder="1" applyAlignment="1">
      <alignment horizontal="left" vertical="center" indent="1"/>
    </xf>
    <xf numFmtId="167" fontId="3" fillId="12" borderId="0" xfId="0" applyNumberFormat="1" applyFont="1" applyFill="1" applyBorder="1" applyAlignment="1">
      <alignment vertical="center"/>
    </xf>
    <xf numFmtId="167" fontId="0" fillId="0" borderId="0" xfId="0" applyNumberFormat="1"/>
    <xf numFmtId="43" fontId="0" fillId="0" borderId="0" xfId="1" applyFont="1"/>
    <xf numFmtId="165" fontId="0" fillId="0" borderId="0" xfId="1" applyNumberFormat="1" applyFont="1"/>
    <xf numFmtId="164" fontId="10" fillId="0" borderId="0" xfId="0" applyNumberFormat="1" applyFont="1" applyFill="1" applyBorder="1" applyAlignment="1" applyProtection="1">
      <alignment horizontal="left" vertical="top" wrapText="1"/>
      <protection locked="0"/>
    </xf>
    <xf numFmtId="167" fontId="3" fillId="12" borderId="0" xfId="0" applyNumberFormat="1" applyFont="1" applyFill="1" applyBorder="1" applyAlignment="1">
      <alignment horizontal="right" vertical="center"/>
    </xf>
    <xf numFmtId="167" fontId="0" fillId="0" borderId="0" xfId="0" applyNumberFormat="1" applyBorder="1" applyAlignment="1">
      <alignment horizontal="right"/>
    </xf>
    <xf numFmtId="0" fontId="19" fillId="0" borderId="0" xfId="0" applyFont="1" applyBorder="1" applyAlignment="1">
      <alignment horizontal="left" vertical="center" wrapText="1"/>
    </xf>
    <xf numFmtId="167" fontId="0" fillId="14" borderId="0" xfId="0" applyNumberFormat="1" applyFill="1" applyBorder="1" applyAlignment="1">
      <alignment horizontal="right"/>
    </xf>
    <xf numFmtId="167" fontId="4" fillId="16" borderId="0" xfId="0" applyNumberFormat="1" applyFont="1" applyFill="1" applyBorder="1" applyAlignment="1">
      <alignment horizontal="right"/>
    </xf>
    <xf numFmtId="3" fontId="5" fillId="5" borderId="0" xfId="0" applyNumberFormat="1" applyFont="1" applyFill="1" applyBorder="1" applyAlignment="1" applyProtection="1">
      <alignment horizontal="center" vertical="center"/>
    </xf>
    <xf numFmtId="0" fontId="3" fillId="12" borderId="0" xfId="0" applyFont="1" applyFill="1" applyBorder="1" applyAlignment="1">
      <alignment horizontal="center"/>
    </xf>
    <xf numFmtId="0" fontId="24" fillId="0" borderId="0" xfId="0" applyFont="1" applyBorder="1" applyAlignment="1">
      <alignment horizontal="center" vertical="top"/>
    </xf>
    <xf numFmtId="0" fontId="8" fillId="2" borderId="0" xfId="0" applyFont="1" applyFill="1" applyBorder="1" applyAlignment="1" applyProtection="1">
      <alignment horizontal="left" vertical="center" wrapText="1"/>
    </xf>
    <xf numFmtId="0" fontId="0" fillId="0" borderId="0" xfId="0" applyBorder="1" applyAlignment="1">
      <alignment horizontal="center"/>
    </xf>
    <xf numFmtId="167" fontId="10" fillId="14" borderId="0" xfId="1" applyNumberFormat="1" applyFont="1" applyFill="1" applyBorder="1" applyAlignment="1" applyProtection="1">
      <alignment horizontal="center"/>
    </xf>
    <xf numFmtId="0" fontId="3" fillId="12" borderId="0" xfId="0" applyFont="1" applyFill="1" applyBorder="1" applyAlignment="1">
      <alignment horizontal="center" vertical="center"/>
    </xf>
    <xf numFmtId="0" fontId="4" fillId="0" borderId="0" xfId="0" applyFont="1" applyBorder="1" applyAlignment="1">
      <alignment horizontal="center" wrapText="1"/>
    </xf>
    <xf numFmtId="0" fontId="0" fillId="0" borderId="0" xfId="0" applyAlignment="1">
      <alignment horizontal="center"/>
    </xf>
    <xf numFmtId="0" fontId="22" fillId="0" borderId="0" xfId="3" applyFont="1" applyFill="1" applyBorder="1" applyAlignment="1">
      <alignment horizontal="left" vertical="center"/>
    </xf>
    <xf numFmtId="0" fontId="3" fillId="12" borderId="0" xfId="0" applyFont="1" applyFill="1" applyAlignment="1">
      <alignment horizontal="center"/>
    </xf>
    <xf numFmtId="0" fontId="8" fillId="4" borderId="0"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0" fontId="9" fillId="9" borderId="31" xfId="0" applyFont="1" applyFill="1" applyBorder="1" applyAlignment="1" applyProtection="1">
      <alignment horizontal="center" vertical="center" wrapText="1"/>
    </xf>
    <xf numFmtId="0" fontId="5" fillId="0" borderId="93" xfId="0" applyFont="1" applyBorder="1" applyAlignment="1" applyProtection="1">
      <alignment horizontal="left" vertical="top" wrapText="1"/>
      <protection locked="0"/>
    </xf>
    <xf numFmtId="0" fontId="5" fillId="0" borderId="94" xfId="0" applyFont="1" applyBorder="1" applyAlignment="1" applyProtection="1">
      <alignment horizontal="left" vertical="top" wrapText="1"/>
      <protection locked="0"/>
    </xf>
    <xf numFmtId="0" fontId="10" fillId="0" borderId="72" xfId="0" applyFont="1" applyFill="1" applyBorder="1" applyAlignment="1" applyProtection="1">
      <alignment horizontal="left" vertical="center" wrapText="1"/>
      <protection locked="0"/>
    </xf>
    <xf numFmtId="0" fontId="10" fillId="0" borderId="73"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8" fillId="2" borderId="90" xfId="0" applyFont="1" applyFill="1" applyBorder="1" applyAlignment="1" applyProtection="1">
      <alignment horizontal="center" vertical="center"/>
    </xf>
    <xf numFmtId="0" fontId="8" fillId="2" borderId="70" xfId="0" applyFont="1" applyFill="1" applyBorder="1" applyAlignment="1" applyProtection="1">
      <alignment horizontal="center" vertical="center"/>
    </xf>
    <xf numFmtId="0" fontId="8" fillId="2" borderId="91" xfId="0" applyFont="1" applyFill="1" applyBorder="1" applyAlignment="1" applyProtection="1">
      <alignment horizontal="center" vertical="center"/>
    </xf>
    <xf numFmtId="0" fontId="8" fillId="2" borderId="28"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9" borderId="33" xfId="0" applyFont="1" applyFill="1" applyBorder="1" applyAlignment="1" applyProtection="1">
      <alignment horizontal="center" vertical="center"/>
    </xf>
    <xf numFmtId="0" fontId="9" fillId="9" borderId="34" xfId="0" applyFont="1" applyFill="1" applyBorder="1" applyAlignment="1" applyProtection="1">
      <alignment horizontal="center" vertical="center"/>
    </xf>
    <xf numFmtId="0" fontId="9" fillId="9" borderId="32" xfId="0" applyFont="1" applyFill="1" applyBorder="1" applyAlignment="1" applyProtection="1">
      <alignment horizontal="center" vertical="center" wrapText="1"/>
    </xf>
    <xf numFmtId="0" fontId="9" fillId="9" borderId="35"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12" xfId="0" applyFont="1" applyFill="1" applyBorder="1" applyAlignment="1" applyProtection="1">
      <alignment horizontal="left" vertical="center" wrapText="1"/>
    </xf>
    <xf numFmtId="0" fontId="8" fillId="2" borderId="13" xfId="0" applyFont="1" applyFill="1" applyBorder="1" applyAlignment="1" applyProtection="1">
      <alignment horizontal="left" vertical="center" wrapText="1"/>
    </xf>
    <xf numFmtId="164" fontId="10" fillId="4" borderId="12" xfId="0" applyNumberFormat="1" applyFont="1" applyFill="1" applyBorder="1" applyAlignment="1" applyProtection="1">
      <alignment horizontal="left" vertical="top" wrapText="1"/>
      <protection locked="0"/>
    </xf>
    <xf numFmtId="164" fontId="10" fillId="4" borderId="13" xfId="0" applyNumberFormat="1" applyFont="1" applyFill="1" applyBorder="1" applyAlignment="1" applyProtection="1">
      <alignment horizontal="left" vertical="top" wrapText="1"/>
      <protection locked="0"/>
    </xf>
    <xf numFmtId="164" fontId="10" fillId="4" borderId="14" xfId="0" applyNumberFormat="1" applyFont="1" applyFill="1" applyBorder="1" applyAlignment="1" applyProtection="1">
      <alignment horizontal="left" vertical="top" wrapText="1"/>
      <protection locked="0"/>
    </xf>
    <xf numFmtId="164" fontId="10" fillId="4" borderId="20" xfId="0" applyNumberFormat="1" applyFont="1" applyFill="1" applyBorder="1" applyAlignment="1" applyProtection="1">
      <alignment horizontal="left" vertical="top" wrapText="1"/>
      <protection locked="0"/>
    </xf>
    <xf numFmtId="164" fontId="10" fillId="4" borderId="21" xfId="0" applyNumberFormat="1" applyFont="1" applyFill="1" applyBorder="1" applyAlignment="1" applyProtection="1">
      <alignment horizontal="left" vertical="top" wrapText="1"/>
      <protection locked="0"/>
    </xf>
    <xf numFmtId="164" fontId="10" fillId="4" borderId="22" xfId="0" applyNumberFormat="1"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5" xfId="0" applyFont="1" applyFill="1" applyBorder="1" applyAlignment="1" applyProtection="1">
      <alignment horizontal="center" vertical="center" wrapText="1"/>
    </xf>
    <xf numFmtId="49" fontId="10" fillId="3" borderId="12" xfId="0" applyNumberFormat="1" applyFont="1" applyFill="1" applyBorder="1" applyAlignment="1" applyProtection="1">
      <alignment horizontal="left" vertical="top" wrapText="1"/>
    </xf>
    <xf numFmtId="49" fontId="10" fillId="3" borderId="13" xfId="0" applyNumberFormat="1" applyFont="1" applyFill="1" applyBorder="1" applyAlignment="1" applyProtection="1">
      <alignment horizontal="left" vertical="top" wrapText="1"/>
    </xf>
    <xf numFmtId="49" fontId="10" fillId="3" borderId="14" xfId="0" applyNumberFormat="1" applyFont="1" applyFill="1" applyBorder="1" applyAlignment="1" applyProtection="1">
      <alignment horizontal="left" vertical="top" wrapText="1"/>
    </xf>
    <xf numFmtId="49" fontId="10"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3" fontId="4" fillId="0" borderId="0" xfId="1" applyFont="1"/>
    <xf numFmtId="165" fontId="4" fillId="0" borderId="0" xfId="0" applyNumberFormat="1" applyFont="1"/>
  </cellXfs>
  <cellStyles count="5">
    <cellStyle name="Comma" xfId="1" builtinId="3"/>
    <cellStyle name="Comma 2 5" xfId="4" xr:uid="{82EE1FFD-06BB-4D62-B996-BFFFA4294B74}"/>
    <cellStyle name="Normal" xfId="0" builtinId="0"/>
    <cellStyle name="Percent" xfId="2" builtinId="5"/>
    <cellStyle name="Title" xfId="3" builtinId="15"/>
  </cellStyles>
  <dxfs count="157">
    <dxf>
      <font>
        <color theme="1" tint="0.499984740745262"/>
      </font>
      <fill>
        <patternFill>
          <bgColor theme="1" tint="0.499984740745262"/>
        </patternFill>
      </fill>
    </dxf>
    <dxf>
      <font>
        <color theme="0" tint="-0.14996795556505021"/>
      </font>
    </dxf>
    <dxf>
      <font>
        <color theme="0" tint="-4.9989318521683403E-2"/>
      </font>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right/>
        <top style="thin">
          <color theme="3" tint="0.39994506668294322"/>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14996795556505021"/>
      </font>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tint="-4.9989318521683403E-2"/>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14996795556505021"/>
      </font>
    </dxf>
    <dxf>
      <font>
        <color theme="0" tint="-4.9989318521683403E-2"/>
      </font>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14996795556505021"/>
      </font>
    </dxf>
    <dxf>
      <font>
        <color theme="0" tint="-4.9989318521683403E-2"/>
      </font>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14996795556505021"/>
      </font>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tint="-0.14996795556505021"/>
      </font>
    </dxf>
    <dxf>
      <font>
        <color theme="0"/>
      </font>
      <fill>
        <patternFill patternType="none">
          <bgColor auto="1"/>
        </patternFill>
      </fill>
      <border>
        <left/>
        <right/>
        <top style="thin">
          <color theme="3" tint="0.39994506668294322"/>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4.9989318521683403E-2"/>
      </font>
    </dxf>
    <dxf>
      <font>
        <color theme="0"/>
      </font>
      <fill>
        <patternFill patternType="none">
          <bgColor auto="1"/>
        </patternFill>
      </fill>
      <border>
        <left/>
        <right/>
        <top style="thin">
          <color theme="3" tint="0.39994506668294322"/>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14996795556505021"/>
      </font>
    </dxf>
    <dxf>
      <font>
        <color theme="0" tint="-4.9989318521683403E-2"/>
      </font>
    </dxf>
    <dxf>
      <font>
        <color theme="0"/>
      </font>
      <fill>
        <patternFill patternType="none">
          <bgColor auto="1"/>
        </patternFill>
      </fill>
      <border>
        <left/>
        <right/>
        <top style="thin">
          <color theme="3" tint="0.39994506668294322"/>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0"/>
      </font>
      <fill>
        <patternFill patternType="none">
          <bgColor auto="1"/>
        </patternFill>
      </fill>
      <border>
        <left style="thin">
          <color theme="3" tint="0.39994506668294322"/>
        </left>
        <right/>
        <top/>
        <bottom/>
        <vertical/>
        <horizontal/>
      </border>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RESOURCE%20MOBILISATION/BELGIUM/2019/Mali/FP%20BELGIUM%20SO2%20ACT%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Total Costs"/>
      <sheetName val="ACT 4 SMP"/>
      <sheetName val="ACT1 GFD"/>
      <sheetName val="ACT 03 Costs"/>
      <sheetName val="ACT 04 Costs"/>
      <sheetName val="ACT 05 Costs"/>
      <sheetName val="SO without Activities"/>
      <sheetName val="SR without SO_Activities"/>
      <sheetName val="Data"/>
    </sheetNames>
    <sheetDataSet>
      <sheetData sheetId="0">
        <row r="3">
          <cell r="C3" t="str">
            <v>MALI</v>
          </cell>
        </row>
        <row r="4">
          <cell r="E4" t="str">
            <v xml:space="preserve">
SO2 /Vulnerable People in food-insecure and post crisis ares are able to meet their basic food and nutrition requirements throughout the year</v>
          </cell>
        </row>
        <row r="6">
          <cell r="C6" t="str">
            <v>BELGIUM</v>
          </cell>
        </row>
        <row r="7">
          <cell r="G7" t="str">
            <v>EURO</v>
          </cell>
          <cell r="H7">
            <v>0</v>
          </cell>
        </row>
        <row r="8">
          <cell r="G8">
            <v>0.88700000000000001</v>
          </cell>
        </row>
        <row r="9">
          <cell r="G9">
            <v>6.0999999999999999E-2</v>
          </cell>
        </row>
      </sheetData>
      <sheetData sheetId="1"/>
      <sheetData sheetId="2"/>
      <sheetData sheetId="3"/>
      <sheetData sheetId="4"/>
      <sheetData sheetId="5"/>
      <sheetData sheetId="6"/>
      <sheetData sheetId="7"/>
      <sheetData sheetId="8">
        <row r="2">
          <cell r="F2" t="str">
            <v>LP</v>
          </cell>
          <cell r="G2" t="str">
            <v>CFR</v>
          </cell>
          <cell r="H2" t="str">
            <v>Ocean Transport</v>
          </cell>
          <cell r="J2" t="str">
            <v>Cash Transfer to Beneficiaries</v>
          </cell>
        </row>
        <row r="3">
          <cell r="F3" t="str">
            <v>RP</v>
          </cell>
          <cell r="G3" t="str">
            <v>CIF</v>
          </cell>
          <cell r="H3" t="str">
            <v>External Overland</v>
          </cell>
          <cell r="J3" t="str">
            <v>Cash Transfer to Host Government</v>
          </cell>
        </row>
        <row r="4">
          <cell r="F4" t="str">
            <v>IP</v>
          </cell>
          <cell r="G4" t="str">
            <v>DAP</v>
          </cell>
          <cell r="J4" t="str">
            <v>Value Voucher Transfer</v>
          </cell>
        </row>
        <row r="5">
          <cell r="G5" t="str">
            <v>EXW</v>
          </cell>
          <cell r="J5" t="str">
            <v>Value Voucher Transfer - Non Food</v>
          </cell>
        </row>
        <row r="6">
          <cell r="G6" t="str">
            <v>FAS</v>
          </cell>
          <cell r="J6" t="str">
            <v>Commodity Voucher</v>
          </cell>
        </row>
        <row r="7">
          <cell r="G7" t="str">
            <v>FCA</v>
          </cell>
        </row>
        <row r="8">
          <cell r="G8" t="str">
            <v>FOB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C8C7B-1BF4-4E32-B403-B496BB2D0263}">
  <dimension ref="A1:P43"/>
  <sheetViews>
    <sheetView tabSelected="1" workbookViewId="0">
      <selection activeCell="D47" sqref="D47"/>
    </sheetView>
  </sheetViews>
  <sheetFormatPr defaultRowHeight="15" x14ac:dyDescent="0.25"/>
  <cols>
    <col min="1" max="1" width="31" customWidth="1"/>
    <col min="2" max="2" width="21.7109375" customWidth="1"/>
    <col min="3" max="3" width="1.7109375" customWidth="1"/>
    <col min="4" max="4" width="33.28515625" customWidth="1"/>
    <col min="5" max="5" width="16" customWidth="1"/>
    <col min="6" max="6" width="8.28515625" customWidth="1"/>
    <col min="11" max="11" width="3.28515625" customWidth="1"/>
    <col min="13" max="13" width="5" customWidth="1"/>
    <col min="14" max="14" width="9" customWidth="1"/>
    <col min="15" max="15" width="15.42578125" customWidth="1"/>
  </cols>
  <sheetData>
    <row r="1" spans="1:16" ht="36.75" x14ac:dyDescent="0.25">
      <c r="A1" s="279"/>
      <c r="B1" s="231"/>
      <c r="C1" s="280" t="s">
        <v>135</v>
      </c>
      <c r="D1" s="280"/>
      <c r="E1" s="280"/>
      <c r="F1" s="280"/>
      <c r="G1" s="280"/>
      <c r="H1" s="280"/>
      <c r="I1" s="280"/>
      <c r="J1" s="280"/>
      <c r="K1" s="280"/>
    </row>
    <row r="2" spans="1:16" ht="36.75" x14ac:dyDescent="0.25">
      <c r="A2" s="279"/>
      <c r="B2" s="231"/>
      <c r="C2" s="231"/>
      <c r="D2" s="231"/>
      <c r="E2" s="231"/>
      <c r="F2" s="231"/>
      <c r="G2" s="231"/>
      <c r="H2" s="231"/>
      <c r="I2" s="231"/>
      <c r="L2" s="281" t="s">
        <v>136</v>
      </c>
      <c r="M2" s="281"/>
      <c r="N2" s="281"/>
      <c r="O2" s="232">
        <v>43584</v>
      </c>
      <c r="P2" s="233"/>
    </row>
    <row r="3" spans="1:16" x14ac:dyDescent="0.25">
      <c r="A3" s="279"/>
      <c r="B3" s="234"/>
      <c r="C3" s="234"/>
      <c r="D3" s="234"/>
      <c r="E3" s="234"/>
      <c r="F3" s="234"/>
      <c r="G3" s="234"/>
      <c r="H3" s="234"/>
      <c r="I3" s="234"/>
    </row>
    <row r="5" spans="1:16" x14ac:dyDescent="0.25">
      <c r="A5" s="235" t="s">
        <v>1</v>
      </c>
      <c r="B5" s="236" t="s">
        <v>137</v>
      </c>
      <c r="C5" s="237"/>
      <c r="D5" s="238" t="s">
        <v>138</v>
      </c>
      <c r="E5" s="239">
        <v>2500000</v>
      </c>
      <c r="F5" s="237"/>
    </row>
    <row r="6" spans="1:16" x14ac:dyDescent="0.25">
      <c r="A6" s="235" t="s">
        <v>7</v>
      </c>
      <c r="B6" s="240"/>
      <c r="C6" s="237"/>
      <c r="D6" s="238" t="s">
        <v>139</v>
      </c>
      <c r="E6" s="240" t="s">
        <v>112</v>
      </c>
      <c r="F6" s="237"/>
    </row>
    <row r="7" spans="1:16" x14ac:dyDescent="0.25">
      <c r="A7" s="235" t="s">
        <v>10</v>
      </c>
      <c r="B7" s="240">
        <v>0</v>
      </c>
      <c r="C7" s="237"/>
      <c r="D7" s="238" t="s">
        <v>140</v>
      </c>
      <c r="E7" s="240">
        <v>0.88700000000000001</v>
      </c>
      <c r="F7" s="237"/>
    </row>
    <row r="8" spans="1:16" x14ac:dyDescent="0.25">
      <c r="A8" s="235" t="s">
        <v>13</v>
      </c>
      <c r="B8" s="240"/>
      <c r="C8" s="237"/>
      <c r="D8" s="238" t="s">
        <v>141</v>
      </c>
      <c r="E8" s="239">
        <v>2818487</v>
      </c>
      <c r="F8" s="237"/>
    </row>
    <row r="9" spans="1:16" ht="14.45" hidden="1" customHeight="1" x14ac:dyDescent="0.25">
      <c r="A9" s="235" t="s">
        <v>142</v>
      </c>
      <c r="B9" s="241">
        <v>0</v>
      </c>
      <c r="C9" s="237"/>
      <c r="D9" s="235" t="s">
        <v>142</v>
      </c>
      <c r="E9" s="237"/>
      <c r="F9" s="237"/>
      <c r="G9" s="282"/>
      <c r="H9" s="282"/>
      <c r="I9" s="282"/>
      <c r="J9" s="282"/>
      <c r="K9" s="282"/>
      <c r="L9" s="237"/>
      <c r="M9" s="237"/>
      <c r="N9" s="237"/>
      <c r="O9" s="237"/>
    </row>
    <row r="10" spans="1:16" ht="14.45" hidden="1" customHeight="1" x14ac:dyDescent="0.25">
      <c r="A10" s="235" t="s">
        <v>143</v>
      </c>
      <c r="B10" s="241">
        <v>0</v>
      </c>
      <c r="C10" s="237"/>
      <c r="D10" s="235" t="s">
        <v>143</v>
      </c>
      <c r="E10" s="237"/>
      <c r="F10" s="237"/>
      <c r="L10" s="237"/>
      <c r="M10" s="237"/>
      <c r="N10" s="237"/>
      <c r="O10" s="237"/>
    </row>
    <row r="11" spans="1:16" x14ac:dyDescent="0.25">
      <c r="A11" s="235" t="s">
        <v>26</v>
      </c>
      <c r="B11" s="240"/>
      <c r="C11" s="237"/>
      <c r="D11" s="237"/>
      <c r="E11" s="237"/>
      <c r="F11" s="237"/>
    </row>
    <row r="12" spans="1:16" x14ac:dyDescent="0.25">
      <c r="A12" s="235" t="s">
        <v>29</v>
      </c>
      <c r="B12" s="242"/>
      <c r="C12" s="237"/>
      <c r="D12" s="237"/>
      <c r="E12" s="237"/>
      <c r="F12" s="237"/>
    </row>
    <row r="13" spans="1:16" x14ac:dyDescent="0.25">
      <c r="A13" s="237"/>
      <c r="B13" s="237"/>
      <c r="C13" s="237"/>
      <c r="D13" s="237"/>
      <c r="E13" s="237"/>
      <c r="F13" s="237"/>
      <c r="G13" s="237"/>
      <c r="H13" s="237"/>
      <c r="I13" s="237"/>
      <c r="J13" s="237"/>
      <c r="K13" s="237"/>
      <c r="L13" s="237"/>
      <c r="M13" s="237"/>
      <c r="N13" s="237"/>
      <c r="O13" s="237"/>
    </row>
    <row r="14" spans="1:16" ht="16.5" customHeight="1" x14ac:dyDescent="0.25">
      <c r="A14" s="277" t="s">
        <v>144</v>
      </c>
      <c r="B14" s="277"/>
      <c r="C14" s="277"/>
      <c r="D14" s="277"/>
      <c r="E14" s="277"/>
      <c r="F14" s="277"/>
      <c r="G14" s="277"/>
      <c r="H14" s="277"/>
      <c r="I14" s="277"/>
      <c r="J14" s="277"/>
      <c r="K14" s="277"/>
      <c r="L14" s="277"/>
      <c r="M14" s="277"/>
      <c r="N14" s="277"/>
      <c r="O14" s="277"/>
    </row>
    <row r="15" spans="1:16" s="245" customFormat="1" ht="30" x14ac:dyDescent="0.25">
      <c r="A15" s="243" t="s">
        <v>144</v>
      </c>
      <c r="B15" s="244" t="s">
        <v>145</v>
      </c>
      <c r="C15" s="244"/>
      <c r="D15" s="244" t="s">
        <v>146</v>
      </c>
      <c r="E15" s="278" t="s">
        <v>147</v>
      </c>
      <c r="F15" s="278"/>
      <c r="G15" s="278" t="s">
        <v>148</v>
      </c>
      <c r="H15" s="278"/>
      <c r="I15" s="278"/>
      <c r="J15" s="243"/>
      <c r="K15" s="278" t="s">
        <v>149</v>
      </c>
      <c r="L15" s="278"/>
      <c r="M15" s="278" t="s">
        <v>150</v>
      </c>
      <c r="N15" s="278"/>
      <c r="O15" s="244" t="s">
        <v>151</v>
      </c>
    </row>
    <row r="16" spans="1:16" x14ac:dyDescent="0.25">
      <c r="A16" s="237" t="s">
        <v>32</v>
      </c>
      <c r="B16" s="239">
        <v>374502.42279946839</v>
      </c>
      <c r="C16" s="237"/>
      <c r="D16" s="239">
        <v>252082.49146347897</v>
      </c>
      <c r="E16" s="271">
        <v>626584.91426294739</v>
      </c>
      <c r="F16" s="271"/>
      <c r="G16" s="271">
        <v>106096.31854709305</v>
      </c>
      <c r="H16" s="271"/>
      <c r="I16" s="271"/>
      <c r="J16" s="246"/>
      <c r="K16" s="276">
        <v>732681.23281004047</v>
      </c>
      <c r="L16" s="276"/>
      <c r="M16" s="276">
        <v>44693.555201412462</v>
      </c>
      <c r="N16" s="276"/>
      <c r="O16" s="247">
        <v>777374.78801145288</v>
      </c>
    </row>
    <row r="17" spans="1:15" x14ac:dyDescent="0.25">
      <c r="A17" s="237" t="s">
        <v>152</v>
      </c>
      <c r="B17" s="239">
        <v>1321757.4201686385</v>
      </c>
      <c r="C17" s="237"/>
      <c r="D17" s="239">
        <v>255826.98855730868</v>
      </c>
      <c r="E17" s="271">
        <v>1577584.4087259471</v>
      </c>
      <c r="F17" s="271"/>
      <c r="G17" s="271">
        <v>184049.94883351953</v>
      </c>
      <c r="H17" s="271"/>
      <c r="I17" s="271"/>
      <c r="J17" s="246"/>
      <c r="K17" s="276">
        <v>1761634.3575594667</v>
      </c>
      <c r="L17" s="276"/>
      <c r="M17" s="276">
        <v>107459.69581112749</v>
      </c>
      <c r="N17" s="276"/>
      <c r="O17" s="247">
        <v>1869094.0533705943</v>
      </c>
    </row>
    <row r="18" spans="1:15" x14ac:dyDescent="0.25">
      <c r="A18" s="248" t="s">
        <v>100</v>
      </c>
      <c r="B18" s="239">
        <v>0</v>
      </c>
      <c r="C18" s="237"/>
      <c r="D18" s="239"/>
      <c r="E18" s="271">
        <v>0</v>
      </c>
      <c r="F18" s="271"/>
      <c r="G18" s="271">
        <v>0</v>
      </c>
      <c r="H18" s="271"/>
      <c r="I18" s="271"/>
      <c r="J18" s="246"/>
      <c r="K18" s="276">
        <v>0</v>
      </c>
      <c r="L18" s="276"/>
      <c r="M18" s="249"/>
      <c r="N18" s="249">
        <v>0</v>
      </c>
      <c r="O18" s="247">
        <v>0</v>
      </c>
    </row>
    <row r="19" spans="1:15" x14ac:dyDescent="0.25">
      <c r="A19" s="248" t="s">
        <v>101</v>
      </c>
      <c r="B19" s="237"/>
      <c r="C19" s="237"/>
      <c r="D19" s="237"/>
      <c r="E19" s="237"/>
      <c r="F19" s="237"/>
      <c r="G19" s="237"/>
      <c r="H19" s="237"/>
      <c r="I19" s="237"/>
      <c r="J19" s="237"/>
      <c r="K19" s="237"/>
      <c r="L19" s="237"/>
      <c r="M19" s="237"/>
      <c r="N19" s="237"/>
      <c r="O19" s="237"/>
    </row>
    <row r="20" spans="1:15" ht="18.75" customHeight="1" x14ac:dyDescent="0.25">
      <c r="A20" s="277" t="s">
        <v>153</v>
      </c>
      <c r="B20" s="277"/>
      <c r="C20" s="277"/>
      <c r="D20" s="277"/>
      <c r="E20" s="277"/>
      <c r="F20" s="277"/>
      <c r="G20" s="277"/>
      <c r="H20" s="277"/>
      <c r="I20" s="277"/>
      <c r="J20" s="277"/>
      <c r="K20" s="277"/>
      <c r="L20" s="277"/>
      <c r="M20" s="277"/>
      <c r="N20" s="277"/>
      <c r="O20" s="277"/>
    </row>
    <row r="21" spans="1:15" ht="30" x14ac:dyDescent="0.25">
      <c r="A21" s="243" t="s">
        <v>154</v>
      </c>
      <c r="B21" s="244" t="s">
        <v>155</v>
      </c>
      <c r="C21" s="244"/>
      <c r="D21" s="244" t="s">
        <v>156</v>
      </c>
      <c r="E21" s="278" t="s">
        <v>157</v>
      </c>
      <c r="F21" s="278"/>
      <c r="G21" s="278" t="s">
        <v>158</v>
      </c>
      <c r="H21" s="278"/>
      <c r="I21" s="278"/>
      <c r="J21" s="243"/>
      <c r="K21" s="278" t="s">
        <v>159</v>
      </c>
      <c r="L21" s="278"/>
      <c r="M21" s="278" t="s">
        <v>160</v>
      </c>
      <c r="N21" s="278"/>
      <c r="O21" s="244" t="s">
        <v>161</v>
      </c>
    </row>
    <row r="22" spans="1:15" x14ac:dyDescent="0.25">
      <c r="A22" s="237" t="s">
        <v>32</v>
      </c>
      <c r="B22" s="239">
        <v>332184</v>
      </c>
      <c r="C22" s="239"/>
      <c r="D22" s="239">
        <v>223596</v>
      </c>
      <c r="E22" s="271">
        <v>555780</v>
      </c>
      <c r="F22" s="271"/>
      <c r="G22" s="271">
        <v>94107</v>
      </c>
      <c r="H22" s="271"/>
      <c r="I22" s="271"/>
      <c r="J22" s="239"/>
      <c r="K22" s="271">
        <v>649887</v>
      </c>
      <c r="L22" s="271"/>
      <c r="M22" s="271">
        <v>39644</v>
      </c>
      <c r="N22" s="271"/>
      <c r="O22" s="247">
        <v>689531</v>
      </c>
    </row>
    <row r="23" spans="1:15" x14ac:dyDescent="0.25">
      <c r="A23" s="237" t="s">
        <v>152</v>
      </c>
      <c r="B23" s="239">
        <v>1172399</v>
      </c>
      <c r="C23" s="239"/>
      <c r="D23" s="239">
        <v>226918.549</v>
      </c>
      <c r="E23" s="271">
        <v>1399317.5490000001</v>
      </c>
      <c r="F23" s="271"/>
      <c r="G23" s="271">
        <v>163252</v>
      </c>
      <c r="H23" s="271"/>
      <c r="I23" s="271"/>
      <c r="J23" s="239"/>
      <c r="K23" s="271">
        <v>1562569.5490000001</v>
      </c>
      <c r="L23" s="271"/>
      <c r="M23" s="271">
        <v>95316</v>
      </c>
      <c r="N23" s="271"/>
      <c r="O23" s="247">
        <v>1657885.5490000001</v>
      </c>
    </row>
    <row r="24" spans="1:15" x14ac:dyDescent="0.25">
      <c r="A24" s="248" t="s">
        <v>100</v>
      </c>
      <c r="B24" s="239">
        <v>0</v>
      </c>
      <c r="C24" s="239"/>
      <c r="D24" s="239"/>
      <c r="E24" s="239">
        <v>0</v>
      </c>
      <c r="F24" s="239"/>
      <c r="G24" s="271">
        <v>0</v>
      </c>
      <c r="H24" s="271"/>
      <c r="I24" s="271"/>
      <c r="J24" s="239"/>
      <c r="K24" s="271">
        <v>0</v>
      </c>
      <c r="L24" s="271"/>
      <c r="M24" s="239"/>
      <c r="N24" s="239">
        <v>0</v>
      </c>
      <c r="O24" s="247">
        <v>0</v>
      </c>
    </row>
    <row r="25" spans="1:15" x14ac:dyDescent="0.25">
      <c r="A25" s="248" t="s">
        <v>101</v>
      </c>
      <c r="B25" s="237"/>
      <c r="C25" s="237"/>
      <c r="D25" s="237"/>
      <c r="E25" s="237"/>
      <c r="F25" s="237"/>
      <c r="G25" s="237"/>
      <c r="H25" s="237"/>
      <c r="I25" s="237"/>
      <c r="J25" s="237"/>
      <c r="K25" s="237"/>
      <c r="L25" s="237"/>
      <c r="M25" s="237"/>
      <c r="N25" s="237"/>
      <c r="O25" s="237"/>
    </row>
    <row r="26" spans="1:15" x14ac:dyDescent="0.25">
      <c r="A26" s="272" t="s">
        <v>162</v>
      </c>
      <c r="B26" s="272"/>
      <c r="C26" s="272"/>
      <c r="D26" s="272"/>
      <c r="E26" s="250"/>
      <c r="F26" s="237"/>
      <c r="G26" s="237"/>
      <c r="H26" s="237"/>
      <c r="I26" s="237"/>
      <c r="J26" s="237"/>
      <c r="K26" s="237"/>
      <c r="L26" s="237"/>
      <c r="M26" s="237"/>
      <c r="N26" s="237"/>
      <c r="O26" s="237"/>
    </row>
    <row r="27" spans="1:15" x14ac:dyDescent="0.25">
      <c r="A27" s="251" t="s">
        <v>163</v>
      </c>
      <c r="B27" s="252" t="s">
        <v>164</v>
      </c>
      <c r="C27" s="273" t="s">
        <v>165</v>
      </c>
      <c r="D27" s="273"/>
      <c r="E27" s="237"/>
      <c r="F27" s="274" t="s">
        <v>109</v>
      </c>
      <c r="G27" s="274"/>
      <c r="H27" s="274"/>
      <c r="I27" s="274"/>
      <c r="J27" s="274"/>
      <c r="K27" s="274"/>
      <c r="L27" s="274"/>
      <c r="M27" s="274"/>
      <c r="N27" s="274"/>
      <c r="O27" s="274"/>
    </row>
    <row r="28" spans="1:15" x14ac:dyDescent="0.25">
      <c r="A28" s="253" t="s">
        <v>166</v>
      </c>
      <c r="B28" s="254">
        <v>2204169.3229888943</v>
      </c>
      <c r="C28" s="267">
        <v>1955097.5490000001</v>
      </c>
      <c r="D28" s="267"/>
      <c r="E28" s="237"/>
      <c r="F28" s="275"/>
      <c r="G28" s="275"/>
      <c r="H28" s="275"/>
      <c r="I28" s="275"/>
      <c r="J28" s="275"/>
      <c r="K28" s="275"/>
      <c r="L28" s="275"/>
      <c r="M28" s="275"/>
      <c r="N28" s="275"/>
      <c r="O28" s="275"/>
    </row>
    <row r="29" spans="1:15" ht="14.45" customHeight="1" x14ac:dyDescent="0.25">
      <c r="A29" s="253" t="s">
        <v>12</v>
      </c>
      <c r="B29" s="254">
        <v>290146.26738061255</v>
      </c>
      <c r="C29" s="267">
        <v>257359</v>
      </c>
      <c r="D29" s="267"/>
      <c r="E29" s="237"/>
      <c r="F29" s="268" t="s">
        <v>107</v>
      </c>
      <c r="G29" s="268"/>
      <c r="H29" s="268"/>
      <c r="I29" s="268"/>
      <c r="J29" s="268"/>
      <c r="K29" s="268"/>
      <c r="L29" s="268"/>
      <c r="M29" s="268"/>
      <c r="N29" s="268"/>
      <c r="O29" s="268"/>
    </row>
    <row r="30" spans="1:15" ht="14.45" customHeight="1" x14ac:dyDescent="0.25">
      <c r="A30" s="255" t="s">
        <v>17</v>
      </c>
      <c r="B30" s="256">
        <v>2494315.5903695072</v>
      </c>
      <c r="C30" s="269">
        <v>2212456.5490000001</v>
      </c>
      <c r="D30" s="269"/>
      <c r="E30" s="237"/>
      <c r="F30" s="268" t="s">
        <v>167</v>
      </c>
      <c r="G30" s="268"/>
      <c r="H30" s="268"/>
      <c r="I30" s="268"/>
      <c r="J30" s="268"/>
      <c r="K30" s="268"/>
      <c r="L30" s="268"/>
      <c r="M30" s="268"/>
      <c r="N30" s="268"/>
      <c r="O30" s="268"/>
    </row>
    <row r="31" spans="1:15" ht="14.45" customHeight="1" x14ac:dyDescent="0.25">
      <c r="A31" s="257" t="s">
        <v>21</v>
      </c>
      <c r="B31" s="254">
        <v>152153.25101253996</v>
      </c>
      <c r="C31" s="267">
        <v>134960</v>
      </c>
      <c r="D31" s="267"/>
      <c r="E31" s="237"/>
      <c r="F31" s="268"/>
      <c r="G31" s="268"/>
      <c r="H31" s="268"/>
      <c r="I31" s="268"/>
      <c r="J31" s="268"/>
      <c r="K31" s="268"/>
      <c r="L31" s="268"/>
      <c r="M31" s="268"/>
      <c r="N31" s="268"/>
      <c r="O31" s="268"/>
    </row>
    <row r="32" spans="1:15" x14ac:dyDescent="0.25">
      <c r="A32" s="258" t="s">
        <v>25</v>
      </c>
      <c r="B32" s="259">
        <v>2646468.8413820472</v>
      </c>
      <c r="C32" s="270">
        <v>2347416.5490000001</v>
      </c>
      <c r="D32" s="270"/>
      <c r="E32" s="237"/>
      <c r="F32" s="268"/>
      <c r="G32" s="268"/>
      <c r="H32" s="268"/>
      <c r="I32" s="268"/>
      <c r="J32" s="268"/>
      <c r="K32" s="268"/>
      <c r="L32" s="268"/>
      <c r="M32" s="268"/>
      <c r="N32" s="268"/>
      <c r="O32" s="268"/>
    </row>
    <row r="33" spans="1:15" x14ac:dyDescent="0.25">
      <c r="A33" s="257" t="s">
        <v>28</v>
      </c>
      <c r="B33" s="254">
        <v>172018</v>
      </c>
      <c r="C33" s="267">
        <v>152583</v>
      </c>
      <c r="D33" s="267"/>
      <c r="E33" s="237"/>
      <c r="F33" s="268"/>
      <c r="G33" s="268"/>
      <c r="H33" s="268"/>
      <c r="I33" s="268"/>
      <c r="J33" s="268"/>
      <c r="K33" s="268"/>
      <c r="L33" s="268"/>
      <c r="M33" s="268"/>
      <c r="N33" s="268"/>
      <c r="O33" s="268"/>
    </row>
    <row r="34" spans="1:15" ht="24" customHeight="1" x14ac:dyDescent="0.25">
      <c r="A34" s="260" t="s">
        <v>168</v>
      </c>
      <c r="B34" s="261">
        <v>2818486.8413820472</v>
      </c>
      <c r="C34" s="266">
        <v>2499999.5490000001</v>
      </c>
      <c r="D34" s="266"/>
      <c r="E34" s="237"/>
      <c r="F34" s="237"/>
      <c r="G34" s="237"/>
      <c r="H34" s="237"/>
      <c r="I34" s="237"/>
      <c r="J34" s="237"/>
      <c r="K34" s="237"/>
      <c r="L34" s="237"/>
      <c r="M34" s="237"/>
      <c r="N34" s="237"/>
      <c r="O34" s="237"/>
    </row>
    <row r="37" spans="1:15" x14ac:dyDescent="0.25">
      <c r="A37" s="263" t="s">
        <v>171</v>
      </c>
      <c r="B37" s="264">
        <f>+'SO1 ACT1'!U10</f>
        <v>1000000.0000000002</v>
      </c>
    </row>
    <row r="38" spans="1:15" x14ac:dyDescent="0.25">
      <c r="A38" s="263" t="s">
        <v>172</v>
      </c>
      <c r="B38" s="264">
        <f>+'SO1 ACT2'!U10</f>
        <v>399999.99999999994</v>
      </c>
    </row>
    <row r="39" spans="1:15" x14ac:dyDescent="0.25">
      <c r="A39" s="263" t="s">
        <v>173</v>
      </c>
      <c r="B39" s="264">
        <f>+'SO2 ACT4'!U10</f>
        <v>300000.00000000017</v>
      </c>
    </row>
    <row r="40" spans="1:15" x14ac:dyDescent="0.25">
      <c r="A40" s="263" t="s">
        <v>174</v>
      </c>
      <c r="B40" s="264">
        <f>+'SO3 ACT5'!U10</f>
        <v>200000.02335575732</v>
      </c>
      <c r="E40" s="262"/>
    </row>
    <row r="41" spans="1:15" x14ac:dyDescent="0.25">
      <c r="A41" s="263" t="s">
        <v>175</v>
      </c>
      <c r="B41" s="264">
        <f>+'SO3 ACT6'!U10</f>
        <v>300000.00000000006</v>
      </c>
    </row>
    <row r="42" spans="1:15" x14ac:dyDescent="0.25">
      <c r="A42" s="263" t="s">
        <v>176</v>
      </c>
      <c r="B42" s="264">
        <f>+'SO4 ACT8'!U10</f>
        <v>300000.00000000006</v>
      </c>
    </row>
    <row r="43" spans="1:15" x14ac:dyDescent="0.25">
      <c r="A43" s="329" t="s">
        <v>179</v>
      </c>
      <c r="B43" s="330">
        <f>SUM(B37:B42)</f>
        <v>2500000.0233557578</v>
      </c>
    </row>
  </sheetData>
  <mergeCells count="48">
    <mergeCell ref="E15:F15"/>
    <mergeCell ref="G15:I15"/>
    <mergeCell ref="K15:L15"/>
    <mergeCell ref="M15:N15"/>
    <mergeCell ref="A1:A3"/>
    <mergeCell ref="C1:K1"/>
    <mergeCell ref="L2:N2"/>
    <mergeCell ref="G9:K9"/>
    <mergeCell ref="A14:O14"/>
    <mergeCell ref="E16:F16"/>
    <mergeCell ref="G16:I16"/>
    <mergeCell ref="K16:L16"/>
    <mergeCell ref="M16:N16"/>
    <mergeCell ref="E17:F17"/>
    <mergeCell ref="G17:I17"/>
    <mergeCell ref="K17:L17"/>
    <mergeCell ref="M17:N17"/>
    <mergeCell ref="E18:F18"/>
    <mergeCell ref="G18:I18"/>
    <mergeCell ref="K18:L18"/>
    <mergeCell ref="A20:O20"/>
    <mergeCell ref="E21:F21"/>
    <mergeCell ref="G21:I21"/>
    <mergeCell ref="K21:L21"/>
    <mergeCell ref="M21:N21"/>
    <mergeCell ref="C28:D28"/>
    <mergeCell ref="F28:O28"/>
    <mergeCell ref="E22:F22"/>
    <mergeCell ref="G22:I22"/>
    <mergeCell ref="K22:L22"/>
    <mergeCell ref="M22:N22"/>
    <mergeCell ref="E23:F23"/>
    <mergeCell ref="G23:I23"/>
    <mergeCell ref="K23:L23"/>
    <mergeCell ref="M23:N23"/>
    <mergeCell ref="G24:I24"/>
    <mergeCell ref="K24:L24"/>
    <mergeCell ref="A26:D26"/>
    <mergeCell ref="C27:D27"/>
    <mergeCell ref="F27:O27"/>
    <mergeCell ref="C34:D34"/>
    <mergeCell ref="C29:D29"/>
    <mergeCell ref="F29:O29"/>
    <mergeCell ref="C30:D30"/>
    <mergeCell ref="F30:O33"/>
    <mergeCell ref="C31:D31"/>
    <mergeCell ref="C32:D32"/>
    <mergeCell ref="C33:D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B6B4-92B9-4D14-8068-162ACDCA8E12}">
  <dimension ref="A1:EG61"/>
  <sheetViews>
    <sheetView zoomScale="70" zoomScaleNormal="70" workbookViewId="0">
      <selection activeCell="M37" sqref="M37"/>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1"/>
      <c r="B1" s="2" t="s">
        <v>110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A3" s="5"/>
      <c r="B3" s="6" t="s">
        <v>1</v>
      </c>
      <c r="C3" s="7" t="s">
        <v>111</v>
      </c>
      <c r="E3" s="307" t="s">
        <v>2</v>
      </c>
      <c r="F3" s="309"/>
      <c r="G3" s="309"/>
      <c r="H3" s="309"/>
      <c r="I3" s="323"/>
      <c r="J3" s="8"/>
      <c r="K3" s="307" t="s">
        <v>3</v>
      </c>
      <c r="L3" s="9" t="s">
        <v>4</v>
      </c>
      <c r="M3" s="10">
        <v>217.76</v>
      </c>
      <c r="N3" s="11"/>
      <c r="P3" s="12" t="s">
        <v>5</v>
      </c>
      <c r="Q3" s="13"/>
      <c r="R3" s="13"/>
      <c r="S3" s="13"/>
      <c r="T3" s="14" t="s">
        <v>6</v>
      </c>
      <c r="U3" s="15" t="s">
        <v>112</v>
      </c>
    </row>
    <row r="4" spans="1:123" ht="21.95" customHeight="1" x14ac:dyDescent="0.2">
      <c r="A4" s="5"/>
      <c r="B4" s="16" t="s">
        <v>7</v>
      </c>
      <c r="C4" s="17">
        <v>0</v>
      </c>
      <c r="E4" s="324">
        <v>1</v>
      </c>
      <c r="F4" s="325"/>
      <c r="G4" s="325"/>
      <c r="H4" s="325"/>
      <c r="I4" s="326"/>
      <c r="J4" s="18"/>
      <c r="K4" s="308"/>
      <c r="L4" s="19" t="s">
        <v>8</v>
      </c>
      <c r="M4" s="10">
        <v>381.64</v>
      </c>
      <c r="N4" s="18"/>
      <c r="P4" s="20" t="s">
        <v>9</v>
      </c>
      <c r="Q4" s="21"/>
      <c r="R4" s="21"/>
      <c r="S4" s="21"/>
      <c r="T4" s="22">
        <v>919902.47725128371</v>
      </c>
      <c r="U4" s="23">
        <v>815953.49732188869</v>
      </c>
    </row>
    <row r="5" spans="1:123" ht="21.95" customHeight="1" x14ac:dyDescent="0.2">
      <c r="A5" s="5"/>
      <c r="B5" s="16" t="s">
        <v>10</v>
      </c>
      <c r="C5" s="17">
        <v>0</v>
      </c>
      <c r="E5" s="324"/>
      <c r="F5" s="325"/>
      <c r="G5" s="325"/>
      <c r="H5" s="325"/>
      <c r="I5" s="326"/>
      <c r="J5" s="24"/>
      <c r="K5" s="308"/>
      <c r="L5" s="19" t="s">
        <v>11</v>
      </c>
      <c r="M5" s="10">
        <v>379.56</v>
      </c>
      <c r="N5" s="24"/>
      <c r="P5" s="25" t="s">
        <v>12</v>
      </c>
      <c r="Q5" s="26"/>
      <c r="R5" s="26"/>
      <c r="S5" s="26"/>
      <c r="T5" s="22">
        <v>77823.749575458598</v>
      </c>
      <c r="U5" s="23">
        <v>69029.665873431775</v>
      </c>
    </row>
    <row r="6" spans="1:123" ht="21.95" customHeight="1" x14ac:dyDescent="0.2">
      <c r="A6" s="5"/>
      <c r="B6" s="16" t="s">
        <v>13</v>
      </c>
      <c r="C6" s="17" t="s">
        <v>114</v>
      </c>
      <c r="E6" s="308" t="s">
        <v>14</v>
      </c>
      <c r="F6" s="310"/>
      <c r="G6" s="310"/>
      <c r="H6" s="327" t="s">
        <v>169</v>
      </c>
      <c r="I6" s="328"/>
      <c r="J6" s="24"/>
      <c r="K6" s="313" t="s">
        <v>16</v>
      </c>
      <c r="L6" s="314"/>
      <c r="M6" s="27"/>
      <c r="N6" s="24"/>
      <c r="P6" s="28" t="s">
        <v>17</v>
      </c>
      <c r="Q6" s="29"/>
      <c r="R6" s="29"/>
      <c r="S6" s="29"/>
      <c r="T6" s="30">
        <v>997726.22682674229</v>
      </c>
      <c r="U6" s="31">
        <v>884983.16319532041</v>
      </c>
    </row>
    <row r="7" spans="1:123" ht="21.95" customHeight="1" x14ac:dyDescent="0.2">
      <c r="A7" s="5"/>
      <c r="B7" s="16" t="s">
        <v>18</v>
      </c>
      <c r="C7" s="32" t="s">
        <v>116</v>
      </c>
      <c r="E7" s="308" t="s">
        <v>19</v>
      </c>
      <c r="F7" s="310"/>
      <c r="G7" s="310"/>
      <c r="H7" s="310"/>
      <c r="I7" s="312"/>
      <c r="J7" s="4"/>
      <c r="K7" s="313" t="s">
        <v>20</v>
      </c>
      <c r="L7" s="314"/>
      <c r="M7" s="27">
        <v>0.13980000000000001</v>
      </c>
      <c r="N7" s="33"/>
      <c r="P7" s="28" t="s">
        <v>21</v>
      </c>
      <c r="Q7" s="29"/>
      <c r="R7" s="29"/>
      <c r="S7" s="29"/>
      <c r="T7" s="30">
        <v>60861.299836431281</v>
      </c>
      <c r="U7" s="31">
        <v>53983.972954914549</v>
      </c>
    </row>
    <row r="8" spans="1:123" ht="21.95" customHeight="1" x14ac:dyDescent="0.2">
      <c r="A8" s="5"/>
      <c r="B8" s="16" t="s">
        <v>22</v>
      </c>
      <c r="C8" s="32" t="s">
        <v>116</v>
      </c>
      <c r="E8" s="315" t="s">
        <v>170</v>
      </c>
      <c r="F8" s="316"/>
      <c r="G8" s="316"/>
      <c r="H8" s="316"/>
      <c r="I8" s="317"/>
      <c r="J8" s="4"/>
      <c r="K8" s="313" t="s">
        <v>24</v>
      </c>
      <c r="L8" s="314"/>
      <c r="M8" s="27">
        <v>8.4599999999999995E-2</v>
      </c>
      <c r="N8" s="33"/>
      <c r="P8" s="34" t="s">
        <v>25</v>
      </c>
      <c r="Q8" s="35"/>
      <c r="R8" s="35"/>
      <c r="S8" s="35"/>
      <c r="T8" s="36">
        <v>1058587.5266631735</v>
      </c>
      <c r="U8" s="37">
        <v>938967.13615023484</v>
      </c>
    </row>
    <row r="9" spans="1:123" ht="21.95" customHeight="1" x14ac:dyDescent="0.2">
      <c r="A9" s="5"/>
      <c r="B9" s="16" t="s">
        <v>26</v>
      </c>
      <c r="C9" s="17" t="s">
        <v>112</v>
      </c>
      <c r="E9" s="315"/>
      <c r="F9" s="316"/>
      <c r="G9" s="316"/>
      <c r="H9" s="316"/>
      <c r="I9" s="317"/>
      <c r="J9" s="4"/>
      <c r="K9" s="313" t="s">
        <v>27</v>
      </c>
      <c r="L9" s="314"/>
      <c r="M9" s="38">
        <v>6.0999999999999999E-2</v>
      </c>
      <c r="N9" s="39"/>
      <c r="P9" s="34" t="s">
        <v>28</v>
      </c>
      <c r="Q9" s="35"/>
      <c r="R9" s="35"/>
      <c r="S9" s="35"/>
      <c r="T9" s="36">
        <v>68808.18923310627</v>
      </c>
      <c r="U9" s="37">
        <v>61032.863849765265</v>
      </c>
    </row>
    <row r="10" spans="1:123" ht="21.95" customHeight="1" x14ac:dyDescent="0.2">
      <c r="A10" s="5"/>
      <c r="B10" s="40" t="s">
        <v>29</v>
      </c>
      <c r="C10" s="41">
        <v>0.88700000000000001</v>
      </c>
      <c r="E10" s="318"/>
      <c r="F10" s="319"/>
      <c r="G10" s="319"/>
      <c r="H10" s="319"/>
      <c r="I10" s="320"/>
      <c r="J10" s="4"/>
      <c r="K10" s="321" t="s">
        <v>30</v>
      </c>
      <c r="L10" s="322"/>
      <c r="M10" s="42">
        <v>6.5000000000000002E-2</v>
      </c>
      <c r="N10" s="39"/>
      <c r="P10" s="43" t="s">
        <v>31</v>
      </c>
      <c r="Q10" s="44"/>
      <c r="R10" s="44"/>
      <c r="S10" s="44"/>
      <c r="T10" s="45">
        <v>1127395.7158962798</v>
      </c>
      <c r="U10" s="46">
        <v>1000000.0000000002</v>
      </c>
    </row>
    <row r="11" spans="1:123" ht="20.100000000000001" customHeight="1" x14ac:dyDescent="0.2">
      <c r="K11" s="47"/>
      <c r="L11" s="47"/>
      <c r="M11" s="47"/>
      <c r="N11" s="47"/>
    </row>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c r="C16" s="63"/>
      <c r="D16" s="63"/>
      <c r="E16" s="63"/>
      <c r="F16" s="63"/>
      <c r="G16" s="64"/>
      <c r="H16" s="65"/>
      <c r="I16" s="66">
        <v>0</v>
      </c>
      <c r="J16" s="67"/>
      <c r="K16" s="68"/>
      <c r="L16" s="69">
        <v>0</v>
      </c>
      <c r="M16" s="70">
        <v>0</v>
      </c>
      <c r="N16" s="71">
        <v>0</v>
      </c>
      <c r="O16" s="71">
        <v>0</v>
      </c>
      <c r="P16" s="71">
        <v>0</v>
      </c>
      <c r="Q16" s="72">
        <v>0</v>
      </c>
      <c r="R16" s="73"/>
      <c r="S16" s="74">
        <v>0</v>
      </c>
      <c r="T16" s="75">
        <v>0</v>
      </c>
      <c r="U16" s="76">
        <v>0</v>
      </c>
      <c r="AQ16" s="77">
        <v>0</v>
      </c>
      <c r="AR16" s="77">
        <v>0</v>
      </c>
      <c r="AS16" s="77">
        <v>0</v>
      </c>
      <c r="AU16" s="77">
        <v>0</v>
      </c>
      <c r="AV16" s="77">
        <v>0</v>
      </c>
      <c r="AW16" s="77">
        <v>0</v>
      </c>
      <c r="AY16" s="77">
        <v>0</v>
      </c>
      <c r="AZ16" s="77">
        <v>0</v>
      </c>
      <c r="BA16" s="77">
        <v>0</v>
      </c>
      <c r="BC16" s="77">
        <v>0</v>
      </c>
      <c r="BD16" s="77">
        <v>0</v>
      </c>
      <c r="BE16" s="77">
        <v>0</v>
      </c>
      <c r="BG16" s="77">
        <v>0</v>
      </c>
      <c r="BH16" s="77">
        <v>0</v>
      </c>
      <c r="BI16" s="77">
        <v>0</v>
      </c>
      <c r="BK16" s="77">
        <v>0</v>
      </c>
      <c r="BL16" s="77">
        <v>0</v>
      </c>
      <c r="BM16" s="77">
        <v>0</v>
      </c>
      <c r="BN16" s="77">
        <v>0</v>
      </c>
      <c r="BO16" s="77">
        <v>0</v>
      </c>
      <c r="BP16" s="77">
        <v>0</v>
      </c>
      <c r="BQ16" s="77">
        <v>0</v>
      </c>
      <c r="BR16" s="77">
        <v>0</v>
      </c>
      <c r="BS16" s="77">
        <v>0</v>
      </c>
      <c r="BT16" s="77">
        <v>0</v>
      </c>
      <c r="BV16" s="77">
        <v>0</v>
      </c>
      <c r="BW16" s="77">
        <v>0</v>
      </c>
      <c r="BX16" s="77">
        <v>0</v>
      </c>
      <c r="BY16" s="77">
        <v>0</v>
      </c>
      <c r="BZ16" s="77">
        <v>0</v>
      </c>
      <c r="CA16" s="77">
        <v>0</v>
      </c>
      <c r="CB16" s="77">
        <v>0</v>
      </c>
      <c r="CC16" s="77">
        <v>0</v>
      </c>
      <c r="CD16" s="77">
        <v>0</v>
      </c>
      <c r="CE16" s="77">
        <v>0</v>
      </c>
      <c r="CG16" s="77">
        <v>0</v>
      </c>
      <c r="CH16" s="77">
        <v>0</v>
      </c>
      <c r="CI16" s="77">
        <v>0</v>
      </c>
      <c r="CJ16" s="77">
        <v>0</v>
      </c>
      <c r="CK16" s="77">
        <v>0</v>
      </c>
      <c r="CL16" s="77">
        <v>0</v>
      </c>
      <c r="CM16" s="77">
        <v>0</v>
      </c>
      <c r="CN16" s="77">
        <v>0</v>
      </c>
      <c r="CO16" s="77">
        <v>0</v>
      </c>
      <c r="CP16" s="77">
        <v>0</v>
      </c>
      <c r="CR16" s="77">
        <v>0</v>
      </c>
      <c r="CS16" s="77">
        <v>0</v>
      </c>
      <c r="CT16" s="77">
        <v>0</v>
      </c>
      <c r="CU16" s="77">
        <v>0</v>
      </c>
      <c r="CV16" s="77">
        <v>0</v>
      </c>
      <c r="CW16" s="77">
        <v>0</v>
      </c>
      <c r="CX16" s="77">
        <v>0</v>
      </c>
      <c r="CY16" s="77">
        <v>0</v>
      </c>
      <c r="CZ16" s="77">
        <v>0</v>
      </c>
      <c r="DA16" s="77">
        <v>0</v>
      </c>
      <c r="DC16" s="77">
        <v>0</v>
      </c>
      <c r="DD16" s="77">
        <v>0</v>
      </c>
      <c r="DE16" s="77">
        <v>0</v>
      </c>
      <c r="DF16" s="77">
        <v>0</v>
      </c>
      <c r="DG16" s="77">
        <v>0</v>
      </c>
      <c r="DH16" s="77">
        <v>0</v>
      </c>
      <c r="DI16" s="77">
        <v>0</v>
      </c>
      <c r="DJ16" s="77">
        <v>0</v>
      </c>
      <c r="DK16" s="77">
        <v>0</v>
      </c>
      <c r="DL16" s="77">
        <v>0</v>
      </c>
      <c r="DN16" s="77"/>
      <c r="DO16" s="77"/>
      <c r="DP16" s="77"/>
      <c r="DQ16" s="77"/>
      <c r="DR16" s="77"/>
      <c r="DS16" s="77"/>
    </row>
    <row r="17" spans="2:137" s="5" customFormat="1" ht="18" customHeight="1" x14ac:dyDescent="0.25">
      <c r="B17" s="78"/>
      <c r="C17" s="63"/>
      <c r="D17" s="63"/>
      <c r="E17" s="63"/>
      <c r="F17" s="63"/>
      <c r="G17" s="64"/>
      <c r="H17" s="65"/>
      <c r="I17" s="79">
        <v>0</v>
      </c>
      <c r="J17" s="80"/>
      <c r="K17" s="88"/>
      <c r="L17" s="81">
        <v>0</v>
      </c>
      <c r="M17" s="82">
        <v>0</v>
      </c>
      <c r="N17" s="83">
        <v>0</v>
      </c>
      <c r="O17" s="71">
        <v>0</v>
      </c>
      <c r="P17" s="71">
        <v>0</v>
      </c>
      <c r="Q17" s="84">
        <v>0</v>
      </c>
      <c r="R17" s="73"/>
      <c r="S17" s="74">
        <v>0</v>
      </c>
      <c r="T17" s="75">
        <v>0</v>
      </c>
      <c r="U17" s="76">
        <v>0</v>
      </c>
      <c r="AQ17" s="77">
        <v>0</v>
      </c>
      <c r="AR17" s="77">
        <v>0</v>
      </c>
      <c r="AS17" s="77">
        <v>0</v>
      </c>
      <c r="AU17" s="77">
        <v>0</v>
      </c>
      <c r="AV17" s="77">
        <v>0</v>
      </c>
      <c r="AW17" s="77">
        <v>0</v>
      </c>
      <c r="AY17" s="77">
        <v>0</v>
      </c>
      <c r="AZ17" s="77">
        <v>0</v>
      </c>
      <c r="BA17" s="77">
        <v>0</v>
      </c>
      <c r="BC17" s="77">
        <v>0</v>
      </c>
      <c r="BD17" s="77">
        <v>0</v>
      </c>
      <c r="BE17" s="77">
        <v>0</v>
      </c>
      <c r="BG17" s="77">
        <v>0</v>
      </c>
      <c r="BH17" s="77">
        <v>0</v>
      </c>
      <c r="BI17" s="77">
        <v>0</v>
      </c>
      <c r="BK17" s="77">
        <v>0</v>
      </c>
      <c r="BL17" s="77">
        <v>0</v>
      </c>
      <c r="BM17" s="77">
        <v>0</v>
      </c>
      <c r="BN17" s="77">
        <v>0</v>
      </c>
      <c r="BO17" s="77">
        <v>0</v>
      </c>
      <c r="BP17" s="77">
        <v>0</v>
      </c>
      <c r="BQ17" s="77">
        <v>0</v>
      </c>
      <c r="BR17" s="77">
        <v>0</v>
      </c>
      <c r="BS17" s="77">
        <v>0</v>
      </c>
      <c r="BT17" s="77">
        <v>0</v>
      </c>
      <c r="BV17" s="77">
        <v>0</v>
      </c>
      <c r="BW17" s="77">
        <v>0</v>
      </c>
      <c r="BX17" s="77">
        <v>0</v>
      </c>
      <c r="BY17" s="77">
        <v>0</v>
      </c>
      <c r="BZ17" s="77">
        <v>0</v>
      </c>
      <c r="CA17" s="77">
        <v>0</v>
      </c>
      <c r="CB17" s="77">
        <v>0</v>
      </c>
      <c r="CC17" s="77">
        <v>0</v>
      </c>
      <c r="CD17" s="77">
        <v>0</v>
      </c>
      <c r="CE17" s="77">
        <v>0</v>
      </c>
      <c r="CG17" s="77">
        <v>0</v>
      </c>
      <c r="CH17" s="77">
        <v>0</v>
      </c>
      <c r="CI17" s="77">
        <v>0</v>
      </c>
      <c r="CJ17" s="77">
        <v>0</v>
      </c>
      <c r="CK17" s="77">
        <v>0</v>
      </c>
      <c r="CL17" s="77">
        <v>0</v>
      </c>
      <c r="CM17" s="77">
        <v>0</v>
      </c>
      <c r="CN17" s="77">
        <v>0</v>
      </c>
      <c r="CO17" s="77">
        <v>0</v>
      </c>
      <c r="CP17" s="77">
        <v>0</v>
      </c>
      <c r="CR17" s="77">
        <v>0</v>
      </c>
      <c r="CS17" s="77">
        <v>0</v>
      </c>
      <c r="CT17" s="77">
        <v>0</v>
      </c>
      <c r="CU17" s="77">
        <v>0</v>
      </c>
      <c r="CV17" s="77">
        <v>0</v>
      </c>
      <c r="CW17" s="77">
        <v>0</v>
      </c>
      <c r="CX17" s="77">
        <v>0</v>
      </c>
      <c r="CY17" s="77">
        <v>0</v>
      </c>
      <c r="CZ17" s="77">
        <v>0</v>
      </c>
      <c r="DA17" s="77">
        <v>0</v>
      </c>
      <c r="DC17" s="77">
        <v>0</v>
      </c>
      <c r="DD17" s="77">
        <v>0</v>
      </c>
      <c r="DE17" s="77">
        <v>0</v>
      </c>
      <c r="DF17" s="77">
        <v>0</v>
      </c>
      <c r="DG17" s="77">
        <v>0</v>
      </c>
      <c r="DH17" s="77">
        <v>0</v>
      </c>
      <c r="DI17" s="77">
        <v>0</v>
      </c>
      <c r="DJ17" s="77">
        <v>0</v>
      </c>
      <c r="DK17" s="77">
        <v>0</v>
      </c>
      <c r="DL17" s="77">
        <v>0</v>
      </c>
      <c r="DN17" s="77"/>
      <c r="DO17" s="77"/>
      <c r="DP17" s="77"/>
      <c r="DQ17" s="77"/>
      <c r="DR17" s="77"/>
      <c r="DS17" s="77"/>
    </row>
    <row r="18" spans="2:137" s="5" customFormat="1" ht="18" customHeight="1" x14ac:dyDescent="0.25">
      <c r="B18" s="78"/>
      <c r="C18" s="85"/>
      <c r="D18" s="63"/>
      <c r="E18" s="63"/>
      <c r="F18" s="63"/>
      <c r="G18" s="86"/>
      <c r="H18" s="87"/>
      <c r="I18" s="79">
        <v>0</v>
      </c>
      <c r="J18" s="80"/>
      <c r="K18" s="68"/>
      <c r="L18" s="81">
        <v>0</v>
      </c>
      <c r="M18" s="82">
        <v>0</v>
      </c>
      <c r="N18" s="83">
        <v>0</v>
      </c>
      <c r="O18" s="71">
        <v>0</v>
      </c>
      <c r="P18" s="71">
        <v>0</v>
      </c>
      <c r="Q18" s="84">
        <v>0</v>
      </c>
      <c r="R18" s="73"/>
      <c r="S18" s="74">
        <v>0</v>
      </c>
      <c r="T18" s="75">
        <v>0</v>
      </c>
      <c r="U18" s="76">
        <v>0</v>
      </c>
      <c r="AQ18" s="77">
        <v>0</v>
      </c>
      <c r="AR18" s="77">
        <v>0</v>
      </c>
      <c r="AS18" s="77">
        <v>0</v>
      </c>
      <c r="AU18" s="77">
        <v>0</v>
      </c>
      <c r="AV18" s="77">
        <v>0</v>
      </c>
      <c r="AW18" s="77">
        <v>0</v>
      </c>
      <c r="AY18" s="77">
        <v>0</v>
      </c>
      <c r="AZ18" s="77">
        <v>0</v>
      </c>
      <c r="BA18" s="77">
        <v>0</v>
      </c>
      <c r="BC18" s="77">
        <v>0</v>
      </c>
      <c r="BD18" s="77">
        <v>0</v>
      </c>
      <c r="BE18" s="77">
        <v>0</v>
      </c>
      <c r="BG18" s="77">
        <v>0</v>
      </c>
      <c r="BH18" s="77">
        <v>0</v>
      </c>
      <c r="BI18" s="77">
        <v>0</v>
      </c>
      <c r="BK18" s="77">
        <v>0</v>
      </c>
      <c r="BL18" s="77">
        <v>0</v>
      </c>
      <c r="BM18" s="77">
        <v>0</v>
      </c>
      <c r="BN18" s="77">
        <v>0</v>
      </c>
      <c r="BO18" s="77">
        <v>0</v>
      </c>
      <c r="BP18" s="77">
        <v>0</v>
      </c>
      <c r="BQ18" s="77">
        <v>0</v>
      </c>
      <c r="BR18" s="77">
        <v>0</v>
      </c>
      <c r="BS18" s="77">
        <v>0</v>
      </c>
      <c r="BT18" s="77">
        <v>0</v>
      </c>
      <c r="BV18" s="77">
        <v>0</v>
      </c>
      <c r="BW18" s="77">
        <v>0</v>
      </c>
      <c r="BX18" s="77">
        <v>0</v>
      </c>
      <c r="BY18" s="77">
        <v>0</v>
      </c>
      <c r="BZ18" s="77">
        <v>0</v>
      </c>
      <c r="CA18" s="77">
        <v>0</v>
      </c>
      <c r="CB18" s="77">
        <v>0</v>
      </c>
      <c r="CC18" s="77">
        <v>0</v>
      </c>
      <c r="CD18" s="77">
        <v>0</v>
      </c>
      <c r="CE18" s="77">
        <v>0</v>
      </c>
      <c r="CG18" s="77">
        <v>0</v>
      </c>
      <c r="CH18" s="77">
        <v>0</v>
      </c>
      <c r="CI18" s="77">
        <v>0</v>
      </c>
      <c r="CJ18" s="77">
        <v>0</v>
      </c>
      <c r="CK18" s="77">
        <v>0</v>
      </c>
      <c r="CL18" s="77">
        <v>0</v>
      </c>
      <c r="CM18" s="77">
        <v>0</v>
      </c>
      <c r="CN18" s="77">
        <v>0</v>
      </c>
      <c r="CO18" s="77">
        <v>0</v>
      </c>
      <c r="CP18" s="77">
        <v>0</v>
      </c>
      <c r="CR18" s="77">
        <v>0</v>
      </c>
      <c r="CS18" s="77">
        <v>0</v>
      </c>
      <c r="CT18" s="77">
        <v>0</v>
      </c>
      <c r="CU18" s="77">
        <v>0</v>
      </c>
      <c r="CV18" s="77">
        <v>0</v>
      </c>
      <c r="CW18" s="77">
        <v>0</v>
      </c>
      <c r="CX18" s="77">
        <v>0</v>
      </c>
      <c r="CY18" s="77">
        <v>0</v>
      </c>
      <c r="CZ18" s="77">
        <v>0</v>
      </c>
      <c r="DA18" s="77">
        <v>0</v>
      </c>
      <c r="DC18" s="77">
        <v>0</v>
      </c>
      <c r="DD18" s="77">
        <v>0</v>
      </c>
      <c r="DE18" s="77">
        <v>0</v>
      </c>
      <c r="DF18" s="77">
        <v>0</v>
      </c>
      <c r="DG18" s="77">
        <v>0</v>
      </c>
      <c r="DH18" s="77">
        <v>0</v>
      </c>
      <c r="DI18" s="77">
        <v>0</v>
      </c>
      <c r="DJ18" s="77">
        <v>0</v>
      </c>
      <c r="DK18" s="77">
        <v>0</v>
      </c>
      <c r="DL18" s="77">
        <v>0</v>
      </c>
      <c r="DN18" s="77"/>
      <c r="DO18" s="77"/>
      <c r="DP18" s="77"/>
      <c r="DQ18" s="77"/>
      <c r="DR18" s="77"/>
      <c r="DS18" s="77"/>
    </row>
    <row r="19" spans="2:137" s="5" customFormat="1" ht="18" customHeight="1" x14ac:dyDescent="0.25">
      <c r="B19" s="78"/>
      <c r="C19" s="85"/>
      <c r="D19" s="85"/>
      <c r="E19" s="85"/>
      <c r="F19" s="85"/>
      <c r="G19" s="86"/>
      <c r="H19" s="87"/>
      <c r="I19" s="79">
        <v>0</v>
      </c>
      <c r="J19" s="80"/>
      <c r="K19" s="88"/>
      <c r="L19" s="81">
        <v>0</v>
      </c>
      <c r="M19" s="82">
        <v>0</v>
      </c>
      <c r="N19" s="83">
        <v>0</v>
      </c>
      <c r="O19" s="71">
        <v>0</v>
      </c>
      <c r="P19" s="71">
        <v>0</v>
      </c>
      <c r="Q19" s="84">
        <v>0</v>
      </c>
      <c r="R19" s="73"/>
      <c r="S19" s="74">
        <v>0</v>
      </c>
      <c r="T19" s="75">
        <v>0</v>
      </c>
      <c r="U19" s="76">
        <v>0</v>
      </c>
      <c r="AQ19" s="77">
        <v>0</v>
      </c>
      <c r="AR19" s="77">
        <v>0</v>
      </c>
      <c r="AS19" s="77">
        <v>0</v>
      </c>
      <c r="AU19" s="77">
        <v>0</v>
      </c>
      <c r="AV19" s="77">
        <v>0</v>
      </c>
      <c r="AW19" s="77">
        <v>0</v>
      </c>
      <c r="AY19" s="77">
        <v>0</v>
      </c>
      <c r="AZ19" s="77">
        <v>0</v>
      </c>
      <c r="BA19" s="77">
        <v>0</v>
      </c>
      <c r="BC19" s="77">
        <v>0</v>
      </c>
      <c r="BD19" s="77">
        <v>0</v>
      </c>
      <c r="BE19" s="77">
        <v>0</v>
      </c>
      <c r="BG19" s="77">
        <v>0</v>
      </c>
      <c r="BH19" s="77">
        <v>0</v>
      </c>
      <c r="BI19" s="77">
        <v>0</v>
      </c>
      <c r="BK19" s="77">
        <v>0</v>
      </c>
      <c r="BL19" s="77">
        <v>0</v>
      </c>
      <c r="BM19" s="77">
        <v>0</v>
      </c>
      <c r="BN19" s="77">
        <v>0</v>
      </c>
      <c r="BO19" s="77">
        <v>0</v>
      </c>
      <c r="BP19" s="77">
        <v>0</v>
      </c>
      <c r="BQ19" s="77">
        <v>0</v>
      </c>
      <c r="BR19" s="77">
        <v>0</v>
      </c>
      <c r="BS19" s="77">
        <v>0</v>
      </c>
      <c r="BT19" s="77">
        <v>0</v>
      </c>
      <c r="BV19" s="77">
        <v>0</v>
      </c>
      <c r="BW19" s="77">
        <v>0</v>
      </c>
      <c r="BX19" s="77">
        <v>0</v>
      </c>
      <c r="BY19" s="77">
        <v>0</v>
      </c>
      <c r="BZ19" s="77">
        <v>0</v>
      </c>
      <c r="CA19" s="77">
        <v>0</v>
      </c>
      <c r="CB19" s="77">
        <v>0</v>
      </c>
      <c r="CC19" s="77">
        <v>0</v>
      </c>
      <c r="CD19" s="77">
        <v>0</v>
      </c>
      <c r="CE19" s="77">
        <v>0</v>
      </c>
      <c r="CG19" s="77">
        <v>0</v>
      </c>
      <c r="CH19" s="77">
        <v>0</v>
      </c>
      <c r="CI19" s="77">
        <v>0</v>
      </c>
      <c r="CJ19" s="77">
        <v>0</v>
      </c>
      <c r="CK19" s="77">
        <v>0</v>
      </c>
      <c r="CL19" s="77">
        <v>0</v>
      </c>
      <c r="CM19" s="77">
        <v>0</v>
      </c>
      <c r="CN19" s="77">
        <v>0</v>
      </c>
      <c r="CO19" s="77">
        <v>0</v>
      </c>
      <c r="CP19" s="77">
        <v>0</v>
      </c>
      <c r="CR19" s="77">
        <v>0</v>
      </c>
      <c r="CS19" s="77">
        <v>0</v>
      </c>
      <c r="CT19" s="77">
        <v>0</v>
      </c>
      <c r="CU19" s="77">
        <v>0</v>
      </c>
      <c r="CV19" s="77">
        <v>0</v>
      </c>
      <c r="CW19" s="77">
        <v>0</v>
      </c>
      <c r="CX19" s="77">
        <v>0</v>
      </c>
      <c r="CY19" s="77">
        <v>0</v>
      </c>
      <c r="CZ19" s="77">
        <v>0</v>
      </c>
      <c r="DA19" s="77">
        <v>0</v>
      </c>
      <c r="DC19" s="77">
        <v>0</v>
      </c>
      <c r="DD19" s="77">
        <v>0</v>
      </c>
      <c r="DE19" s="77">
        <v>0</v>
      </c>
      <c r="DF19" s="77">
        <v>0</v>
      </c>
      <c r="DG19" s="77">
        <v>0</v>
      </c>
      <c r="DH19" s="77">
        <v>0</v>
      </c>
      <c r="DI19" s="77">
        <v>0</v>
      </c>
      <c r="DJ19" s="77">
        <v>0</v>
      </c>
      <c r="DK19" s="77">
        <v>0</v>
      </c>
      <c r="DL19" s="77">
        <v>0</v>
      </c>
      <c r="DN19" s="77"/>
      <c r="DO19" s="77"/>
      <c r="DP19" s="77"/>
      <c r="DQ19" s="77"/>
      <c r="DR19" s="77"/>
      <c r="DS19" s="77"/>
    </row>
    <row r="20" spans="2:137" s="5" customFormat="1" ht="18" customHeight="1" x14ac:dyDescent="0.25">
      <c r="B20" s="78"/>
      <c r="C20" s="85"/>
      <c r="D20" s="85"/>
      <c r="E20" s="85"/>
      <c r="F20" s="85"/>
      <c r="G20" s="86"/>
      <c r="H20" s="87"/>
      <c r="I20" s="79">
        <v>0</v>
      </c>
      <c r="J20" s="80"/>
      <c r="K20" s="88"/>
      <c r="L20" s="81">
        <v>0</v>
      </c>
      <c r="M20" s="82">
        <v>0</v>
      </c>
      <c r="N20" s="83">
        <v>0</v>
      </c>
      <c r="O20" s="71">
        <v>0</v>
      </c>
      <c r="P20" s="71">
        <v>0</v>
      </c>
      <c r="Q20" s="84">
        <v>0</v>
      </c>
      <c r="R20" s="73"/>
      <c r="S20" s="74">
        <v>0</v>
      </c>
      <c r="T20" s="75">
        <v>0</v>
      </c>
      <c r="U20" s="76">
        <v>0</v>
      </c>
      <c r="AQ20" s="77">
        <v>0</v>
      </c>
      <c r="AR20" s="77">
        <v>0</v>
      </c>
      <c r="AS20" s="77">
        <v>0</v>
      </c>
      <c r="AU20" s="77">
        <v>0</v>
      </c>
      <c r="AV20" s="77">
        <v>0</v>
      </c>
      <c r="AW20" s="77">
        <v>0</v>
      </c>
      <c r="AY20" s="77">
        <v>0</v>
      </c>
      <c r="AZ20" s="77">
        <v>0</v>
      </c>
      <c r="BA20" s="77">
        <v>0</v>
      </c>
      <c r="BC20" s="77">
        <v>0</v>
      </c>
      <c r="BD20" s="77">
        <v>0</v>
      </c>
      <c r="BE20" s="77">
        <v>0</v>
      </c>
      <c r="BG20" s="77">
        <v>0</v>
      </c>
      <c r="BH20" s="77">
        <v>0</v>
      </c>
      <c r="BI20" s="77">
        <v>0</v>
      </c>
      <c r="BK20" s="77">
        <v>0</v>
      </c>
      <c r="BL20" s="77">
        <v>0</v>
      </c>
      <c r="BM20" s="77">
        <v>0</v>
      </c>
      <c r="BN20" s="77">
        <v>0</v>
      </c>
      <c r="BO20" s="77">
        <v>0</v>
      </c>
      <c r="BP20" s="77">
        <v>0</v>
      </c>
      <c r="BQ20" s="77">
        <v>0</v>
      </c>
      <c r="BR20" s="77">
        <v>0</v>
      </c>
      <c r="BS20" s="77">
        <v>0</v>
      </c>
      <c r="BT20" s="77">
        <v>0</v>
      </c>
      <c r="BV20" s="77">
        <v>0</v>
      </c>
      <c r="BW20" s="77">
        <v>0</v>
      </c>
      <c r="BX20" s="77">
        <v>0</v>
      </c>
      <c r="BY20" s="77">
        <v>0</v>
      </c>
      <c r="BZ20" s="77">
        <v>0</v>
      </c>
      <c r="CA20" s="77">
        <v>0</v>
      </c>
      <c r="CB20" s="77">
        <v>0</v>
      </c>
      <c r="CC20" s="77">
        <v>0</v>
      </c>
      <c r="CD20" s="77">
        <v>0</v>
      </c>
      <c r="CE20" s="77">
        <v>0</v>
      </c>
      <c r="CG20" s="77">
        <v>0</v>
      </c>
      <c r="CH20" s="77">
        <v>0</v>
      </c>
      <c r="CI20" s="77">
        <v>0</v>
      </c>
      <c r="CJ20" s="77">
        <v>0</v>
      </c>
      <c r="CK20" s="77">
        <v>0</v>
      </c>
      <c r="CL20" s="77">
        <v>0</v>
      </c>
      <c r="CM20" s="77">
        <v>0</v>
      </c>
      <c r="CN20" s="77">
        <v>0</v>
      </c>
      <c r="CO20" s="77">
        <v>0</v>
      </c>
      <c r="CP20" s="77">
        <v>0</v>
      </c>
      <c r="CR20" s="77">
        <v>0</v>
      </c>
      <c r="CS20" s="77">
        <v>0</v>
      </c>
      <c r="CT20" s="77">
        <v>0</v>
      </c>
      <c r="CU20" s="77">
        <v>0</v>
      </c>
      <c r="CV20" s="77">
        <v>0</v>
      </c>
      <c r="CW20" s="77">
        <v>0</v>
      </c>
      <c r="CX20" s="77">
        <v>0</v>
      </c>
      <c r="CY20" s="77">
        <v>0</v>
      </c>
      <c r="CZ20" s="77">
        <v>0</v>
      </c>
      <c r="DA20" s="77">
        <v>0</v>
      </c>
      <c r="DC20" s="77">
        <v>0</v>
      </c>
      <c r="DD20" s="77">
        <v>0</v>
      </c>
      <c r="DE20" s="77">
        <v>0</v>
      </c>
      <c r="DF20" s="77">
        <v>0</v>
      </c>
      <c r="DG20" s="77">
        <v>0</v>
      </c>
      <c r="DH20" s="77">
        <v>0</v>
      </c>
      <c r="DI20" s="77">
        <v>0</v>
      </c>
      <c r="DJ20" s="77">
        <v>0</v>
      </c>
      <c r="DK20" s="77">
        <v>0</v>
      </c>
      <c r="DL20" s="77">
        <v>0</v>
      </c>
      <c r="DN20" s="77"/>
      <c r="DO20" s="77"/>
      <c r="DP20" s="77"/>
      <c r="DQ20" s="77"/>
      <c r="DR20" s="77"/>
      <c r="DS20" s="77"/>
    </row>
    <row r="21" spans="2:137" s="5" customFormat="1" ht="18" customHeight="1" x14ac:dyDescent="0.25">
      <c r="B21" s="78"/>
      <c r="C21" s="85"/>
      <c r="D21" s="85"/>
      <c r="E21" s="85"/>
      <c r="F21" s="85"/>
      <c r="G21" s="86"/>
      <c r="H21" s="87"/>
      <c r="I21" s="79">
        <v>0</v>
      </c>
      <c r="J21" s="80"/>
      <c r="K21" s="88"/>
      <c r="L21" s="81">
        <v>0</v>
      </c>
      <c r="M21" s="82">
        <v>0</v>
      </c>
      <c r="N21" s="83">
        <v>0</v>
      </c>
      <c r="O21" s="71">
        <v>0</v>
      </c>
      <c r="P21" s="71">
        <v>0</v>
      </c>
      <c r="Q21" s="84">
        <v>0</v>
      </c>
      <c r="R21" s="73"/>
      <c r="S21" s="74">
        <v>0</v>
      </c>
      <c r="T21" s="75">
        <v>0</v>
      </c>
      <c r="U21" s="76">
        <v>0</v>
      </c>
      <c r="AQ21" s="77">
        <v>0</v>
      </c>
      <c r="AR21" s="77">
        <v>0</v>
      </c>
      <c r="AS21" s="77">
        <v>0</v>
      </c>
      <c r="AU21" s="77">
        <v>0</v>
      </c>
      <c r="AV21" s="77">
        <v>0</v>
      </c>
      <c r="AW21" s="77">
        <v>0</v>
      </c>
      <c r="AY21" s="77">
        <v>0</v>
      </c>
      <c r="AZ21" s="77">
        <v>0</v>
      </c>
      <c r="BA21" s="77">
        <v>0</v>
      </c>
      <c r="BC21" s="77">
        <v>0</v>
      </c>
      <c r="BD21" s="77">
        <v>0</v>
      </c>
      <c r="BE21" s="77">
        <v>0</v>
      </c>
      <c r="BG21" s="77">
        <v>0</v>
      </c>
      <c r="BH21" s="77">
        <v>0</v>
      </c>
      <c r="BI21" s="77">
        <v>0</v>
      </c>
      <c r="BK21" s="77">
        <v>0</v>
      </c>
      <c r="BL21" s="77">
        <v>0</v>
      </c>
      <c r="BM21" s="77">
        <v>0</v>
      </c>
      <c r="BN21" s="77">
        <v>0</v>
      </c>
      <c r="BO21" s="77">
        <v>0</v>
      </c>
      <c r="BP21" s="77">
        <v>0</v>
      </c>
      <c r="BQ21" s="77">
        <v>0</v>
      </c>
      <c r="BR21" s="77">
        <v>0</v>
      </c>
      <c r="BS21" s="77">
        <v>0</v>
      </c>
      <c r="BT21" s="77">
        <v>0</v>
      </c>
      <c r="BV21" s="77">
        <v>0</v>
      </c>
      <c r="BW21" s="77">
        <v>0</v>
      </c>
      <c r="BX21" s="77">
        <v>0</v>
      </c>
      <c r="BY21" s="77">
        <v>0</v>
      </c>
      <c r="BZ21" s="77">
        <v>0</v>
      </c>
      <c r="CA21" s="77">
        <v>0</v>
      </c>
      <c r="CB21" s="77">
        <v>0</v>
      </c>
      <c r="CC21" s="77">
        <v>0</v>
      </c>
      <c r="CD21" s="77">
        <v>0</v>
      </c>
      <c r="CE21" s="77">
        <v>0</v>
      </c>
      <c r="CG21" s="77">
        <v>0</v>
      </c>
      <c r="CH21" s="77">
        <v>0</v>
      </c>
      <c r="CI21" s="77">
        <v>0</v>
      </c>
      <c r="CJ21" s="77">
        <v>0</v>
      </c>
      <c r="CK21" s="77">
        <v>0</v>
      </c>
      <c r="CL21" s="77">
        <v>0</v>
      </c>
      <c r="CM21" s="77">
        <v>0</v>
      </c>
      <c r="CN21" s="77">
        <v>0</v>
      </c>
      <c r="CO21" s="77">
        <v>0</v>
      </c>
      <c r="CP21" s="77">
        <v>0</v>
      </c>
      <c r="CR21" s="77">
        <v>0</v>
      </c>
      <c r="CS21" s="77">
        <v>0</v>
      </c>
      <c r="CT21" s="77">
        <v>0</v>
      </c>
      <c r="CU21" s="77">
        <v>0</v>
      </c>
      <c r="CV21" s="77">
        <v>0</v>
      </c>
      <c r="CW21" s="77">
        <v>0</v>
      </c>
      <c r="CX21" s="77">
        <v>0</v>
      </c>
      <c r="CY21" s="77">
        <v>0</v>
      </c>
      <c r="CZ21" s="77">
        <v>0</v>
      </c>
      <c r="DA21" s="77">
        <v>0</v>
      </c>
      <c r="DC21" s="77">
        <v>0</v>
      </c>
      <c r="DD21" s="77">
        <v>0</v>
      </c>
      <c r="DE21" s="77">
        <v>0</v>
      </c>
      <c r="DF21" s="77">
        <v>0</v>
      </c>
      <c r="DG21" s="77">
        <v>0</v>
      </c>
      <c r="DH21" s="77">
        <v>0</v>
      </c>
      <c r="DI21" s="77">
        <v>0</v>
      </c>
      <c r="DJ21" s="77">
        <v>0</v>
      </c>
      <c r="DK21" s="77">
        <v>0</v>
      </c>
      <c r="DL21" s="77">
        <v>0</v>
      </c>
      <c r="DN21" s="77"/>
      <c r="DO21" s="77"/>
      <c r="DP21" s="77"/>
      <c r="DQ21" s="77"/>
      <c r="DR21" s="77"/>
      <c r="DS21" s="77"/>
    </row>
    <row r="22" spans="2:137" s="5" customFormat="1" ht="18" customHeight="1" x14ac:dyDescent="0.25">
      <c r="B22" s="78"/>
      <c r="C22" s="85"/>
      <c r="D22" s="85"/>
      <c r="E22" s="85"/>
      <c r="F22" s="85"/>
      <c r="G22" s="86"/>
      <c r="H22" s="87"/>
      <c r="I22" s="79">
        <v>0</v>
      </c>
      <c r="J22" s="80"/>
      <c r="K22" s="88"/>
      <c r="L22" s="81">
        <v>0</v>
      </c>
      <c r="M22" s="82">
        <v>0</v>
      </c>
      <c r="N22" s="83">
        <v>0</v>
      </c>
      <c r="O22" s="71">
        <v>0</v>
      </c>
      <c r="P22" s="71">
        <v>0</v>
      </c>
      <c r="Q22" s="84">
        <v>0</v>
      </c>
      <c r="R22" s="73"/>
      <c r="S22" s="74">
        <v>0</v>
      </c>
      <c r="T22" s="75">
        <v>0</v>
      </c>
      <c r="U22" s="76">
        <v>0</v>
      </c>
      <c r="AQ22" s="77">
        <v>0</v>
      </c>
      <c r="AR22" s="77">
        <v>0</v>
      </c>
      <c r="AS22" s="77">
        <v>0</v>
      </c>
      <c r="AU22" s="77">
        <v>0</v>
      </c>
      <c r="AV22" s="77">
        <v>0</v>
      </c>
      <c r="AW22" s="77">
        <v>0</v>
      </c>
      <c r="AY22" s="77">
        <v>0</v>
      </c>
      <c r="AZ22" s="77">
        <v>0</v>
      </c>
      <c r="BA22" s="77">
        <v>0</v>
      </c>
      <c r="BC22" s="77">
        <v>0</v>
      </c>
      <c r="BD22" s="77">
        <v>0</v>
      </c>
      <c r="BE22" s="77">
        <v>0</v>
      </c>
      <c r="BG22" s="77">
        <v>0</v>
      </c>
      <c r="BH22" s="77">
        <v>0</v>
      </c>
      <c r="BI22" s="77">
        <v>0</v>
      </c>
      <c r="BK22" s="77">
        <v>0</v>
      </c>
      <c r="BL22" s="77">
        <v>0</v>
      </c>
      <c r="BM22" s="77">
        <v>0</v>
      </c>
      <c r="BN22" s="77">
        <v>0</v>
      </c>
      <c r="BO22" s="77">
        <v>0</v>
      </c>
      <c r="BP22" s="77">
        <v>0</v>
      </c>
      <c r="BQ22" s="77">
        <v>0</v>
      </c>
      <c r="BR22" s="77">
        <v>0</v>
      </c>
      <c r="BS22" s="77">
        <v>0</v>
      </c>
      <c r="BT22" s="77">
        <v>0</v>
      </c>
      <c r="BV22" s="77">
        <v>0</v>
      </c>
      <c r="BW22" s="77">
        <v>0</v>
      </c>
      <c r="BX22" s="77">
        <v>0</v>
      </c>
      <c r="BY22" s="77">
        <v>0</v>
      </c>
      <c r="BZ22" s="77">
        <v>0</v>
      </c>
      <c r="CA22" s="77">
        <v>0</v>
      </c>
      <c r="CB22" s="77">
        <v>0</v>
      </c>
      <c r="CC22" s="77">
        <v>0</v>
      </c>
      <c r="CD22" s="77">
        <v>0</v>
      </c>
      <c r="CE22" s="77">
        <v>0</v>
      </c>
      <c r="CG22" s="77">
        <v>0</v>
      </c>
      <c r="CH22" s="77">
        <v>0</v>
      </c>
      <c r="CI22" s="77">
        <v>0</v>
      </c>
      <c r="CJ22" s="77">
        <v>0</v>
      </c>
      <c r="CK22" s="77">
        <v>0</v>
      </c>
      <c r="CL22" s="77">
        <v>0</v>
      </c>
      <c r="CM22" s="77">
        <v>0</v>
      </c>
      <c r="CN22" s="77">
        <v>0</v>
      </c>
      <c r="CO22" s="77">
        <v>0</v>
      </c>
      <c r="CP22" s="77">
        <v>0</v>
      </c>
      <c r="CR22" s="77">
        <v>0</v>
      </c>
      <c r="CS22" s="77">
        <v>0</v>
      </c>
      <c r="CT22" s="77">
        <v>0</v>
      </c>
      <c r="CU22" s="77">
        <v>0</v>
      </c>
      <c r="CV22" s="77">
        <v>0</v>
      </c>
      <c r="CW22" s="77">
        <v>0</v>
      </c>
      <c r="CX22" s="77">
        <v>0</v>
      </c>
      <c r="CY22" s="77">
        <v>0</v>
      </c>
      <c r="CZ22" s="77">
        <v>0</v>
      </c>
      <c r="DA22" s="77">
        <v>0</v>
      </c>
      <c r="DC22" s="77">
        <v>0</v>
      </c>
      <c r="DD22" s="77">
        <v>0</v>
      </c>
      <c r="DE22" s="77">
        <v>0</v>
      </c>
      <c r="DF22" s="77">
        <v>0</v>
      </c>
      <c r="DG22" s="77">
        <v>0</v>
      </c>
      <c r="DH22" s="77">
        <v>0</v>
      </c>
      <c r="DI22" s="77">
        <v>0</v>
      </c>
      <c r="DJ22" s="77">
        <v>0</v>
      </c>
      <c r="DK22" s="77">
        <v>0</v>
      </c>
      <c r="DL22" s="77">
        <v>0</v>
      </c>
      <c r="DN22" s="77"/>
      <c r="DO22" s="77"/>
      <c r="DP22" s="77"/>
      <c r="DQ22" s="77"/>
      <c r="DR22" s="77"/>
      <c r="DS22" s="77"/>
    </row>
    <row r="23" spans="2:137" s="5" customFormat="1" ht="18" customHeight="1" x14ac:dyDescent="0.25">
      <c r="B23" s="78"/>
      <c r="C23" s="85"/>
      <c r="D23" s="85"/>
      <c r="E23" s="85"/>
      <c r="F23" s="85"/>
      <c r="G23" s="86"/>
      <c r="H23" s="87"/>
      <c r="I23" s="79">
        <v>0</v>
      </c>
      <c r="J23" s="80"/>
      <c r="K23" s="88"/>
      <c r="L23" s="81">
        <v>0</v>
      </c>
      <c r="M23" s="82">
        <v>0</v>
      </c>
      <c r="N23" s="83">
        <v>0</v>
      </c>
      <c r="O23" s="71">
        <v>0</v>
      </c>
      <c r="P23" s="71">
        <v>0</v>
      </c>
      <c r="Q23" s="84">
        <v>0</v>
      </c>
      <c r="R23" s="73"/>
      <c r="S23" s="74">
        <v>0</v>
      </c>
      <c r="T23" s="75">
        <v>0</v>
      </c>
      <c r="U23" s="76">
        <v>0</v>
      </c>
      <c r="AQ23" s="77">
        <v>0</v>
      </c>
      <c r="AR23" s="77">
        <v>0</v>
      </c>
      <c r="AS23" s="77">
        <v>0</v>
      </c>
      <c r="AU23" s="77">
        <v>0</v>
      </c>
      <c r="AV23" s="77">
        <v>0</v>
      </c>
      <c r="AW23" s="77">
        <v>0</v>
      </c>
      <c r="AY23" s="77">
        <v>0</v>
      </c>
      <c r="AZ23" s="77">
        <v>0</v>
      </c>
      <c r="BA23" s="77">
        <v>0</v>
      </c>
      <c r="BC23" s="77">
        <v>0</v>
      </c>
      <c r="BD23" s="77">
        <v>0</v>
      </c>
      <c r="BE23" s="77">
        <v>0</v>
      </c>
      <c r="BG23" s="77">
        <v>0</v>
      </c>
      <c r="BH23" s="77">
        <v>0</v>
      </c>
      <c r="BI23" s="77">
        <v>0</v>
      </c>
      <c r="BK23" s="77">
        <v>0</v>
      </c>
      <c r="BL23" s="77">
        <v>0</v>
      </c>
      <c r="BM23" s="77">
        <v>0</v>
      </c>
      <c r="BN23" s="77">
        <v>0</v>
      </c>
      <c r="BO23" s="77">
        <v>0</v>
      </c>
      <c r="BP23" s="77">
        <v>0</v>
      </c>
      <c r="BQ23" s="77">
        <v>0</v>
      </c>
      <c r="BR23" s="77">
        <v>0</v>
      </c>
      <c r="BS23" s="77">
        <v>0</v>
      </c>
      <c r="BT23" s="77">
        <v>0</v>
      </c>
      <c r="BV23" s="77">
        <v>0</v>
      </c>
      <c r="BW23" s="77">
        <v>0</v>
      </c>
      <c r="BX23" s="77">
        <v>0</v>
      </c>
      <c r="BY23" s="77">
        <v>0</v>
      </c>
      <c r="BZ23" s="77">
        <v>0</v>
      </c>
      <c r="CA23" s="77">
        <v>0</v>
      </c>
      <c r="CB23" s="77">
        <v>0</v>
      </c>
      <c r="CC23" s="77">
        <v>0</v>
      </c>
      <c r="CD23" s="77">
        <v>0</v>
      </c>
      <c r="CE23" s="77">
        <v>0</v>
      </c>
      <c r="CG23" s="77">
        <v>0</v>
      </c>
      <c r="CH23" s="77">
        <v>0</v>
      </c>
      <c r="CI23" s="77">
        <v>0</v>
      </c>
      <c r="CJ23" s="77">
        <v>0</v>
      </c>
      <c r="CK23" s="77">
        <v>0</v>
      </c>
      <c r="CL23" s="77">
        <v>0</v>
      </c>
      <c r="CM23" s="77">
        <v>0</v>
      </c>
      <c r="CN23" s="77">
        <v>0</v>
      </c>
      <c r="CO23" s="77">
        <v>0</v>
      </c>
      <c r="CP23" s="77">
        <v>0</v>
      </c>
      <c r="CR23" s="77">
        <v>0</v>
      </c>
      <c r="CS23" s="77">
        <v>0</v>
      </c>
      <c r="CT23" s="77">
        <v>0</v>
      </c>
      <c r="CU23" s="77">
        <v>0</v>
      </c>
      <c r="CV23" s="77">
        <v>0</v>
      </c>
      <c r="CW23" s="77">
        <v>0</v>
      </c>
      <c r="CX23" s="77">
        <v>0</v>
      </c>
      <c r="CY23" s="77">
        <v>0</v>
      </c>
      <c r="CZ23" s="77">
        <v>0</v>
      </c>
      <c r="DA23" s="77">
        <v>0</v>
      </c>
      <c r="DC23" s="77">
        <v>0</v>
      </c>
      <c r="DD23" s="77">
        <v>0</v>
      </c>
      <c r="DE23" s="77">
        <v>0</v>
      </c>
      <c r="DF23" s="77">
        <v>0</v>
      </c>
      <c r="DG23" s="77">
        <v>0</v>
      </c>
      <c r="DH23" s="77">
        <v>0</v>
      </c>
      <c r="DI23" s="77">
        <v>0</v>
      </c>
      <c r="DJ23" s="77">
        <v>0</v>
      </c>
      <c r="DK23" s="77">
        <v>0</v>
      </c>
      <c r="DL23" s="77">
        <v>0</v>
      </c>
      <c r="DN23" s="77"/>
      <c r="DO23" s="77"/>
      <c r="DP23" s="77"/>
      <c r="DQ23" s="77"/>
      <c r="DR23" s="77"/>
      <c r="DS23" s="77"/>
    </row>
    <row r="24" spans="2:137" s="5" customFormat="1" ht="18" customHeight="1" x14ac:dyDescent="0.25">
      <c r="B24" s="78"/>
      <c r="C24" s="85"/>
      <c r="D24" s="85"/>
      <c r="E24" s="85"/>
      <c r="F24" s="85"/>
      <c r="G24" s="86"/>
      <c r="H24" s="87"/>
      <c r="I24" s="79">
        <v>0</v>
      </c>
      <c r="J24" s="80"/>
      <c r="K24" s="88"/>
      <c r="L24" s="81">
        <v>0</v>
      </c>
      <c r="M24" s="82">
        <v>0</v>
      </c>
      <c r="N24" s="83">
        <v>0</v>
      </c>
      <c r="O24" s="71">
        <v>0</v>
      </c>
      <c r="P24" s="71">
        <v>0</v>
      </c>
      <c r="Q24" s="84">
        <v>0</v>
      </c>
      <c r="R24" s="73"/>
      <c r="S24" s="74">
        <v>0</v>
      </c>
      <c r="T24" s="75">
        <v>0</v>
      </c>
      <c r="U24" s="76">
        <v>0</v>
      </c>
      <c r="AQ24" s="77">
        <v>0</v>
      </c>
      <c r="AR24" s="77">
        <v>0</v>
      </c>
      <c r="AS24" s="77">
        <v>0</v>
      </c>
      <c r="AU24" s="77">
        <v>0</v>
      </c>
      <c r="AV24" s="77">
        <v>0</v>
      </c>
      <c r="AW24" s="77">
        <v>0</v>
      </c>
      <c r="AY24" s="77">
        <v>0</v>
      </c>
      <c r="AZ24" s="77">
        <v>0</v>
      </c>
      <c r="BA24" s="77">
        <v>0</v>
      </c>
      <c r="BC24" s="77">
        <v>0</v>
      </c>
      <c r="BD24" s="77">
        <v>0</v>
      </c>
      <c r="BE24" s="77">
        <v>0</v>
      </c>
      <c r="BG24" s="77">
        <v>0</v>
      </c>
      <c r="BH24" s="77">
        <v>0</v>
      </c>
      <c r="BI24" s="77">
        <v>0</v>
      </c>
      <c r="BK24" s="77">
        <v>0</v>
      </c>
      <c r="BL24" s="77">
        <v>0</v>
      </c>
      <c r="BM24" s="77">
        <v>0</v>
      </c>
      <c r="BN24" s="77">
        <v>0</v>
      </c>
      <c r="BO24" s="77">
        <v>0</v>
      </c>
      <c r="BP24" s="77">
        <v>0</v>
      </c>
      <c r="BQ24" s="77">
        <v>0</v>
      </c>
      <c r="BR24" s="77">
        <v>0</v>
      </c>
      <c r="BS24" s="77">
        <v>0</v>
      </c>
      <c r="BT24" s="77">
        <v>0</v>
      </c>
      <c r="BV24" s="77">
        <v>0</v>
      </c>
      <c r="BW24" s="77">
        <v>0</v>
      </c>
      <c r="BX24" s="77">
        <v>0</v>
      </c>
      <c r="BY24" s="77">
        <v>0</v>
      </c>
      <c r="BZ24" s="77">
        <v>0</v>
      </c>
      <c r="CA24" s="77">
        <v>0</v>
      </c>
      <c r="CB24" s="77">
        <v>0</v>
      </c>
      <c r="CC24" s="77">
        <v>0</v>
      </c>
      <c r="CD24" s="77">
        <v>0</v>
      </c>
      <c r="CE24" s="77">
        <v>0</v>
      </c>
      <c r="CG24" s="77">
        <v>0</v>
      </c>
      <c r="CH24" s="77">
        <v>0</v>
      </c>
      <c r="CI24" s="77">
        <v>0</v>
      </c>
      <c r="CJ24" s="77">
        <v>0</v>
      </c>
      <c r="CK24" s="77">
        <v>0</v>
      </c>
      <c r="CL24" s="77">
        <v>0</v>
      </c>
      <c r="CM24" s="77">
        <v>0</v>
      </c>
      <c r="CN24" s="77">
        <v>0</v>
      </c>
      <c r="CO24" s="77">
        <v>0</v>
      </c>
      <c r="CP24" s="77">
        <v>0</v>
      </c>
      <c r="CR24" s="77">
        <v>0</v>
      </c>
      <c r="CS24" s="77">
        <v>0</v>
      </c>
      <c r="CT24" s="77">
        <v>0</v>
      </c>
      <c r="CU24" s="77">
        <v>0</v>
      </c>
      <c r="CV24" s="77">
        <v>0</v>
      </c>
      <c r="CW24" s="77">
        <v>0</v>
      </c>
      <c r="CX24" s="77">
        <v>0</v>
      </c>
      <c r="CY24" s="77">
        <v>0</v>
      </c>
      <c r="CZ24" s="77">
        <v>0</v>
      </c>
      <c r="DA24" s="77">
        <v>0</v>
      </c>
      <c r="DC24" s="77">
        <v>0</v>
      </c>
      <c r="DD24" s="77">
        <v>0</v>
      </c>
      <c r="DE24" s="77">
        <v>0</v>
      </c>
      <c r="DF24" s="77">
        <v>0</v>
      </c>
      <c r="DG24" s="77">
        <v>0</v>
      </c>
      <c r="DH24" s="77">
        <v>0</v>
      </c>
      <c r="DI24" s="77">
        <v>0</v>
      </c>
      <c r="DJ24" s="77">
        <v>0</v>
      </c>
      <c r="DK24" s="77">
        <v>0</v>
      </c>
      <c r="DL24" s="77">
        <v>0</v>
      </c>
      <c r="DN24" s="77"/>
      <c r="DO24" s="77"/>
      <c r="DP24" s="77"/>
      <c r="DQ24" s="77"/>
      <c r="DR24" s="77"/>
      <c r="DS24" s="77"/>
    </row>
    <row r="25" spans="2:137" s="5" customFormat="1" ht="18" customHeight="1" x14ac:dyDescent="0.25">
      <c r="B25" s="89"/>
      <c r="C25" s="90"/>
      <c r="D25" s="90"/>
      <c r="E25" s="90"/>
      <c r="F25" s="90"/>
      <c r="G25" s="91"/>
      <c r="H25" s="92"/>
      <c r="I25" s="93">
        <v>0</v>
      </c>
      <c r="J25" s="94"/>
      <c r="K25" s="95"/>
      <c r="L25" s="96">
        <v>0</v>
      </c>
      <c r="M25" s="97">
        <v>0</v>
      </c>
      <c r="N25" s="83">
        <v>0</v>
      </c>
      <c r="O25" s="71">
        <v>0</v>
      </c>
      <c r="P25" s="71">
        <v>0</v>
      </c>
      <c r="Q25" s="84">
        <v>0</v>
      </c>
      <c r="R25" s="73"/>
      <c r="S25" s="74">
        <v>0</v>
      </c>
      <c r="T25" s="75">
        <v>0</v>
      </c>
      <c r="U25" s="76">
        <v>0</v>
      </c>
      <c r="AQ25" s="77">
        <v>0</v>
      </c>
      <c r="AR25" s="77">
        <v>0</v>
      </c>
      <c r="AS25" s="77">
        <v>0</v>
      </c>
      <c r="AU25" s="77">
        <v>0</v>
      </c>
      <c r="AV25" s="77">
        <v>0</v>
      </c>
      <c r="AW25" s="77">
        <v>0</v>
      </c>
      <c r="AY25" s="77">
        <v>0</v>
      </c>
      <c r="AZ25" s="77">
        <v>0</v>
      </c>
      <c r="BA25" s="77">
        <v>0</v>
      </c>
      <c r="BC25" s="77">
        <v>0</v>
      </c>
      <c r="BD25" s="77">
        <v>0</v>
      </c>
      <c r="BE25" s="77">
        <v>0</v>
      </c>
      <c r="BG25" s="77">
        <v>0</v>
      </c>
      <c r="BH25" s="77">
        <v>0</v>
      </c>
      <c r="BI25" s="77">
        <v>0</v>
      </c>
      <c r="BK25" s="77">
        <v>0</v>
      </c>
      <c r="BL25" s="77">
        <v>0</v>
      </c>
      <c r="BM25" s="77">
        <v>0</v>
      </c>
      <c r="BN25" s="77">
        <v>0</v>
      </c>
      <c r="BO25" s="77">
        <v>0</v>
      </c>
      <c r="BP25" s="77">
        <v>0</v>
      </c>
      <c r="BQ25" s="77">
        <v>0</v>
      </c>
      <c r="BR25" s="77">
        <v>0</v>
      </c>
      <c r="BS25" s="77">
        <v>0</v>
      </c>
      <c r="BT25" s="77">
        <v>0</v>
      </c>
      <c r="BV25" s="77">
        <v>0</v>
      </c>
      <c r="BW25" s="77">
        <v>0</v>
      </c>
      <c r="BX25" s="77">
        <v>0</v>
      </c>
      <c r="BY25" s="77">
        <v>0</v>
      </c>
      <c r="BZ25" s="77">
        <v>0</v>
      </c>
      <c r="CA25" s="77">
        <v>0</v>
      </c>
      <c r="CB25" s="77">
        <v>0</v>
      </c>
      <c r="CC25" s="77">
        <v>0</v>
      </c>
      <c r="CD25" s="77">
        <v>0</v>
      </c>
      <c r="CE25" s="77">
        <v>0</v>
      </c>
      <c r="CG25" s="77">
        <v>0</v>
      </c>
      <c r="CH25" s="77">
        <v>0</v>
      </c>
      <c r="CI25" s="77">
        <v>0</v>
      </c>
      <c r="CJ25" s="77">
        <v>0</v>
      </c>
      <c r="CK25" s="77">
        <v>0</v>
      </c>
      <c r="CL25" s="77">
        <v>0</v>
      </c>
      <c r="CM25" s="77">
        <v>0</v>
      </c>
      <c r="CN25" s="77">
        <v>0</v>
      </c>
      <c r="CO25" s="77">
        <v>0</v>
      </c>
      <c r="CP25" s="77">
        <v>0</v>
      </c>
      <c r="CR25" s="77">
        <v>0</v>
      </c>
      <c r="CS25" s="77">
        <v>0</v>
      </c>
      <c r="CT25" s="77">
        <v>0</v>
      </c>
      <c r="CU25" s="77">
        <v>0</v>
      </c>
      <c r="CV25" s="77">
        <v>0</v>
      </c>
      <c r="CW25" s="77">
        <v>0</v>
      </c>
      <c r="CX25" s="77">
        <v>0</v>
      </c>
      <c r="CY25" s="77">
        <v>0</v>
      </c>
      <c r="CZ25" s="77">
        <v>0</v>
      </c>
      <c r="DA25" s="77">
        <v>0</v>
      </c>
      <c r="DC25" s="77">
        <v>0</v>
      </c>
      <c r="DD25" s="77">
        <v>0</v>
      </c>
      <c r="DE25" s="77">
        <v>0</v>
      </c>
      <c r="DF25" s="77">
        <v>0</v>
      </c>
      <c r="DG25" s="77">
        <v>0</v>
      </c>
      <c r="DH25" s="77">
        <v>0</v>
      </c>
      <c r="DI25" s="77">
        <v>0</v>
      </c>
      <c r="DJ25" s="77">
        <v>0</v>
      </c>
      <c r="DK25" s="77">
        <v>0</v>
      </c>
      <c r="DL25" s="77">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v>0</v>
      </c>
      <c r="Q26" s="108"/>
      <c r="R26" s="109"/>
      <c r="S26" s="74">
        <v>0</v>
      </c>
      <c r="T26" s="75">
        <v>0</v>
      </c>
      <c r="U26" s="76">
        <v>0</v>
      </c>
      <c r="AQ26" s="77">
        <v>0</v>
      </c>
      <c r="AR26" s="77">
        <v>0</v>
      </c>
      <c r="AS26" s="77">
        <v>0</v>
      </c>
      <c r="AU26" s="77">
        <v>0</v>
      </c>
      <c r="AV26" s="77">
        <v>0</v>
      </c>
      <c r="AW26" s="77">
        <v>0</v>
      </c>
      <c r="AY26" s="77">
        <v>0</v>
      </c>
      <c r="AZ26" s="77">
        <v>0</v>
      </c>
      <c r="BA26" s="77">
        <v>0</v>
      </c>
      <c r="BC26" s="77">
        <v>0</v>
      </c>
      <c r="BD26" s="77">
        <v>0</v>
      </c>
      <c r="BE26" s="77">
        <v>0</v>
      </c>
      <c r="BG26" s="77">
        <v>0</v>
      </c>
      <c r="BH26" s="77">
        <v>0</v>
      </c>
      <c r="BI26" s="77">
        <v>0</v>
      </c>
      <c r="BK26" s="77">
        <v>0</v>
      </c>
      <c r="BL26" s="77">
        <v>0</v>
      </c>
      <c r="BM26" s="77">
        <v>0</v>
      </c>
      <c r="BN26" s="77">
        <v>0</v>
      </c>
      <c r="BO26" s="77">
        <v>0</v>
      </c>
      <c r="BP26" s="77">
        <v>0</v>
      </c>
      <c r="BQ26" s="77">
        <v>0</v>
      </c>
      <c r="BR26" s="77">
        <v>0</v>
      </c>
      <c r="BS26" s="77">
        <v>0</v>
      </c>
      <c r="BT26" s="77">
        <v>0</v>
      </c>
      <c r="BV26" s="77">
        <v>0</v>
      </c>
      <c r="BW26" s="77">
        <v>0</v>
      </c>
      <c r="BX26" s="77">
        <v>0</v>
      </c>
      <c r="BY26" s="77">
        <v>0</v>
      </c>
      <c r="BZ26" s="77">
        <v>0</v>
      </c>
      <c r="CA26" s="77">
        <v>0</v>
      </c>
      <c r="CB26" s="77">
        <v>0</v>
      </c>
      <c r="CC26" s="77">
        <v>0</v>
      </c>
      <c r="CD26" s="77">
        <v>0</v>
      </c>
      <c r="CE26" s="77">
        <v>0</v>
      </c>
      <c r="CG26" s="77">
        <v>0</v>
      </c>
      <c r="CH26" s="77">
        <v>0</v>
      </c>
      <c r="CI26" s="77">
        <v>0</v>
      </c>
      <c r="CJ26" s="77">
        <v>0</v>
      </c>
      <c r="CK26" s="77">
        <v>0</v>
      </c>
      <c r="CL26" s="77">
        <v>0</v>
      </c>
      <c r="CM26" s="77">
        <v>0</v>
      </c>
      <c r="CN26" s="77">
        <v>0</v>
      </c>
      <c r="CO26" s="77">
        <v>0</v>
      </c>
      <c r="CP26" s="77">
        <v>0</v>
      </c>
      <c r="CR26" s="77">
        <v>0</v>
      </c>
      <c r="CS26" s="77">
        <v>0</v>
      </c>
      <c r="CT26" s="77">
        <v>0</v>
      </c>
      <c r="CU26" s="77">
        <v>0</v>
      </c>
      <c r="CV26" s="77">
        <v>0</v>
      </c>
      <c r="CW26" s="77">
        <v>0</v>
      </c>
      <c r="CX26" s="77">
        <v>0</v>
      </c>
      <c r="CY26" s="77">
        <v>0</v>
      </c>
      <c r="CZ26" s="77">
        <v>0</v>
      </c>
      <c r="DA26" s="77">
        <v>0</v>
      </c>
      <c r="DC26" s="77">
        <v>0</v>
      </c>
      <c r="DD26" s="77">
        <v>0</v>
      </c>
      <c r="DE26" s="77">
        <v>0</v>
      </c>
      <c r="DF26" s="77">
        <v>0</v>
      </c>
      <c r="DG26" s="77">
        <v>0</v>
      </c>
      <c r="DH26" s="77">
        <v>0</v>
      </c>
      <c r="DI26" s="77">
        <v>0</v>
      </c>
      <c r="DJ26" s="77">
        <v>0</v>
      </c>
      <c r="DK26" s="77">
        <v>0</v>
      </c>
      <c r="DL26" s="77">
        <v>0</v>
      </c>
      <c r="DN26" s="77">
        <v>0</v>
      </c>
      <c r="DO26" s="77">
        <v>0</v>
      </c>
      <c r="DP26" s="77">
        <v>0</v>
      </c>
      <c r="DQ26" s="77">
        <v>0</v>
      </c>
      <c r="DR26" s="77">
        <v>0</v>
      </c>
      <c r="DS26" s="77">
        <v>0</v>
      </c>
    </row>
    <row r="27" spans="2:137" s="5" customFormat="1" ht="18" customHeight="1" x14ac:dyDescent="0.25">
      <c r="B27" s="110" t="s">
        <v>84</v>
      </c>
      <c r="C27" s="111"/>
      <c r="D27" s="111"/>
      <c r="E27" s="111"/>
      <c r="F27" s="111"/>
      <c r="G27" s="112">
        <v>0</v>
      </c>
      <c r="H27" s="113"/>
      <c r="I27" s="114">
        <v>0</v>
      </c>
      <c r="J27" s="115"/>
      <c r="K27" s="115"/>
      <c r="L27" s="116">
        <v>0</v>
      </c>
      <c r="M27" s="115"/>
      <c r="N27" s="117">
        <v>0</v>
      </c>
      <c r="O27" s="117">
        <v>0</v>
      </c>
      <c r="P27" s="117">
        <v>0</v>
      </c>
      <c r="Q27" s="118">
        <v>0</v>
      </c>
      <c r="R27" s="73"/>
      <c r="S27" s="119">
        <v>0</v>
      </c>
      <c r="T27" s="117">
        <v>0</v>
      </c>
      <c r="U27" s="118">
        <v>0</v>
      </c>
      <c r="AQ27" s="120">
        <v>0</v>
      </c>
      <c r="AR27" s="120">
        <v>0</v>
      </c>
      <c r="AS27" s="120">
        <v>0</v>
      </c>
      <c r="AU27" s="120">
        <v>0</v>
      </c>
      <c r="AV27" s="120">
        <v>0</v>
      </c>
      <c r="AW27" s="120">
        <v>0</v>
      </c>
      <c r="AY27" s="120">
        <v>0</v>
      </c>
      <c r="AZ27" s="120">
        <v>0</v>
      </c>
      <c r="BA27" s="120">
        <v>0</v>
      </c>
      <c r="BC27" s="120">
        <v>0</v>
      </c>
      <c r="BD27" s="120">
        <v>0</v>
      </c>
      <c r="BE27" s="120">
        <v>0</v>
      </c>
      <c r="BG27" s="120">
        <v>0</v>
      </c>
      <c r="BH27" s="120">
        <v>0</v>
      </c>
      <c r="BI27" s="120">
        <v>0</v>
      </c>
      <c r="BK27" s="120">
        <v>0</v>
      </c>
      <c r="BL27" s="120">
        <v>0</v>
      </c>
      <c r="BM27" s="120">
        <v>0</v>
      </c>
      <c r="BN27" s="120">
        <v>0</v>
      </c>
      <c r="BO27" s="120">
        <v>0</v>
      </c>
      <c r="BP27" s="120">
        <v>0</v>
      </c>
      <c r="BQ27" s="120">
        <v>0</v>
      </c>
      <c r="BR27" s="120">
        <v>0</v>
      </c>
      <c r="BS27" s="120">
        <v>0</v>
      </c>
      <c r="BT27" s="120">
        <v>0</v>
      </c>
      <c r="BV27" s="120">
        <v>0</v>
      </c>
      <c r="BW27" s="120">
        <v>0</v>
      </c>
      <c r="BX27" s="120">
        <v>0</v>
      </c>
      <c r="BY27" s="120">
        <v>0</v>
      </c>
      <c r="BZ27" s="120">
        <v>0</v>
      </c>
      <c r="CA27" s="120">
        <v>0</v>
      </c>
      <c r="CB27" s="120">
        <v>0</v>
      </c>
      <c r="CC27" s="120">
        <v>0</v>
      </c>
      <c r="CD27" s="120">
        <v>0</v>
      </c>
      <c r="CE27" s="120">
        <v>0</v>
      </c>
      <c r="CG27" s="120">
        <v>0</v>
      </c>
      <c r="CH27" s="120">
        <v>0</v>
      </c>
      <c r="CI27" s="120">
        <v>0</v>
      </c>
      <c r="CJ27" s="120">
        <v>0</v>
      </c>
      <c r="CK27" s="120">
        <v>0</v>
      </c>
      <c r="CL27" s="120">
        <v>0</v>
      </c>
      <c r="CM27" s="120">
        <v>0</v>
      </c>
      <c r="CN27" s="120">
        <v>0</v>
      </c>
      <c r="CO27" s="120">
        <v>0</v>
      </c>
      <c r="CP27" s="120">
        <v>0</v>
      </c>
      <c r="CR27" s="120">
        <v>0</v>
      </c>
      <c r="CS27" s="120">
        <v>0</v>
      </c>
      <c r="CT27" s="120">
        <v>0</v>
      </c>
      <c r="CU27" s="120">
        <v>0</v>
      </c>
      <c r="CV27" s="120">
        <v>0</v>
      </c>
      <c r="CW27" s="120">
        <v>0</v>
      </c>
      <c r="CX27" s="120">
        <v>0</v>
      </c>
      <c r="CY27" s="120">
        <v>0</v>
      </c>
      <c r="CZ27" s="120">
        <v>0</v>
      </c>
      <c r="DA27" s="120">
        <v>0</v>
      </c>
      <c r="DC27" s="120">
        <v>0</v>
      </c>
      <c r="DD27" s="120">
        <v>0</v>
      </c>
      <c r="DE27" s="120">
        <v>0</v>
      </c>
      <c r="DF27" s="120">
        <v>0</v>
      </c>
      <c r="DG27" s="120">
        <v>0</v>
      </c>
      <c r="DH27" s="120">
        <v>0</v>
      </c>
      <c r="DI27" s="120">
        <v>0</v>
      </c>
      <c r="DJ27" s="120">
        <v>0</v>
      </c>
      <c r="DK27" s="120">
        <v>0</v>
      </c>
      <c r="DL27" s="120">
        <v>0</v>
      </c>
      <c r="DN27" s="120">
        <v>0</v>
      </c>
      <c r="DO27" s="120">
        <v>0</v>
      </c>
      <c r="DP27" s="120">
        <v>0</v>
      </c>
      <c r="DQ27" s="120">
        <v>0</v>
      </c>
      <c r="DR27" s="120">
        <v>0</v>
      </c>
      <c r="DS27" s="120">
        <v>0</v>
      </c>
    </row>
    <row r="28" spans="2:137" s="5" customFormat="1" ht="18" customHeight="1" x14ac:dyDescent="0.25">
      <c r="B28" s="121" t="s">
        <v>122</v>
      </c>
      <c r="C28" s="122"/>
      <c r="D28" s="122"/>
      <c r="E28" s="122"/>
      <c r="F28" s="122"/>
      <c r="G28" s="123">
        <v>0</v>
      </c>
      <c r="H28" s="124"/>
      <c r="I28" s="125">
        <v>0</v>
      </c>
      <c r="J28" s="126"/>
      <c r="K28" s="126"/>
      <c r="L28" s="127">
        <v>0</v>
      </c>
      <c r="M28" s="126"/>
      <c r="N28" s="128">
        <v>0</v>
      </c>
      <c r="O28" s="128"/>
      <c r="P28" s="128">
        <v>0</v>
      </c>
      <c r="Q28" s="129">
        <v>0</v>
      </c>
      <c r="R28" s="73"/>
      <c r="S28" s="130">
        <v>0</v>
      </c>
      <c r="T28" s="131">
        <v>0</v>
      </c>
      <c r="U28" s="132">
        <v>0</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38"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t="s">
        <v>86</v>
      </c>
      <c r="C33" s="288"/>
      <c r="D33" s="288"/>
      <c r="E33" s="288"/>
      <c r="F33" s="288"/>
      <c r="G33" s="288"/>
      <c r="H33" s="288"/>
      <c r="I33" s="144">
        <v>807073.58944664302</v>
      </c>
      <c r="J33" s="145"/>
      <c r="K33" s="146"/>
      <c r="L33" s="146"/>
      <c r="M33" s="146"/>
      <c r="N33" s="146"/>
      <c r="O33" s="75">
        <v>112828.8878046407</v>
      </c>
      <c r="P33" s="75">
        <v>919902.47725128371</v>
      </c>
      <c r="Q33" s="76">
        <v>77823.749575458598</v>
      </c>
      <c r="R33" s="147"/>
      <c r="S33" s="148">
        <v>997726.22682674229</v>
      </c>
      <c r="T33" s="149">
        <v>60861.299836431281</v>
      </c>
      <c r="U33" s="150">
        <v>1058587.5266631735</v>
      </c>
      <c r="BK33" s="77"/>
      <c r="BL33" s="77">
        <v>807073.58944664302</v>
      </c>
      <c r="BM33" s="77"/>
      <c r="BN33" s="77">
        <v>112828.8878046407</v>
      </c>
      <c r="BO33" s="77"/>
      <c r="BP33" s="77">
        <v>919902.47725128371</v>
      </c>
      <c r="BQ33" s="77">
        <v>77823.749575458598</v>
      </c>
      <c r="BR33" s="77">
        <v>997726.22682674229</v>
      </c>
      <c r="BS33" s="77">
        <v>60861.299836431281</v>
      </c>
      <c r="BT33" s="77">
        <v>1058587.5266631735</v>
      </c>
      <c r="BV33" s="77"/>
      <c r="BW33" s="77">
        <v>0</v>
      </c>
      <c r="BX33" s="77"/>
      <c r="BY33" s="77">
        <v>0</v>
      </c>
      <c r="BZ33" s="77"/>
      <c r="CA33" s="77">
        <v>0</v>
      </c>
      <c r="CB33" s="77">
        <v>0</v>
      </c>
      <c r="CC33" s="77">
        <v>0</v>
      </c>
      <c r="CD33" s="77">
        <v>0</v>
      </c>
      <c r="CE33" s="77">
        <v>0</v>
      </c>
      <c r="CG33" s="77"/>
      <c r="CH33" s="77">
        <v>0</v>
      </c>
      <c r="CI33" s="77"/>
      <c r="CJ33" s="77">
        <v>0</v>
      </c>
      <c r="CK33" s="77"/>
      <c r="CL33" s="77">
        <v>0</v>
      </c>
      <c r="CM33" s="77">
        <v>0</v>
      </c>
      <c r="CN33" s="77">
        <v>0</v>
      </c>
      <c r="CO33" s="77">
        <v>0</v>
      </c>
      <c r="CP33" s="77">
        <v>0</v>
      </c>
      <c r="CR33" s="77"/>
      <c r="CS33" s="77">
        <v>0</v>
      </c>
      <c r="CT33" s="77"/>
      <c r="CU33" s="77">
        <v>0</v>
      </c>
      <c r="CV33" s="77"/>
      <c r="CW33" s="77">
        <v>0</v>
      </c>
      <c r="CX33" s="77">
        <v>0</v>
      </c>
      <c r="CY33" s="77">
        <v>0</v>
      </c>
      <c r="CZ33" s="77">
        <v>0</v>
      </c>
      <c r="DA33" s="77">
        <v>0</v>
      </c>
      <c r="DC33" s="77"/>
      <c r="DD33" s="77">
        <v>0</v>
      </c>
      <c r="DE33" s="77"/>
      <c r="DF33" s="77">
        <v>0</v>
      </c>
      <c r="DG33" s="77"/>
      <c r="DH33" s="77">
        <v>0</v>
      </c>
      <c r="DI33" s="77">
        <v>0</v>
      </c>
      <c r="DJ33" s="77">
        <v>0</v>
      </c>
      <c r="DK33" s="77">
        <v>0</v>
      </c>
      <c r="DL33" s="77">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v>0</v>
      </c>
      <c r="P34" s="75">
        <v>0</v>
      </c>
      <c r="Q34" s="76">
        <v>0</v>
      </c>
      <c r="R34" s="147"/>
      <c r="S34" s="148">
        <v>0</v>
      </c>
      <c r="T34" s="149">
        <v>0</v>
      </c>
      <c r="U34" s="150">
        <v>0</v>
      </c>
      <c r="BK34" s="77"/>
      <c r="BL34" s="77">
        <v>0</v>
      </c>
      <c r="BM34" s="77"/>
      <c r="BN34" s="77">
        <v>0</v>
      </c>
      <c r="BO34" s="77"/>
      <c r="BP34" s="77">
        <v>0</v>
      </c>
      <c r="BQ34" s="77">
        <v>0</v>
      </c>
      <c r="BR34" s="77">
        <v>0</v>
      </c>
      <c r="BS34" s="77">
        <v>0</v>
      </c>
      <c r="BT34" s="77">
        <v>0</v>
      </c>
      <c r="BV34" s="77"/>
      <c r="BW34" s="77">
        <v>0</v>
      </c>
      <c r="BX34" s="77"/>
      <c r="BY34" s="77">
        <v>0</v>
      </c>
      <c r="BZ34" s="77"/>
      <c r="CA34" s="77">
        <v>0</v>
      </c>
      <c r="CB34" s="77">
        <v>0</v>
      </c>
      <c r="CC34" s="77">
        <v>0</v>
      </c>
      <c r="CD34" s="77">
        <v>0</v>
      </c>
      <c r="CE34" s="77">
        <v>0</v>
      </c>
      <c r="CG34" s="77"/>
      <c r="CH34" s="77">
        <v>0</v>
      </c>
      <c r="CI34" s="77"/>
      <c r="CJ34" s="77">
        <v>0</v>
      </c>
      <c r="CK34" s="77"/>
      <c r="CL34" s="77">
        <v>0</v>
      </c>
      <c r="CM34" s="77">
        <v>0</v>
      </c>
      <c r="CN34" s="77">
        <v>0</v>
      </c>
      <c r="CO34" s="77">
        <v>0</v>
      </c>
      <c r="CP34" s="77">
        <v>0</v>
      </c>
      <c r="CR34" s="77"/>
      <c r="CS34" s="77">
        <v>0</v>
      </c>
      <c r="CT34" s="77"/>
      <c r="CU34" s="77">
        <v>0</v>
      </c>
      <c r="CV34" s="77"/>
      <c r="CW34" s="77">
        <v>0</v>
      </c>
      <c r="CX34" s="77">
        <v>0</v>
      </c>
      <c r="CY34" s="77">
        <v>0</v>
      </c>
      <c r="CZ34" s="77">
        <v>0</v>
      </c>
      <c r="DA34" s="77">
        <v>0</v>
      </c>
      <c r="DC34" s="77"/>
      <c r="DD34" s="77">
        <v>0</v>
      </c>
      <c r="DE34" s="77"/>
      <c r="DF34" s="77">
        <v>0</v>
      </c>
      <c r="DG34" s="77"/>
      <c r="DH34" s="77">
        <v>0</v>
      </c>
      <c r="DI34" s="77">
        <v>0</v>
      </c>
      <c r="DJ34" s="77">
        <v>0</v>
      </c>
      <c r="DK34" s="77">
        <v>0</v>
      </c>
      <c r="DL34" s="77">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v>0</v>
      </c>
      <c r="P35" s="75">
        <v>0</v>
      </c>
      <c r="Q35" s="76">
        <v>0</v>
      </c>
      <c r="R35" s="147"/>
      <c r="S35" s="148">
        <v>0</v>
      </c>
      <c r="T35" s="149">
        <v>0</v>
      </c>
      <c r="U35" s="150">
        <v>0</v>
      </c>
      <c r="BK35" s="77"/>
      <c r="BL35" s="77">
        <v>0</v>
      </c>
      <c r="BM35" s="77"/>
      <c r="BN35" s="77">
        <v>0</v>
      </c>
      <c r="BO35" s="77"/>
      <c r="BP35" s="77">
        <v>0</v>
      </c>
      <c r="BQ35" s="77">
        <v>0</v>
      </c>
      <c r="BR35" s="77">
        <v>0</v>
      </c>
      <c r="BS35" s="77">
        <v>0</v>
      </c>
      <c r="BT35" s="77">
        <v>0</v>
      </c>
      <c r="BV35" s="77"/>
      <c r="BW35" s="77">
        <v>0</v>
      </c>
      <c r="BX35" s="77"/>
      <c r="BY35" s="77">
        <v>0</v>
      </c>
      <c r="BZ35" s="77"/>
      <c r="CA35" s="77">
        <v>0</v>
      </c>
      <c r="CB35" s="77">
        <v>0</v>
      </c>
      <c r="CC35" s="77">
        <v>0</v>
      </c>
      <c r="CD35" s="77">
        <v>0</v>
      </c>
      <c r="CE35" s="77">
        <v>0</v>
      </c>
      <c r="CG35" s="77"/>
      <c r="CH35" s="77">
        <v>0</v>
      </c>
      <c r="CI35" s="77"/>
      <c r="CJ35" s="77">
        <v>0</v>
      </c>
      <c r="CK35" s="77"/>
      <c r="CL35" s="77">
        <v>0</v>
      </c>
      <c r="CM35" s="77">
        <v>0</v>
      </c>
      <c r="CN35" s="77">
        <v>0</v>
      </c>
      <c r="CO35" s="77">
        <v>0</v>
      </c>
      <c r="CP35" s="77">
        <v>0</v>
      </c>
      <c r="CR35" s="77"/>
      <c r="CS35" s="77">
        <v>0</v>
      </c>
      <c r="CT35" s="77"/>
      <c r="CU35" s="77">
        <v>0</v>
      </c>
      <c r="CV35" s="77"/>
      <c r="CW35" s="77">
        <v>0</v>
      </c>
      <c r="CX35" s="77">
        <v>0</v>
      </c>
      <c r="CY35" s="77">
        <v>0</v>
      </c>
      <c r="CZ35" s="77">
        <v>0</v>
      </c>
      <c r="DA35" s="77">
        <v>0</v>
      </c>
      <c r="DC35" s="77"/>
      <c r="DD35" s="77">
        <v>0</v>
      </c>
      <c r="DE35" s="77"/>
      <c r="DF35" s="77">
        <v>0</v>
      </c>
      <c r="DG35" s="77"/>
      <c r="DH35" s="77">
        <v>0</v>
      </c>
      <c r="DI35" s="77">
        <v>0</v>
      </c>
      <c r="DJ35" s="77">
        <v>0</v>
      </c>
      <c r="DK35" s="77">
        <v>0</v>
      </c>
      <c r="DL35" s="77">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v>0</v>
      </c>
      <c r="Q36" s="161"/>
      <c r="R36" s="162"/>
      <c r="S36" s="148">
        <v>0</v>
      </c>
      <c r="T36" s="149">
        <v>0</v>
      </c>
      <c r="U36" s="150">
        <v>0</v>
      </c>
      <c r="BK36" s="77"/>
      <c r="BL36" s="77">
        <v>0</v>
      </c>
      <c r="BM36" s="77"/>
      <c r="BN36" s="77">
        <v>0</v>
      </c>
      <c r="BO36" s="77"/>
      <c r="BP36" s="77">
        <v>0</v>
      </c>
      <c r="BQ36" s="77">
        <v>0</v>
      </c>
      <c r="BR36" s="77">
        <v>0</v>
      </c>
      <c r="BS36" s="77">
        <v>0</v>
      </c>
      <c r="BT36" s="77">
        <v>0</v>
      </c>
      <c r="BV36" s="77"/>
      <c r="BW36" s="77">
        <v>0</v>
      </c>
      <c r="BX36" s="77"/>
      <c r="BY36" s="77">
        <v>0</v>
      </c>
      <c r="BZ36" s="77"/>
      <c r="CA36" s="77">
        <v>0</v>
      </c>
      <c r="CB36" s="77">
        <v>0</v>
      </c>
      <c r="CC36" s="77">
        <v>0</v>
      </c>
      <c r="CD36" s="77">
        <v>0</v>
      </c>
      <c r="CE36" s="77">
        <v>0</v>
      </c>
      <c r="CG36" s="77"/>
      <c r="CH36" s="77">
        <v>0</v>
      </c>
      <c r="CI36" s="77"/>
      <c r="CJ36" s="77">
        <v>0</v>
      </c>
      <c r="CK36" s="77"/>
      <c r="CL36" s="77">
        <v>0</v>
      </c>
      <c r="CM36" s="77">
        <v>0</v>
      </c>
      <c r="CN36" s="77">
        <v>0</v>
      </c>
      <c r="CO36" s="77">
        <v>0</v>
      </c>
      <c r="CP36" s="77">
        <v>0</v>
      </c>
      <c r="CR36" s="77"/>
      <c r="CS36" s="77">
        <v>0</v>
      </c>
      <c r="CT36" s="77"/>
      <c r="CU36" s="77">
        <v>0</v>
      </c>
      <c r="CV36" s="77"/>
      <c r="CW36" s="77">
        <v>0</v>
      </c>
      <c r="CX36" s="77">
        <v>0</v>
      </c>
      <c r="CY36" s="77">
        <v>0</v>
      </c>
      <c r="CZ36" s="77">
        <v>0</v>
      </c>
      <c r="DA36" s="77">
        <v>0</v>
      </c>
      <c r="DC36" s="77"/>
      <c r="DD36" s="77">
        <v>0</v>
      </c>
      <c r="DE36" s="77"/>
      <c r="DF36" s="77">
        <v>0</v>
      </c>
      <c r="DG36" s="77"/>
      <c r="DH36" s="77">
        <v>0</v>
      </c>
      <c r="DI36" s="77">
        <v>0</v>
      </c>
      <c r="DJ36" s="77">
        <v>0</v>
      </c>
      <c r="DK36" s="77">
        <v>0</v>
      </c>
      <c r="DL36" s="77">
        <v>0</v>
      </c>
      <c r="DN36" s="77">
        <v>0</v>
      </c>
      <c r="DO36" s="77">
        <v>0</v>
      </c>
      <c r="DP36" s="77">
        <v>0</v>
      </c>
      <c r="DQ36" s="77">
        <v>0</v>
      </c>
      <c r="DR36" s="77">
        <v>0</v>
      </c>
      <c r="DS36" s="77">
        <v>0</v>
      </c>
    </row>
    <row r="37" spans="2:137" s="5" customFormat="1" ht="18" customHeight="1" x14ac:dyDescent="0.25">
      <c r="B37" s="163" t="s">
        <v>98</v>
      </c>
      <c r="C37" s="164"/>
      <c r="D37" s="164"/>
      <c r="E37" s="164"/>
      <c r="F37" s="164"/>
      <c r="G37" s="164"/>
      <c r="H37" s="164"/>
      <c r="I37" s="165">
        <v>807073.58944664302</v>
      </c>
      <c r="J37" s="166"/>
      <c r="K37" s="166"/>
      <c r="L37" s="166"/>
      <c r="M37" s="166"/>
      <c r="N37" s="167">
        <v>0</v>
      </c>
      <c r="O37" s="167">
        <v>112828.8878046407</v>
      </c>
      <c r="P37" s="167">
        <v>919902.47725128371</v>
      </c>
      <c r="Q37" s="168">
        <v>77823.749575458598</v>
      </c>
      <c r="R37" s="147"/>
      <c r="S37" s="169">
        <v>997726.22682674229</v>
      </c>
      <c r="T37" s="165">
        <v>60861.299836431281</v>
      </c>
      <c r="U37" s="170">
        <v>1058587.5266631735</v>
      </c>
      <c r="BK37" s="120"/>
      <c r="BL37" s="120">
        <v>807073.58944664302</v>
      </c>
      <c r="BM37" s="120"/>
      <c r="BN37" s="120">
        <v>112828.8878046407</v>
      </c>
      <c r="BO37" s="120"/>
      <c r="BP37" s="120">
        <v>919902.47725128371</v>
      </c>
      <c r="BQ37" s="120">
        <v>77823.749575458598</v>
      </c>
      <c r="BR37" s="120">
        <v>997726.22682674229</v>
      </c>
      <c r="BS37" s="120">
        <v>60861.299836431281</v>
      </c>
      <c r="BT37" s="120">
        <v>1058587.5266631735</v>
      </c>
      <c r="BV37" s="120"/>
      <c r="BW37" s="120">
        <v>0</v>
      </c>
      <c r="BX37" s="120"/>
      <c r="BY37" s="120">
        <v>0</v>
      </c>
      <c r="BZ37" s="120"/>
      <c r="CA37" s="120">
        <v>0</v>
      </c>
      <c r="CB37" s="120">
        <v>0</v>
      </c>
      <c r="CC37" s="120">
        <v>0</v>
      </c>
      <c r="CD37" s="120">
        <v>0</v>
      </c>
      <c r="CE37" s="120">
        <v>0</v>
      </c>
      <c r="CG37" s="120"/>
      <c r="CH37" s="120">
        <v>0</v>
      </c>
      <c r="CI37" s="120"/>
      <c r="CJ37" s="120">
        <v>0</v>
      </c>
      <c r="CK37" s="120"/>
      <c r="CL37" s="120">
        <v>0</v>
      </c>
      <c r="CM37" s="120">
        <v>0</v>
      </c>
      <c r="CN37" s="120">
        <v>0</v>
      </c>
      <c r="CO37" s="120">
        <v>0</v>
      </c>
      <c r="CP37" s="120">
        <v>0</v>
      </c>
      <c r="CR37" s="120"/>
      <c r="CS37" s="120">
        <v>0</v>
      </c>
      <c r="CT37" s="120"/>
      <c r="CU37" s="120">
        <v>0</v>
      </c>
      <c r="CV37" s="120"/>
      <c r="CW37" s="120">
        <v>0</v>
      </c>
      <c r="CX37" s="120">
        <v>0</v>
      </c>
      <c r="CY37" s="120">
        <v>0</v>
      </c>
      <c r="CZ37" s="120">
        <v>0</v>
      </c>
      <c r="DA37" s="120">
        <v>0</v>
      </c>
      <c r="DC37" s="120"/>
      <c r="DD37" s="120">
        <v>0</v>
      </c>
      <c r="DE37" s="120"/>
      <c r="DF37" s="120">
        <v>0</v>
      </c>
      <c r="DG37" s="120"/>
      <c r="DH37" s="120">
        <v>0</v>
      </c>
      <c r="DI37" s="120">
        <v>0</v>
      </c>
      <c r="DJ37" s="120">
        <v>0</v>
      </c>
      <c r="DK37" s="120">
        <v>0</v>
      </c>
      <c r="DL37" s="120">
        <v>0</v>
      </c>
      <c r="DN37" s="120">
        <v>0</v>
      </c>
      <c r="DO37" s="120">
        <v>0</v>
      </c>
      <c r="DP37" s="120">
        <v>0</v>
      </c>
      <c r="DQ37" s="120">
        <v>0</v>
      </c>
      <c r="DR37" s="120">
        <v>0</v>
      </c>
      <c r="DS37" s="120">
        <v>0</v>
      </c>
    </row>
    <row r="38" spans="2:137" s="5" customFormat="1" ht="18" customHeight="1" x14ac:dyDescent="0.25">
      <c r="B38" s="171" t="s">
        <v>123</v>
      </c>
      <c r="C38" s="172"/>
      <c r="D38" s="172"/>
      <c r="E38" s="172"/>
      <c r="F38" s="172"/>
      <c r="G38" s="173"/>
      <c r="H38" s="173"/>
      <c r="I38" s="174">
        <v>715874.27383917233</v>
      </c>
      <c r="J38" s="173"/>
      <c r="K38" s="173"/>
      <c r="L38" s="173"/>
      <c r="M38" s="173"/>
      <c r="N38" s="128">
        <v>0</v>
      </c>
      <c r="O38" s="128"/>
      <c r="P38" s="128">
        <v>815953.49732188869</v>
      </c>
      <c r="Q38" s="129">
        <v>69029.665873431775</v>
      </c>
      <c r="R38" s="73"/>
      <c r="S38" s="175">
        <v>884983.16319532041</v>
      </c>
      <c r="T38" s="176">
        <v>53983.972954914549</v>
      </c>
      <c r="U38" s="177">
        <v>938967.13615023484</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82"/>
      <c r="J43" s="183"/>
      <c r="K43" s="183"/>
      <c r="L43" s="183"/>
      <c r="M43" s="183"/>
      <c r="N43" s="183"/>
      <c r="O43" s="183"/>
      <c r="P43" s="107">
        <v>0</v>
      </c>
      <c r="Q43" s="184">
        <v>0</v>
      </c>
      <c r="R43" s="185"/>
      <c r="S43" s="186">
        <v>0</v>
      </c>
      <c r="T43" s="187">
        <v>0</v>
      </c>
      <c r="U43" s="188">
        <v>0</v>
      </c>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R43" s="77"/>
      <c r="CS43" s="77">
        <v>0</v>
      </c>
      <c r="CT43" s="77"/>
      <c r="CU43" s="77"/>
      <c r="CV43" s="77"/>
      <c r="CW43" s="77">
        <v>0</v>
      </c>
      <c r="CX43" s="77">
        <v>0</v>
      </c>
      <c r="CY43" s="77">
        <v>0</v>
      </c>
      <c r="CZ43" s="77">
        <v>0</v>
      </c>
      <c r="DA43" s="77">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v>0</v>
      </c>
      <c r="Q44" s="76">
        <v>0</v>
      </c>
      <c r="R44" s="185"/>
      <c r="S44" s="186">
        <v>0</v>
      </c>
      <c r="T44" s="187">
        <v>0</v>
      </c>
      <c r="U44" s="188">
        <v>0</v>
      </c>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R44" s="77"/>
      <c r="CS44" s="77"/>
      <c r="CT44" s="77"/>
      <c r="CU44" s="77"/>
      <c r="CV44" s="77"/>
      <c r="CW44" s="77"/>
      <c r="CX44" s="77"/>
      <c r="CY44" s="77"/>
      <c r="CZ44" s="77"/>
      <c r="DA44" s="77"/>
      <c r="DC44" s="77"/>
      <c r="DD44" s="77">
        <v>0</v>
      </c>
      <c r="DE44" s="77"/>
      <c r="DF44" s="77"/>
      <c r="DG44" s="77"/>
      <c r="DH44" s="77">
        <v>0</v>
      </c>
      <c r="DI44" s="77">
        <v>0</v>
      </c>
      <c r="DJ44" s="77">
        <v>0</v>
      </c>
      <c r="DK44" s="77">
        <v>0</v>
      </c>
      <c r="DL44" s="77">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v>0</v>
      </c>
      <c r="T45" s="187">
        <v>0</v>
      </c>
      <c r="U45" s="188">
        <v>0</v>
      </c>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R45" s="77"/>
      <c r="CS45" s="77"/>
      <c r="CT45" s="77"/>
      <c r="CU45" s="77"/>
      <c r="CV45" s="77"/>
      <c r="CW45" s="77"/>
      <c r="CX45" s="77"/>
      <c r="CY45" s="77"/>
      <c r="CZ45" s="77"/>
      <c r="DA45" s="77"/>
      <c r="DC45" s="77"/>
      <c r="DD45" s="77"/>
      <c r="DE45" s="77"/>
      <c r="DF45" s="77"/>
      <c r="DG45" s="77"/>
      <c r="DH45" s="77"/>
      <c r="DI45" s="77"/>
      <c r="DJ45" s="77"/>
      <c r="DK45" s="77"/>
      <c r="DL45" s="77"/>
      <c r="DN45" s="77"/>
      <c r="DO45" s="77"/>
      <c r="DP45" s="77">
        <v>0</v>
      </c>
      <c r="DQ45" s="77">
        <v>0</v>
      </c>
      <c r="DR45" s="77">
        <v>0</v>
      </c>
      <c r="DS45" s="77">
        <v>0</v>
      </c>
    </row>
    <row r="46" spans="2:137" s="5" customFormat="1" ht="18" customHeight="1" x14ac:dyDescent="0.25">
      <c r="B46" s="197" t="s">
        <v>103</v>
      </c>
      <c r="C46" s="198"/>
      <c r="D46" s="198"/>
      <c r="E46" s="198"/>
      <c r="F46" s="198"/>
      <c r="G46" s="198"/>
      <c r="H46" s="198"/>
      <c r="I46" s="199">
        <v>0</v>
      </c>
      <c r="J46" s="200">
        <v>0</v>
      </c>
      <c r="K46" s="200">
        <v>0</v>
      </c>
      <c r="L46" s="200">
        <v>0</v>
      </c>
      <c r="M46" s="200">
        <v>0</v>
      </c>
      <c r="N46" s="201">
        <v>0</v>
      </c>
      <c r="O46" s="201"/>
      <c r="P46" s="202">
        <v>0</v>
      </c>
      <c r="Q46" s="203">
        <v>0</v>
      </c>
      <c r="R46" s="147"/>
      <c r="S46" s="204">
        <v>0</v>
      </c>
      <c r="T46" s="205">
        <v>0</v>
      </c>
      <c r="U46" s="203">
        <v>0</v>
      </c>
      <c r="BK46" s="133"/>
      <c r="BL46" s="133"/>
      <c r="BM46" s="133"/>
      <c r="BN46" s="133"/>
      <c r="BO46" s="133"/>
      <c r="BP46" s="133"/>
      <c r="BQ46" s="133"/>
      <c r="BR46" s="133"/>
      <c r="BS46" s="133"/>
      <c r="BT46" s="133"/>
      <c r="BU46" s="134"/>
      <c r="BV46" s="133"/>
      <c r="BW46" s="133"/>
      <c r="BX46" s="133"/>
      <c r="BY46" s="133"/>
      <c r="BZ46" s="133"/>
      <c r="CA46" s="133"/>
      <c r="CB46" s="133"/>
      <c r="CC46" s="133"/>
      <c r="CD46" s="133"/>
      <c r="CE46" s="133"/>
      <c r="CF46" s="134"/>
      <c r="CG46" s="133"/>
      <c r="CH46" s="133"/>
      <c r="CI46" s="133"/>
      <c r="CJ46" s="133"/>
      <c r="CK46" s="133"/>
      <c r="CL46" s="133"/>
      <c r="CM46" s="133"/>
      <c r="CN46" s="133"/>
      <c r="CO46" s="133"/>
      <c r="CP46" s="133"/>
      <c r="CR46" s="120"/>
      <c r="CS46" s="120">
        <v>0</v>
      </c>
      <c r="CT46" s="120"/>
      <c r="CU46" s="120"/>
      <c r="CV46" s="120"/>
      <c r="CW46" s="120">
        <v>0</v>
      </c>
      <c r="CX46" s="120">
        <v>0</v>
      </c>
      <c r="CY46" s="120">
        <v>0</v>
      </c>
      <c r="CZ46" s="120">
        <v>0</v>
      </c>
      <c r="DA46" s="120">
        <v>0</v>
      </c>
      <c r="DC46" s="120"/>
      <c r="DD46" s="120">
        <v>0</v>
      </c>
      <c r="DE46" s="120"/>
      <c r="DF46" s="120"/>
      <c r="DG46" s="120"/>
      <c r="DH46" s="120">
        <v>0</v>
      </c>
      <c r="DI46" s="120">
        <v>0</v>
      </c>
      <c r="DJ46" s="120">
        <v>0</v>
      </c>
      <c r="DK46" s="120">
        <v>0</v>
      </c>
      <c r="DL46" s="120">
        <v>0</v>
      </c>
      <c r="DN46" s="120"/>
      <c r="DO46" s="120"/>
      <c r="DP46" s="120">
        <v>0</v>
      </c>
      <c r="DQ46" s="120">
        <v>0</v>
      </c>
      <c r="DR46" s="120">
        <v>0</v>
      </c>
      <c r="DS46" s="120">
        <v>0</v>
      </c>
    </row>
    <row r="47" spans="2:137" s="5" customFormat="1" ht="18" customHeight="1" x14ac:dyDescent="0.25">
      <c r="B47" s="171" t="s">
        <v>124</v>
      </c>
      <c r="C47" s="172"/>
      <c r="D47" s="172"/>
      <c r="E47" s="172"/>
      <c r="F47" s="172"/>
      <c r="G47" s="173"/>
      <c r="H47" s="173"/>
      <c r="I47" s="128">
        <v>0</v>
      </c>
      <c r="J47" s="173"/>
      <c r="K47" s="173"/>
      <c r="L47" s="173"/>
      <c r="M47" s="173"/>
      <c r="N47" s="206"/>
      <c r="O47" s="206"/>
      <c r="P47" s="128">
        <v>0</v>
      </c>
      <c r="Q47" s="129">
        <v>0</v>
      </c>
      <c r="R47" s="73"/>
      <c r="S47" s="130">
        <v>0</v>
      </c>
      <c r="T47" s="131">
        <v>0</v>
      </c>
      <c r="U47" s="132">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11"/>
      <c r="T52" s="212"/>
      <c r="U52" s="213">
        <v>0</v>
      </c>
    </row>
    <row r="53" spans="2:21" s="5" customFormat="1" ht="18" customHeight="1" x14ac:dyDescent="0.25">
      <c r="B53" s="171" t="s">
        <v>125</v>
      </c>
      <c r="C53" s="172"/>
      <c r="D53" s="172"/>
      <c r="E53" s="172"/>
      <c r="F53" s="172"/>
      <c r="G53" s="173"/>
      <c r="H53" s="173"/>
      <c r="I53" s="128"/>
      <c r="J53" s="173"/>
      <c r="K53" s="173"/>
      <c r="L53" s="173"/>
      <c r="M53" s="173"/>
      <c r="N53" s="206"/>
      <c r="O53" s="206"/>
      <c r="P53" s="206"/>
      <c r="Q53" s="129"/>
      <c r="R53" s="73"/>
      <c r="S53" s="130"/>
      <c r="T53" s="131">
        <v>0</v>
      </c>
      <c r="U53" s="132">
        <v>0</v>
      </c>
    </row>
    <row r="54" spans="2:21" ht="15" customHeight="1" x14ac:dyDescent="0.2"/>
    <row r="55" spans="2:21" s="215" customFormat="1" ht="15" customHeight="1" x14ac:dyDescent="0.25">
      <c r="B55" s="214" t="s">
        <v>107</v>
      </c>
      <c r="R55" s="216"/>
    </row>
    <row r="56" spans="2:21" s="215" customFormat="1" ht="15" customHeight="1" x14ac:dyDescent="0.25">
      <c r="B56" s="214" t="s">
        <v>126</v>
      </c>
      <c r="R56" s="216"/>
    </row>
    <row r="57" spans="2:21" s="215" customFormat="1" ht="15" customHeight="1" x14ac:dyDescent="0.25">
      <c r="R57" s="216"/>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8" customHeight="1" x14ac:dyDescent="0.2">
      <c r="C59" s="219"/>
      <c r="D59" s="219"/>
      <c r="E59" s="219"/>
      <c r="F59" s="219"/>
      <c r="G59" s="219"/>
      <c r="H59" s="219"/>
      <c r="I59" s="219"/>
      <c r="J59" s="219"/>
      <c r="K59" s="219"/>
      <c r="L59" s="219"/>
      <c r="M59" s="219"/>
      <c r="N59" s="219"/>
      <c r="O59" s="219"/>
      <c r="P59" s="219"/>
      <c r="Q59" s="219"/>
      <c r="S59" s="218"/>
      <c r="T59" s="218"/>
      <c r="U59" s="218"/>
    </row>
    <row r="60" spans="2:21" ht="15" hidden="1" customHeight="1" x14ac:dyDescent="0.2"/>
    <row r="61" spans="2:21" ht="15" hidden="1"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156" priority="26">
      <formula>D16="LP"</formula>
    </cfRule>
  </conditionalFormatting>
  <conditionalFormatting sqref="K16">
    <cfRule type="expression" dxfId="155" priority="25">
      <formula>D16="LP"</formula>
    </cfRule>
  </conditionalFormatting>
  <conditionalFormatting sqref="J17">
    <cfRule type="expression" dxfId="154" priority="24">
      <formula>D17="LP"</formula>
    </cfRule>
  </conditionalFormatting>
  <conditionalFormatting sqref="K17">
    <cfRule type="expression" dxfId="153" priority="23">
      <formula>D17="LP"</formula>
    </cfRule>
  </conditionalFormatting>
  <conditionalFormatting sqref="J18">
    <cfRule type="expression" dxfId="152" priority="22">
      <formula>D18="LP"</formula>
    </cfRule>
  </conditionalFormatting>
  <conditionalFormatting sqref="J19">
    <cfRule type="expression" dxfId="151" priority="21">
      <formula>D19="LP"</formula>
    </cfRule>
  </conditionalFormatting>
  <conditionalFormatting sqref="J20">
    <cfRule type="expression" dxfId="150" priority="20">
      <formula>D20="LP"</formula>
    </cfRule>
  </conditionalFormatting>
  <conditionalFormatting sqref="K20">
    <cfRule type="expression" dxfId="149" priority="19">
      <formula>D20="LP"</formula>
    </cfRule>
  </conditionalFormatting>
  <conditionalFormatting sqref="J21">
    <cfRule type="expression" dxfId="148" priority="18">
      <formula>D21="LP"</formula>
    </cfRule>
  </conditionalFormatting>
  <conditionalFormatting sqref="K21">
    <cfRule type="expression" dxfId="147" priority="17">
      <formula>D21="LP"</formula>
    </cfRule>
  </conditionalFormatting>
  <conditionalFormatting sqref="J22">
    <cfRule type="expression" dxfId="146" priority="16">
      <formula>D22="LP"</formula>
    </cfRule>
  </conditionalFormatting>
  <conditionalFormatting sqref="K22">
    <cfRule type="expression" dxfId="145" priority="15">
      <formula>D22="LP"</formula>
    </cfRule>
  </conditionalFormatting>
  <conditionalFormatting sqref="J23">
    <cfRule type="expression" dxfId="144" priority="14">
      <formula>D23="LP"</formula>
    </cfRule>
  </conditionalFormatting>
  <conditionalFormatting sqref="K23">
    <cfRule type="expression" dxfId="143" priority="13">
      <formula>D23="LP"</formula>
    </cfRule>
  </conditionalFormatting>
  <conditionalFormatting sqref="J24">
    <cfRule type="expression" dxfId="142" priority="12">
      <formula>D24="LP"</formula>
    </cfRule>
  </conditionalFormatting>
  <conditionalFormatting sqref="K24">
    <cfRule type="expression" dxfId="141" priority="11">
      <formula>D24="LP"</formula>
    </cfRule>
  </conditionalFormatting>
  <conditionalFormatting sqref="J25">
    <cfRule type="expression" dxfId="140" priority="10">
      <formula>D25="LP"</formula>
    </cfRule>
  </conditionalFormatting>
  <conditionalFormatting sqref="K25">
    <cfRule type="expression" dxfId="139" priority="9">
      <formula>D25="LP"</formula>
    </cfRule>
  </conditionalFormatting>
  <conditionalFormatting sqref="U3:U7 U10">
    <cfRule type="expression" dxfId="138" priority="8">
      <formula>Tag=1</formula>
    </cfRule>
  </conditionalFormatting>
  <conditionalFormatting sqref="U8">
    <cfRule type="expression" dxfId="137" priority="7">
      <formula>Tag=1</formula>
    </cfRule>
  </conditionalFormatting>
  <conditionalFormatting sqref="U9">
    <cfRule type="expression" dxfId="136" priority="6">
      <formula>Tag=1</formula>
    </cfRule>
  </conditionalFormatting>
  <conditionalFormatting sqref="S28:U28 S38:U38 S47:U47 S53:U53 B28:Q28 B38:Q38 B47:Q47 B53:Q53">
    <cfRule type="expression" dxfId="135" priority="5">
      <formula>Tag=1</formula>
    </cfRule>
  </conditionalFormatting>
  <conditionalFormatting sqref="J5:J6 N5:N6">
    <cfRule type="cellIs" dxfId="134" priority="4" operator="equal">
      <formula>0</formula>
    </cfRule>
  </conditionalFormatting>
  <conditionalFormatting sqref="H6 E4">
    <cfRule type="cellIs" dxfId="133" priority="3" operator="equal">
      <formula>0</formula>
    </cfRule>
  </conditionalFormatting>
  <conditionalFormatting sqref="K19">
    <cfRule type="expression" dxfId="132" priority="2">
      <formula>D19="LP"</formula>
    </cfRule>
  </conditionalFormatting>
  <conditionalFormatting sqref="K18">
    <cfRule type="expression" dxfId="131" priority="1">
      <formula>D18="LP"</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F20D6-4CB0-4181-9A38-9F165CB4DF15}">
  <dimension ref="A1:EG60"/>
  <sheetViews>
    <sheetView zoomScale="70" zoomScaleNormal="70" workbookViewId="0">
      <selection activeCell="N23" sqref="N23"/>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4"/>
      <c r="B1" s="2" t="s">
        <v>110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B3" s="6" t="s">
        <v>1</v>
      </c>
      <c r="C3" s="7" t="s">
        <v>111</v>
      </c>
      <c r="E3" s="307" t="s">
        <v>2</v>
      </c>
      <c r="F3" s="309"/>
      <c r="G3" s="309"/>
      <c r="H3" s="309"/>
      <c r="I3" s="323"/>
      <c r="J3" s="221"/>
      <c r="K3" s="307" t="s">
        <v>3</v>
      </c>
      <c r="L3" s="9" t="s">
        <v>4</v>
      </c>
      <c r="M3" s="10">
        <v>0</v>
      </c>
      <c r="N3" s="4"/>
      <c r="O3" s="4"/>
      <c r="P3" s="12" t="s">
        <v>5</v>
      </c>
      <c r="Q3" s="13"/>
      <c r="R3" s="13"/>
      <c r="S3" s="13"/>
      <c r="T3" s="14" t="s">
        <v>6</v>
      </c>
      <c r="U3" s="15" t="s">
        <v>112</v>
      </c>
    </row>
    <row r="4" spans="1:123" ht="21.95" customHeight="1" x14ac:dyDescent="0.2">
      <c r="B4" s="16" t="s">
        <v>7</v>
      </c>
      <c r="C4" s="17">
        <v>0</v>
      </c>
      <c r="E4" s="324">
        <v>1</v>
      </c>
      <c r="F4" s="325"/>
      <c r="G4" s="325"/>
      <c r="H4" s="325"/>
      <c r="I4" s="326"/>
      <c r="J4" s="223"/>
      <c r="K4" s="308"/>
      <c r="L4" s="19" t="s">
        <v>8</v>
      </c>
      <c r="M4" s="10">
        <v>0</v>
      </c>
      <c r="N4" s="4"/>
      <c r="O4" s="4"/>
      <c r="P4" s="20" t="s">
        <v>9</v>
      </c>
      <c r="Q4" s="21"/>
      <c r="R4" s="21"/>
      <c r="S4" s="21"/>
      <c r="T4" s="22">
        <v>334246.64215301233</v>
      </c>
      <c r="U4" s="23">
        <v>296476.77158972196</v>
      </c>
    </row>
    <row r="5" spans="1:123" ht="21.95" customHeight="1" x14ac:dyDescent="0.2">
      <c r="B5" s="16" t="s">
        <v>10</v>
      </c>
      <c r="C5" s="17">
        <v>0</v>
      </c>
      <c r="E5" s="324"/>
      <c r="F5" s="325"/>
      <c r="G5" s="325"/>
      <c r="H5" s="325"/>
      <c r="I5" s="326"/>
      <c r="J5" s="223"/>
      <c r="K5" s="308"/>
      <c r="L5" s="19" t="s">
        <v>11</v>
      </c>
      <c r="M5" s="10">
        <v>517.16999999999996</v>
      </c>
      <c r="N5" s="4"/>
      <c r="O5" s="4"/>
      <c r="P5" s="25" t="s">
        <v>12</v>
      </c>
      <c r="Q5" s="26"/>
      <c r="R5" s="26"/>
      <c r="S5" s="26"/>
      <c r="T5" s="22">
        <v>64843.848577684403</v>
      </c>
      <c r="U5" s="23">
        <v>57516.493688406066</v>
      </c>
    </row>
    <row r="6" spans="1:123" ht="21.95" customHeight="1" x14ac:dyDescent="0.2">
      <c r="B6" s="16" t="s">
        <v>13</v>
      </c>
      <c r="C6" s="17" t="s">
        <v>114</v>
      </c>
      <c r="E6" s="308" t="s">
        <v>14</v>
      </c>
      <c r="F6" s="310"/>
      <c r="G6" s="310"/>
      <c r="H6" s="327" t="s">
        <v>177</v>
      </c>
      <c r="I6" s="328"/>
      <c r="J6" s="223"/>
      <c r="K6" s="313" t="s">
        <v>16</v>
      </c>
      <c r="L6" s="314"/>
      <c r="M6" s="27"/>
      <c r="N6" s="4"/>
      <c r="O6" s="4"/>
      <c r="P6" s="28" t="s">
        <v>17</v>
      </c>
      <c r="Q6" s="29"/>
      <c r="R6" s="29"/>
      <c r="S6" s="29"/>
      <c r="T6" s="30">
        <v>399090.49073069677</v>
      </c>
      <c r="U6" s="31">
        <v>353993.26527812803</v>
      </c>
    </row>
    <row r="7" spans="1:123" ht="21.95" customHeight="1" x14ac:dyDescent="0.2">
      <c r="B7" s="16" t="s">
        <v>18</v>
      </c>
      <c r="C7" s="32" t="s">
        <v>116</v>
      </c>
      <c r="E7" s="308" t="s">
        <v>19</v>
      </c>
      <c r="F7" s="310"/>
      <c r="G7" s="310"/>
      <c r="H7" s="310"/>
      <c r="I7" s="312"/>
      <c r="J7" s="221"/>
      <c r="K7" s="313" t="s">
        <v>20</v>
      </c>
      <c r="L7" s="314"/>
      <c r="M7" s="27">
        <v>0</v>
      </c>
      <c r="N7" s="4"/>
      <c r="O7" s="4"/>
      <c r="P7" s="28" t="s">
        <v>21</v>
      </c>
      <c r="Q7" s="29"/>
      <c r="R7" s="29"/>
      <c r="S7" s="29"/>
      <c r="T7" s="30">
        <v>24344.519934572501</v>
      </c>
      <c r="U7" s="31">
        <v>21593.58918196581</v>
      </c>
    </row>
    <row r="8" spans="1:123" ht="21.95" customHeight="1" x14ac:dyDescent="0.2">
      <c r="B8" s="16" t="s">
        <v>22</v>
      </c>
      <c r="C8" s="32" t="s">
        <v>116</v>
      </c>
      <c r="E8" s="315" t="s">
        <v>178</v>
      </c>
      <c r="F8" s="316"/>
      <c r="G8" s="316"/>
      <c r="H8" s="316"/>
      <c r="I8" s="317"/>
      <c r="J8" s="265"/>
      <c r="K8" s="313" t="s">
        <v>24</v>
      </c>
      <c r="L8" s="314"/>
      <c r="M8" s="27">
        <v>0.19400000000000001</v>
      </c>
      <c r="N8" s="4"/>
      <c r="O8" s="4"/>
      <c r="P8" s="34" t="s">
        <v>25</v>
      </c>
      <c r="Q8" s="35"/>
      <c r="R8" s="35"/>
      <c r="S8" s="35"/>
      <c r="T8" s="36">
        <v>423435.01066526928</v>
      </c>
      <c r="U8" s="37">
        <v>375586.85446009383</v>
      </c>
    </row>
    <row r="9" spans="1:123" ht="21.95" customHeight="1" x14ac:dyDescent="0.2">
      <c r="B9" s="16" t="s">
        <v>26</v>
      </c>
      <c r="C9" s="17" t="s">
        <v>112</v>
      </c>
      <c r="E9" s="315"/>
      <c r="F9" s="316"/>
      <c r="G9" s="316"/>
      <c r="H9" s="316"/>
      <c r="I9" s="317"/>
      <c r="J9" s="265"/>
      <c r="K9" s="313" t="s">
        <v>27</v>
      </c>
      <c r="L9" s="314"/>
      <c r="M9" s="38">
        <v>6.0999999999999999E-2</v>
      </c>
      <c r="N9" s="4"/>
      <c r="O9" s="4"/>
      <c r="P9" s="34" t="s">
        <v>28</v>
      </c>
      <c r="Q9" s="35"/>
      <c r="R9" s="35"/>
      <c r="S9" s="35"/>
      <c r="T9" s="36">
        <v>27523.275693242504</v>
      </c>
      <c r="U9" s="37">
        <v>24413.145539906101</v>
      </c>
    </row>
    <row r="10" spans="1:123" ht="21.95" customHeight="1" x14ac:dyDescent="0.2">
      <c r="B10" s="40" t="s">
        <v>29</v>
      </c>
      <c r="C10" s="41">
        <v>0.88700000000000001</v>
      </c>
      <c r="E10" s="318"/>
      <c r="F10" s="319"/>
      <c r="G10" s="319"/>
      <c r="H10" s="319"/>
      <c r="I10" s="320"/>
      <c r="J10" s="265"/>
      <c r="K10" s="321" t="s">
        <v>30</v>
      </c>
      <c r="L10" s="322"/>
      <c r="M10" s="42">
        <v>6.5000000000000002E-2</v>
      </c>
      <c r="N10" s="4"/>
      <c r="O10" s="4"/>
      <c r="P10" s="43" t="s">
        <v>31</v>
      </c>
      <c r="Q10" s="44"/>
      <c r="R10" s="44"/>
      <c r="S10" s="44"/>
      <c r="T10" s="45">
        <v>450958.28635851177</v>
      </c>
      <c r="U10" s="46">
        <v>399999.99999999994</v>
      </c>
    </row>
    <row r="11" spans="1:123" ht="20.100000000000001" customHeight="1" x14ac:dyDescent="0.2"/>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t="s">
        <v>48</v>
      </c>
      <c r="C16" s="63" t="s">
        <v>118</v>
      </c>
      <c r="D16" s="63" t="s">
        <v>11</v>
      </c>
      <c r="E16" s="63" t="s">
        <v>119</v>
      </c>
      <c r="F16" s="63" t="s">
        <v>120</v>
      </c>
      <c r="G16" s="64">
        <v>147.92537407786193</v>
      </c>
      <c r="H16" s="65">
        <v>950</v>
      </c>
      <c r="I16" s="66">
        <v>140529.10537396884</v>
      </c>
      <c r="J16" s="67" t="s">
        <v>121</v>
      </c>
      <c r="K16" s="65">
        <v>84.858657666373759</v>
      </c>
      <c r="L16" s="69">
        <v>12552.748679043565</v>
      </c>
      <c r="M16" s="70">
        <v>517.16999999999996</v>
      </c>
      <c r="N16" s="71">
        <v>76504.958100000003</v>
      </c>
      <c r="O16" s="71">
        <v>0</v>
      </c>
      <c r="P16" s="71">
        <v>229586.81215301238</v>
      </c>
      <c r="Q16" s="72">
        <v>44539.841557684405</v>
      </c>
      <c r="R16" s="73"/>
      <c r="S16" s="74">
        <v>274126.65371069679</v>
      </c>
      <c r="T16" s="75">
        <v>16721.725876352502</v>
      </c>
      <c r="U16" s="76">
        <v>290848.3795870493</v>
      </c>
      <c r="AQ16" s="77">
        <v>0</v>
      </c>
      <c r="AR16" s="77">
        <v>0</v>
      </c>
      <c r="AS16" s="77">
        <v>0</v>
      </c>
      <c r="AU16" s="77">
        <v>0</v>
      </c>
      <c r="AV16" s="77">
        <v>0</v>
      </c>
      <c r="AW16" s="77">
        <v>0</v>
      </c>
      <c r="AY16" s="77">
        <v>0</v>
      </c>
      <c r="AZ16" s="77">
        <v>0</v>
      </c>
      <c r="BA16" s="77">
        <v>0</v>
      </c>
      <c r="BC16" s="77">
        <v>0</v>
      </c>
      <c r="BD16" s="77">
        <v>0</v>
      </c>
      <c r="BE16" s="77">
        <v>0</v>
      </c>
      <c r="BG16" s="77">
        <v>0</v>
      </c>
      <c r="BH16" s="77">
        <v>0</v>
      </c>
      <c r="BI16" s="77">
        <v>0</v>
      </c>
      <c r="BK16" s="77">
        <v>0</v>
      </c>
      <c r="BL16" s="77">
        <v>0</v>
      </c>
      <c r="BM16" s="77">
        <v>0</v>
      </c>
      <c r="BN16" s="77">
        <v>0</v>
      </c>
      <c r="BO16" s="77">
        <v>0</v>
      </c>
      <c r="BP16" s="77">
        <v>0</v>
      </c>
      <c r="BQ16" s="77">
        <v>0</v>
      </c>
      <c r="BR16" s="77">
        <v>0</v>
      </c>
      <c r="BS16" s="77">
        <v>0</v>
      </c>
      <c r="BT16" s="77">
        <v>0</v>
      </c>
      <c r="BV16" s="77">
        <v>0</v>
      </c>
      <c r="BW16" s="77">
        <v>0</v>
      </c>
      <c r="BX16" s="77">
        <v>0</v>
      </c>
      <c r="BY16" s="77">
        <v>0</v>
      </c>
      <c r="BZ16" s="77">
        <v>0</v>
      </c>
      <c r="CA16" s="77">
        <v>0</v>
      </c>
      <c r="CB16" s="77">
        <v>0</v>
      </c>
      <c r="CC16" s="77">
        <v>0</v>
      </c>
      <c r="CD16" s="77">
        <v>0</v>
      </c>
      <c r="CE16" s="77">
        <v>0</v>
      </c>
      <c r="CG16" s="77">
        <v>0</v>
      </c>
      <c r="CH16" s="77">
        <v>0</v>
      </c>
      <c r="CI16" s="77">
        <v>0</v>
      </c>
      <c r="CJ16" s="77">
        <v>0</v>
      </c>
      <c r="CK16" s="77">
        <v>0</v>
      </c>
      <c r="CL16" s="77">
        <v>0</v>
      </c>
      <c r="CM16" s="77">
        <v>0</v>
      </c>
      <c r="CN16" s="77">
        <v>0</v>
      </c>
      <c r="CO16" s="77">
        <v>0</v>
      </c>
      <c r="CP16" s="77">
        <v>0</v>
      </c>
      <c r="CR16" s="77">
        <v>147.92537407786193</v>
      </c>
      <c r="CS16" s="77">
        <v>140529.10537396884</v>
      </c>
      <c r="CT16" s="77">
        <v>12552.748679043565</v>
      </c>
      <c r="CU16" s="77">
        <v>76504.958100000003</v>
      </c>
      <c r="CV16" s="77">
        <v>0</v>
      </c>
      <c r="CW16" s="77">
        <v>229586.81215301238</v>
      </c>
      <c r="CX16" s="77">
        <v>44539.841557684405</v>
      </c>
      <c r="CY16" s="77">
        <v>274126.65371069679</v>
      </c>
      <c r="CZ16" s="77">
        <v>16721.725876352502</v>
      </c>
      <c r="DA16" s="77">
        <v>290848.3795870493</v>
      </c>
      <c r="DC16" s="77">
        <v>0</v>
      </c>
      <c r="DD16" s="77">
        <v>0</v>
      </c>
      <c r="DE16" s="77">
        <v>0</v>
      </c>
      <c r="DF16" s="77">
        <v>0</v>
      </c>
      <c r="DG16" s="77">
        <v>0</v>
      </c>
      <c r="DH16" s="77">
        <v>0</v>
      </c>
      <c r="DI16" s="77">
        <v>0</v>
      </c>
      <c r="DJ16" s="77">
        <v>0</v>
      </c>
      <c r="DK16" s="77">
        <v>0</v>
      </c>
      <c r="DL16" s="77">
        <v>0</v>
      </c>
      <c r="DN16" s="77"/>
      <c r="DO16" s="77"/>
      <c r="DP16" s="77"/>
      <c r="DQ16" s="77"/>
      <c r="DR16" s="77"/>
      <c r="DS16" s="77"/>
    </row>
    <row r="17" spans="2:137" s="5" customFormat="1" ht="18" customHeight="1" x14ac:dyDescent="0.25">
      <c r="B17" s="78" t="s">
        <v>48</v>
      </c>
      <c r="C17" s="63" t="s">
        <v>118</v>
      </c>
      <c r="D17" s="63" t="s">
        <v>11</v>
      </c>
      <c r="E17" s="63" t="s">
        <v>119</v>
      </c>
      <c r="F17" s="63" t="s">
        <v>120</v>
      </c>
      <c r="G17" s="64">
        <v>99</v>
      </c>
      <c r="H17" s="65">
        <v>444</v>
      </c>
      <c r="I17" s="79">
        <v>43956</v>
      </c>
      <c r="J17" s="80" t="s">
        <v>121</v>
      </c>
      <c r="K17" s="88">
        <v>96</v>
      </c>
      <c r="L17" s="81">
        <v>9504</v>
      </c>
      <c r="M17" s="82">
        <v>517.16999999999996</v>
      </c>
      <c r="N17" s="83">
        <v>51199.829999999994</v>
      </c>
      <c r="O17" s="71">
        <v>0</v>
      </c>
      <c r="P17" s="71">
        <v>104659.82999999999</v>
      </c>
      <c r="Q17" s="84">
        <v>20304.007019999997</v>
      </c>
      <c r="R17" s="73"/>
      <c r="S17" s="74">
        <v>124963.83701999998</v>
      </c>
      <c r="T17" s="75">
        <v>7622.7940582199981</v>
      </c>
      <c r="U17" s="76">
        <v>132586.63107821997</v>
      </c>
      <c r="AQ17" s="77">
        <v>0</v>
      </c>
      <c r="AR17" s="77">
        <v>0</v>
      </c>
      <c r="AS17" s="77">
        <v>0</v>
      </c>
      <c r="AU17" s="77">
        <v>0</v>
      </c>
      <c r="AV17" s="77">
        <v>0</v>
      </c>
      <c r="AW17" s="77">
        <v>0</v>
      </c>
      <c r="AY17" s="77">
        <v>0</v>
      </c>
      <c r="AZ17" s="77">
        <v>0</v>
      </c>
      <c r="BA17" s="77">
        <v>0</v>
      </c>
      <c r="BC17" s="77">
        <v>0</v>
      </c>
      <c r="BD17" s="77">
        <v>0</v>
      </c>
      <c r="BE17" s="77">
        <v>0</v>
      </c>
      <c r="BG17" s="77">
        <v>0</v>
      </c>
      <c r="BH17" s="77">
        <v>0</v>
      </c>
      <c r="BI17" s="77">
        <v>0</v>
      </c>
      <c r="BK17" s="77">
        <v>0</v>
      </c>
      <c r="BL17" s="77">
        <v>0</v>
      </c>
      <c r="BM17" s="77">
        <v>0</v>
      </c>
      <c r="BN17" s="77">
        <v>0</v>
      </c>
      <c r="BO17" s="77">
        <v>0</v>
      </c>
      <c r="BP17" s="77">
        <v>0</v>
      </c>
      <c r="BQ17" s="77">
        <v>0</v>
      </c>
      <c r="BR17" s="77">
        <v>0</v>
      </c>
      <c r="BS17" s="77">
        <v>0</v>
      </c>
      <c r="BT17" s="77">
        <v>0</v>
      </c>
      <c r="BV17" s="77">
        <v>0</v>
      </c>
      <c r="BW17" s="77">
        <v>0</v>
      </c>
      <c r="BX17" s="77">
        <v>0</v>
      </c>
      <c r="BY17" s="77">
        <v>0</v>
      </c>
      <c r="BZ17" s="77">
        <v>0</v>
      </c>
      <c r="CA17" s="77">
        <v>0</v>
      </c>
      <c r="CB17" s="77">
        <v>0</v>
      </c>
      <c r="CC17" s="77">
        <v>0</v>
      </c>
      <c r="CD17" s="77">
        <v>0</v>
      </c>
      <c r="CE17" s="77">
        <v>0</v>
      </c>
      <c r="CG17" s="77">
        <v>0</v>
      </c>
      <c r="CH17" s="77">
        <v>0</v>
      </c>
      <c r="CI17" s="77">
        <v>0</v>
      </c>
      <c r="CJ17" s="77">
        <v>0</v>
      </c>
      <c r="CK17" s="77">
        <v>0</v>
      </c>
      <c r="CL17" s="77">
        <v>0</v>
      </c>
      <c r="CM17" s="77">
        <v>0</v>
      </c>
      <c r="CN17" s="77">
        <v>0</v>
      </c>
      <c r="CO17" s="77">
        <v>0</v>
      </c>
      <c r="CP17" s="77">
        <v>0</v>
      </c>
      <c r="CR17" s="77">
        <v>99</v>
      </c>
      <c r="CS17" s="77">
        <v>43956</v>
      </c>
      <c r="CT17" s="77">
        <v>9504</v>
      </c>
      <c r="CU17" s="77">
        <v>51199.829999999994</v>
      </c>
      <c r="CV17" s="77">
        <v>0</v>
      </c>
      <c r="CW17" s="77">
        <v>104659.82999999999</v>
      </c>
      <c r="CX17" s="77">
        <v>20304.007019999997</v>
      </c>
      <c r="CY17" s="77">
        <v>124963.83701999998</v>
      </c>
      <c r="CZ17" s="77">
        <v>7622.7940582199981</v>
      </c>
      <c r="DA17" s="77">
        <v>132586.63107821997</v>
      </c>
      <c r="DC17" s="77">
        <v>0</v>
      </c>
      <c r="DD17" s="77">
        <v>0</v>
      </c>
      <c r="DE17" s="77">
        <v>0</v>
      </c>
      <c r="DF17" s="77">
        <v>0</v>
      </c>
      <c r="DG17" s="77">
        <v>0</v>
      </c>
      <c r="DH17" s="77">
        <v>0</v>
      </c>
      <c r="DI17" s="77">
        <v>0</v>
      </c>
      <c r="DJ17" s="77">
        <v>0</v>
      </c>
      <c r="DK17" s="77">
        <v>0</v>
      </c>
      <c r="DL17" s="77">
        <v>0</v>
      </c>
      <c r="DN17" s="77"/>
      <c r="DO17" s="77"/>
      <c r="DP17" s="77"/>
      <c r="DQ17" s="77"/>
      <c r="DR17" s="77"/>
      <c r="DS17" s="77"/>
    </row>
    <row r="18" spans="2:137" s="5" customFormat="1" ht="18" customHeight="1" x14ac:dyDescent="0.25">
      <c r="B18" s="78"/>
      <c r="C18" s="85"/>
      <c r="D18" s="63"/>
      <c r="E18" s="63"/>
      <c r="F18" s="63"/>
      <c r="G18" s="86"/>
      <c r="H18" s="87"/>
      <c r="I18" s="79">
        <v>0</v>
      </c>
      <c r="J18" s="80"/>
      <c r="K18" s="88"/>
      <c r="L18" s="81">
        <v>0</v>
      </c>
      <c r="M18" s="82">
        <v>0</v>
      </c>
      <c r="N18" s="83">
        <v>0</v>
      </c>
      <c r="O18" s="71">
        <v>0</v>
      </c>
      <c r="P18" s="71">
        <v>0</v>
      </c>
      <c r="Q18" s="84">
        <v>0</v>
      </c>
      <c r="R18" s="73"/>
      <c r="S18" s="74">
        <v>0</v>
      </c>
      <c r="T18" s="75">
        <v>0</v>
      </c>
      <c r="U18" s="76">
        <v>0</v>
      </c>
      <c r="AQ18" s="77">
        <v>0</v>
      </c>
      <c r="AR18" s="77">
        <v>0</v>
      </c>
      <c r="AS18" s="77">
        <v>0</v>
      </c>
      <c r="AU18" s="77">
        <v>0</v>
      </c>
      <c r="AV18" s="77">
        <v>0</v>
      </c>
      <c r="AW18" s="77">
        <v>0</v>
      </c>
      <c r="AY18" s="77">
        <v>0</v>
      </c>
      <c r="AZ18" s="77">
        <v>0</v>
      </c>
      <c r="BA18" s="77">
        <v>0</v>
      </c>
      <c r="BC18" s="77">
        <v>0</v>
      </c>
      <c r="BD18" s="77">
        <v>0</v>
      </c>
      <c r="BE18" s="77">
        <v>0</v>
      </c>
      <c r="BG18" s="77">
        <v>0</v>
      </c>
      <c r="BH18" s="77">
        <v>0</v>
      </c>
      <c r="BI18" s="77">
        <v>0</v>
      </c>
      <c r="BK18" s="77">
        <v>0</v>
      </c>
      <c r="BL18" s="77">
        <v>0</v>
      </c>
      <c r="BM18" s="77">
        <v>0</v>
      </c>
      <c r="BN18" s="77">
        <v>0</v>
      </c>
      <c r="BO18" s="77">
        <v>0</v>
      </c>
      <c r="BP18" s="77">
        <v>0</v>
      </c>
      <c r="BQ18" s="77">
        <v>0</v>
      </c>
      <c r="BR18" s="77">
        <v>0</v>
      </c>
      <c r="BS18" s="77">
        <v>0</v>
      </c>
      <c r="BT18" s="77">
        <v>0</v>
      </c>
      <c r="BV18" s="77">
        <v>0</v>
      </c>
      <c r="BW18" s="77">
        <v>0</v>
      </c>
      <c r="BX18" s="77">
        <v>0</v>
      </c>
      <c r="BY18" s="77">
        <v>0</v>
      </c>
      <c r="BZ18" s="77">
        <v>0</v>
      </c>
      <c r="CA18" s="77">
        <v>0</v>
      </c>
      <c r="CB18" s="77">
        <v>0</v>
      </c>
      <c r="CC18" s="77">
        <v>0</v>
      </c>
      <c r="CD18" s="77">
        <v>0</v>
      </c>
      <c r="CE18" s="77">
        <v>0</v>
      </c>
      <c r="CG18" s="77">
        <v>0</v>
      </c>
      <c r="CH18" s="77">
        <v>0</v>
      </c>
      <c r="CI18" s="77">
        <v>0</v>
      </c>
      <c r="CJ18" s="77">
        <v>0</v>
      </c>
      <c r="CK18" s="77">
        <v>0</v>
      </c>
      <c r="CL18" s="77">
        <v>0</v>
      </c>
      <c r="CM18" s="77">
        <v>0</v>
      </c>
      <c r="CN18" s="77">
        <v>0</v>
      </c>
      <c r="CO18" s="77">
        <v>0</v>
      </c>
      <c r="CP18" s="77">
        <v>0</v>
      </c>
      <c r="CR18" s="77">
        <v>0</v>
      </c>
      <c r="CS18" s="77">
        <v>0</v>
      </c>
      <c r="CT18" s="77">
        <v>0</v>
      </c>
      <c r="CU18" s="77">
        <v>0</v>
      </c>
      <c r="CV18" s="77">
        <v>0</v>
      </c>
      <c r="CW18" s="77">
        <v>0</v>
      </c>
      <c r="CX18" s="77">
        <v>0</v>
      </c>
      <c r="CY18" s="77">
        <v>0</v>
      </c>
      <c r="CZ18" s="77">
        <v>0</v>
      </c>
      <c r="DA18" s="77">
        <v>0</v>
      </c>
      <c r="DC18" s="77">
        <v>0</v>
      </c>
      <c r="DD18" s="77">
        <v>0</v>
      </c>
      <c r="DE18" s="77">
        <v>0</v>
      </c>
      <c r="DF18" s="77">
        <v>0</v>
      </c>
      <c r="DG18" s="77">
        <v>0</v>
      </c>
      <c r="DH18" s="77">
        <v>0</v>
      </c>
      <c r="DI18" s="77">
        <v>0</v>
      </c>
      <c r="DJ18" s="77">
        <v>0</v>
      </c>
      <c r="DK18" s="77">
        <v>0</v>
      </c>
      <c r="DL18" s="77">
        <v>0</v>
      </c>
      <c r="DN18" s="77"/>
      <c r="DO18" s="77"/>
      <c r="DP18" s="77"/>
      <c r="DQ18" s="77"/>
      <c r="DR18" s="77"/>
      <c r="DS18" s="77"/>
    </row>
    <row r="19" spans="2:137" s="5" customFormat="1" ht="18" customHeight="1" x14ac:dyDescent="0.25">
      <c r="B19" s="78"/>
      <c r="C19" s="85"/>
      <c r="D19" s="85"/>
      <c r="E19" s="85"/>
      <c r="F19" s="85"/>
      <c r="G19" s="86"/>
      <c r="H19" s="87"/>
      <c r="I19" s="79">
        <v>0</v>
      </c>
      <c r="J19" s="80"/>
      <c r="K19" s="88"/>
      <c r="L19" s="81">
        <v>0</v>
      </c>
      <c r="M19" s="82">
        <v>0</v>
      </c>
      <c r="N19" s="83">
        <v>0</v>
      </c>
      <c r="O19" s="71">
        <v>0</v>
      </c>
      <c r="P19" s="71">
        <v>0</v>
      </c>
      <c r="Q19" s="84">
        <v>0</v>
      </c>
      <c r="R19" s="73"/>
      <c r="S19" s="74">
        <v>0</v>
      </c>
      <c r="T19" s="75">
        <v>0</v>
      </c>
      <c r="U19" s="76">
        <v>0</v>
      </c>
      <c r="AQ19" s="77">
        <v>0</v>
      </c>
      <c r="AR19" s="77">
        <v>0</v>
      </c>
      <c r="AS19" s="77">
        <v>0</v>
      </c>
      <c r="AU19" s="77">
        <v>0</v>
      </c>
      <c r="AV19" s="77">
        <v>0</v>
      </c>
      <c r="AW19" s="77">
        <v>0</v>
      </c>
      <c r="AY19" s="77">
        <v>0</v>
      </c>
      <c r="AZ19" s="77">
        <v>0</v>
      </c>
      <c r="BA19" s="77">
        <v>0</v>
      </c>
      <c r="BC19" s="77">
        <v>0</v>
      </c>
      <c r="BD19" s="77">
        <v>0</v>
      </c>
      <c r="BE19" s="77">
        <v>0</v>
      </c>
      <c r="BG19" s="77">
        <v>0</v>
      </c>
      <c r="BH19" s="77">
        <v>0</v>
      </c>
      <c r="BI19" s="77">
        <v>0</v>
      </c>
      <c r="BK19" s="77">
        <v>0</v>
      </c>
      <c r="BL19" s="77">
        <v>0</v>
      </c>
      <c r="BM19" s="77">
        <v>0</v>
      </c>
      <c r="BN19" s="77">
        <v>0</v>
      </c>
      <c r="BO19" s="77">
        <v>0</v>
      </c>
      <c r="BP19" s="77">
        <v>0</v>
      </c>
      <c r="BQ19" s="77">
        <v>0</v>
      </c>
      <c r="BR19" s="77">
        <v>0</v>
      </c>
      <c r="BS19" s="77">
        <v>0</v>
      </c>
      <c r="BT19" s="77">
        <v>0</v>
      </c>
      <c r="BV19" s="77">
        <v>0</v>
      </c>
      <c r="BW19" s="77">
        <v>0</v>
      </c>
      <c r="BX19" s="77">
        <v>0</v>
      </c>
      <c r="BY19" s="77">
        <v>0</v>
      </c>
      <c r="BZ19" s="77">
        <v>0</v>
      </c>
      <c r="CA19" s="77">
        <v>0</v>
      </c>
      <c r="CB19" s="77">
        <v>0</v>
      </c>
      <c r="CC19" s="77">
        <v>0</v>
      </c>
      <c r="CD19" s="77">
        <v>0</v>
      </c>
      <c r="CE19" s="77">
        <v>0</v>
      </c>
      <c r="CG19" s="77">
        <v>0</v>
      </c>
      <c r="CH19" s="77">
        <v>0</v>
      </c>
      <c r="CI19" s="77">
        <v>0</v>
      </c>
      <c r="CJ19" s="77">
        <v>0</v>
      </c>
      <c r="CK19" s="77">
        <v>0</v>
      </c>
      <c r="CL19" s="77">
        <v>0</v>
      </c>
      <c r="CM19" s="77">
        <v>0</v>
      </c>
      <c r="CN19" s="77">
        <v>0</v>
      </c>
      <c r="CO19" s="77">
        <v>0</v>
      </c>
      <c r="CP19" s="77">
        <v>0</v>
      </c>
      <c r="CR19" s="77">
        <v>0</v>
      </c>
      <c r="CS19" s="77">
        <v>0</v>
      </c>
      <c r="CT19" s="77">
        <v>0</v>
      </c>
      <c r="CU19" s="77">
        <v>0</v>
      </c>
      <c r="CV19" s="77">
        <v>0</v>
      </c>
      <c r="CW19" s="77">
        <v>0</v>
      </c>
      <c r="CX19" s="77">
        <v>0</v>
      </c>
      <c r="CY19" s="77">
        <v>0</v>
      </c>
      <c r="CZ19" s="77">
        <v>0</v>
      </c>
      <c r="DA19" s="77">
        <v>0</v>
      </c>
      <c r="DC19" s="77">
        <v>0</v>
      </c>
      <c r="DD19" s="77">
        <v>0</v>
      </c>
      <c r="DE19" s="77">
        <v>0</v>
      </c>
      <c r="DF19" s="77">
        <v>0</v>
      </c>
      <c r="DG19" s="77">
        <v>0</v>
      </c>
      <c r="DH19" s="77">
        <v>0</v>
      </c>
      <c r="DI19" s="77">
        <v>0</v>
      </c>
      <c r="DJ19" s="77">
        <v>0</v>
      </c>
      <c r="DK19" s="77">
        <v>0</v>
      </c>
      <c r="DL19" s="77">
        <v>0</v>
      </c>
      <c r="DN19" s="77"/>
      <c r="DO19" s="77"/>
      <c r="DP19" s="77"/>
      <c r="DQ19" s="77"/>
      <c r="DR19" s="77"/>
      <c r="DS19" s="77"/>
    </row>
    <row r="20" spans="2:137" s="5" customFormat="1" ht="18" customHeight="1" x14ac:dyDescent="0.25">
      <c r="B20" s="78"/>
      <c r="C20" s="85"/>
      <c r="D20" s="85"/>
      <c r="E20" s="85"/>
      <c r="F20" s="85"/>
      <c r="G20" s="86"/>
      <c r="H20" s="87"/>
      <c r="I20" s="79">
        <v>0</v>
      </c>
      <c r="J20" s="80"/>
      <c r="K20" s="88"/>
      <c r="L20" s="81">
        <v>0</v>
      </c>
      <c r="M20" s="82">
        <v>0</v>
      </c>
      <c r="N20" s="83">
        <v>0</v>
      </c>
      <c r="O20" s="71">
        <v>0</v>
      </c>
      <c r="P20" s="71">
        <v>0</v>
      </c>
      <c r="Q20" s="84">
        <v>0</v>
      </c>
      <c r="R20" s="73"/>
      <c r="S20" s="74">
        <v>0</v>
      </c>
      <c r="T20" s="75">
        <v>0</v>
      </c>
      <c r="U20" s="76">
        <v>0</v>
      </c>
      <c r="AQ20" s="77">
        <v>0</v>
      </c>
      <c r="AR20" s="77">
        <v>0</v>
      </c>
      <c r="AS20" s="77">
        <v>0</v>
      </c>
      <c r="AU20" s="77">
        <v>0</v>
      </c>
      <c r="AV20" s="77">
        <v>0</v>
      </c>
      <c r="AW20" s="77">
        <v>0</v>
      </c>
      <c r="AY20" s="77">
        <v>0</v>
      </c>
      <c r="AZ20" s="77">
        <v>0</v>
      </c>
      <c r="BA20" s="77">
        <v>0</v>
      </c>
      <c r="BC20" s="77">
        <v>0</v>
      </c>
      <c r="BD20" s="77">
        <v>0</v>
      </c>
      <c r="BE20" s="77">
        <v>0</v>
      </c>
      <c r="BG20" s="77">
        <v>0</v>
      </c>
      <c r="BH20" s="77">
        <v>0</v>
      </c>
      <c r="BI20" s="77">
        <v>0</v>
      </c>
      <c r="BK20" s="77">
        <v>0</v>
      </c>
      <c r="BL20" s="77">
        <v>0</v>
      </c>
      <c r="BM20" s="77">
        <v>0</v>
      </c>
      <c r="BN20" s="77">
        <v>0</v>
      </c>
      <c r="BO20" s="77">
        <v>0</v>
      </c>
      <c r="BP20" s="77">
        <v>0</v>
      </c>
      <c r="BQ20" s="77">
        <v>0</v>
      </c>
      <c r="BR20" s="77">
        <v>0</v>
      </c>
      <c r="BS20" s="77">
        <v>0</v>
      </c>
      <c r="BT20" s="77">
        <v>0</v>
      </c>
      <c r="BV20" s="77">
        <v>0</v>
      </c>
      <c r="BW20" s="77">
        <v>0</v>
      </c>
      <c r="BX20" s="77">
        <v>0</v>
      </c>
      <c r="BY20" s="77">
        <v>0</v>
      </c>
      <c r="BZ20" s="77">
        <v>0</v>
      </c>
      <c r="CA20" s="77">
        <v>0</v>
      </c>
      <c r="CB20" s="77">
        <v>0</v>
      </c>
      <c r="CC20" s="77">
        <v>0</v>
      </c>
      <c r="CD20" s="77">
        <v>0</v>
      </c>
      <c r="CE20" s="77">
        <v>0</v>
      </c>
      <c r="CG20" s="77">
        <v>0</v>
      </c>
      <c r="CH20" s="77">
        <v>0</v>
      </c>
      <c r="CI20" s="77">
        <v>0</v>
      </c>
      <c r="CJ20" s="77">
        <v>0</v>
      </c>
      <c r="CK20" s="77">
        <v>0</v>
      </c>
      <c r="CL20" s="77">
        <v>0</v>
      </c>
      <c r="CM20" s="77">
        <v>0</v>
      </c>
      <c r="CN20" s="77">
        <v>0</v>
      </c>
      <c r="CO20" s="77">
        <v>0</v>
      </c>
      <c r="CP20" s="77">
        <v>0</v>
      </c>
      <c r="CR20" s="77">
        <v>0</v>
      </c>
      <c r="CS20" s="77">
        <v>0</v>
      </c>
      <c r="CT20" s="77">
        <v>0</v>
      </c>
      <c r="CU20" s="77">
        <v>0</v>
      </c>
      <c r="CV20" s="77">
        <v>0</v>
      </c>
      <c r="CW20" s="77">
        <v>0</v>
      </c>
      <c r="CX20" s="77">
        <v>0</v>
      </c>
      <c r="CY20" s="77">
        <v>0</v>
      </c>
      <c r="CZ20" s="77">
        <v>0</v>
      </c>
      <c r="DA20" s="77">
        <v>0</v>
      </c>
      <c r="DC20" s="77">
        <v>0</v>
      </c>
      <c r="DD20" s="77">
        <v>0</v>
      </c>
      <c r="DE20" s="77">
        <v>0</v>
      </c>
      <c r="DF20" s="77">
        <v>0</v>
      </c>
      <c r="DG20" s="77">
        <v>0</v>
      </c>
      <c r="DH20" s="77">
        <v>0</v>
      </c>
      <c r="DI20" s="77">
        <v>0</v>
      </c>
      <c r="DJ20" s="77">
        <v>0</v>
      </c>
      <c r="DK20" s="77">
        <v>0</v>
      </c>
      <c r="DL20" s="77">
        <v>0</v>
      </c>
      <c r="DN20" s="77"/>
      <c r="DO20" s="77"/>
      <c r="DP20" s="77"/>
      <c r="DQ20" s="77"/>
      <c r="DR20" s="77"/>
      <c r="DS20" s="77"/>
    </row>
    <row r="21" spans="2:137" s="5" customFormat="1" ht="18" customHeight="1" x14ac:dyDescent="0.25">
      <c r="B21" s="78"/>
      <c r="C21" s="85"/>
      <c r="D21" s="85"/>
      <c r="E21" s="85"/>
      <c r="F21" s="85"/>
      <c r="G21" s="86"/>
      <c r="H21" s="87"/>
      <c r="I21" s="79">
        <v>0</v>
      </c>
      <c r="J21" s="80"/>
      <c r="K21" s="88"/>
      <c r="L21" s="81">
        <v>0</v>
      </c>
      <c r="M21" s="82">
        <v>0</v>
      </c>
      <c r="N21" s="83">
        <v>0</v>
      </c>
      <c r="O21" s="71">
        <v>0</v>
      </c>
      <c r="P21" s="71">
        <v>0</v>
      </c>
      <c r="Q21" s="84">
        <v>0</v>
      </c>
      <c r="R21" s="73"/>
      <c r="S21" s="74">
        <v>0</v>
      </c>
      <c r="T21" s="75">
        <v>0</v>
      </c>
      <c r="U21" s="76">
        <v>0</v>
      </c>
      <c r="AQ21" s="77">
        <v>0</v>
      </c>
      <c r="AR21" s="77">
        <v>0</v>
      </c>
      <c r="AS21" s="77">
        <v>0</v>
      </c>
      <c r="AU21" s="77">
        <v>0</v>
      </c>
      <c r="AV21" s="77">
        <v>0</v>
      </c>
      <c r="AW21" s="77">
        <v>0</v>
      </c>
      <c r="AY21" s="77">
        <v>0</v>
      </c>
      <c r="AZ21" s="77">
        <v>0</v>
      </c>
      <c r="BA21" s="77">
        <v>0</v>
      </c>
      <c r="BC21" s="77">
        <v>0</v>
      </c>
      <c r="BD21" s="77">
        <v>0</v>
      </c>
      <c r="BE21" s="77">
        <v>0</v>
      </c>
      <c r="BG21" s="77">
        <v>0</v>
      </c>
      <c r="BH21" s="77">
        <v>0</v>
      </c>
      <c r="BI21" s="77">
        <v>0</v>
      </c>
      <c r="BK21" s="77">
        <v>0</v>
      </c>
      <c r="BL21" s="77">
        <v>0</v>
      </c>
      <c r="BM21" s="77">
        <v>0</v>
      </c>
      <c r="BN21" s="77">
        <v>0</v>
      </c>
      <c r="BO21" s="77">
        <v>0</v>
      </c>
      <c r="BP21" s="77">
        <v>0</v>
      </c>
      <c r="BQ21" s="77">
        <v>0</v>
      </c>
      <c r="BR21" s="77">
        <v>0</v>
      </c>
      <c r="BS21" s="77">
        <v>0</v>
      </c>
      <c r="BT21" s="77">
        <v>0</v>
      </c>
      <c r="BV21" s="77">
        <v>0</v>
      </c>
      <c r="BW21" s="77">
        <v>0</v>
      </c>
      <c r="BX21" s="77">
        <v>0</v>
      </c>
      <c r="BY21" s="77">
        <v>0</v>
      </c>
      <c r="BZ21" s="77">
        <v>0</v>
      </c>
      <c r="CA21" s="77">
        <v>0</v>
      </c>
      <c r="CB21" s="77">
        <v>0</v>
      </c>
      <c r="CC21" s="77">
        <v>0</v>
      </c>
      <c r="CD21" s="77">
        <v>0</v>
      </c>
      <c r="CE21" s="77">
        <v>0</v>
      </c>
      <c r="CG21" s="77">
        <v>0</v>
      </c>
      <c r="CH21" s="77">
        <v>0</v>
      </c>
      <c r="CI21" s="77">
        <v>0</v>
      </c>
      <c r="CJ21" s="77">
        <v>0</v>
      </c>
      <c r="CK21" s="77">
        <v>0</v>
      </c>
      <c r="CL21" s="77">
        <v>0</v>
      </c>
      <c r="CM21" s="77">
        <v>0</v>
      </c>
      <c r="CN21" s="77">
        <v>0</v>
      </c>
      <c r="CO21" s="77">
        <v>0</v>
      </c>
      <c r="CP21" s="77">
        <v>0</v>
      </c>
      <c r="CR21" s="77">
        <v>0</v>
      </c>
      <c r="CS21" s="77">
        <v>0</v>
      </c>
      <c r="CT21" s="77">
        <v>0</v>
      </c>
      <c r="CU21" s="77">
        <v>0</v>
      </c>
      <c r="CV21" s="77">
        <v>0</v>
      </c>
      <c r="CW21" s="77">
        <v>0</v>
      </c>
      <c r="CX21" s="77">
        <v>0</v>
      </c>
      <c r="CY21" s="77">
        <v>0</v>
      </c>
      <c r="CZ21" s="77">
        <v>0</v>
      </c>
      <c r="DA21" s="77">
        <v>0</v>
      </c>
      <c r="DC21" s="77">
        <v>0</v>
      </c>
      <c r="DD21" s="77">
        <v>0</v>
      </c>
      <c r="DE21" s="77">
        <v>0</v>
      </c>
      <c r="DF21" s="77">
        <v>0</v>
      </c>
      <c r="DG21" s="77">
        <v>0</v>
      </c>
      <c r="DH21" s="77">
        <v>0</v>
      </c>
      <c r="DI21" s="77">
        <v>0</v>
      </c>
      <c r="DJ21" s="77">
        <v>0</v>
      </c>
      <c r="DK21" s="77">
        <v>0</v>
      </c>
      <c r="DL21" s="77">
        <v>0</v>
      </c>
      <c r="DN21" s="77"/>
      <c r="DO21" s="77"/>
      <c r="DP21" s="77"/>
      <c r="DQ21" s="77"/>
      <c r="DR21" s="77"/>
      <c r="DS21" s="77"/>
    </row>
    <row r="22" spans="2:137" s="5" customFormat="1" ht="18" customHeight="1" x14ac:dyDescent="0.25">
      <c r="B22" s="78"/>
      <c r="C22" s="85"/>
      <c r="D22" s="85"/>
      <c r="E22" s="85"/>
      <c r="F22" s="85"/>
      <c r="G22" s="86"/>
      <c r="H22" s="87"/>
      <c r="I22" s="79">
        <v>0</v>
      </c>
      <c r="J22" s="80"/>
      <c r="K22" s="88"/>
      <c r="L22" s="81">
        <v>0</v>
      </c>
      <c r="M22" s="82">
        <v>0</v>
      </c>
      <c r="N22" s="83">
        <v>0</v>
      </c>
      <c r="O22" s="71">
        <v>0</v>
      </c>
      <c r="P22" s="71">
        <v>0</v>
      </c>
      <c r="Q22" s="84">
        <v>0</v>
      </c>
      <c r="R22" s="73"/>
      <c r="S22" s="74">
        <v>0</v>
      </c>
      <c r="T22" s="75">
        <v>0</v>
      </c>
      <c r="U22" s="76">
        <v>0</v>
      </c>
      <c r="AQ22" s="77">
        <v>0</v>
      </c>
      <c r="AR22" s="77">
        <v>0</v>
      </c>
      <c r="AS22" s="77">
        <v>0</v>
      </c>
      <c r="AU22" s="77">
        <v>0</v>
      </c>
      <c r="AV22" s="77">
        <v>0</v>
      </c>
      <c r="AW22" s="77">
        <v>0</v>
      </c>
      <c r="AY22" s="77">
        <v>0</v>
      </c>
      <c r="AZ22" s="77">
        <v>0</v>
      </c>
      <c r="BA22" s="77">
        <v>0</v>
      </c>
      <c r="BC22" s="77">
        <v>0</v>
      </c>
      <c r="BD22" s="77">
        <v>0</v>
      </c>
      <c r="BE22" s="77">
        <v>0</v>
      </c>
      <c r="BG22" s="77">
        <v>0</v>
      </c>
      <c r="BH22" s="77">
        <v>0</v>
      </c>
      <c r="BI22" s="77">
        <v>0</v>
      </c>
      <c r="BK22" s="77">
        <v>0</v>
      </c>
      <c r="BL22" s="77">
        <v>0</v>
      </c>
      <c r="BM22" s="77">
        <v>0</v>
      </c>
      <c r="BN22" s="77">
        <v>0</v>
      </c>
      <c r="BO22" s="77">
        <v>0</v>
      </c>
      <c r="BP22" s="77">
        <v>0</v>
      </c>
      <c r="BQ22" s="77">
        <v>0</v>
      </c>
      <c r="BR22" s="77">
        <v>0</v>
      </c>
      <c r="BS22" s="77">
        <v>0</v>
      </c>
      <c r="BT22" s="77">
        <v>0</v>
      </c>
      <c r="BV22" s="77">
        <v>0</v>
      </c>
      <c r="BW22" s="77">
        <v>0</v>
      </c>
      <c r="BX22" s="77">
        <v>0</v>
      </c>
      <c r="BY22" s="77">
        <v>0</v>
      </c>
      <c r="BZ22" s="77">
        <v>0</v>
      </c>
      <c r="CA22" s="77">
        <v>0</v>
      </c>
      <c r="CB22" s="77">
        <v>0</v>
      </c>
      <c r="CC22" s="77">
        <v>0</v>
      </c>
      <c r="CD22" s="77">
        <v>0</v>
      </c>
      <c r="CE22" s="77">
        <v>0</v>
      </c>
      <c r="CG22" s="77">
        <v>0</v>
      </c>
      <c r="CH22" s="77">
        <v>0</v>
      </c>
      <c r="CI22" s="77">
        <v>0</v>
      </c>
      <c r="CJ22" s="77">
        <v>0</v>
      </c>
      <c r="CK22" s="77">
        <v>0</v>
      </c>
      <c r="CL22" s="77">
        <v>0</v>
      </c>
      <c r="CM22" s="77">
        <v>0</v>
      </c>
      <c r="CN22" s="77">
        <v>0</v>
      </c>
      <c r="CO22" s="77">
        <v>0</v>
      </c>
      <c r="CP22" s="77">
        <v>0</v>
      </c>
      <c r="CR22" s="77">
        <v>0</v>
      </c>
      <c r="CS22" s="77">
        <v>0</v>
      </c>
      <c r="CT22" s="77">
        <v>0</v>
      </c>
      <c r="CU22" s="77">
        <v>0</v>
      </c>
      <c r="CV22" s="77">
        <v>0</v>
      </c>
      <c r="CW22" s="77">
        <v>0</v>
      </c>
      <c r="CX22" s="77">
        <v>0</v>
      </c>
      <c r="CY22" s="77">
        <v>0</v>
      </c>
      <c r="CZ22" s="77">
        <v>0</v>
      </c>
      <c r="DA22" s="77">
        <v>0</v>
      </c>
      <c r="DC22" s="77">
        <v>0</v>
      </c>
      <c r="DD22" s="77">
        <v>0</v>
      </c>
      <c r="DE22" s="77">
        <v>0</v>
      </c>
      <c r="DF22" s="77">
        <v>0</v>
      </c>
      <c r="DG22" s="77">
        <v>0</v>
      </c>
      <c r="DH22" s="77">
        <v>0</v>
      </c>
      <c r="DI22" s="77">
        <v>0</v>
      </c>
      <c r="DJ22" s="77">
        <v>0</v>
      </c>
      <c r="DK22" s="77">
        <v>0</v>
      </c>
      <c r="DL22" s="77">
        <v>0</v>
      </c>
      <c r="DN22" s="77"/>
      <c r="DO22" s="77"/>
      <c r="DP22" s="77"/>
      <c r="DQ22" s="77"/>
      <c r="DR22" s="77"/>
      <c r="DS22" s="77"/>
    </row>
    <row r="23" spans="2:137" s="5" customFormat="1" ht="18" customHeight="1" x14ac:dyDescent="0.25">
      <c r="B23" s="78"/>
      <c r="C23" s="85"/>
      <c r="D23" s="85"/>
      <c r="E23" s="85"/>
      <c r="F23" s="85"/>
      <c r="G23" s="86"/>
      <c r="H23" s="87"/>
      <c r="I23" s="79">
        <v>0</v>
      </c>
      <c r="J23" s="80"/>
      <c r="K23" s="88"/>
      <c r="L23" s="81">
        <v>0</v>
      </c>
      <c r="M23" s="82">
        <v>0</v>
      </c>
      <c r="N23" s="83">
        <v>0</v>
      </c>
      <c r="O23" s="71">
        <v>0</v>
      </c>
      <c r="P23" s="71">
        <v>0</v>
      </c>
      <c r="Q23" s="84">
        <v>0</v>
      </c>
      <c r="R23" s="73"/>
      <c r="S23" s="74">
        <v>0</v>
      </c>
      <c r="T23" s="75">
        <v>0</v>
      </c>
      <c r="U23" s="76">
        <v>0</v>
      </c>
      <c r="AQ23" s="77">
        <v>0</v>
      </c>
      <c r="AR23" s="77">
        <v>0</v>
      </c>
      <c r="AS23" s="77">
        <v>0</v>
      </c>
      <c r="AU23" s="77">
        <v>0</v>
      </c>
      <c r="AV23" s="77">
        <v>0</v>
      </c>
      <c r="AW23" s="77">
        <v>0</v>
      </c>
      <c r="AY23" s="77">
        <v>0</v>
      </c>
      <c r="AZ23" s="77">
        <v>0</v>
      </c>
      <c r="BA23" s="77">
        <v>0</v>
      </c>
      <c r="BC23" s="77">
        <v>0</v>
      </c>
      <c r="BD23" s="77">
        <v>0</v>
      </c>
      <c r="BE23" s="77">
        <v>0</v>
      </c>
      <c r="BG23" s="77">
        <v>0</v>
      </c>
      <c r="BH23" s="77">
        <v>0</v>
      </c>
      <c r="BI23" s="77">
        <v>0</v>
      </c>
      <c r="BK23" s="77">
        <v>0</v>
      </c>
      <c r="BL23" s="77">
        <v>0</v>
      </c>
      <c r="BM23" s="77">
        <v>0</v>
      </c>
      <c r="BN23" s="77">
        <v>0</v>
      </c>
      <c r="BO23" s="77">
        <v>0</v>
      </c>
      <c r="BP23" s="77">
        <v>0</v>
      </c>
      <c r="BQ23" s="77">
        <v>0</v>
      </c>
      <c r="BR23" s="77">
        <v>0</v>
      </c>
      <c r="BS23" s="77">
        <v>0</v>
      </c>
      <c r="BT23" s="77">
        <v>0</v>
      </c>
      <c r="BV23" s="77">
        <v>0</v>
      </c>
      <c r="BW23" s="77">
        <v>0</v>
      </c>
      <c r="BX23" s="77">
        <v>0</v>
      </c>
      <c r="BY23" s="77">
        <v>0</v>
      </c>
      <c r="BZ23" s="77">
        <v>0</v>
      </c>
      <c r="CA23" s="77">
        <v>0</v>
      </c>
      <c r="CB23" s="77">
        <v>0</v>
      </c>
      <c r="CC23" s="77">
        <v>0</v>
      </c>
      <c r="CD23" s="77">
        <v>0</v>
      </c>
      <c r="CE23" s="77">
        <v>0</v>
      </c>
      <c r="CG23" s="77">
        <v>0</v>
      </c>
      <c r="CH23" s="77">
        <v>0</v>
      </c>
      <c r="CI23" s="77">
        <v>0</v>
      </c>
      <c r="CJ23" s="77">
        <v>0</v>
      </c>
      <c r="CK23" s="77">
        <v>0</v>
      </c>
      <c r="CL23" s="77">
        <v>0</v>
      </c>
      <c r="CM23" s="77">
        <v>0</v>
      </c>
      <c r="CN23" s="77">
        <v>0</v>
      </c>
      <c r="CO23" s="77">
        <v>0</v>
      </c>
      <c r="CP23" s="77">
        <v>0</v>
      </c>
      <c r="CR23" s="77">
        <v>0</v>
      </c>
      <c r="CS23" s="77">
        <v>0</v>
      </c>
      <c r="CT23" s="77">
        <v>0</v>
      </c>
      <c r="CU23" s="77">
        <v>0</v>
      </c>
      <c r="CV23" s="77">
        <v>0</v>
      </c>
      <c r="CW23" s="77">
        <v>0</v>
      </c>
      <c r="CX23" s="77">
        <v>0</v>
      </c>
      <c r="CY23" s="77">
        <v>0</v>
      </c>
      <c r="CZ23" s="77">
        <v>0</v>
      </c>
      <c r="DA23" s="77">
        <v>0</v>
      </c>
      <c r="DC23" s="77">
        <v>0</v>
      </c>
      <c r="DD23" s="77">
        <v>0</v>
      </c>
      <c r="DE23" s="77">
        <v>0</v>
      </c>
      <c r="DF23" s="77">
        <v>0</v>
      </c>
      <c r="DG23" s="77">
        <v>0</v>
      </c>
      <c r="DH23" s="77">
        <v>0</v>
      </c>
      <c r="DI23" s="77">
        <v>0</v>
      </c>
      <c r="DJ23" s="77">
        <v>0</v>
      </c>
      <c r="DK23" s="77">
        <v>0</v>
      </c>
      <c r="DL23" s="77">
        <v>0</v>
      </c>
      <c r="DN23" s="77"/>
      <c r="DO23" s="77"/>
      <c r="DP23" s="77"/>
      <c r="DQ23" s="77"/>
      <c r="DR23" s="77"/>
      <c r="DS23" s="77"/>
    </row>
    <row r="24" spans="2:137" s="5" customFormat="1" ht="18" customHeight="1" x14ac:dyDescent="0.25">
      <c r="B24" s="78"/>
      <c r="C24" s="85"/>
      <c r="D24" s="85"/>
      <c r="E24" s="85"/>
      <c r="F24" s="85"/>
      <c r="G24" s="86"/>
      <c r="H24" s="87"/>
      <c r="I24" s="79">
        <v>0</v>
      </c>
      <c r="J24" s="80"/>
      <c r="K24" s="88"/>
      <c r="L24" s="81">
        <v>0</v>
      </c>
      <c r="M24" s="82">
        <v>0</v>
      </c>
      <c r="N24" s="83">
        <v>0</v>
      </c>
      <c r="O24" s="71">
        <v>0</v>
      </c>
      <c r="P24" s="71">
        <v>0</v>
      </c>
      <c r="Q24" s="84">
        <v>0</v>
      </c>
      <c r="R24" s="73"/>
      <c r="S24" s="74">
        <v>0</v>
      </c>
      <c r="T24" s="75">
        <v>0</v>
      </c>
      <c r="U24" s="76">
        <v>0</v>
      </c>
      <c r="AQ24" s="77">
        <v>0</v>
      </c>
      <c r="AR24" s="77">
        <v>0</v>
      </c>
      <c r="AS24" s="77">
        <v>0</v>
      </c>
      <c r="AU24" s="77">
        <v>0</v>
      </c>
      <c r="AV24" s="77">
        <v>0</v>
      </c>
      <c r="AW24" s="77">
        <v>0</v>
      </c>
      <c r="AY24" s="77">
        <v>0</v>
      </c>
      <c r="AZ24" s="77">
        <v>0</v>
      </c>
      <c r="BA24" s="77">
        <v>0</v>
      </c>
      <c r="BC24" s="77">
        <v>0</v>
      </c>
      <c r="BD24" s="77">
        <v>0</v>
      </c>
      <c r="BE24" s="77">
        <v>0</v>
      </c>
      <c r="BG24" s="77">
        <v>0</v>
      </c>
      <c r="BH24" s="77">
        <v>0</v>
      </c>
      <c r="BI24" s="77">
        <v>0</v>
      </c>
      <c r="BK24" s="77">
        <v>0</v>
      </c>
      <c r="BL24" s="77">
        <v>0</v>
      </c>
      <c r="BM24" s="77">
        <v>0</v>
      </c>
      <c r="BN24" s="77">
        <v>0</v>
      </c>
      <c r="BO24" s="77">
        <v>0</v>
      </c>
      <c r="BP24" s="77">
        <v>0</v>
      </c>
      <c r="BQ24" s="77">
        <v>0</v>
      </c>
      <c r="BR24" s="77">
        <v>0</v>
      </c>
      <c r="BS24" s="77">
        <v>0</v>
      </c>
      <c r="BT24" s="77">
        <v>0</v>
      </c>
      <c r="BV24" s="77">
        <v>0</v>
      </c>
      <c r="BW24" s="77">
        <v>0</v>
      </c>
      <c r="BX24" s="77">
        <v>0</v>
      </c>
      <c r="BY24" s="77">
        <v>0</v>
      </c>
      <c r="BZ24" s="77">
        <v>0</v>
      </c>
      <c r="CA24" s="77">
        <v>0</v>
      </c>
      <c r="CB24" s="77">
        <v>0</v>
      </c>
      <c r="CC24" s="77">
        <v>0</v>
      </c>
      <c r="CD24" s="77">
        <v>0</v>
      </c>
      <c r="CE24" s="77">
        <v>0</v>
      </c>
      <c r="CG24" s="77">
        <v>0</v>
      </c>
      <c r="CH24" s="77">
        <v>0</v>
      </c>
      <c r="CI24" s="77">
        <v>0</v>
      </c>
      <c r="CJ24" s="77">
        <v>0</v>
      </c>
      <c r="CK24" s="77">
        <v>0</v>
      </c>
      <c r="CL24" s="77">
        <v>0</v>
      </c>
      <c r="CM24" s="77">
        <v>0</v>
      </c>
      <c r="CN24" s="77">
        <v>0</v>
      </c>
      <c r="CO24" s="77">
        <v>0</v>
      </c>
      <c r="CP24" s="77">
        <v>0</v>
      </c>
      <c r="CR24" s="77">
        <v>0</v>
      </c>
      <c r="CS24" s="77">
        <v>0</v>
      </c>
      <c r="CT24" s="77">
        <v>0</v>
      </c>
      <c r="CU24" s="77">
        <v>0</v>
      </c>
      <c r="CV24" s="77">
        <v>0</v>
      </c>
      <c r="CW24" s="77">
        <v>0</v>
      </c>
      <c r="CX24" s="77">
        <v>0</v>
      </c>
      <c r="CY24" s="77">
        <v>0</v>
      </c>
      <c r="CZ24" s="77">
        <v>0</v>
      </c>
      <c r="DA24" s="77">
        <v>0</v>
      </c>
      <c r="DC24" s="77">
        <v>0</v>
      </c>
      <c r="DD24" s="77">
        <v>0</v>
      </c>
      <c r="DE24" s="77">
        <v>0</v>
      </c>
      <c r="DF24" s="77">
        <v>0</v>
      </c>
      <c r="DG24" s="77">
        <v>0</v>
      </c>
      <c r="DH24" s="77">
        <v>0</v>
      </c>
      <c r="DI24" s="77">
        <v>0</v>
      </c>
      <c r="DJ24" s="77">
        <v>0</v>
      </c>
      <c r="DK24" s="77">
        <v>0</v>
      </c>
      <c r="DL24" s="77">
        <v>0</v>
      </c>
      <c r="DN24" s="77"/>
      <c r="DO24" s="77"/>
      <c r="DP24" s="77"/>
      <c r="DQ24" s="77"/>
      <c r="DR24" s="77"/>
      <c r="DS24" s="77"/>
    </row>
    <row r="25" spans="2:137" s="5" customFormat="1" ht="18" customHeight="1" x14ac:dyDescent="0.25">
      <c r="B25" s="89"/>
      <c r="C25" s="90"/>
      <c r="D25" s="90"/>
      <c r="E25" s="90"/>
      <c r="F25" s="90"/>
      <c r="G25" s="91"/>
      <c r="H25" s="92"/>
      <c r="I25" s="93">
        <v>0</v>
      </c>
      <c r="J25" s="94"/>
      <c r="K25" s="95"/>
      <c r="L25" s="96">
        <v>0</v>
      </c>
      <c r="M25" s="97">
        <v>0</v>
      </c>
      <c r="N25" s="83">
        <v>0</v>
      </c>
      <c r="O25" s="71">
        <v>0</v>
      </c>
      <c r="P25" s="71">
        <v>0</v>
      </c>
      <c r="Q25" s="84">
        <v>0</v>
      </c>
      <c r="R25" s="73"/>
      <c r="S25" s="74">
        <v>0</v>
      </c>
      <c r="T25" s="75">
        <v>0</v>
      </c>
      <c r="U25" s="76">
        <v>0</v>
      </c>
      <c r="AQ25" s="77">
        <v>0</v>
      </c>
      <c r="AR25" s="77">
        <v>0</v>
      </c>
      <c r="AS25" s="77">
        <v>0</v>
      </c>
      <c r="AU25" s="77">
        <v>0</v>
      </c>
      <c r="AV25" s="77">
        <v>0</v>
      </c>
      <c r="AW25" s="77">
        <v>0</v>
      </c>
      <c r="AY25" s="77">
        <v>0</v>
      </c>
      <c r="AZ25" s="77">
        <v>0</v>
      </c>
      <c r="BA25" s="77">
        <v>0</v>
      </c>
      <c r="BC25" s="77">
        <v>0</v>
      </c>
      <c r="BD25" s="77">
        <v>0</v>
      </c>
      <c r="BE25" s="77">
        <v>0</v>
      </c>
      <c r="BG25" s="77">
        <v>0</v>
      </c>
      <c r="BH25" s="77">
        <v>0</v>
      </c>
      <c r="BI25" s="77">
        <v>0</v>
      </c>
      <c r="BK25" s="77">
        <v>0</v>
      </c>
      <c r="BL25" s="77">
        <v>0</v>
      </c>
      <c r="BM25" s="77">
        <v>0</v>
      </c>
      <c r="BN25" s="77">
        <v>0</v>
      </c>
      <c r="BO25" s="77">
        <v>0</v>
      </c>
      <c r="BP25" s="77">
        <v>0</v>
      </c>
      <c r="BQ25" s="77">
        <v>0</v>
      </c>
      <c r="BR25" s="77">
        <v>0</v>
      </c>
      <c r="BS25" s="77">
        <v>0</v>
      </c>
      <c r="BT25" s="77">
        <v>0</v>
      </c>
      <c r="BV25" s="77">
        <v>0</v>
      </c>
      <c r="BW25" s="77">
        <v>0</v>
      </c>
      <c r="BX25" s="77">
        <v>0</v>
      </c>
      <c r="BY25" s="77">
        <v>0</v>
      </c>
      <c r="BZ25" s="77">
        <v>0</v>
      </c>
      <c r="CA25" s="77">
        <v>0</v>
      </c>
      <c r="CB25" s="77">
        <v>0</v>
      </c>
      <c r="CC25" s="77">
        <v>0</v>
      </c>
      <c r="CD25" s="77">
        <v>0</v>
      </c>
      <c r="CE25" s="77">
        <v>0</v>
      </c>
      <c r="CG25" s="77">
        <v>0</v>
      </c>
      <c r="CH25" s="77">
        <v>0</v>
      </c>
      <c r="CI25" s="77">
        <v>0</v>
      </c>
      <c r="CJ25" s="77">
        <v>0</v>
      </c>
      <c r="CK25" s="77">
        <v>0</v>
      </c>
      <c r="CL25" s="77">
        <v>0</v>
      </c>
      <c r="CM25" s="77">
        <v>0</v>
      </c>
      <c r="CN25" s="77">
        <v>0</v>
      </c>
      <c r="CO25" s="77">
        <v>0</v>
      </c>
      <c r="CP25" s="77">
        <v>0</v>
      </c>
      <c r="CR25" s="77">
        <v>0</v>
      </c>
      <c r="CS25" s="77">
        <v>0</v>
      </c>
      <c r="CT25" s="77">
        <v>0</v>
      </c>
      <c r="CU25" s="77">
        <v>0</v>
      </c>
      <c r="CV25" s="77">
        <v>0</v>
      </c>
      <c r="CW25" s="77">
        <v>0</v>
      </c>
      <c r="CX25" s="77">
        <v>0</v>
      </c>
      <c r="CY25" s="77">
        <v>0</v>
      </c>
      <c r="CZ25" s="77">
        <v>0</v>
      </c>
      <c r="DA25" s="77">
        <v>0</v>
      </c>
      <c r="DC25" s="77">
        <v>0</v>
      </c>
      <c r="DD25" s="77">
        <v>0</v>
      </c>
      <c r="DE25" s="77">
        <v>0</v>
      </c>
      <c r="DF25" s="77">
        <v>0</v>
      </c>
      <c r="DG25" s="77">
        <v>0</v>
      </c>
      <c r="DH25" s="77">
        <v>0</v>
      </c>
      <c r="DI25" s="77">
        <v>0</v>
      </c>
      <c r="DJ25" s="77">
        <v>0</v>
      </c>
      <c r="DK25" s="77">
        <v>0</v>
      </c>
      <c r="DL25" s="77">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v>0</v>
      </c>
      <c r="Q26" s="108"/>
      <c r="R26" s="109"/>
      <c r="S26" s="74">
        <v>0</v>
      </c>
      <c r="T26" s="75">
        <v>0</v>
      </c>
      <c r="U26" s="76">
        <v>0</v>
      </c>
      <c r="AQ26" s="77">
        <v>0</v>
      </c>
      <c r="AR26" s="77">
        <v>0</v>
      </c>
      <c r="AS26" s="77">
        <v>0</v>
      </c>
      <c r="AU26" s="77">
        <v>0</v>
      </c>
      <c r="AV26" s="77">
        <v>0</v>
      </c>
      <c r="AW26" s="77">
        <v>0</v>
      </c>
      <c r="AY26" s="77">
        <v>0</v>
      </c>
      <c r="AZ26" s="77">
        <v>0</v>
      </c>
      <c r="BA26" s="77">
        <v>0</v>
      </c>
      <c r="BC26" s="77">
        <v>0</v>
      </c>
      <c r="BD26" s="77">
        <v>0</v>
      </c>
      <c r="BE26" s="77">
        <v>0</v>
      </c>
      <c r="BG26" s="77">
        <v>0</v>
      </c>
      <c r="BH26" s="77">
        <v>0</v>
      </c>
      <c r="BI26" s="77">
        <v>0</v>
      </c>
      <c r="BK26" s="77">
        <v>0</v>
      </c>
      <c r="BL26" s="77">
        <v>0</v>
      </c>
      <c r="BM26" s="77">
        <v>0</v>
      </c>
      <c r="BN26" s="77">
        <v>0</v>
      </c>
      <c r="BO26" s="77">
        <v>0</v>
      </c>
      <c r="BP26" s="77">
        <v>0</v>
      </c>
      <c r="BQ26" s="77">
        <v>0</v>
      </c>
      <c r="BR26" s="77">
        <v>0</v>
      </c>
      <c r="BS26" s="77">
        <v>0</v>
      </c>
      <c r="BT26" s="77">
        <v>0</v>
      </c>
      <c r="BV26" s="77">
        <v>0</v>
      </c>
      <c r="BW26" s="77">
        <v>0</v>
      </c>
      <c r="BX26" s="77">
        <v>0</v>
      </c>
      <c r="BY26" s="77">
        <v>0</v>
      </c>
      <c r="BZ26" s="77">
        <v>0</v>
      </c>
      <c r="CA26" s="77">
        <v>0</v>
      </c>
      <c r="CB26" s="77">
        <v>0</v>
      </c>
      <c r="CC26" s="77">
        <v>0</v>
      </c>
      <c r="CD26" s="77">
        <v>0</v>
      </c>
      <c r="CE26" s="77">
        <v>0</v>
      </c>
      <c r="CG26" s="77">
        <v>0</v>
      </c>
      <c r="CH26" s="77">
        <v>0</v>
      </c>
      <c r="CI26" s="77">
        <v>0</v>
      </c>
      <c r="CJ26" s="77">
        <v>0</v>
      </c>
      <c r="CK26" s="77">
        <v>0</v>
      </c>
      <c r="CL26" s="77">
        <v>0</v>
      </c>
      <c r="CM26" s="77">
        <v>0</v>
      </c>
      <c r="CN26" s="77">
        <v>0</v>
      </c>
      <c r="CO26" s="77">
        <v>0</v>
      </c>
      <c r="CP26" s="77">
        <v>0</v>
      </c>
      <c r="CR26" s="77">
        <v>0</v>
      </c>
      <c r="CS26" s="77">
        <v>0</v>
      </c>
      <c r="CT26" s="77">
        <v>0</v>
      </c>
      <c r="CU26" s="77">
        <v>0</v>
      </c>
      <c r="CV26" s="77">
        <v>0</v>
      </c>
      <c r="CW26" s="77">
        <v>0</v>
      </c>
      <c r="CX26" s="77">
        <v>0</v>
      </c>
      <c r="CY26" s="77">
        <v>0</v>
      </c>
      <c r="CZ26" s="77">
        <v>0</v>
      </c>
      <c r="DA26" s="77">
        <v>0</v>
      </c>
      <c r="DC26" s="77">
        <v>0</v>
      </c>
      <c r="DD26" s="77">
        <v>0</v>
      </c>
      <c r="DE26" s="77">
        <v>0</v>
      </c>
      <c r="DF26" s="77">
        <v>0</v>
      </c>
      <c r="DG26" s="77">
        <v>0</v>
      </c>
      <c r="DH26" s="77">
        <v>0</v>
      </c>
      <c r="DI26" s="77">
        <v>0</v>
      </c>
      <c r="DJ26" s="77">
        <v>0</v>
      </c>
      <c r="DK26" s="77">
        <v>0</v>
      </c>
      <c r="DL26" s="77">
        <v>0</v>
      </c>
      <c r="DN26" s="77">
        <v>0</v>
      </c>
      <c r="DO26" s="77">
        <v>0</v>
      </c>
      <c r="DP26" s="77">
        <v>0</v>
      </c>
      <c r="DQ26" s="77">
        <v>0</v>
      </c>
      <c r="DR26" s="77">
        <v>0</v>
      </c>
      <c r="DS26" s="77">
        <v>0</v>
      </c>
    </row>
    <row r="27" spans="2:137" s="5" customFormat="1" ht="18" customHeight="1" x14ac:dyDescent="0.25">
      <c r="B27" s="110" t="s">
        <v>84</v>
      </c>
      <c r="C27" s="111"/>
      <c r="D27" s="111"/>
      <c r="E27" s="111"/>
      <c r="F27" s="111"/>
      <c r="G27" s="112">
        <v>246.92537407786193</v>
      </c>
      <c r="H27" s="113"/>
      <c r="I27" s="114">
        <v>184485.10537396884</v>
      </c>
      <c r="J27" s="115"/>
      <c r="K27" s="115"/>
      <c r="L27" s="116">
        <v>22056.748679043565</v>
      </c>
      <c r="M27" s="115"/>
      <c r="N27" s="117">
        <v>127704.78810000001</v>
      </c>
      <c r="O27" s="117">
        <v>0</v>
      </c>
      <c r="P27" s="117">
        <v>334246.64215301233</v>
      </c>
      <c r="Q27" s="118">
        <v>64843.848577684403</v>
      </c>
      <c r="R27" s="73"/>
      <c r="S27" s="119">
        <v>399090.49073069677</v>
      </c>
      <c r="T27" s="117">
        <v>24344.519934572501</v>
      </c>
      <c r="U27" s="118">
        <v>423435.01066526928</v>
      </c>
      <c r="AQ27" s="120">
        <v>0</v>
      </c>
      <c r="AR27" s="120">
        <v>0</v>
      </c>
      <c r="AS27" s="120">
        <v>0</v>
      </c>
      <c r="AU27" s="120">
        <v>0</v>
      </c>
      <c r="AV27" s="120">
        <v>0</v>
      </c>
      <c r="AW27" s="120">
        <v>0</v>
      </c>
      <c r="AY27" s="120">
        <v>0</v>
      </c>
      <c r="AZ27" s="120">
        <v>0</v>
      </c>
      <c r="BA27" s="120">
        <v>0</v>
      </c>
      <c r="BC27" s="120">
        <v>0</v>
      </c>
      <c r="BD27" s="120">
        <v>0</v>
      </c>
      <c r="BE27" s="120">
        <v>0</v>
      </c>
      <c r="BG27" s="120">
        <v>0</v>
      </c>
      <c r="BH27" s="120">
        <v>0</v>
      </c>
      <c r="BI27" s="120">
        <v>0</v>
      </c>
      <c r="BK27" s="120">
        <v>0</v>
      </c>
      <c r="BL27" s="120">
        <v>0</v>
      </c>
      <c r="BM27" s="120">
        <v>0</v>
      </c>
      <c r="BN27" s="120">
        <v>0</v>
      </c>
      <c r="BO27" s="120">
        <v>0</v>
      </c>
      <c r="BP27" s="120">
        <v>0</v>
      </c>
      <c r="BQ27" s="120">
        <v>0</v>
      </c>
      <c r="BR27" s="120">
        <v>0</v>
      </c>
      <c r="BS27" s="120">
        <v>0</v>
      </c>
      <c r="BT27" s="120">
        <v>0</v>
      </c>
      <c r="BV27" s="120">
        <v>0</v>
      </c>
      <c r="BW27" s="120">
        <v>0</v>
      </c>
      <c r="BX27" s="120">
        <v>0</v>
      </c>
      <c r="BY27" s="120">
        <v>0</v>
      </c>
      <c r="BZ27" s="120">
        <v>0</v>
      </c>
      <c r="CA27" s="120">
        <v>0</v>
      </c>
      <c r="CB27" s="120">
        <v>0</v>
      </c>
      <c r="CC27" s="120">
        <v>0</v>
      </c>
      <c r="CD27" s="120">
        <v>0</v>
      </c>
      <c r="CE27" s="120">
        <v>0</v>
      </c>
      <c r="CG27" s="120">
        <v>0</v>
      </c>
      <c r="CH27" s="120">
        <v>0</v>
      </c>
      <c r="CI27" s="120">
        <v>0</v>
      </c>
      <c r="CJ27" s="120">
        <v>0</v>
      </c>
      <c r="CK27" s="120">
        <v>0</v>
      </c>
      <c r="CL27" s="120">
        <v>0</v>
      </c>
      <c r="CM27" s="120">
        <v>0</v>
      </c>
      <c r="CN27" s="120">
        <v>0</v>
      </c>
      <c r="CO27" s="120">
        <v>0</v>
      </c>
      <c r="CP27" s="120">
        <v>0</v>
      </c>
      <c r="CR27" s="120">
        <v>246.92537407786193</v>
      </c>
      <c r="CS27" s="120">
        <v>184485.10537396884</v>
      </c>
      <c r="CT27" s="120">
        <v>22056.748679043565</v>
      </c>
      <c r="CU27" s="120">
        <v>127704.78810000001</v>
      </c>
      <c r="CV27" s="120">
        <v>0</v>
      </c>
      <c r="CW27" s="120">
        <v>334246.64215301233</v>
      </c>
      <c r="CX27" s="120">
        <v>64843.848577684403</v>
      </c>
      <c r="CY27" s="120">
        <v>399090.49073069677</v>
      </c>
      <c r="CZ27" s="120">
        <v>24344.519934572501</v>
      </c>
      <c r="DA27" s="120">
        <v>423435.01066526928</v>
      </c>
      <c r="DC27" s="120">
        <v>0</v>
      </c>
      <c r="DD27" s="120">
        <v>0</v>
      </c>
      <c r="DE27" s="120">
        <v>0</v>
      </c>
      <c r="DF27" s="120">
        <v>0</v>
      </c>
      <c r="DG27" s="120">
        <v>0</v>
      </c>
      <c r="DH27" s="120">
        <v>0</v>
      </c>
      <c r="DI27" s="120">
        <v>0</v>
      </c>
      <c r="DJ27" s="120">
        <v>0</v>
      </c>
      <c r="DK27" s="120">
        <v>0</v>
      </c>
      <c r="DL27" s="120">
        <v>0</v>
      </c>
      <c r="DN27" s="120">
        <v>0</v>
      </c>
      <c r="DO27" s="120">
        <v>0</v>
      </c>
      <c r="DP27" s="120">
        <v>0</v>
      </c>
      <c r="DQ27" s="120">
        <v>0</v>
      </c>
      <c r="DR27" s="120">
        <v>0</v>
      </c>
      <c r="DS27" s="120">
        <v>0</v>
      </c>
    </row>
    <row r="28" spans="2:137" s="5" customFormat="1" ht="18" customHeight="1" x14ac:dyDescent="0.25">
      <c r="B28" s="121" t="s">
        <v>122</v>
      </c>
      <c r="C28" s="122"/>
      <c r="D28" s="122"/>
      <c r="E28" s="122"/>
      <c r="F28" s="122"/>
      <c r="G28" s="123">
        <v>246.92537407786193</v>
      </c>
      <c r="H28" s="124"/>
      <c r="I28" s="125">
        <v>163638.28846671036</v>
      </c>
      <c r="J28" s="126"/>
      <c r="K28" s="126"/>
      <c r="L28" s="127">
        <v>19564.336078311644</v>
      </c>
      <c r="M28" s="126"/>
      <c r="N28" s="128">
        <v>113274.1470447</v>
      </c>
      <c r="O28" s="128"/>
      <c r="P28" s="128">
        <v>296476.77158972196</v>
      </c>
      <c r="Q28" s="129">
        <v>57516.493688406066</v>
      </c>
      <c r="R28" s="73"/>
      <c r="S28" s="130">
        <v>353993.26527812803</v>
      </c>
      <c r="T28" s="131">
        <v>21593.58918196581</v>
      </c>
      <c r="U28" s="132">
        <v>375586.85446009383</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41"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c r="C33" s="288"/>
      <c r="D33" s="288"/>
      <c r="E33" s="288"/>
      <c r="F33" s="288"/>
      <c r="G33" s="288"/>
      <c r="H33" s="288"/>
      <c r="I33" s="144"/>
      <c r="J33" s="145"/>
      <c r="K33" s="146"/>
      <c r="L33" s="146"/>
      <c r="M33" s="146"/>
      <c r="N33" s="146"/>
      <c r="O33" s="75">
        <v>0</v>
      </c>
      <c r="P33" s="75">
        <v>0</v>
      </c>
      <c r="Q33" s="76">
        <v>0</v>
      </c>
      <c r="R33" s="147"/>
      <c r="S33" s="148">
        <v>0</v>
      </c>
      <c r="T33" s="149">
        <v>0</v>
      </c>
      <c r="U33" s="150">
        <v>0</v>
      </c>
      <c r="BK33" s="77"/>
      <c r="BL33" s="77">
        <v>0</v>
      </c>
      <c r="BM33" s="77"/>
      <c r="BN33" s="77">
        <v>0</v>
      </c>
      <c r="BO33" s="77"/>
      <c r="BP33" s="77">
        <v>0</v>
      </c>
      <c r="BQ33" s="77">
        <v>0</v>
      </c>
      <c r="BR33" s="77">
        <v>0</v>
      </c>
      <c r="BS33" s="77">
        <v>0</v>
      </c>
      <c r="BT33" s="77">
        <v>0</v>
      </c>
      <c r="BV33" s="77"/>
      <c r="BW33" s="77">
        <v>0</v>
      </c>
      <c r="BX33" s="77"/>
      <c r="BY33" s="77">
        <v>0</v>
      </c>
      <c r="BZ33" s="77"/>
      <c r="CA33" s="77">
        <v>0</v>
      </c>
      <c r="CB33" s="77">
        <v>0</v>
      </c>
      <c r="CC33" s="77">
        <v>0</v>
      </c>
      <c r="CD33" s="77">
        <v>0</v>
      </c>
      <c r="CE33" s="77">
        <v>0</v>
      </c>
      <c r="CG33" s="77"/>
      <c r="CH33" s="77">
        <v>0</v>
      </c>
      <c r="CI33" s="77"/>
      <c r="CJ33" s="77">
        <v>0</v>
      </c>
      <c r="CK33" s="77"/>
      <c r="CL33" s="77">
        <v>0</v>
      </c>
      <c r="CM33" s="77">
        <v>0</v>
      </c>
      <c r="CN33" s="77">
        <v>0</v>
      </c>
      <c r="CO33" s="77">
        <v>0</v>
      </c>
      <c r="CP33" s="77">
        <v>0</v>
      </c>
      <c r="CR33" s="77"/>
      <c r="CS33" s="77">
        <v>0</v>
      </c>
      <c r="CT33" s="77"/>
      <c r="CU33" s="77">
        <v>0</v>
      </c>
      <c r="CV33" s="77"/>
      <c r="CW33" s="77">
        <v>0</v>
      </c>
      <c r="CX33" s="77">
        <v>0</v>
      </c>
      <c r="CY33" s="77">
        <v>0</v>
      </c>
      <c r="CZ33" s="77">
        <v>0</v>
      </c>
      <c r="DA33" s="77">
        <v>0</v>
      </c>
      <c r="DC33" s="77"/>
      <c r="DD33" s="77">
        <v>0</v>
      </c>
      <c r="DE33" s="77"/>
      <c r="DF33" s="77">
        <v>0</v>
      </c>
      <c r="DG33" s="77"/>
      <c r="DH33" s="77">
        <v>0</v>
      </c>
      <c r="DI33" s="77">
        <v>0</v>
      </c>
      <c r="DJ33" s="77">
        <v>0</v>
      </c>
      <c r="DK33" s="77">
        <v>0</v>
      </c>
      <c r="DL33" s="77">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v>0</v>
      </c>
      <c r="P34" s="75">
        <v>0</v>
      </c>
      <c r="Q34" s="76">
        <v>0</v>
      </c>
      <c r="R34" s="147"/>
      <c r="S34" s="148">
        <v>0</v>
      </c>
      <c r="T34" s="149">
        <v>0</v>
      </c>
      <c r="U34" s="150">
        <v>0</v>
      </c>
      <c r="BK34" s="77"/>
      <c r="BL34" s="77">
        <v>0</v>
      </c>
      <c r="BM34" s="77"/>
      <c r="BN34" s="77">
        <v>0</v>
      </c>
      <c r="BO34" s="77"/>
      <c r="BP34" s="77">
        <v>0</v>
      </c>
      <c r="BQ34" s="77">
        <v>0</v>
      </c>
      <c r="BR34" s="77">
        <v>0</v>
      </c>
      <c r="BS34" s="77">
        <v>0</v>
      </c>
      <c r="BT34" s="77">
        <v>0</v>
      </c>
      <c r="BV34" s="77"/>
      <c r="BW34" s="77">
        <v>0</v>
      </c>
      <c r="BX34" s="77"/>
      <c r="BY34" s="77">
        <v>0</v>
      </c>
      <c r="BZ34" s="77"/>
      <c r="CA34" s="77">
        <v>0</v>
      </c>
      <c r="CB34" s="77">
        <v>0</v>
      </c>
      <c r="CC34" s="77">
        <v>0</v>
      </c>
      <c r="CD34" s="77">
        <v>0</v>
      </c>
      <c r="CE34" s="77">
        <v>0</v>
      </c>
      <c r="CG34" s="77"/>
      <c r="CH34" s="77">
        <v>0</v>
      </c>
      <c r="CI34" s="77"/>
      <c r="CJ34" s="77">
        <v>0</v>
      </c>
      <c r="CK34" s="77"/>
      <c r="CL34" s="77">
        <v>0</v>
      </c>
      <c r="CM34" s="77">
        <v>0</v>
      </c>
      <c r="CN34" s="77">
        <v>0</v>
      </c>
      <c r="CO34" s="77">
        <v>0</v>
      </c>
      <c r="CP34" s="77">
        <v>0</v>
      </c>
      <c r="CR34" s="77"/>
      <c r="CS34" s="77">
        <v>0</v>
      </c>
      <c r="CT34" s="77"/>
      <c r="CU34" s="77">
        <v>0</v>
      </c>
      <c r="CV34" s="77"/>
      <c r="CW34" s="77">
        <v>0</v>
      </c>
      <c r="CX34" s="77">
        <v>0</v>
      </c>
      <c r="CY34" s="77">
        <v>0</v>
      </c>
      <c r="CZ34" s="77">
        <v>0</v>
      </c>
      <c r="DA34" s="77">
        <v>0</v>
      </c>
      <c r="DC34" s="77"/>
      <c r="DD34" s="77">
        <v>0</v>
      </c>
      <c r="DE34" s="77"/>
      <c r="DF34" s="77">
        <v>0</v>
      </c>
      <c r="DG34" s="77"/>
      <c r="DH34" s="77">
        <v>0</v>
      </c>
      <c r="DI34" s="77">
        <v>0</v>
      </c>
      <c r="DJ34" s="77">
        <v>0</v>
      </c>
      <c r="DK34" s="77">
        <v>0</v>
      </c>
      <c r="DL34" s="77">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v>0</v>
      </c>
      <c r="P35" s="75">
        <v>0</v>
      </c>
      <c r="Q35" s="76">
        <v>0</v>
      </c>
      <c r="R35" s="147"/>
      <c r="S35" s="148">
        <v>0</v>
      </c>
      <c r="T35" s="149">
        <v>0</v>
      </c>
      <c r="U35" s="150">
        <v>0</v>
      </c>
      <c r="BK35" s="77"/>
      <c r="BL35" s="77">
        <v>0</v>
      </c>
      <c r="BM35" s="77"/>
      <c r="BN35" s="77">
        <v>0</v>
      </c>
      <c r="BO35" s="77"/>
      <c r="BP35" s="77">
        <v>0</v>
      </c>
      <c r="BQ35" s="77">
        <v>0</v>
      </c>
      <c r="BR35" s="77">
        <v>0</v>
      </c>
      <c r="BS35" s="77">
        <v>0</v>
      </c>
      <c r="BT35" s="77">
        <v>0</v>
      </c>
      <c r="BV35" s="77"/>
      <c r="BW35" s="77">
        <v>0</v>
      </c>
      <c r="BX35" s="77"/>
      <c r="BY35" s="77">
        <v>0</v>
      </c>
      <c r="BZ35" s="77"/>
      <c r="CA35" s="77">
        <v>0</v>
      </c>
      <c r="CB35" s="77">
        <v>0</v>
      </c>
      <c r="CC35" s="77">
        <v>0</v>
      </c>
      <c r="CD35" s="77">
        <v>0</v>
      </c>
      <c r="CE35" s="77">
        <v>0</v>
      </c>
      <c r="CG35" s="77"/>
      <c r="CH35" s="77">
        <v>0</v>
      </c>
      <c r="CI35" s="77"/>
      <c r="CJ35" s="77">
        <v>0</v>
      </c>
      <c r="CK35" s="77"/>
      <c r="CL35" s="77">
        <v>0</v>
      </c>
      <c r="CM35" s="77">
        <v>0</v>
      </c>
      <c r="CN35" s="77">
        <v>0</v>
      </c>
      <c r="CO35" s="77">
        <v>0</v>
      </c>
      <c r="CP35" s="77">
        <v>0</v>
      </c>
      <c r="CR35" s="77"/>
      <c r="CS35" s="77">
        <v>0</v>
      </c>
      <c r="CT35" s="77"/>
      <c r="CU35" s="77">
        <v>0</v>
      </c>
      <c r="CV35" s="77"/>
      <c r="CW35" s="77">
        <v>0</v>
      </c>
      <c r="CX35" s="77">
        <v>0</v>
      </c>
      <c r="CY35" s="77">
        <v>0</v>
      </c>
      <c r="CZ35" s="77">
        <v>0</v>
      </c>
      <c r="DA35" s="77">
        <v>0</v>
      </c>
      <c r="DC35" s="77"/>
      <c r="DD35" s="77">
        <v>0</v>
      </c>
      <c r="DE35" s="77"/>
      <c r="DF35" s="77">
        <v>0</v>
      </c>
      <c r="DG35" s="77"/>
      <c r="DH35" s="77">
        <v>0</v>
      </c>
      <c r="DI35" s="77">
        <v>0</v>
      </c>
      <c r="DJ35" s="77">
        <v>0</v>
      </c>
      <c r="DK35" s="77">
        <v>0</v>
      </c>
      <c r="DL35" s="77">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v>0</v>
      </c>
      <c r="Q36" s="161"/>
      <c r="R36" s="162"/>
      <c r="S36" s="148">
        <v>0</v>
      </c>
      <c r="T36" s="149">
        <v>0</v>
      </c>
      <c r="U36" s="150">
        <v>0</v>
      </c>
      <c r="BK36" s="77"/>
      <c r="BL36" s="77">
        <v>0</v>
      </c>
      <c r="BM36" s="77"/>
      <c r="BN36" s="77">
        <v>0</v>
      </c>
      <c r="BO36" s="77"/>
      <c r="BP36" s="77">
        <v>0</v>
      </c>
      <c r="BQ36" s="77">
        <v>0</v>
      </c>
      <c r="BR36" s="77">
        <v>0</v>
      </c>
      <c r="BS36" s="77">
        <v>0</v>
      </c>
      <c r="BT36" s="77">
        <v>0</v>
      </c>
      <c r="BV36" s="77"/>
      <c r="BW36" s="77">
        <v>0</v>
      </c>
      <c r="BX36" s="77"/>
      <c r="BY36" s="77">
        <v>0</v>
      </c>
      <c r="BZ36" s="77"/>
      <c r="CA36" s="77">
        <v>0</v>
      </c>
      <c r="CB36" s="77">
        <v>0</v>
      </c>
      <c r="CC36" s="77">
        <v>0</v>
      </c>
      <c r="CD36" s="77">
        <v>0</v>
      </c>
      <c r="CE36" s="77">
        <v>0</v>
      </c>
      <c r="CG36" s="77"/>
      <c r="CH36" s="77">
        <v>0</v>
      </c>
      <c r="CI36" s="77"/>
      <c r="CJ36" s="77">
        <v>0</v>
      </c>
      <c r="CK36" s="77"/>
      <c r="CL36" s="77">
        <v>0</v>
      </c>
      <c r="CM36" s="77">
        <v>0</v>
      </c>
      <c r="CN36" s="77">
        <v>0</v>
      </c>
      <c r="CO36" s="77">
        <v>0</v>
      </c>
      <c r="CP36" s="77">
        <v>0</v>
      </c>
      <c r="CR36" s="77"/>
      <c r="CS36" s="77">
        <v>0</v>
      </c>
      <c r="CT36" s="77"/>
      <c r="CU36" s="77">
        <v>0</v>
      </c>
      <c r="CV36" s="77"/>
      <c r="CW36" s="77">
        <v>0</v>
      </c>
      <c r="CX36" s="77">
        <v>0</v>
      </c>
      <c r="CY36" s="77">
        <v>0</v>
      </c>
      <c r="CZ36" s="77">
        <v>0</v>
      </c>
      <c r="DA36" s="77">
        <v>0</v>
      </c>
      <c r="DC36" s="77"/>
      <c r="DD36" s="77">
        <v>0</v>
      </c>
      <c r="DE36" s="77"/>
      <c r="DF36" s="77">
        <v>0</v>
      </c>
      <c r="DG36" s="77"/>
      <c r="DH36" s="77">
        <v>0</v>
      </c>
      <c r="DI36" s="77">
        <v>0</v>
      </c>
      <c r="DJ36" s="77">
        <v>0</v>
      </c>
      <c r="DK36" s="77">
        <v>0</v>
      </c>
      <c r="DL36" s="77">
        <v>0</v>
      </c>
      <c r="DN36" s="77">
        <v>0</v>
      </c>
      <c r="DO36" s="77">
        <v>0</v>
      </c>
      <c r="DP36" s="77">
        <v>0</v>
      </c>
      <c r="DQ36" s="77">
        <v>0</v>
      </c>
      <c r="DR36" s="77">
        <v>0</v>
      </c>
      <c r="DS36" s="77">
        <v>0</v>
      </c>
    </row>
    <row r="37" spans="2:137" s="5" customFormat="1" ht="18" customHeight="1" x14ac:dyDescent="0.25">
      <c r="B37" s="163" t="s">
        <v>98</v>
      </c>
      <c r="C37" s="164"/>
      <c r="D37" s="164"/>
      <c r="E37" s="164"/>
      <c r="F37" s="164"/>
      <c r="G37" s="164"/>
      <c r="H37" s="164"/>
      <c r="I37" s="165">
        <v>0</v>
      </c>
      <c r="J37" s="166"/>
      <c r="K37" s="166"/>
      <c r="L37" s="166"/>
      <c r="M37" s="166"/>
      <c r="N37" s="167"/>
      <c r="O37" s="167">
        <v>0</v>
      </c>
      <c r="P37" s="167">
        <v>0</v>
      </c>
      <c r="Q37" s="168">
        <v>0</v>
      </c>
      <c r="R37" s="147"/>
      <c r="S37" s="169">
        <v>0</v>
      </c>
      <c r="T37" s="165">
        <v>0</v>
      </c>
      <c r="U37" s="170">
        <v>0</v>
      </c>
      <c r="BK37" s="120"/>
      <c r="BL37" s="120">
        <v>0</v>
      </c>
      <c r="BM37" s="120"/>
      <c r="BN37" s="120">
        <v>0</v>
      </c>
      <c r="BO37" s="120"/>
      <c r="BP37" s="120">
        <v>0</v>
      </c>
      <c r="BQ37" s="120">
        <v>0</v>
      </c>
      <c r="BR37" s="120">
        <v>0</v>
      </c>
      <c r="BS37" s="120">
        <v>0</v>
      </c>
      <c r="BT37" s="120">
        <v>0</v>
      </c>
      <c r="BV37" s="120"/>
      <c r="BW37" s="120">
        <v>0</v>
      </c>
      <c r="BX37" s="120"/>
      <c r="BY37" s="120">
        <v>0</v>
      </c>
      <c r="BZ37" s="120"/>
      <c r="CA37" s="120">
        <v>0</v>
      </c>
      <c r="CB37" s="120">
        <v>0</v>
      </c>
      <c r="CC37" s="120">
        <v>0</v>
      </c>
      <c r="CD37" s="120">
        <v>0</v>
      </c>
      <c r="CE37" s="120">
        <v>0</v>
      </c>
      <c r="CG37" s="120"/>
      <c r="CH37" s="120">
        <v>0</v>
      </c>
      <c r="CI37" s="120"/>
      <c r="CJ37" s="120">
        <v>0</v>
      </c>
      <c r="CK37" s="120"/>
      <c r="CL37" s="120">
        <v>0</v>
      </c>
      <c r="CM37" s="120">
        <v>0</v>
      </c>
      <c r="CN37" s="120">
        <v>0</v>
      </c>
      <c r="CO37" s="120">
        <v>0</v>
      </c>
      <c r="CP37" s="120">
        <v>0</v>
      </c>
      <c r="CR37" s="120"/>
      <c r="CS37" s="120">
        <v>0</v>
      </c>
      <c r="CT37" s="120"/>
      <c r="CU37" s="120">
        <v>0</v>
      </c>
      <c r="CV37" s="120"/>
      <c r="CW37" s="120">
        <v>0</v>
      </c>
      <c r="CX37" s="120">
        <v>0</v>
      </c>
      <c r="CY37" s="120">
        <v>0</v>
      </c>
      <c r="CZ37" s="120">
        <v>0</v>
      </c>
      <c r="DA37" s="120">
        <v>0</v>
      </c>
      <c r="DC37" s="120"/>
      <c r="DD37" s="120">
        <v>0</v>
      </c>
      <c r="DE37" s="120"/>
      <c r="DF37" s="120">
        <v>0</v>
      </c>
      <c r="DG37" s="120"/>
      <c r="DH37" s="120">
        <v>0</v>
      </c>
      <c r="DI37" s="120">
        <v>0</v>
      </c>
      <c r="DJ37" s="120">
        <v>0</v>
      </c>
      <c r="DK37" s="120">
        <v>0</v>
      </c>
      <c r="DL37" s="120">
        <v>0</v>
      </c>
      <c r="DN37" s="120">
        <v>0</v>
      </c>
      <c r="DO37" s="120">
        <v>0</v>
      </c>
      <c r="DP37" s="120">
        <v>0</v>
      </c>
      <c r="DQ37" s="120">
        <v>0</v>
      </c>
      <c r="DR37" s="120">
        <v>0</v>
      </c>
      <c r="DS37" s="120">
        <v>0</v>
      </c>
    </row>
    <row r="38" spans="2:137" s="5" customFormat="1" ht="18" customHeight="1" x14ac:dyDescent="0.25">
      <c r="B38" s="171" t="s">
        <v>123</v>
      </c>
      <c r="C38" s="172"/>
      <c r="D38" s="172"/>
      <c r="E38" s="172"/>
      <c r="F38" s="172"/>
      <c r="G38" s="173"/>
      <c r="H38" s="173"/>
      <c r="I38" s="174">
        <v>0</v>
      </c>
      <c r="J38" s="173"/>
      <c r="K38" s="173"/>
      <c r="L38" s="173"/>
      <c r="M38" s="173"/>
      <c r="N38" s="128"/>
      <c r="O38" s="128">
        <v>0</v>
      </c>
      <c r="P38" s="128">
        <v>0</v>
      </c>
      <c r="Q38" s="129">
        <v>0</v>
      </c>
      <c r="R38" s="73"/>
      <c r="S38" s="175">
        <v>0</v>
      </c>
      <c r="T38" s="176">
        <v>0</v>
      </c>
      <c r="U38" s="177">
        <v>0</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82"/>
      <c r="J43" s="183"/>
      <c r="K43" s="183"/>
      <c r="L43" s="183"/>
      <c r="M43" s="183"/>
      <c r="N43" s="183"/>
      <c r="O43" s="183"/>
      <c r="P43" s="107">
        <v>0</v>
      </c>
      <c r="Q43" s="184">
        <v>0</v>
      </c>
      <c r="R43" s="185"/>
      <c r="S43" s="186">
        <v>0</v>
      </c>
      <c r="T43" s="187">
        <v>0</v>
      </c>
      <c r="U43" s="188">
        <v>0</v>
      </c>
      <c r="CR43" s="77"/>
      <c r="CS43" s="77">
        <v>0</v>
      </c>
      <c r="CT43" s="77"/>
      <c r="CU43" s="77"/>
      <c r="CV43" s="77"/>
      <c r="CW43" s="77">
        <v>0</v>
      </c>
      <c r="CX43" s="77">
        <v>0</v>
      </c>
      <c r="CY43" s="77">
        <v>0</v>
      </c>
      <c r="CZ43" s="77">
        <v>0</v>
      </c>
      <c r="DA43" s="77">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v>0</v>
      </c>
      <c r="Q44" s="76">
        <v>0</v>
      </c>
      <c r="R44" s="185"/>
      <c r="S44" s="186">
        <v>0</v>
      </c>
      <c r="T44" s="187">
        <v>0</v>
      </c>
      <c r="U44" s="188">
        <v>0</v>
      </c>
      <c r="CR44" s="77"/>
      <c r="CS44" s="77"/>
      <c r="CT44" s="77"/>
      <c r="CU44" s="77"/>
      <c r="CV44" s="77"/>
      <c r="CW44" s="77"/>
      <c r="CX44" s="77"/>
      <c r="CY44" s="77"/>
      <c r="CZ44" s="77"/>
      <c r="DA44" s="77"/>
      <c r="DC44" s="77"/>
      <c r="DD44" s="77">
        <v>0</v>
      </c>
      <c r="DE44" s="77"/>
      <c r="DF44" s="77"/>
      <c r="DG44" s="77"/>
      <c r="DH44" s="77">
        <v>0</v>
      </c>
      <c r="DI44" s="77">
        <v>0</v>
      </c>
      <c r="DJ44" s="77">
        <v>0</v>
      </c>
      <c r="DK44" s="77">
        <v>0</v>
      </c>
      <c r="DL44" s="77">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v>0</v>
      </c>
      <c r="T45" s="187">
        <v>0</v>
      </c>
      <c r="U45" s="188">
        <v>0</v>
      </c>
      <c r="CR45" s="77"/>
      <c r="CS45" s="77"/>
      <c r="CT45" s="77"/>
      <c r="CU45" s="77"/>
      <c r="CV45" s="77"/>
      <c r="CW45" s="77"/>
      <c r="CX45" s="77"/>
      <c r="CY45" s="77"/>
      <c r="CZ45" s="77"/>
      <c r="DA45" s="77"/>
      <c r="DC45" s="77"/>
      <c r="DD45" s="77"/>
      <c r="DE45" s="77"/>
      <c r="DF45" s="77"/>
      <c r="DG45" s="77"/>
      <c r="DH45" s="77"/>
      <c r="DI45" s="77"/>
      <c r="DJ45" s="77"/>
      <c r="DK45" s="77"/>
      <c r="DL45" s="77"/>
      <c r="DN45" s="77"/>
      <c r="DO45" s="77"/>
      <c r="DP45" s="77">
        <v>0</v>
      </c>
      <c r="DQ45" s="77">
        <v>0</v>
      </c>
      <c r="DR45" s="77">
        <v>0</v>
      </c>
      <c r="DS45" s="77">
        <v>0</v>
      </c>
    </row>
    <row r="46" spans="2:137" s="5" customFormat="1" ht="18" customHeight="1" x14ac:dyDescent="0.25">
      <c r="B46" s="197" t="s">
        <v>103</v>
      </c>
      <c r="C46" s="198"/>
      <c r="D46" s="198"/>
      <c r="E46" s="198"/>
      <c r="F46" s="198"/>
      <c r="G46" s="198"/>
      <c r="H46" s="198"/>
      <c r="I46" s="199">
        <v>0</v>
      </c>
      <c r="J46" s="200">
        <v>0</v>
      </c>
      <c r="K46" s="200">
        <v>0</v>
      </c>
      <c r="L46" s="200">
        <v>0</v>
      </c>
      <c r="M46" s="200">
        <v>0</v>
      </c>
      <c r="N46" s="201">
        <v>0</v>
      </c>
      <c r="O46" s="201"/>
      <c r="P46" s="202">
        <v>0</v>
      </c>
      <c r="Q46" s="203">
        <v>0</v>
      </c>
      <c r="R46" s="147"/>
      <c r="S46" s="204">
        <v>0</v>
      </c>
      <c r="T46" s="205">
        <v>0</v>
      </c>
      <c r="U46" s="203">
        <v>0</v>
      </c>
      <c r="BK46" s="120"/>
      <c r="BL46" s="120"/>
      <c r="BM46" s="120"/>
      <c r="BN46" s="120"/>
      <c r="BO46" s="120"/>
      <c r="BP46" s="120"/>
      <c r="BQ46" s="120"/>
      <c r="BR46" s="120"/>
      <c r="BS46" s="120"/>
      <c r="BT46" s="120"/>
      <c r="BV46" s="120"/>
      <c r="BW46" s="120"/>
      <c r="BX46" s="120"/>
      <c r="BY46" s="120"/>
      <c r="BZ46" s="120"/>
      <c r="CA46" s="120"/>
      <c r="CB46" s="120"/>
      <c r="CC46" s="120"/>
      <c r="CD46" s="120"/>
      <c r="CE46" s="120"/>
      <c r="CG46" s="120"/>
      <c r="CH46" s="120"/>
      <c r="CI46" s="120"/>
      <c r="CJ46" s="120"/>
      <c r="CK46" s="120"/>
      <c r="CL46" s="120"/>
      <c r="CM46" s="120"/>
      <c r="CN46" s="120"/>
      <c r="CO46" s="120"/>
      <c r="CP46" s="120"/>
      <c r="CR46" s="120"/>
      <c r="CS46" s="120">
        <v>0</v>
      </c>
      <c r="CT46" s="120"/>
      <c r="CU46" s="120"/>
      <c r="CV46" s="120"/>
      <c r="CW46" s="120">
        <v>0</v>
      </c>
      <c r="CX46" s="120">
        <v>0</v>
      </c>
      <c r="CY46" s="120">
        <v>0</v>
      </c>
      <c r="CZ46" s="120">
        <v>0</v>
      </c>
      <c r="DA46" s="120">
        <v>0</v>
      </c>
      <c r="DC46" s="120"/>
      <c r="DD46" s="120">
        <v>0</v>
      </c>
      <c r="DE46" s="120"/>
      <c r="DF46" s="120"/>
      <c r="DG46" s="120"/>
      <c r="DH46" s="120">
        <v>0</v>
      </c>
      <c r="DI46" s="120">
        <v>0</v>
      </c>
      <c r="DJ46" s="120">
        <v>0</v>
      </c>
      <c r="DK46" s="120">
        <v>0</v>
      </c>
      <c r="DL46" s="120">
        <v>0</v>
      </c>
      <c r="DN46" s="120"/>
      <c r="DO46" s="120"/>
      <c r="DP46" s="120">
        <v>0</v>
      </c>
      <c r="DQ46" s="120">
        <v>0</v>
      </c>
      <c r="DR46" s="120">
        <v>0</v>
      </c>
      <c r="DS46" s="120">
        <v>0</v>
      </c>
    </row>
    <row r="47" spans="2:137" s="5" customFormat="1" ht="18" customHeight="1" x14ac:dyDescent="0.25">
      <c r="B47" s="171" t="s">
        <v>124</v>
      </c>
      <c r="C47" s="172"/>
      <c r="D47" s="172"/>
      <c r="E47" s="172"/>
      <c r="F47" s="172"/>
      <c r="G47" s="173"/>
      <c r="H47" s="173"/>
      <c r="I47" s="128">
        <v>0</v>
      </c>
      <c r="J47" s="173"/>
      <c r="K47" s="173"/>
      <c r="L47" s="173"/>
      <c r="M47" s="173"/>
      <c r="N47" s="206"/>
      <c r="O47" s="206"/>
      <c r="P47" s="128">
        <v>0</v>
      </c>
      <c r="Q47" s="129">
        <v>0</v>
      </c>
      <c r="R47" s="73"/>
      <c r="S47" s="130">
        <v>0</v>
      </c>
      <c r="T47" s="131">
        <v>0</v>
      </c>
      <c r="U47" s="132">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28"/>
      <c r="T52" s="212"/>
      <c r="U52" s="229">
        <v>0</v>
      </c>
    </row>
    <row r="53" spans="2:21" s="5" customFormat="1" ht="18" customHeight="1" x14ac:dyDescent="0.25">
      <c r="B53" s="171" t="s">
        <v>125</v>
      </c>
      <c r="C53" s="230"/>
      <c r="D53" s="230"/>
      <c r="E53" s="230"/>
      <c r="F53" s="230"/>
      <c r="G53" s="173"/>
      <c r="H53" s="173"/>
      <c r="I53" s="128"/>
      <c r="J53" s="173"/>
      <c r="K53" s="173"/>
      <c r="L53" s="173"/>
      <c r="M53" s="173"/>
      <c r="N53" s="206"/>
      <c r="O53" s="206"/>
      <c r="P53" s="206"/>
      <c r="Q53" s="129"/>
      <c r="R53" s="73"/>
      <c r="S53" s="130"/>
      <c r="T53" s="131">
        <v>0</v>
      </c>
      <c r="U53" s="132">
        <v>0</v>
      </c>
    </row>
    <row r="54" spans="2:21" ht="15" customHeight="1" x14ac:dyDescent="0.2"/>
    <row r="55" spans="2:21" ht="15" customHeight="1" x14ac:dyDescent="0.2">
      <c r="B55" s="214" t="s">
        <v>107</v>
      </c>
      <c r="C55" s="215"/>
      <c r="D55" s="215"/>
      <c r="E55" s="215"/>
      <c r="F55" s="215"/>
      <c r="G55" s="215"/>
      <c r="H55" s="215"/>
      <c r="I55" s="215"/>
      <c r="J55" s="215"/>
      <c r="K55" s="215"/>
      <c r="L55" s="215"/>
      <c r="M55" s="215"/>
      <c r="N55" s="215"/>
      <c r="O55" s="215"/>
      <c r="P55" s="215"/>
      <c r="Q55" s="215"/>
      <c r="S55" s="218"/>
      <c r="T55" s="218"/>
      <c r="U55" s="218"/>
    </row>
    <row r="56" spans="2:21" ht="15" customHeight="1" x14ac:dyDescent="0.2">
      <c r="B56" s="214" t="s">
        <v>126</v>
      </c>
      <c r="C56" s="215"/>
      <c r="D56" s="215"/>
      <c r="E56" s="215"/>
      <c r="F56" s="215"/>
      <c r="G56" s="215"/>
      <c r="H56" s="215"/>
      <c r="I56" s="215"/>
      <c r="J56" s="215"/>
      <c r="K56" s="215"/>
      <c r="L56" s="215"/>
      <c r="M56" s="215"/>
      <c r="N56" s="215"/>
      <c r="O56" s="215"/>
      <c r="P56" s="215"/>
      <c r="Q56" s="215"/>
      <c r="S56" s="218"/>
      <c r="T56" s="218"/>
      <c r="U56" s="218"/>
    </row>
    <row r="57" spans="2:21" ht="15" customHeight="1" x14ac:dyDescent="0.2">
      <c r="B57" s="215"/>
      <c r="C57" s="215"/>
      <c r="D57" s="215"/>
      <c r="E57" s="215"/>
      <c r="F57" s="215"/>
      <c r="G57" s="215"/>
      <c r="H57" s="215"/>
      <c r="I57" s="215"/>
      <c r="J57" s="215"/>
      <c r="K57" s="215"/>
      <c r="L57" s="215"/>
      <c r="M57" s="215"/>
      <c r="N57" s="215"/>
      <c r="O57" s="215"/>
      <c r="P57" s="215"/>
      <c r="Q57" s="215"/>
      <c r="S57" s="218"/>
      <c r="T57" s="218"/>
      <c r="U57" s="218"/>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5" customHeight="1" x14ac:dyDescent="0.2"/>
    <row r="60" spans="2:21" ht="15"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130" priority="27">
      <formula>D16="LP"</formula>
    </cfRule>
  </conditionalFormatting>
  <conditionalFormatting sqref="J17">
    <cfRule type="expression" dxfId="129" priority="26">
      <formula>D17="LP"</formula>
    </cfRule>
  </conditionalFormatting>
  <conditionalFormatting sqref="K17">
    <cfRule type="expression" dxfId="128" priority="25">
      <formula>D17="LP"</formula>
    </cfRule>
  </conditionalFormatting>
  <conditionalFormatting sqref="J18">
    <cfRule type="expression" dxfId="127" priority="24">
      <formula>D18="LP"</formula>
    </cfRule>
  </conditionalFormatting>
  <conditionalFormatting sqref="K18">
    <cfRule type="expression" dxfId="126" priority="23">
      <formula>D18="LP"</formula>
    </cfRule>
  </conditionalFormatting>
  <conditionalFormatting sqref="J19">
    <cfRule type="expression" dxfId="125" priority="22">
      <formula>D19="LP"</formula>
    </cfRule>
  </conditionalFormatting>
  <conditionalFormatting sqref="K19">
    <cfRule type="expression" dxfId="124" priority="21">
      <formula>D19="LP"</formula>
    </cfRule>
  </conditionalFormatting>
  <conditionalFormatting sqref="J20">
    <cfRule type="expression" dxfId="123" priority="20">
      <formula>D20="LP"</formula>
    </cfRule>
  </conditionalFormatting>
  <conditionalFormatting sqref="K20">
    <cfRule type="expression" dxfId="122" priority="19">
      <formula>D20="LP"</formula>
    </cfRule>
  </conditionalFormatting>
  <conditionalFormatting sqref="J21">
    <cfRule type="expression" dxfId="121" priority="18">
      <formula>D21="LP"</formula>
    </cfRule>
  </conditionalFormatting>
  <conditionalFormatting sqref="K21">
    <cfRule type="expression" dxfId="120" priority="17">
      <formula>D21="LP"</formula>
    </cfRule>
  </conditionalFormatting>
  <conditionalFormatting sqref="J22">
    <cfRule type="expression" dxfId="119" priority="16">
      <formula>D22="LP"</formula>
    </cfRule>
  </conditionalFormatting>
  <conditionalFormatting sqref="K22">
    <cfRule type="expression" dxfId="118" priority="15">
      <formula>D22="LP"</formula>
    </cfRule>
  </conditionalFormatting>
  <conditionalFormatting sqref="J23">
    <cfRule type="expression" dxfId="117" priority="14">
      <formula>D23="LP"</formula>
    </cfRule>
  </conditionalFormatting>
  <conditionalFormatting sqref="K23">
    <cfRule type="expression" dxfId="116" priority="13">
      <formula>D23="LP"</formula>
    </cfRule>
  </conditionalFormatting>
  <conditionalFormatting sqref="B53:Q53 S53:U53">
    <cfRule type="expression" dxfId="115" priority="29">
      <formula>Tag=1</formula>
    </cfRule>
  </conditionalFormatting>
  <conditionalFormatting sqref="J4:J6">
    <cfRule type="cellIs" dxfId="114" priority="28" operator="equal">
      <formula>0</formula>
    </cfRule>
  </conditionalFormatting>
  <conditionalFormatting sqref="J24">
    <cfRule type="expression" dxfId="113" priority="12">
      <formula>D24="LP"</formula>
    </cfRule>
  </conditionalFormatting>
  <conditionalFormatting sqref="K24">
    <cfRule type="expression" dxfId="112" priority="11">
      <formula>D24="LP"</formula>
    </cfRule>
  </conditionalFormatting>
  <conditionalFormatting sqref="J25">
    <cfRule type="expression" dxfId="111" priority="10">
      <formula>D25="LP"</formula>
    </cfRule>
  </conditionalFormatting>
  <conditionalFormatting sqref="K25">
    <cfRule type="expression" dxfId="110" priority="9">
      <formula>D25="LP"</formula>
    </cfRule>
  </conditionalFormatting>
  <conditionalFormatting sqref="S28:U28 B28:Q28">
    <cfRule type="expression" dxfId="109" priority="8">
      <formula>Tag=1</formula>
    </cfRule>
  </conditionalFormatting>
  <conditionalFormatting sqref="E4">
    <cfRule type="cellIs" dxfId="108" priority="7" operator="equal">
      <formula>0</formula>
    </cfRule>
  </conditionalFormatting>
  <conditionalFormatting sqref="U3:U7 U10">
    <cfRule type="expression" dxfId="107" priority="5">
      <formula>Tag=1</formula>
    </cfRule>
  </conditionalFormatting>
  <conditionalFormatting sqref="U8">
    <cfRule type="expression" dxfId="106" priority="4">
      <formula>Tag=1</formula>
    </cfRule>
  </conditionalFormatting>
  <conditionalFormatting sqref="U9">
    <cfRule type="expression" dxfId="105" priority="3">
      <formula>Tag=1</formula>
    </cfRule>
  </conditionalFormatting>
  <conditionalFormatting sqref="S38:U38 B38:Q38">
    <cfRule type="expression" dxfId="104" priority="6">
      <formula>Tag=1</formula>
    </cfRule>
  </conditionalFormatting>
  <conditionalFormatting sqref="S47:U47 B47:Q47">
    <cfRule type="expression" dxfId="103" priority="2">
      <formula>Tag=1</formula>
    </cfRule>
  </conditionalFormatting>
  <conditionalFormatting sqref="H6">
    <cfRule type="cellIs" dxfId="102"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F8A43-DE3D-41D0-B431-9A9C699305A0}">
  <dimension ref="A1:EG61"/>
  <sheetViews>
    <sheetView topLeftCell="A2" zoomScale="70" zoomScaleNormal="70" workbookViewId="0">
      <selection activeCell="F19" sqref="F19"/>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1"/>
      <c r="B1" s="2" t="s">
        <v>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A3" s="5"/>
      <c r="B3" s="6" t="s">
        <v>1</v>
      </c>
      <c r="C3" s="7" t="str">
        <f>Country</f>
        <v>MALI</v>
      </c>
      <c r="E3" s="307" t="s">
        <v>2</v>
      </c>
      <c r="F3" s="309"/>
      <c r="G3" s="309"/>
      <c r="H3" s="309"/>
      <c r="I3" s="323"/>
      <c r="J3" s="8"/>
      <c r="K3" s="307" t="s">
        <v>3</v>
      </c>
      <c r="L3" s="9" t="s">
        <v>4</v>
      </c>
      <c r="M3" s="10">
        <v>369.62</v>
      </c>
      <c r="N3" s="11"/>
      <c r="P3" s="12" t="s">
        <v>5</v>
      </c>
      <c r="Q3" s="13"/>
      <c r="R3" s="13"/>
      <c r="S3" s="13"/>
      <c r="T3" s="14" t="s">
        <v>6</v>
      </c>
      <c r="U3" s="15" t="str">
        <f>Gcurrency</f>
        <v>EURO</v>
      </c>
    </row>
    <row r="4" spans="1:123" ht="21.95" customHeight="1" x14ac:dyDescent="0.2">
      <c r="A4" s="5"/>
      <c r="B4" s="16" t="s">
        <v>7</v>
      </c>
      <c r="C4" s="17">
        <f>Grant</f>
        <v>0</v>
      </c>
      <c r="E4" s="324" t="str">
        <f>SO</f>
        <v xml:space="preserve">
SO2 /Vulnerable People in food-insecure and post crisis ares are able to meet their basic food and nutrition requirements throughout the year</v>
      </c>
      <c r="F4" s="325"/>
      <c r="G4" s="325"/>
      <c r="H4" s="325"/>
      <c r="I4" s="326"/>
      <c r="J4" s="18"/>
      <c r="K4" s="308"/>
      <c r="L4" s="19" t="s">
        <v>8</v>
      </c>
      <c r="M4" s="10">
        <v>0</v>
      </c>
      <c r="N4" s="18"/>
      <c r="P4" s="20" t="s">
        <v>9</v>
      </c>
      <c r="Q4" s="21"/>
      <c r="R4" s="21"/>
      <c r="S4" s="21"/>
      <c r="T4" s="22">
        <f>P27+P37+P46</f>
        <v>248026.0756115535</v>
      </c>
      <c r="U4" s="23">
        <f t="shared" ref="U4:U10" si="0">T4*r_exch</f>
        <v>219999.12906744797</v>
      </c>
    </row>
    <row r="5" spans="1:123" ht="21.95" customHeight="1" x14ac:dyDescent="0.2">
      <c r="A5" s="5"/>
      <c r="B5" s="16" t="s">
        <v>10</v>
      </c>
      <c r="C5" s="17">
        <f>Contrib</f>
        <v>0</v>
      </c>
      <c r="E5" s="324"/>
      <c r="F5" s="325"/>
      <c r="G5" s="325"/>
      <c r="H5" s="325"/>
      <c r="I5" s="326"/>
      <c r="J5" s="24"/>
      <c r="K5" s="308"/>
      <c r="L5" s="19" t="s">
        <v>11</v>
      </c>
      <c r="M5" s="10">
        <v>0</v>
      </c>
      <c r="N5" s="24"/>
      <c r="P5" s="25" t="s">
        <v>12</v>
      </c>
      <c r="Q5" s="26"/>
      <c r="R5" s="26"/>
      <c r="S5" s="26"/>
      <c r="T5" s="22">
        <f>Q27+Q37+Q46</f>
        <v>51291.792436469266</v>
      </c>
      <c r="U5" s="23">
        <f t="shared" si="0"/>
        <v>45495.81989114824</v>
      </c>
    </row>
    <row r="6" spans="1:123" ht="21.95" customHeight="1" x14ac:dyDescent="0.2">
      <c r="A6" s="5"/>
      <c r="B6" s="16" t="s">
        <v>13</v>
      </c>
      <c r="C6" s="17" t="str">
        <f>OrgName</f>
        <v>BELGIUM</v>
      </c>
      <c r="E6" s="308" t="s">
        <v>14</v>
      </c>
      <c r="F6" s="310"/>
      <c r="G6" s="310"/>
      <c r="H6" s="327" t="s">
        <v>15</v>
      </c>
      <c r="I6" s="328"/>
      <c r="J6" s="24"/>
      <c r="K6" s="313" t="s">
        <v>16</v>
      </c>
      <c r="L6" s="314"/>
      <c r="M6" s="27"/>
      <c r="N6" s="24"/>
      <c r="P6" s="28" t="s">
        <v>17</v>
      </c>
      <c r="Q6" s="29"/>
      <c r="R6" s="29"/>
      <c r="S6" s="29"/>
      <c r="T6" s="30">
        <f>S27+S37+S46</f>
        <v>299317.86804802279</v>
      </c>
      <c r="U6" s="31">
        <f t="shared" si="0"/>
        <v>265494.94895859621</v>
      </c>
    </row>
    <row r="7" spans="1:123" ht="21.95" customHeight="1" x14ac:dyDescent="0.2">
      <c r="A7" s="5"/>
      <c r="B7" s="16" t="s">
        <v>18</v>
      </c>
      <c r="C7" s="32" t="str">
        <f>IF(ISBLANK(TOD)=FALSE, TOD,"")</f>
        <v/>
      </c>
      <c r="E7" s="308" t="s">
        <v>19</v>
      </c>
      <c r="F7" s="310"/>
      <c r="G7" s="310"/>
      <c r="H7" s="310"/>
      <c r="I7" s="312"/>
      <c r="J7" s="4"/>
      <c r="K7" s="313" t="s">
        <v>20</v>
      </c>
      <c r="L7" s="314"/>
      <c r="M7" s="27">
        <v>0.23960000000000001</v>
      </c>
      <c r="N7" s="33"/>
      <c r="P7" s="28" t="s">
        <v>21</v>
      </c>
      <c r="Q7" s="29"/>
      <c r="R7" s="29"/>
      <c r="S7" s="29"/>
      <c r="T7" s="30">
        <f>T27+T37+T46+T52</f>
        <v>18258.389950929391</v>
      </c>
      <c r="U7" s="31">
        <f t="shared" si="0"/>
        <v>16195.191886474371</v>
      </c>
    </row>
    <row r="8" spans="1:123" ht="21.95" customHeight="1" x14ac:dyDescent="0.2">
      <c r="A8" s="5"/>
      <c r="B8" s="16" t="s">
        <v>22</v>
      </c>
      <c r="C8" s="32" t="str">
        <f>IF(ISBLANK(TDD)=FALSE, TDD,"")</f>
        <v/>
      </c>
      <c r="E8" s="315" t="s">
        <v>23</v>
      </c>
      <c r="F8" s="316"/>
      <c r="G8" s="316"/>
      <c r="H8" s="316"/>
      <c r="I8" s="317"/>
      <c r="J8" s="4"/>
      <c r="K8" s="313" t="s">
        <v>24</v>
      </c>
      <c r="L8" s="314"/>
      <c r="M8" s="27">
        <v>0.20680000000000001</v>
      </c>
      <c r="N8" s="33"/>
      <c r="P8" s="34" t="s">
        <v>25</v>
      </c>
      <c r="Q8" s="35"/>
      <c r="R8" s="35"/>
      <c r="S8" s="35"/>
      <c r="T8" s="36">
        <f>T6+T7</f>
        <v>317576.25799895218</v>
      </c>
      <c r="U8" s="37">
        <f t="shared" si="0"/>
        <v>281690.14084507059</v>
      </c>
    </row>
    <row r="9" spans="1:123" ht="21.95" customHeight="1" x14ac:dyDescent="0.2">
      <c r="A9" s="5"/>
      <c r="B9" s="16" t="s">
        <v>26</v>
      </c>
      <c r="C9" s="17" t="str">
        <f>Gcurrency</f>
        <v>EURO</v>
      </c>
      <c r="E9" s="315"/>
      <c r="F9" s="316"/>
      <c r="G9" s="316"/>
      <c r="H9" s="316"/>
      <c r="I9" s="317"/>
      <c r="J9" s="4"/>
      <c r="K9" s="313" t="s">
        <v>27</v>
      </c>
      <c r="L9" s="314"/>
      <c r="M9" s="38">
        <f>r_dsc</f>
        <v>6.0999999999999999E-2</v>
      </c>
      <c r="N9" s="39"/>
      <c r="P9" s="34" t="s">
        <v>28</v>
      </c>
      <c r="Q9" s="35"/>
      <c r="R9" s="35"/>
      <c r="S9" s="35"/>
      <c r="T9" s="36">
        <f>T8*r_isc01</f>
        <v>20642.45676993189</v>
      </c>
      <c r="U9" s="37">
        <f t="shared" si="0"/>
        <v>18309.859154929589</v>
      </c>
    </row>
    <row r="10" spans="1:123" ht="21.95" customHeight="1" x14ac:dyDescent="0.2">
      <c r="A10" s="5"/>
      <c r="B10" s="40" t="s">
        <v>29</v>
      </c>
      <c r="C10" s="41">
        <f>r_exch</f>
        <v>0.88700000000000001</v>
      </c>
      <c r="E10" s="318"/>
      <c r="F10" s="319"/>
      <c r="G10" s="319"/>
      <c r="H10" s="319"/>
      <c r="I10" s="320"/>
      <c r="J10" s="4"/>
      <c r="K10" s="321" t="s">
        <v>30</v>
      </c>
      <c r="L10" s="322"/>
      <c r="M10" s="42">
        <v>6.5000000000000002E-2</v>
      </c>
      <c r="N10" s="39"/>
      <c r="P10" s="43" t="s">
        <v>31</v>
      </c>
      <c r="Q10" s="44"/>
      <c r="R10" s="44"/>
      <c r="S10" s="44"/>
      <c r="T10" s="45">
        <f>T8+T9</f>
        <v>338218.71476888406</v>
      </c>
      <c r="U10" s="46">
        <f t="shared" si="0"/>
        <v>300000.00000000017</v>
      </c>
    </row>
    <row r="11" spans="1:123" ht="20.100000000000001" customHeight="1" x14ac:dyDescent="0.2">
      <c r="K11" s="47"/>
      <c r="L11" s="47"/>
      <c r="M11" s="47"/>
      <c r="N11" s="47"/>
    </row>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c r="C16" s="63"/>
      <c r="D16" s="63"/>
      <c r="E16" s="63"/>
      <c r="F16" s="63"/>
      <c r="G16" s="64"/>
      <c r="H16" s="65"/>
      <c r="I16" s="66">
        <f t="shared" ref="I16:I25" si="1">ROUND(H16,2)*$G16</f>
        <v>0</v>
      </c>
      <c r="J16" s="67"/>
      <c r="K16" s="68"/>
      <c r="L16" s="69">
        <f t="shared" ref="L16:L25" si="2">IF(ISBLANK(D16),0,(IF(D16="LP",0,(G16*K16))))</f>
        <v>0</v>
      </c>
      <c r="M16" s="70">
        <f t="shared" ref="M16:M25" si="3">IF(ISBLANK(D16),0,(IF(D16="LP",r_lp01,(IF(D16="RP",r_rp01,r_os01)))))</f>
        <v>0</v>
      </c>
      <c r="N16" s="71">
        <f>ROUND($G16,2)*M16</f>
        <v>0</v>
      </c>
      <c r="O16" s="71">
        <f>(I16+L16+N16)*fla_01</f>
        <v>0</v>
      </c>
      <c r="P16" s="71">
        <f>I16+L16+N16+O16</f>
        <v>0</v>
      </c>
      <c r="Q16" s="72">
        <f t="shared" ref="Q16:Q25" si="4">P16*r_imp01</f>
        <v>0</v>
      </c>
      <c r="R16" s="73"/>
      <c r="S16" s="74">
        <f t="shared" ref="S16:S26" si="5">P16+Q16</f>
        <v>0</v>
      </c>
      <c r="T16" s="75">
        <f t="shared" ref="T16:T26" si="6">S16*r_dsc</f>
        <v>0</v>
      </c>
      <c r="U16" s="76">
        <f t="shared" ref="U16:U26" si="7">S16+T16</f>
        <v>0</v>
      </c>
      <c r="AQ16" s="77">
        <f t="shared" ref="AQ16:AQ26" si="8">IF(AND($B16="CEREALS",$D16="Local Purchase"),$G16,0)</f>
        <v>0</v>
      </c>
      <c r="AR16" s="77">
        <f t="shared" ref="AR16:AR26" si="9">IF(AND($B16="CEREALS",$D16="Regional Purchase"),$G16,0)</f>
        <v>0</v>
      </c>
      <c r="AS16" s="77">
        <f t="shared" ref="AS16:AS26" si="10">IF(AND($B16="CEREALS",$D16="International Purchase"),$G16,0)</f>
        <v>0</v>
      </c>
      <c r="AU16" s="77">
        <f t="shared" ref="AU16:AU26" si="11">IF(AND($B16="PULSES",$D16="Local Purchase"),$G16,0)</f>
        <v>0</v>
      </c>
      <c r="AV16" s="77">
        <f t="shared" ref="AV16:AV26" si="12">IF(AND($B16="PULSES",$D16="Regional Purchase"),$G16,0)</f>
        <v>0</v>
      </c>
      <c r="AW16" s="77">
        <f t="shared" ref="AW16:AW26" si="13">IF(AND($B16="PULSES",$D16="International Purchase"),$G16,0)</f>
        <v>0</v>
      </c>
      <c r="AY16" s="77">
        <f t="shared" ref="AY16:AY26" si="14">IF(AND($B16="OILS AND FATS",$D16="Local Purchase"),$G16,0)</f>
        <v>0</v>
      </c>
      <c r="AZ16" s="77">
        <f t="shared" ref="AZ16:AZ26" si="15">IF(AND($B16="OILS AND FATS",$D16="Regional Purchase"),$G16,0)</f>
        <v>0</v>
      </c>
      <c r="BA16" s="77">
        <f t="shared" ref="BA16:BA26" si="16">IF(AND($B16="OILS AND FATS",$D16="International Purchase"),$G16,0)</f>
        <v>0</v>
      </c>
      <c r="BC16" s="77">
        <f t="shared" ref="BC16:BC26" si="17">IF(AND($B16="MIXED AND BLENDED FOOD",$D16="Local Purchase"),$G16,0)</f>
        <v>0</v>
      </c>
      <c r="BD16" s="77">
        <f t="shared" ref="BD16:BD26" si="18">IF(AND($B16="MIXED AND BLENDED FOOD",$D16="Regional Purchase"),$G16,0)</f>
        <v>0</v>
      </c>
      <c r="BE16" s="77">
        <f t="shared" ref="BE16:BE26" si="19">IF(AND($B16="MIXED AND BLENDED FOOD",$D16="International Purchase"),$G16,0)</f>
        <v>0</v>
      </c>
      <c r="BG16" s="77">
        <f t="shared" ref="BG16:BG26" si="20">IF(AND($B16="OTHERS",$D16="Local Purchase"),$G16,0)</f>
        <v>0</v>
      </c>
      <c r="BH16" s="77">
        <f t="shared" ref="BH16:BH26" si="21">IF(AND($B16="OTHERS",$D16="Regional Purchase"),$G16,0)</f>
        <v>0</v>
      </c>
      <c r="BI16" s="77">
        <f t="shared" ref="BI16:BI26" si="22">IF(AND($B16="OTHERS",$D16="International Purchase"),$G16,0)</f>
        <v>0</v>
      </c>
      <c r="BK16" s="77">
        <f t="shared" ref="BK16:BK26" si="23">IF($B16="CEREALS",$G16,0)</f>
        <v>0</v>
      </c>
      <c r="BL16" s="77">
        <f t="shared" ref="BL16:BL26" si="24">IF($B16="CEREALS",$I16,0)</f>
        <v>0</v>
      </c>
      <c r="BM16" s="77">
        <f t="shared" ref="BM16:BM26" si="25">IF($B16="CEREALS",$L16,0)</f>
        <v>0</v>
      </c>
      <c r="BN16" s="77">
        <f t="shared" ref="BN16:BN26" si="26">IF($B16="CEREALS",$N16,0)</f>
        <v>0</v>
      </c>
      <c r="BO16" s="77">
        <f>IF($B16="CEREALS",$O16,0)</f>
        <v>0</v>
      </c>
      <c r="BP16" s="77">
        <f t="shared" ref="BP16:BP26" si="27">IF($B16="CEREALS",$P16,0)</f>
        <v>0</v>
      </c>
      <c r="BQ16" s="77">
        <f t="shared" ref="BQ16:BQ26" si="28">IF($B16="CEREALS",$Q16,0)</f>
        <v>0</v>
      </c>
      <c r="BR16" s="77">
        <f t="shared" ref="BR16:BR26" si="29">IF($B16="CEREALS",$S16,0)</f>
        <v>0</v>
      </c>
      <c r="BS16" s="77">
        <f t="shared" ref="BS16:BS26" si="30">IF($B16="CEREALS",$T16,0)</f>
        <v>0</v>
      </c>
      <c r="BT16" s="77">
        <f t="shared" ref="BT16:BT26" si="31">IF($B16="CEREALS",$U16,0)</f>
        <v>0</v>
      </c>
      <c r="BV16" s="77">
        <f t="shared" ref="BV16:BV26" si="32">IF($B16="PULSES",$G16,0)</f>
        <v>0</v>
      </c>
      <c r="BW16" s="77">
        <f t="shared" ref="BW16:BW26" si="33">IF($B16="PULSES",$I16,0)</f>
        <v>0</v>
      </c>
      <c r="BX16" s="77">
        <f t="shared" ref="BX16:BX26" si="34">IF($B16="PULSES",$L16,0)</f>
        <v>0</v>
      </c>
      <c r="BY16" s="77">
        <f t="shared" ref="BY16:BY26" si="35">IF($B16="PULSES",$N16,0)</f>
        <v>0</v>
      </c>
      <c r="BZ16" s="77">
        <f t="shared" ref="BZ16:BZ26" si="36">IF($B16="PULSES",$O16,0)</f>
        <v>0</v>
      </c>
      <c r="CA16" s="77">
        <f t="shared" ref="CA16:CA26" si="37">IF($B16="PULSES",$P16,0)</f>
        <v>0</v>
      </c>
      <c r="CB16" s="77">
        <f t="shared" ref="CB16:CB26" si="38">IF($B16="PULSES",$Q16,0)</f>
        <v>0</v>
      </c>
      <c r="CC16" s="77">
        <f t="shared" ref="CC16:CC26" si="39">IF($B16="PULSES",$S16,0)</f>
        <v>0</v>
      </c>
      <c r="CD16" s="77">
        <f t="shared" ref="CD16:CD26" si="40">IF($B16="PULSES",$T16,0)</f>
        <v>0</v>
      </c>
      <c r="CE16" s="77">
        <f t="shared" ref="CE16:CE26" si="41">IF($B16="PULSES",$U16,0)</f>
        <v>0</v>
      </c>
      <c r="CG16" s="77">
        <f t="shared" ref="CG16:CG26" si="42">IF($B16="OILS AND FATS",$G16,0)</f>
        <v>0</v>
      </c>
      <c r="CH16" s="77">
        <f t="shared" ref="CH16:CH26" si="43">IF($B16="OILS AND FATS",$I16,0)</f>
        <v>0</v>
      </c>
      <c r="CI16" s="77">
        <f t="shared" ref="CI16:CI26" si="44">IF($B16="OILS AND FATS",$L16,0)</f>
        <v>0</v>
      </c>
      <c r="CJ16" s="77">
        <f t="shared" ref="CJ16:CJ26" si="45">IF($B16="OILS AND FATS",$N16,0)</f>
        <v>0</v>
      </c>
      <c r="CK16" s="77">
        <f t="shared" ref="CK16:CK26" si="46">IF($B16="OILS AND FATS",$O16,0)</f>
        <v>0</v>
      </c>
      <c r="CL16" s="77">
        <f t="shared" ref="CL16:CL26" si="47">IF($B16="OILS AND FATS",$P16,0)</f>
        <v>0</v>
      </c>
      <c r="CM16" s="77">
        <f t="shared" ref="CM16:CM26" si="48">IF($B16="OILS AND FATS",$Q16,0)</f>
        <v>0</v>
      </c>
      <c r="CN16" s="77">
        <f t="shared" ref="CN16:CN26" si="49">IF($B16="OILS AND FATS",$S16,0)</f>
        <v>0</v>
      </c>
      <c r="CO16" s="77">
        <f t="shared" ref="CO16:CO26" si="50">IF($B16="OILS AND FATS",$T16,0)</f>
        <v>0</v>
      </c>
      <c r="CP16" s="77">
        <f t="shared" ref="CP16:CP26" si="51">IF($B16="OILS AND FATS",$U16,0)</f>
        <v>0</v>
      </c>
      <c r="CR16" s="77">
        <f t="shared" ref="CR16:CR26" si="52">IF($B16="MIXED AND BLENDED FOOD",$G16,0)</f>
        <v>0</v>
      </c>
      <c r="CS16" s="77">
        <f t="shared" ref="CS16:CS26" si="53">IF($B16="MIXED AND BLENDED FOOD",$I16,0)</f>
        <v>0</v>
      </c>
      <c r="CT16" s="77">
        <f t="shared" ref="CT16:CT26" si="54">IF($B16="MIXED AND BLENDED FOOD",$L16,0)</f>
        <v>0</v>
      </c>
      <c r="CU16" s="77">
        <f t="shared" ref="CU16:CU26" si="55">IF($B16="MIXED AND BLENDED FOOD",$N16,0)</f>
        <v>0</v>
      </c>
      <c r="CV16" s="77">
        <f>IF($B16="MIXED AND BLENDED FOOD",$O16,0)</f>
        <v>0</v>
      </c>
      <c r="CW16" s="77">
        <f t="shared" ref="CW16:CW26" si="56">IF($B16="MIXED AND BLENDED FOOD",$P16,0)</f>
        <v>0</v>
      </c>
      <c r="CX16" s="77">
        <f t="shared" ref="CX16:CX26" si="57">IF($B16="MIXED AND BLENDED FOOD",$Q16,0)</f>
        <v>0</v>
      </c>
      <c r="CY16" s="77">
        <f t="shared" ref="CY16:CY26" si="58">IF($B16="MIXED AND BLENDED FOOD",$S16,0)</f>
        <v>0</v>
      </c>
      <c r="CZ16" s="77">
        <f t="shared" ref="CZ16:CZ26" si="59">IF($B16="MIXED AND BLENDED FOOD",$T16,0)</f>
        <v>0</v>
      </c>
      <c r="DA16" s="77">
        <f t="shared" ref="DA16:DA26" si="60">IF($B16="MIXED AND BLENDED FOOD",$U16,0)</f>
        <v>0</v>
      </c>
      <c r="DC16" s="77">
        <f t="shared" ref="DC16:DC26" si="61">IF($B16="OTHERS",$G16,0)</f>
        <v>0</v>
      </c>
      <c r="DD16" s="77">
        <f t="shared" ref="DD16:DD26" si="62">IF($B16="OTHERS",$I16,0)</f>
        <v>0</v>
      </c>
      <c r="DE16" s="77">
        <f t="shared" ref="DE16:DE26" si="63">IF($B16="OTHERS",$L16,0)</f>
        <v>0</v>
      </c>
      <c r="DF16" s="77">
        <f t="shared" ref="DF16:DF26" si="64">IF($B16="OTHERS",$N16,0)</f>
        <v>0</v>
      </c>
      <c r="DG16" s="77">
        <f>IF($B16="OTHERS",$O16,0)</f>
        <v>0</v>
      </c>
      <c r="DH16" s="77">
        <f t="shared" ref="DH16:DH26" si="65">IF($B16="OTHERS",$P16,0)</f>
        <v>0</v>
      </c>
      <c r="DI16" s="77">
        <f t="shared" ref="DI16:DI26" si="66">IF($B16="OTHERS",$Q16,0)</f>
        <v>0</v>
      </c>
      <c r="DJ16" s="77">
        <f t="shared" ref="DJ16:DJ26" si="67">IF($B16="OTHERS",$S16,0)</f>
        <v>0</v>
      </c>
      <c r="DK16" s="77">
        <f t="shared" ref="DK16:DK26" si="68">IF($B16="OTHERS",$T16,0)</f>
        <v>0</v>
      </c>
      <c r="DL16" s="77">
        <f t="shared" ref="DL16:DL26" si="69">IF($B16="OTHERS",$U16,0)</f>
        <v>0</v>
      </c>
      <c r="DN16" s="77"/>
      <c r="DO16" s="77"/>
      <c r="DP16" s="77"/>
      <c r="DQ16" s="77"/>
      <c r="DR16" s="77"/>
      <c r="DS16" s="77"/>
    </row>
    <row r="17" spans="2:137" s="5" customFormat="1" ht="18" customHeight="1" x14ac:dyDescent="0.25">
      <c r="B17" s="78"/>
      <c r="C17" s="63"/>
      <c r="D17" s="63"/>
      <c r="E17" s="63"/>
      <c r="F17" s="63"/>
      <c r="G17" s="64"/>
      <c r="H17" s="65"/>
      <c r="I17" s="79">
        <f t="shared" si="1"/>
        <v>0</v>
      </c>
      <c r="J17" s="80"/>
      <c r="K17" s="68"/>
      <c r="L17" s="81">
        <f t="shared" si="2"/>
        <v>0</v>
      </c>
      <c r="M17" s="82">
        <f t="shared" si="3"/>
        <v>0</v>
      </c>
      <c r="N17" s="83">
        <f t="shared" ref="N17:N25" si="70">ROUND($G17,2)*M17</f>
        <v>0</v>
      </c>
      <c r="O17" s="71">
        <f t="shared" ref="O17:O25" si="71">(I17+L17+N17)*fla_01</f>
        <v>0</v>
      </c>
      <c r="P17" s="71">
        <f t="shared" ref="P17:P25" si="72">I17+L17+N17+O17</f>
        <v>0</v>
      </c>
      <c r="Q17" s="84">
        <f t="shared" si="4"/>
        <v>0</v>
      </c>
      <c r="R17" s="73"/>
      <c r="S17" s="74">
        <f t="shared" si="5"/>
        <v>0</v>
      </c>
      <c r="T17" s="75">
        <f t="shared" si="6"/>
        <v>0</v>
      </c>
      <c r="U17" s="76">
        <f t="shared" si="7"/>
        <v>0</v>
      </c>
      <c r="AQ17" s="77">
        <f t="shared" si="8"/>
        <v>0</v>
      </c>
      <c r="AR17" s="77">
        <f t="shared" si="9"/>
        <v>0</v>
      </c>
      <c r="AS17" s="77">
        <f t="shared" si="10"/>
        <v>0</v>
      </c>
      <c r="AU17" s="77">
        <f t="shared" si="11"/>
        <v>0</v>
      </c>
      <c r="AV17" s="77">
        <f t="shared" si="12"/>
        <v>0</v>
      </c>
      <c r="AW17" s="77">
        <f t="shared" si="13"/>
        <v>0</v>
      </c>
      <c r="AY17" s="77">
        <f t="shared" si="14"/>
        <v>0</v>
      </c>
      <c r="AZ17" s="77">
        <f t="shared" si="15"/>
        <v>0</v>
      </c>
      <c r="BA17" s="77">
        <f t="shared" si="16"/>
        <v>0</v>
      </c>
      <c r="BC17" s="77">
        <f t="shared" si="17"/>
        <v>0</v>
      </c>
      <c r="BD17" s="77">
        <f t="shared" si="18"/>
        <v>0</v>
      </c>
      <c r="BE17" s="77">
        <f t="shared" si="19"/>
        <v>0</v>
      </c>
      <c r="BG17" s="77">
        <f t="shared" si="20"/>
        <v>0</v>
      </c>
      <c r="BH17" s="77">
        <f t="shared" si="21"/>
        <v>0</v>
      </c>
      <c r="BI17" s="77">
        <f t="shared" si="22"/>
        <v>0</v>
      </c>
      <c r="BK17" s="77">
        <f t="shared" si="23"/>
        <v>0</v>
      </c>
      <c r="BL17" s="77">
        <f t="shared" si="24"/>
        <v>0</v>
      </c>
      <c r="BM17" s="77">
        <f t="shared" si="25"/>
        <v>0</v>
      </c>
      <c r="BN17" s="77">
        <f t="shared" si="26"/>
        <v>0</v>
      </c>
      <c r="BO17" s="77">
        <f t="shared" ref="BO17:BO26" si="73">IF($B17="CEREALS",$O17,0)</f>
        <v>0</v>
      </c>
      <c r="BP17" s="77">
        <f t="shared" si="27"/>
        <v>0</v>
      </c>
      <c r="BQ17" s="77">
        <f t="shared" si="28"/>
        <v>0</v>
      </c>
      <c r="BR17" s="77">
        <f t="shared" si="29"/>
        <v>0</v>
      </c>
      <c r="BS17" s="77">
        <f t="shared" si="30"/>
        <v>0</v>
      </c>
      <c r="BT17" s="77">
        <f t="shared" si="31"/>
        <v>0</v>
      </c>
      <c r="BV17" s="77">
        <f t="shared" si="32"/>
        <v>0</v>
      </c>
      <c r="BW17" s="77">
        <f t="shared" si="33"/>
        <v>0</v>
      </c>
      <c r="BX17" s="77">
        <f t="shared" si="34"/>
        <v>0</v>
      </c>
      <c r="BY17" s="77">
        <f t="shared" si="35"/>
        <v>0</v>
      </c>
      <c r="BZ17" s="77">
        <f t="shared" si="36"/>
        <v>0</v>
      </c>
      <c r="CA17" s="77">
        <f t="shared" si="37"/>
        <v>0</v>
      </c>
      <c r="CB17" s="77">
        <f t="shared" si="38"/>
        <v>0</v>
      </c>
      <c r="CC17" s="77">
        <f t="shared" si="39"/>
        <v>0</v>
      </c>
      <c r="CD17" s="77">
        <f t="shared" si="40"/>
        <v>0</v>
      </c>
      <c r="CE17" s="77">
        <f t="shared" si="41"/>
        <v>0</v>
      </c>
      <c r="CG17" s="77">
        <f t="shared" si="42"/>
        <v>0</v>
      </c>
      <c r="CH17" s="77">
        <f t="shared" si="43"/>
        <v>0</v>
      </c>
      <c r="CI17" s="77">
        <f t="shared" si="44"/>
        <v>0</v>
      </c>
      <c r="CJ17" s="77">
        <f t="shared" si="45"/>
        <v>0</v>
      </c>
      <c r="CK17" s="77">
        <f t="shared" si="46"/>
        <v>0</v>
      </c>
      <c r="CL17" s="77">
        <f t="shared" si="47"/>
        <v>0</v>
      </c>
      <c r="CM17" s="77">
        <f t="shared" si="48"/>
        <v>0</v>
      </c>
      <c r="CN17" s="77">
        <f t="shared" si="49"/>
        <v>0</v>
      </c>
      <c r="CO17" s="77">
        <f t="shared" si="50"/>
        <v>0</v>
      </c>
      <c r="CP17" s="77">
        <f t="shared" si="51"/>
        <v>0</v>
      </c>
      <c r="CR17" s="77">
        <f t="shared" si="52"/>
        <v>0</v>
      </c>
      <c r="CS17" s="77">
        <f t="shared" si="53"/>
        <v>0</v>
      </c>
      <c r="CT17" s="77">
        <f t="shared" si="54"/>
        <v>0</v>
      </c>
      <c r="CU17" s="77">
        <f t="shared" si="55"/>
        <v>0</v>
      </c>
      <c r="CV17" s="77">
        <f t="shared" ref="CV17:CV26" si="74">IF($B17="MIXED AND BLENDED FOOD",$O17,0)</f>
        <v>0</v>
      </c>
      <c r="CW17" s="77">
        <f t="shared" si="56"/>
        <v>0</v>
      </c>
      <c r="CX17" s="77">
        <f t="shared" si="57"/>
        <v>0</v>
      </c>
      <c r="CY17" s="77">
        <f t="shared" si="58"/>
        <v>0</v>
      </c>
      <c r="CZ17" s="77">
        <f t="shared" si="59"/>
        <v>0</v>
      </c>
      <c r="DA17" s="77">
        <f t="shared" si="60"/>
        <v>0</v>
      </c>
      <c r="DC17" s="77">
        <f t="shared" si="61"/>
        <v>0</v>
      </c>
      <c r="DD17" s="77">
        <f t="shared" si="62"/>
        <v>0</v>
      </c>
      <c r="DE17" s="77">
        <f t="shared" si="63"/>
        <v>0</v>
      </c>
      <c r="DF17" s="77">
        <f t="shared" si="64"/>
        <v>0</v>
      </c>
      <c r="DG17" s="77">
        <f t="shared" ref="DG17:DG26" si="75">IF($B17="OTHERS",$O17,0)</f>
        <v>0</v>
      </c>
      <c r="DH17" s="77">
        <f t="shared" si="65"/>
        <v>0</v>
      </c>
      <c r="DI17" s="77">
        <f t="shared" si="66"/>
        <v>0</v>
      </c>
      <c r="DJ17" s="77">
        <f t="shared" si="67"/>
        <v>0</v>
      </c>
      <c r="DK17" s="77">
        <f t="shared" si="68"/>
        <v>0</v>
      </c>
      <c r="DL17" s="77">
        <f t="shared" si="69"/>
        <v>0</v>
      </c>
      <c r="DN17" s="77"/>
      <c r="DO17" s="77"/>
      <c r="DP17" s="77"/>
      <c r="DQ17" s="77"/>
      <c r="DR17" s="77"/>
      <c r="DS17" s="77"/>
    </row>
    <row r="18" spans="2:137" s="5" customFormat="1" ht="18" customHeight="1" x14ac:dyDescent="0.25">
      <c r="B18" s="78"/>
      <c r="C18" s="85"/>
      <c r="D18" s="63"/>
      <c r="E18" s="63"/>
      <c r="F18" s="63"/>
      <c r="G18" s="86"/>
      <c r="H18" s="87"/>
      <c r="I18" s="79">
        <f t="shared" si="1"/>
        <v>0</v>
      </c>
      <c r="J18" s="80"/>
      <c r="K18" s="68"/>
      <c r="L18" s="81">
        <f t="shared" si="2"/>
        <v>0</v>
      </c>
      <c r="M18" s="82">
        <f t="shared" si="3"/>
        <v>0</v>
      </c>
      <c r="N18" s="83">
        <f t="shared" si="70"/>
        <v>0</v>
      </c>
      <c r="O18" s="71">
        <f t="shared" si="71"/>
        <v>0</v>
      </c>
      <c r="P18" s="71">
        <f t="shared" si="72"/>
        <v>0</v>
      </c>
      <c r="Q18" s="84">
        <f t="shared" si="4"/>
        <v>0</v>
      </c>
      <c r="R18" s="73"/>
      <c r="S18" s="74">
        <f t="shared" si="5"/>
        <v>0</v>
      </c>
      <c r="T18" s="75">
        <f t="shared" si="6"/>
        <v>0</v>
      </c>
      <c r="U18" s="76">
        <f t="shared" si="7"/>
        <v>0</v>
      </c>
      <c r="AQ18" s="77">
        <f t="shared" si="8"/>
        <v>0</v>
      </c>
      <c r="AR18" s="77">
        <f t="shared" si="9"/>
        <v>0</v>
      </c>
      <c r="AS18" s="77">
        <f t="shared" si="10"/>
        <v>0</v>
      </c>
      <c r="AU18" s="77">
        <f t="shared" si="11"/>
        <v>0</v>
      </c>
      <c r="AV18" s="77">
        <f t="shared" si="12"/>
        <v>0</v>
      </c>
      <c r="AW18" s="77">
        <f t="shared" si="13"/>
        <v>0</v>
      </c>
      <c r="AY18" s="77">
        <f t="shared" si="14"/>
        <v>0</v>
      </c>
      <c r="AZ18" s="77">
        <f t="shared" si="15"/>
        <v>0</v>
      </c>
      <c r="BA18" s="77">
        <f t="shared" si="16"/>
        <v>0</v>
      </c>
      <c r="BC18" s="77">
        <f t="shared" si="17"/>
        <v>0</v>
      </c>
      <c r="BD18" s="77">
        <f t="shared" si="18"/>
        <v>0</v>
      </c>
      <c r="BE18" s="77">
        <f t="shared" si="19"/>
        <v>0</v>
      </c>
      <c r="BG18" s="77">
        <f t="shared" si="20"/>
        <v>0</v>
      </c>
      <c r="BH18" s="77">
        <f t="shared" si="21"/>
        <v>0</v>
      </c>
      <c r="BI18" s="77">
        <f t="shared" si="22"/>
        <v>0</v>
      </c>
      <c r="BK18" s="77">
        <f t="shared" si="23"/>
        <v>0</v>
      </c>
      <c r="BL18" s="77">
        <f t="shared" si="24"/>
        <v>0</v>
      </c>
      <c r="BM18" s="77">
        <f t="shared" si="25"/>
        <v>0</v>
      </c>
      <c r="BN18" s="77">
        <f t="shared" si="26"/>
        <v>0</v>
      </c>
      <c r="BO18" s="77">
        <f t="shared" si="73"/>
        <v>0</v>
      </c>
      <c r="BP18" s="77">
        <f t="shared" si="27"/>
        <v>0</v>
      </c>
      <c r="BQ18" s="77">
        <f t="shared" si="28"/>
        <v>0</v>
      </c>
      <c r="BR18" s="77">
        <f t="shared" si="29"/>
        <v>0</v>
      </c>
      <c r="BS18" s="77">
        <f t="shared" si="30"/>
        <v>0</v>
      </c>
      <c r="BT18" s="77">
        <f t="shared" si="31"/>
        <v>0</v>
      </c>
      <c r="BV18" s="77">
        <f t="shared" si="32"/>
        <v>0</v>
      </c>
      <c r="BW18" s="77">
        <f t="shared" si="33"/>
        <v>0</v>
      </c>
      <c r="BX18" s="77">
        <f t="shared" si="34"/>
        <v>0</v>
      </c>
      <c r="BY18" s="77">
        <f t="shared" si="35"/>
        <v>0</v>
      </c>
      <c r="BZ18" s="77">
        <f t="shared" si="36"/>
        <v>0</v>
      </c>
      <c r="CA18" s="77">
        <f t="shared" si="37"/>
        <v>0</v>
      </c>
      <c r="CB18" s="77">
        <f t="shared" si="38"/>
        <v>0</v>
      </c>
      <c r="CC18" s="77">
        <f t="shared" si="39"/>
        <v>0</v>
      </c>
      <c r="CD18" s="77">
        <f t="shared" si="40"/>
        <v>0</v>
      </c>
      <c r="CE18" s="77">
        <f t="shared" si="41"/>
        <v>0</v>
      </c>
      <c r="CG18" s="77">
        <f t="shared" si="42"/>
        <v>0</v>
      </c>
      <c r="CH18" s="77">
        <f t="shared" si="43"/>
        <v>0</v>
      </c>
      <c r="CI18" s="77">
        <f t="shared" si="44"/>
        <v>0</v>
      </c>
      <c r="CJ18" s="77">
        <f t="shared" si="45"/>
        <v>0</v>
      </c>
      <c r="CK18" s="77">
        <f t="shared" si="46"/>
        <v>0</v>
      </c>
      <c r="CL18" s="77">
        <f t="shared" si="47"/>
        <v>0</v>
      </c>
      <c r="CM18" s="77">
        <f t="shared" si="48"/>
        <v>0</v>
      </c>
      <c r="CN18" s="77">
        <f t="shared" si="49"/>
        <v>0</v>
      </c>
      <c r="CO18" s="77">
        <f t="shared" si="50"/>
        <v>0</v>
      </c>
      <c r="CP18" s="77">
        <f t="shared" si="51"/>
        <v>0</v>
      </c>
      <c r="CR18" s="77">
        <f t="shared" si="52"/>
        <v>0</v>
      </c>
      <c r="CS18" s="77">
        <f t="shared" si="53"/>
        <v>0</v>
      </c>
      <c r="CT18" s="77">
        <f t="shared" si="54"/>
        <v>0</v>
      </c>
      <c r="CU18" s="77">
        <f t="shared" si="55"/>
        <v>0</v>
      </c>
      <c r="CV18" s="77">
        <f t="shared" si="74"/>
        <v>0</v>
      </c>
      <c r="CW18" s="77">
        <f t="shared" si="56"/>
        <v>0</v>
      </c>
      <c r="CX18" s="77">
        <f t="shared" si="57"/>
        <v>0</v>
      </c>
      <c r="CY18" s="77">
        <f t="shared" si="58"/>
        <v>0</v>
      </c>
      <c r="CZ18" s="77">
        <f t="shared" si="59"/>
        <v>0</v>
      </c>
      <c r="DA18" s="77">
        <f t="shared" si="60"/>
        <v>0</v>
      </c>
      <c r="DC18" s="77">
        <f t="shared" si="61"/>
        <v>0</v>
      </c>
      <c r="DD18" s="77">
        <f t="shared" si="62"/>
        <v>0</v>
      </c>
      <c r="DE18" s="77">
        <f t="shared" si="63"/>
        <v>0</v>
      </c>
      <c r="DF18" s="77">
        <f t="shared" si="64"/>
        <v>0</v>
      </c>
      <c r="DG18" s="77">
        <f t="shared" si="75"/>
        <v>0</v>
      </c>
      <c r="DH18" s="77">
        <f t="shared" si="65"/>
        <v>0</v>
      </c>
      <c r="DI18" s="77">
        <f t="shared" si="66"/>
        <v>0</v>
      </c>
      <c r="DJ18" s="77">
        <f t="shared" si="67"/>
        <v>0</v>
      </c>
      <c r="DK18" s="77">
        <f t="shared" si="68"/>
        <v>0</v>
      </c>
      <c r="DL18" s="77">
        <f t="shared" si="69"/>
        <v>0</v>
      </c>
      <c r="DN18" s="77"/>
      <c r="DO18" s="77"/>
      <c r="DP18" s="77"/>
      <c r="DQ18" s="77"/>
      <c r="DR18" s="77"/>
      <c r="DS18" s="77"/>
    </row>
    <row r="19" spans="2:137" s="5" customFormat="1" ht="18" customHeight="1" x14ac:dyDescent="0.25">
      <c r="B19" s="78"/>
      <c r="C19" s="85"/>
      <c r="D19" s="85"/>
      <c r="E19" s="85"/>
      <c r="F19" s="85"/>
      <c r="G19" s="86"/>
      <c r="H19" s="87"/>
      <c r="I19" s="79">
        <f t="shared" si="1"/>
        <v>0</v>
      </c>
      <c r="J19" s="80"/>
      <c r="K19" s="88">
        <v>0</v>
      </c>
      <c r="L19" s="81">
        <f t="shared" si="2"/>
        <v>0</v>
      </c>
      <c r="M19" s="82">
        <f t="shared" si="3"/>
        <v>0</v>
      </c>
      <c r="N19" s="83">
        <f t="shared" si="70"/>
        <v>0</v>
      </c>
      <c r="O19" s="71">
        <f t="shared" si="71"/>
        <v>0</v>
      </c>
      <c r="P19" s="71">
        <f t="shared" si="72"/>
        <v>0</v>
      </c>
      <c r="Q19" s="84">
        <f t="shared" si="4"/>
        <v>0</v>
      </c>
      <c r="R19" s="73"/>
      <c r="S19" s="74">
        <f t="shared" si="5"/>
        <v>0</v>
      </c>
      <c r="T19" s="75">
        <f t="shared" si="6"/>
        <v>0</v>
      </c>
      <c r="U19" s="76">
        <f t="shared" si="7"/>
        <v>0</v>
      </c>
      <c r="AQ19" s="77">
        <f t="shared" si="8"/>
        <v>0</v>
      </c>
      <c r="AR19" s="77">
        <f t="shared" si="9"/>
        <v>0</v>
      </c>
      <c r="AS19" s="77">
        <f t="shared" si="10"/>
        <v>0</v>
      </c>
      <c r="AU19" s="77">
        <f t="shared" si="11"/>
        <v>0</v>
      </c>
      <c r="AV19" s="77">
        <f t="shared" si="12"/>
        <v>0</v>
      </c>
      <c r="AW19" s="77">
        <f t="shared" si="13"/>
        <v>0</v>
      </c>
      <c r="AY19" s="77">
        <f t="shared" si="14"/>
        <v>0</v>
      </c>
      <c r="AZ19" s="77">
        <f t="shared" si="15"/>
        <v>0</v>
      </c>
      <c r="BA19" s="77">
        <f t="shared" si="16"/>
        <v>0</v>
      </c>
      <c r="BC19" s="77">
        <f t="shared" si="17"/>
        <v>0</v>
      </c>
      <c r="BD19" s="77">
        <f t="shared" si="18"/>
        <v>0</v>
      </c>
      <c r="BE19" s="77">
        <f t="shared" si="19"/>
        <v>0</v>
      </c>
      <c r="BG19" s="77">
        <f t="shared" si="20"/>
        <v>0</v>
      </c>
      <c r="BH19" s="77">
        <f t="shared" si="21"/>
        <v>0</v>
      </c>
      <c r="BI19" s="77">
        <f t="shared" si="22"/>
        <v>0</v>
      </c>
      <c r="BK19" s="77">
        <f t="shared" si="23"/>
        <v>0</v>
      </c>
      <c r="BL19" s="77">
        <f t="shared" si="24"/>
        <v>0</v>
      </c>
      <c r="BM19" s="77">
        <f t="shared" si="25"/>
        <v>0</v>
      </c>
      <c r="BN19" s="77">
        <f t="shared" si="26"/>
        <v>0</v>
      </c>
      <c r="BO19" s="77">
        <f t="shared" si="73"/>
        <v>0</v>
      </c>
      <c r="BP19" s="77">
        <f t="shared" si="27"/>
        <v>0</v>
      </c>
      <c r="BQ19" s="77">
        <f t="shared" si="28"/>
        <v>0</v>
      </c>
      <c r="BR19" s="77">
        <f t="shared" si="29"/>
        <v>0</v>
      </c>
      <c r="BS19" s="77">
        <f t="shared" si="30"/>
        <v>0</v>
      </c>
      <c r="BT19" s="77">
        <f t="shared" si="31"/>
        <v>0</v>
      </c>
      <c r="BV19" s="77">
        <f t="shared" si="32"/>
        <v>0</v>
      </c>
      <c r="BW19" s="77">
        <f t="shared" si="33"/>
        <v>0</v>
      </c>
      <c r="BX19" s="77">
        <f t="shared" si="34"/>
        <v>0</v>
      </c>
      <c r="BY19" s="77">
        <f t="shared" si="35"/>
        <v>0</v>
      </c>
      <c r="BZ19" s="77">
        <f t="shared" si="36"/>
        <v>0</v>
      </c>
      <c r="CA19" s="77">
        <f t="shared" si="37"/>
        <v>0</v>
      </c>
      <c r="CB19" s="77">
        <f t="shared" si="38"/>
        <v>0</v>
      </c>
      <c r="CC19" s="77">
        <f t="shared" si="39"/>
        <v>0</v>
      </c>
      <c r="CD19" s="77">
        <f t="shared" si="40"/>
        <v>0</v>
      </c>
      <c r="CE19" s="77">
        <f t="shared" si="41"/>
        <v>0</v>
      </c>
      <c r="CG19" s="77">
        <f t="shared" si="42"/>
        <v>0</v>
      </c>
      <c r="CH19" s="77">
        <f t="shared" si="43"/>
        <v>0</v>
      </c>
      <c r="CI19" s="77">
        <f t="shared" si="44"/>
        <v>0</v>
      </c>
      <c r="CJ19" s="77">
        <f t="shared" si="45"/>
        <v>0</v>
      </c>
      <c r="CK19" s="77">
        <f t="shared" si="46"/>
        <v>0</v>
      </c>
      <c r="CL19" s="77">
        <f t="shared" si="47"/>
        <v>0</v>
      </c>
      <c r="CM19" s="77">
        <f t="shared" si="48"/>
        <v>0</v>
      </c>
      <c r="CN19" s="77">
        <f t="shared" si="49"/>
        <v>0</v>
      </c>
      <c r="CO19" s="77">
        <f t="shared" si="50"/>
        <v>0</v>
      </c>
      <c r="CP19" s="77">
        <f t="shared" si="51"/>
        <v>0</v>
      </c>
      <c r="CR19" s="77">
        <f t="shared" si="52"/>
        <v>0</v>
      </c>
      <c r="CS19" s="77">
        <f t="shared" si="53"/>
        <v>0</v>
      </c>
      <c r="CT19" s="77">
        <f t="shared" si="54"/>
        <v>0</v>
      </c>
      <c r="CU19" s="77">
        <f t="shared" si="55"/>
        <v>0</v>
      </c>
      <c r="CV19" s="77">
        <f t="shared" si="74"/>
        <v>0</v>
      </c>
      <c r="CW19" s="77">
        <f t="shared" si="56"/>
        <v>0</v>
      </c>
      <c r="CX19" s="77">
        <f t="shared" si="57"/>
        <v>0</v>
      </c>
      <c r="CY19" s="77">
        <f t="shared" si="58"/>
        <v>0</v>
      </c>
      <c r="CZ19" s="77">
        <f t="shared" si="59"/>
        <v>0</v>
      </c>
      <c r="DA19" s="77">
        <f t="shared" si="60"/>
        <v>0</v>
      </c>
      <c r="DC19" s="77">
        <f t="shared" si="61"/>
        <v>0</v>
      </c>
      <c r="DD19" s="77">
        <f t="shared" si="62"/>
        <v>0</v>
      </c>
      <c r="DE19" s="77">
        <f t="shared" si="63"/>
        <v>0</v>
      </c>
      <c r="DF19" s="77">
        <f t="shared" si="64"/>
        <v>0</v>
      </c>
      <c r="DG19" s="77">
        <f t="shared" si="75"/>
        <v>0</v>
      </c>
      <c r="DH19" s="77">
        <f t="shared" si="65"/>
        <v>0</v>
      </c>
      <c r="DI19" s="77">
        <f t="shared" si="66"/>
        <v>0</v>
      </c>
      <c r="DJ19" s="77">
        <f t="shared" si="67"/>
        <v>0</v>
      </c>
      <c r="DK19" s="77">
        <f t="shared" si="68"/>
        <v>0</v>
      </c>
      <c r="DL19" s="77">
        <f t="shared" si="69"/>
        <v>0</v>
      </c>
      <c r="DN19" s="77"/>
      <c r="DO19" s="77"/>
      <c r="DP19" s="77"/>
      <c r="DQ19" s="77"/>
      <c r="DR19" s="77"/>
      <c r="DS19" s="77"/>
    </row>
    <row r="20" spans="2:137" s="5" customFormat="1" ht="18" customHeight="1" x14ac:dyDescent="0.25">
      <c r="B20" s="78"/>
      <c r="C20" s="85"/>
      <c r="D20" s="85"/>
      <c r="E20" s="85"/>
      <c r="F20" s="85"/>
      <c r="G20" s="86"/>
      <c r="H20" s="87"/>
      <c r="I20" s="79">
        <f t="shared" si="1"/>
        <v>0</v>
      </c>
      <c r="J20" s="80"/>
      <c r="K20" s="88"/>
      <c r="L20" s="81">
        <f t="shared" si="2"/>
        <v>0</v>
      </c>
      <c r="M20" s="82">
        <f t="shared" si="3"/>
        <v>0</v>
      </c>
      <c r="N20" s="83">
        <f t="shared" si="70"/>
        <v>0</v>
      </c>
      <c r="O20" s="71">
        <f t="shared" si="71"/>
        <v>0</v>
      </c>
      <c r="P20" s="71">
        <f t="shared" si="72"/>
        <v>0</v>
      </c>
      <c r="Q20" s="84">
        <f t="shared" si="4"/>
        <v>0</v>
      </c>
      <c r="R20" s="73"/>
      <c r="S20" s="74">
        <f t="shared" si="5"/>
        <v>0</v>
      </c>
      <c r="T20" s="75">
        <f t="shared" si="6"/>
        <v>0</v>
      </c>
      <c r="U20" s="76">
        <f t="shared" si="7"/>
        <v>0</v>
      </c>
      <c r="AQ20" s="77">
        <f t="shared" si="8"/>
        <v>0</v>
      </c>
      <c r="AR20" s="77">
        <f t="shared" si="9"/>
        <v>0</v>
      </c>
      <c r="AS20" s="77">
        <f t="shared" si="10"/>
        <v>0</v>
      </c>
      <c r="AU20" s="77">
        <f t="shared" si="11"/>
        <v>0</v>
      </c>
      <c r="AV20" s="77">
        <f t="shared" si="12"/>
        <v>0</v>
      </c>
      <c r="AW20" s="77">
        <f t="shared" si="13"/>
        <v>0</v>
      </c>
      <c r="AY20" s="77">
        <f t="shared" si="14"/>
        <v>0</v>
      </c>
      <c r="AZ20" s="77">
        <f t="shared" si="15"/>
        <v>0</v>
      </c>
      <c r="BA20" s="77">
        <f t="shared" si="16"/>
        <v>0</v>
      </c>
      <c r="BC20" s="77">
        <f t="shared" si="17"/>
        <v>0</v>
      </c>
      <c r="BD20" s="77">
        <f t="shared" si="18"/>
        <v>0</v>
      </c>
      <c r="BE20" s="77">
        <f t="shared" si="19"/>
        <v>0</v>
      </c>
      <c r="BG20" s="77">
        <f t="shared" si="20"/>
        <v>0</v>
      </c>
      <c r="BH20" s="77">
        <f t="shared" si="21"/>
        <v>0</v>
      </c>
      <c r="BI20" s="77">
        <f t="shared" si="22"/>
        <v>0</v>
      </c>
      <c r="BK20" s="77">
        <f t="shared" si="23"/>
        <v>0</v>
      </c>
      <c r="BL20" s="77">
        <f t="shared" si="24"/>
        <v>0</v>
      </c>
      <c r="BM20" s="77">
        <f t="shared" si="25"/>
        <v>0</v>
      </c>
      <c r="BN20" s="77">
        <f t="shared" si="26"/>
        <v>0</v>
      </c>
      <c r="BO20" s="77">
        <f t="shared" si="73"/>
        <v>0</v>
      </c>
      <c r="BP20" s="77">
        <f t="shared" si="27"/>
        <v>0</v>
      </c>
      <c r="BQ20" s="77">
        <f t="shared" si="28"/>
        <v>0</v>
      </c>
      <c r="BR20" s="77">
        <f t="shared" si="29"/>
        <v>0</v>
      </c>
      <c r="BS20" s="77">
        <f t="shared" si="30"/>
        <v>0</v>
      </c>
      <c r="BT20" s="77">
        <f t="shared" si="31"/>
        <v>0</v>
      </c>
      <c r="BV20" s="77">
        <f t="shared" si="32"/>
        <v>0</v>
      </c>
      <c r="BW20" s="77">
        <f t="shared" si="33"/>
        <v>0</v>
      </c>
      <c r="BX20" s="77">
        <f t="shared" si="34"/>
        <v>0</v>
      </c>
      <c r="BY20" s="77">
        <f t="shared" si="35"/>
        <v>0</v>
      </c>
      <c r="BZ20" s="77">
        <f t="shared" si="36"/>
        <v>0</v>
      </c>
      <c r="CA20" s="77">
        <f t="shared" si="37"/>
        <v>0</v>
      </c>
      <c r="CB20" s="77">
        <f t="shared" si="38"/>
        <v>0</v>
      </c>
      <c r="CC20" s="77">
        <f t="shared" si="39"/>
        <v>0</v>
      </c>
      <c r="CD20" s="77">
        <f t="shared" si="40"/>
        <v>0</v>
      </c>
      <c r="CE20" s="77">
        <f t="shared" si="41"/>
        <v>0</v>
      </c>
      <c r="CG20" s="77">
        <f t="shared" si="42"/>
        <v>0</v>
      </c>
      <c r="CH20" s="77">
        <f t="shared" si="43"/>
        <v>0</v>
      </c>
      <c r="CI20" s="77">
        <f t="shared" si="44"/>
        <v>0</v>
      </c>
      <c r="CJ20" s="77">
        <f t="shared" si="45"/>
        <v>0</v>
      </c>
      <c r="CK20" s="77">
        <f t="shared" si="46"/>
        <v>0</v>
      </c>
      <c r="CL20" s="77">
        <f t="shared" si="47"/>
        <v>0</v>
      </c>
      <c r="CM20" s="77">
        <f t="shared" si="48"/>
        <v>0</v>
      </c>
      <c r="CN20" s="77">
        <f t="shared" si="49"/>
        <v>0</v>
      </c>
      <c r="CO20" s="77">
        <f t="shared" si="50"/>
        <v>0</v>
      </c>
      <c r="CP20" s="77">
        <f t="shared" si="51"/>
        <v>0</v>
      </c>
      <c r="CR20" s="77">
        <f t="shared" si="52"/>
        <v>0</v>
      </c>
      <c r="CS20" s="77">
        <f t="shared" si="53"/>
        <v>0</v>
      </c>
      <c r="CT20" s="77">
        <f t="shared" si="54"/>
        <v>0</v>
      </c>
      <c r="CU20" s="77">
        <f t="shared" si="55"/>
        <v>0</v>
      </c>
      <c r="CV20" s="77">
        <f t="shared" si="74"/>
        <v>0</v>
      </c>
      <c r="CW20" s="77">
        <f t="shared" si="56"/>
        <v>0</v>
      </c>
      <c r="CX20" s="77">
        <f t="shared" si="57"/>
        <v>0</v>
      </c>
      <c r="CY20" s="77">
        <f t="shared" si="58"/>
        <v>0</v>
      </c>
      <c r="CZ20" s="77">
        <f t="shared" si="59"/>
        <v>0</v>
      </c>
      <c r="DA20" s="77">
        <f t="shared" si="60"/>
        <v>0</v>
      </c>
      <c r="DC20" s="77">
        <f t="shared" si="61"/>
        <v>0</v>
      </c>
      <c r="DD20" s="77">
        <f t="shared" si="62"/>
        <v>0</v>
      </c>
      <c r="DE20" s="77">
        <f t="shared" si="63"/>
        <v>0</v>
      </c>
      <c r="DF20" s="77">
        <f t="shared" si="64"/>
        <v>0</v>
      </c>
      <c r="DG20" s="77">
        <f t="shared" si="75"/>
        <v>0</v>
      </c>
      <c r="DH20" s="77">
        <f t="shared" si="65"/>
        <v>0</v>
      </c>
      <c r="DI20" s="77">
        <f t="shared" si="66"/>
        <v>0</v>
      </c>
      <c r="DJ20" s="77">
        <f t="shared" si="67"/>
        <v>0</v>
      </c>
      <c r="DK20" s="77">
        <f t="shared" si="68"/>
        <v>0</v>
      </c>
      <c r="DL20" s="77">
        <f t="shared" si="69"/>
        <v>0</v>
      </c>
      <c r="DN20" s="77"/>
      <c r="DO20" s="77"/>
      <c r="DP20" s="77"/>
      <c r="DQ20" s="77"/>
      <c r="DR20" s="77"/>
      <c r="DS20" s="77"/>
    </row>
    <row r="21" spans="2:137" s="5" customFormat="1" ht="18" customHeight="1" x14ac:dyDescent="0.25">
      <c r="B21" s="78"/>
      <c r="C21" s="85"/>
      <c r="D21" s="85"/>
      <c r="E21" s="85"/>
      <c r="F21" s="85"/>
      <c r="G21" s="86"/>
      <c r="H21" s="87"/>
      <c r="I21" s="79">
        <f t="shared" si="1"/>
        <v>0</v>
      </c>
      <c r="J21" s="80"/>
      <c r="K21" s="88"/>
      <c r="L21" s="81">
        <f t="shared" si="2"/>
        <v>0</v>
      </c>
      <c r="M21" s="82">
        <f t="shared" si="3"/>
        <v>0</v>
      </c>
      <c r="N21" s="83">
        <f t="shared" si="70"/>
        <v>0</v>
      </c>
      <c r="O21" s="71">
        <f t="shared" si="71"/>
        <v>0</v>
      </c>
      <c r="P21" s="71">
        <f t="shared" si="72"/>
        <v>0</v>
      </c>
      <c r="Q21" s="84">
        <f t="shared" si="4"/>
        <v>0</v>
      </c>
      <c r="R21" s="73"/>
      <c r="S21" s="74">
        <f t="shared" si="5"/>
        <v>0</v>
      </c>
      <c r="T21" s="75">
        <f t="shared" si="6"/>
        <v>0</v>
      </c>
      <c r="U21" s="76">
        <f t="shared" si="7"/>
        <v>0</v>
      </c>
      <c r="AQ21" s="77">
        <f t="shared" si="8"/>
        <v>0</v>
      </c>
      <c r="AR21" s="77">
        <f t="shared" si="9"/>
        <v>0</v>
      </c>
      <c r="AS21" s="77">
        <f t="shared" si="10"/>
        <v>0</v>
      </c>
      <c r="AU21" s="77">
        <f t="shared" si="11"/>
        <v>0</v>
      </c>
      <c r="AV21" s="77">
        <f t="shared" si="12"/>
        <v>0</v>
      </c>
      <c r="AW21" s="77">
        <f t="shared" si="13"/>
        <v>0</v>
      </c>
      <c r="AY21" s="77">
        <f t="shared" si="14"/>
        <v>0</v>
      </c>
      <c r="AZ21" s="77">
        <f t="shared" si="15"/>
        <v>0</v>
      </c>
      <c r="BA21" s="77">
        <f t="shared" si="16"/>
        <v>0</v>
      </c>
      <c r="BC21" s="77">
        <f t="shared" si="17"/>
        <v>0</v>
      </c>
      <c r="BD21" s="77">
        <f t="shared" si="18"/>
        <v>0</v>
      </c>
      <c r="BE21" s="77">
        <f t="shared" si="19"/>
        <v>0</v>
      </c>
      <c r="BG21" s="77">
        <f t="shared" si="20"/>
        <v>0</v>
      </c>
      <c r="BH21" s="77">
        <f t="shared" si="21"/>
        <v>0</v>
      </c>
      <c r="BI21" s="77">
        <f t="shared" si="22"/>
        <v>0</v>
      </c>
      <c r="BK21" s="77">
        <f t="shared" si="23"/>
        <v>0</v>
      </c>
      <c r="BL21" s="77">
        <f t="shared" si="24"/>
        <v>0</v>
      </c>
      <c r="BM21" s="77">
        <f t="shared" si="25"/>
        <v>0</v>
      </c>
      <c r="BN21" s="77">
        <f t="shared" si="26"/>
        <v>0</v>
      </c>
      <c r="BO21" s="77">
        <f t="shared" si="73"/>
        <v>0</v>
      </c>
      <c r="BP21" s="77">
        <f t="shared" si="27"/>
        <v>0</v>
      </c>
      <c r="BQ21" s="77">
        <f t="shared" si="28"/>
        <v>0</v>
      </c>
      <c r="BR21" s="77">
        <f t="shared" si="29"/>
        <v>0</v>
      </c>
      <c r="BS21" s="77">
        <f t="shared" si="30"/>
        <v>0</v>
      </c>
      <c r="BT21" s="77">
        <f t="shared" si="31"/>
        <v>0</v>
      </c>
      <c r="BV21" s="77">
        <f t="shared" si="32"/>
        <v>0</v>
      </c>
      <c r="BW21" s="77">
        <f t="shared" si="33"/>
        <v>0</v>
      </c>
      <c r="BX21" s="77">
        <f t="shared" si="34"/>
        <v>0</v>
      </c>
      <c r="BY21" s="77">
        <f t="shared" si="35"/>
        <v>0</v>
      </c>
      <c r="BZ21" s="77">
        <f t="shared" si="36"/>
        <v>0</v>
      </c>
      <c r="CA21" s="77">
        <f t="shared" si="37"/>
        <v>0</v>
      </c>
      <c r="CB21" s="77">
        <f t="shared" si="38"/>
        <v>0</v>
      </c>
      <c r="CC21" s="77">
        <f t="shared" si="39"/>
        <v>0</v>
      </c>
      <c r="CD21" s="77">
        <f t="shared" si="40"/>
        <v>0</v>
      </c>
      <c r="CE21" s="77">
        <f t="shared" si="41"/>
        <v>0</v>
      </c>
      <c r="CG21" s="77">
        <f t="shared" si="42"/>
        <v>0</v>
      </c>
      <c r="CH21" s="77">
        <f t="shared" si="43"/>
        <v>0</v>
      </c>
      <c r="CI21" s="77">
        <f t="shared" si="44"/>
        <v>0</v>
      </c>
      <c r="CJ21" s="77">
        <f t="shared" si="45"/>
        <v>0</v>
      </c>
      <c r="CK21" s="77">
        <f t="shared" si="46"/>
        <v>0</v>
      </c>
      <c r="CL21" s="77">
        <f t="shared" si="47"/>
        <v>0</v>
      </c>
      <c r="CM21" s="77">
        <f t="shared" si="48"/>
        <v>0</v>
      </c>
      <c r="CN21" s="77">
        <f t="shared" si="49"/>
        <v>0</v>
      </c>
      <c r="CO21" s="77">
        <f t="shared" si="50"/>
        <v>0</v>
      </c>
      <c r="CP21" s="77">
        <f t="shared" si="51"/>
        <v>0</v>
      </c>
      <c r="CR21" s="77">
        <f t="shared" si="52"/>
        <v>0</v>
      </c>
      <c r="CS21" s="77">
        <f t="shared" si="53"/>
        <v>0</v>
      </c>
      <c r="CT21" s="77">
        <f t="shared" si="54"/>
        <v>0</v>
      </c>
      <c r="CU21" s="77">
        <f t="shared" si="55"/>
        <v>0</v>
      </c>
      <c r="CV21" s="77">
        <f t="shared" si="74"/>
        <v>0</v>
      </c>
      <c r="CW21" s="77">
        <f t="shared" si="56"/>
        <v>0</v>
      </c>
      <c r="CX21" s="77">
        <f t="shared" si="57"/>
        <v>0</v>
      </c>
      <c r="CY21" s="77">
        <f t="shared" si="58"/>
        <v>0</v>
      </c>
      <c r="CZ21" s="77">
        <f t="shared" si="59"/>
        <v>0</v>
      </c>
      <c r="DA21" s="77">
        <f t="shared" si="60"/>
        <v>0</v>
      </c>
      <c r="DC21" s="77">
        <f t="shared" si="61"/>
        <v>0</v>
      </c>
      <c r="DD21" s="77">
        <f t="shared" si="62"/>
        <v>0</v>
      </c>
      <c r="DE21" s="77">
        <f t="shared" si="63"/>
        <v>0</v>
      </c>
      <c r="DF21" s="77">
        <f t="shared" si="64"/>
        <v>0</v>
      </c>
      <c r="DG21" s="77">
        <f t="shared" si="75"/>
        <v>0</v>
      </c>
      <c r="DH21" s="77">
        <f t="shared" si="65"/>
        <v>0</v>
      </c>
      <c r="DI21" s="77">
        <f t="shared" si="66"/>
        <v>0</v>
      </c>
      <c r="DJ21" s="77">
        <f t="shared" si="67"/>
        <v>0</v>
      </c>
      <c r="DK21" s="77">
        <f t="shared" si="68"/>
        <v>0</v>
      </c>
      <c r="DL21" s="77">
        <f t="shared" si="69"/>
        <v>0</v>
      </c>
      <c r="DN21" s="77"/>
      <c r="DO21" s="77"/>
      <c r="DP21" s="77"/>
      <c r="DQ21" s="77"/>
      <c r="DR21" s="77"/>
      <c r="DS21" s="77"/>
    </row>
    <row r="22" spans="2:137" s="5" customFormat="1" ht="18" customHeight="1" x14ac:dyDescent="0.25">
      <c r="B22" s="78"/>
      <c r="C22" s="85"/>
      <c r="D22" s="85"/>
      <c r="E22" s="85"/>
      <c r="F22" s="85"/>
      <c r="G22" s="86"/>
      <c r="H22" s="87"/>
      <c r="I22" s="79">
        <f t="shared" si="1"/>
        <v>0</v>
      </c>
      <c r="J22" s="80"/>
      <c r="K22" s="88"/>
      <c r="L22" s="81">
        <f t="shared" si="2"/>
        <v>0</v>
      </c>
      <c r="M22" s="82">
        <f t="shared" si="3"/>
        <v>0</v>
      </c>
      <c r="N22" s="83">
        <f t="shared" si="70"/>
        <v>0</v>
      </c>
      <c r="O22" s="71">
        <f t="shared" si="71"/>
        <v>0</v>
      </c>
      <c r="P22" s="71">
        <f t="shared" si="72"/>
        <v>0</v>
      </c>
      <c r="Q22" s="84">
        <f t="shared" si="4"/>
        <v>0</v>
      </c>
      <c r="R22" s="73"/>
      <c r="S22" s="74">
        <f t="shared" si="5"/>
        <v>0</v>
      </c>
      <c r="T22" s="75">
        <f t="shared" si="6"/>
        <v>0</v>
      </c>
      <c r="U22" s="76">
        <f t="shared" si="7"/>
        <v>0</v>
      </c>
      <c r="AQ22" s="77">
        <f t="shared" si="8"/>
        <v>0</v>
      </c>
      <c r="AR22" s="77">
        <f t="shared" si="9"/>
        <v>0</v>
      </c>
      <c r="AS22" s="77">
        <f t="shared" si="10"/>
        <v>0</v>
      </c>
      <c r="AU22" s="77">
        <f t="shared" si="11"/>
        <v>0</v>
      </c>
      <c r="AV22" s="77">
        <f t="shared" si="12"/>
        <v>0</v>
      </c>
      <c r="AW22" s="77">
        <f t="shared" si="13"/>
        <v>0</v>
      </c>
      <c r="AY22" s="77">
        <f t="shared" si="14"/>
        <v>0</v>
      </c>
      <c r="AZ22" s="77">
        <f t="shared" si="15"/>
        <v>0</v>
      </c>
      <c r="BA22" s="77">
        <f t="shared" si="16"/>
        <v>0</v>
      </c>
      <c r="BC22" s="77">
        <f t="shared" si="17"/>
        <v>0</v>
      </c>
      <c r="BD22" s="77">
        <f t="shared" si="18"/>
        <v>0</v>
      </c>
      <c r="BE22" s="77">
        <f t="shared" si="19"/>
        <v>0</v>
      </c>
      <c r="BG22" s="77">
        <f t="shared" si="20"/>
        <v>0</v>
      </c>
      <c r="BH22" s="77">
        <f t="shared" si="21"/>
        <v>0</v>
      </c>
      <c r="BI22" s="77">
        <f t="shared" si="22"/>
        <v>0</v>
      </c>
      <c r="BK22" s="77">
        <f t="shared" si="23"/>
        <v>0</v>
      </c>
      <c r="BL22" s="77">
        <f t="shared" si="24"/>
        <v>0</v>
      </c>
      <c r="BM22" s="77">
        <f t="shared" si="25"/>
        <v>0</v>
      </c>
      <c r="BN22" s="77">
        <f t="shared" si="26"/>
        <v>0</v>
      </c>
      <c r="BO22" s="77">
        <f t="shared" si="73"/>
        <v>0</v>
      </c>
      <c r="BP22" s="77">
        <f t="shared" si="27"/>
        <v>0</v>
      </c>
      <c r="BQ22" s="77">
        <f t="shared" si="28"/>
        <v>0</v>
      </c>
      <c r="BR22" s="77">
        <f t="shared" si="29"/>
        <v>0</v>
      </c>
      <c r="BS22" s="77">
        <f t="shared" si="30"/>
        <v>0</v>
      </c>
      <c r="BT22" s="77">
        <f t="shared" si="31"/>
        <v>0</v>
      </c>
      <c r="BV22" s="77">
        <f t="shared" si="32"/>
        <v>0</v>
      </c>
      <c r="BW22" s="77">
        <f t="shared" si="33"/>
        <v>0</v>
      </c>
      <c r="BX22" s="77">
        <f t="shared" si="34"/>
        <v>0</v>
      </c>
      <c r="BY22" s="77">
        <f t="shared" si="35"/>
        <v>0</v>
      </c>
      <c r="BZ22" s="77">
        <f t="shared" si="36"/>
        <v>0</v>
      </c>
      <c r="CA22" s="77">
        <f t="shared" si="37"/>
        <v>0</v>
      </c>
      <c r="CB22" s="77">
        <f t="shared" si="38"/>
        <v>0</v>
      </c>
      <c r="CC22" s="77">
        <f t="shared" si="39"/>
        <v>0</v>
      </c>
      <c r="CD22" s="77">
        <f t="shared" si="40"/>
        <v>0</v>
      </c>
      <c r="CE22" s="77">
        <f t="shared" si="41"/>
        <v>0</v>
      </c>
      <c r="CG22" s="77">
        <f t="shared" si="42"/>
        <v>0</v>
      </c>
      <c r="CH22" s="77">
        <f t="shared" si="43"/>
        <v>0</v>
      </c>
      <c r="CI22" s="77">
        <f t="shared" si="44"/>
        <v>0</v>
      </c>
      <c r="CJ22" s="77">
        <f t="shared" si="45"/>
        <v>0</v>
      </c>
      <c r="CK22" s="77">
        <f t="shared" si="46"/>
        <v>0</v>
      </c>
      <c r="CL22" s="77">
        <f t="shared" si="47"/>
        <v>0</v>
      </c>
      <c r="CM22" s="77">
        <f t="shared" si="48"/>
        <v>0</v>
      </c>
      <c r="CN22" s="77">
        <f t="shared" si="49"/>
        <v>0</v>
      </c>
      <c r="CO22" s="77">
        <f t="shared" si="50"/>
        <v>0</v>
      </c>
      <c r="CP22" s="77">
        <f t="shared" si="51"/>
        <v>0</v>
      </c>
      <c r="CR22" s="77">
        <f t="shared" si="52"/>
        <v>0</v>
      </c>
      <c r="CS22" s="77">
        <f t="shared" si="53"/>
        <v>0</v>
      </c>
      <c r="CT22" s="77">
        <f t="shared" si="54"/>
        <v>0</v>
      </c>
      <c r="CU22" s="77">
        <f t="shared" si="55"/>
        <v>0</v>
      </c>
      <c r="CV22" s="77">
        <f t="shared" si="74"/>
        <v>0</v>
      </c>
      <c r="CW22" s="77">
        <f t="shared" si="56"/>
        <v>0</v>
      </c>
      <c r="CX22" s="77">
        <f t="shared" si="57"/>
        <v>0</v>
      </c>
      <c r="CY22" s="77">
        <f t="shared" si="58"/>
        <v>0</v>
      </c>
      <c r="CZ22" s="77">
        <f t="shared" si="59"/>
        <v>0</v>
      </c>
      <c r="DA22" s="77">
        <f t="shared" si="60"/>
        <v>0</v>
      </c>
      <c r="DC22" s="77">
        <f t="shared" si="61"/>
        <v>0</v>
      </c>
      <c r="DD22" s="77">
        <f t="shared" si="62"/>
        <v>0</v>
      </c>
      <c r="DE22" s="77">
        <f t="shared" si="63"/>
        <v>0</v>
      </c>
      <c r="DF22" s="77">
        <f t="shared" si="64"/>
        <v>0</v>
      </c>
      <c r="DG22" s="77">
        <f t="shared" si="75"/>
        <v>0</v>
      </c>
      <c r="DH22" s="77">
        <f t="shared" si="65"/>
        <v>0</v>
      </c>
      <c r="DI22" s="77">
        <f t="shared" si="66"/>
        <v>0</v>
      </c>
      <c r="DJ22" s="77">
        <f t="shared" si="67"/>
        <v>0</v>
      </c>
      <c r="DK22" s="77">
        <f t="shared" si="68"/>
        <v>0</v>
      </c>
      <c r="DL22" s="77">
        <f t="shared" si="69"/>
        <v>0</v>
      </c>
      <c r="DN22" s="77"/>
      <c r="DO22" s="77"/>
      <c r="DP22" s="77"/>
      <c r="DQ22" s="77"/>
      <c r="DR22" s="77"/>
      <c r="DS22" s="77"/>
    </row>
    <row r="23" spans="2:137" s="5" customFormat="1" ht="18" customHeight="1" x14ac:dyDescent="0.25">
      <c r="B23" s="78"/>
      <c r="C23" s="85"/>
      <c r="D23" s="85"/>
      <c r="E23" s="85"/>
      <c r="F23" s="85"/>
      <c r="G23" s="86"/>
      <c r="H23" s="87"/>
      <c r="I23" s="79">
        <f t="shared" si="1"/>
        <v>0</v>
      </c>
      <c r="J23" s="80"/>
      <c r="K23" s="88"/>
      <c r="L23" s="81">
        <f t="shared" si="2"/>
        <v>0</v>
      </c>
      <c r="M23" s="82">
        <f t="shared" si="3"/>
        <v>0</v>
      </c>
      <c r="N23" s="83">
        <f t="shared" si="70"/>
        <v>0</v>
      </c>
      <c r="O23" s="71">
        <f t="shared" si="71"/>
        <v>0</v>
      </c>
      <c r="P23" s="71">
        <f t="shared" si="72"/>
        <v>0</v>
      </c>
      <c r="Q23" s="84">
        <f t="shared" si="4"/>
        <v>0</v>
      </c>
      <c r="R23" s="73"/>
      <c r="S23" s="74">
        <f t="shared" si="5"/>
        <v>0</v>
      </c>
      <c r="T23" s="75">
        <f t="shared" si="6"/>
        <v>0</v>
      </c>
      <c r="U23" s="76">
        <f t="shared" si="7"/>
        <v>0</v>
      </c>
      <c r="AQ23" s="77">
        <f t="shared" si="8"/>
        <v>0</v>
      </c>
      <c r="AR23" s="77">
        <f t="shared" si="9"/>
        <v>0</v>
      </c>
      <c r="AS23" s="77">
        <f t="shared" si="10"/>
        <v>0</v>
      </c>
      <c r="AU23" s="77">
        <f t="shared" si="11"/>
        <v>0</v>
      </c>
      <c r="AV23" s="77">
        <f t="shared" si="12"/>
        <v>0</v>
      </c>
      <c r="AW23" s="77">
        <f t="shared" si="13"/>
        <v>0</v>
      </c>
      <c r="AY23" s="77">
        <f t="shared" si="14"/>
        <v>0</v>
      </c>
      <c r="AZ23" s="77">
        <f t="shared" si="15"/>
        <v>0</v>
      </c>
      <c r="BA23" s="77">
        <f t="shared" si="16"/>
        <v>0</v>
      </c>
      <c r="BC23" s="77">
        <f t="shared" si="17"/>
        <v>0</v>
      </c>
      <c r="BD23" s="77">
        <f t="shared" si="18"/>
        <v>0</v>
      </c>
      <c r="BE23" s="77">
        <f t="shared" si="19"/>
        <v>0</v>
      </c>
      <c r="BG23" s="77">
        <f t="shared" si="20"/>
        <v>0</v>
      </c>
      <c r="BH23" s="77">
        <f t="shared" si="21"/>
        <v>0</v>
      </c>
      <c r="BI23" s="77">
        <f t="shared" si="22"/>
        <v>0</v>
      </c>
      <c r="BK23" s="77">
        <f t="shared" si="23"/>
        <v>0</v>
      </c>
      <c r="BL23" s="77">
        <f t="shared" si="24"/>
        <v>0</v>
      </c>
      <c r="BM23" s="77">
        <f t="shared" si="25"/>
        <v>0</v>
      </c>
      <c r="BN23" s="77">
        <f t="shared" si="26"/>
        <v>0</v>
      </c>
      <c r="BO23" s="77">
        <f t="shared" si="73"/>
        <v>0</v>
      </c>
      <c r="BP23" s="77">
        <f t="shared" si="27"/>
        <v>0</v>
      </c>
      <c r="BQ23" s="77">
        <f t="shared" si="28"/>
        <v>0</v>
      </c>
      <c r="BR23" s="77">
        <f t="shared" si="29"/>
        <v>0</v>
      </c>
      <c r="BS23" s="77">
        <f t="shared" si="30"/>
        <v>0</v>
      </c>
      <c r="BT23" s="77">
        <f t="shared" si="31"/>
        <v>0</v>
      </c>
      <c r="BV23" s="77">
        <f t="shared" si="32"/>
        <v>0</v>
      </c>
      <c r="BW23" s="77">
        <f t="shared" si="33"/>
        <v>0</v>
      </c>
      <c r="BX23" s="77">
        <f t="shared" si="34"/>
        <v>0</v>
      </c>
      <c r="BY23" s="77">
        <f t="shared" si="35"/>
        <v>0</v>
      </c>
      <c r="BZ23" s="77">
        <f t="shared" si="36"/>
        <v>0</v>
      </c>
      <c r="CA23" s="77">
        <f t="shared" si="37"/>
        <v>0</v>
      </c>
      <c r="CB23" s="77">
        <f t="shared" si="38"/>
        <v>0</v>
      </c>
      <c r="CC23" s="77">
        <f t="shared" si="39"/>
        <v>0</v>
      </c>
      <c r="CD23" s="77">
        <f t="shared" si="40"/>
        <v>0</v>
      </c>
      <c r="CE23" s="77">
        <f t="shared" si="41"/>
        <v>0</v>
      </c>
      <c r="CG23" s="77">
        <f t="shared" si="42"/>
        <v>0</v>
      </c>
      <c r="CH23" s="77">
        <f t="shared" si="43"/>
        <v>0</v>
      </c>
      <c r="CI23" s="77">
        <f t="shared" si="44"/>
        <v>0</v>
      </c>
      <c r="CJ23" s="77">
        <f t="shared" si="45"/>
        <v>0</v>
      </c>
      <c r="CK23" s="77">
        <f t="shared" si="46"/>
        <v>0</v>
      </c>
      <c r="CL23" s="77">
        <f t="shared" si="47"/>
        <v>0</v>
      </c>
      <c r="CM23" s="77">
        <f t="shared" si="48"/>
        <v>0</v>
      </c>
      <c r="CN23" s="77">
        <f t="shared" si="49"/>
        <v>0</v>
      </c>
      <c r="CO23" s="77">
        <f t="shared" si="50"/>
        <v>0</v>
      </c>
      <c r="CP23" s="77">
        <f t="shared" si="51"/>
        <v>0</v>
      </c>
      <c r="CR23" s="77">
        <f t="shared" si="52"/>
        <v>0</v>
      </c>
      <c r="CS23" s="77">
        <f t="shared" si="53"/>
        <v>0</v>
      </c>
      <c r="CT23" s="77">
        <f t="shared" si="54"/>
        <v>0</v>
      </c>
      <c r="CU23" s="77">
        <f t="shared" si="55"/>
        <v>0</v>
      </c>
      <c r="CV23" s="77">
        <f t="shared" si="74"/>
        <v>0</v>
      </c>
      <c r="CW23" s="77">
        <f t="shared" si="56"/>
        <v>0</v>
      </c>
      <c r="CX23" s="77">
        <f t="shared" si="57"/>
        <v>0</v>
      </c>
      <c r="CY23" s="77">
        <f t="shared" si="58"/>
        <v>0</v>
      </c>
      <c r="CZ23" s="77">
        <f t="shared" si="59"/>
        <v>0</v>
      </c>
      <c r="DA23" s="77">
        <f t="shared" si="60"/>
        <v>0</v>
      </c>
      <c r="DC23" s="77">
        <f t="shared" si="61"/>
        <v>0</v>
      </c>
      <c r="DD23" s="77">
        <f t="shared" si="62"/>
        <v>0</v>
      </c>
      <c r="DE23" s="77">
        <f t="shared" si="63"/>
        <v>0</v>
      </c>
      <c r="DF23" s="77">
        <f t="shared" si="64"/>
        <v>0</v>
      </c>
      <c r="DG23" s="77">
        <f t="shared" si="75"/>
        <v>0</v>
      </c>
      <c r="DH23" s="77">
        <f t="shared" si="65"/>
        <v>0</v>
      </c>
      <c r="DI23" s="77">
        <f t="shared" si="66"/>
        <v>0</v>
      </c>
      <c r="DJ23" s="77">
        <f t="shared" si="67"/>
        <v>0</v>
      </c>
      <c r="DK23" s="77">
        <f t="shared" si="68"/>
        <v>0</v>
      </c>
      <c r="DL23" s="77">
        <f t="shared" si="69"/>
        <v>0</v>
      </c>
      <c r="DN23" s="77"/>
      <c r="DO23" s="77"/>
      <c r="DP23" s="77"/>
      <c r="DQ23" s="77"/>
      <c r="DR23" s="77"/>
      <c r="DS23" s="77"/>
    </row>
    <row r="24" spans="2:137" s="5" customFormat="1" ht="18" customHeight="1" x14ac:dyDescent="0.25">
      <c r="B24" s="78"/>
      <c r="C24" s="85"/>
      <c r="D24" s="85"/>
      <c r="E24" s="85"/>
      <c r="F24" s="85"/>
      <c r="G24" s="86"/>
      <c r="H24" s="87"/>
      <c r="I24" s="79">
        <f t="shared" si="1"/>
        <v>0</v>
      </c>
      <c r="J24" s="80"/>
      <c r="K24" s="88"/>
      <c r="L24" s="81">
        <f t="shared" si="2"/>
        <v>0</v>
      </c>
      <c r="M24" s="82">
        <f t="shared" si="3"/>
        <v>0</v>
      </c>
      <c r="N24" s="83">
        <f t="shared" si="70"/>
        <v>0</v>
      </c>
      <c r="O24" s="71">
        <f t="shared" si="71"/>
        <v>0</v>
      </c>
      <c r="P24" s="71">
        <f t="shared" si="72"/>
        <v>0</v>
      </c>
      <c r="Q24" s="84">
        <f t="shared" si="4"/>
        <v>0</v>
      </c>
      <c r="R24" s="73"/>
      <c r="S24" s="74">
        <f t="shared" si="5"/>
        <v>0</v>
      </c>
      <c r="T24" s="75">
        <f t="shared" si="6"/>
        <v>0</v>
      </c>
      <c r="U24" s="76">
        <f t="shared" si="7"/>
        <v>0</v>
      </c>
      <c r="AQ24" s="77">
        <f t="shared" si="8"/>
        <v>0</v>
      </c>
      <c r="AR24" s="77">
        <f t="shared" si="9"/>
        <v>0</v>
      </c>
      <c r="AS24" s="77">
        <f t="shared" si="10"/>
        <v>0</v>
      </c>
      <c r="AU24" s="77">
        <f t="shared" si="11"/>
        <v>0</v>
      </c>
      <c r="AV24" s="77">
        <f t="shared" si="12"/>
        <v>0</v>
      </c>
      <c r="AW24" s="77">
        <f t="shared" si="13"/>
        <v>0</v>
      </c>
      <c r="AY24" s="77">
        <f t="shared" si="14"/>
        <v>0</v>
      </c>
      <c r="AZ24" s="77">
        <f t="shared" si="15"/>
        <v>0</v>
      </c>
      <c r="BA24" s="77">
        <f t="shared" si="16"/>
        <v>0</v>
      </c>
      <c r="BC24" s="77">
        <f t="shared" si="17"/>
        <v>0</v>
      </c>
      <c r="BD24" s="77">
        <f t="shared" si="18"/>
        <v>0</v>
      </c>
      <c r="BE24" s="77">
        <f t="shared" si="19"/>
        <v>0</v>
      </c>
      <c r="BG24" s="77">
        <f t="shared" si="20"/>
        <v>0</v>
      </c>
      <c r="BH24" s="77">
        <f t="shared" si="21"/>
        <v>0</v>
      </c>
      <c r="BI24" s="77">
        <f t="shared" si="22"/>
        <v>0</v>
      </c>
      <c r="BK24" s="77">
        <f t="shared" si="23"/>
        <v>0</v>
      </c>
      <c r="BL24" s="77">
        <f t="shared" si="24"/>
        <v>0</v>
      </c>
      <c r="BM24" s="77">
        <f t="shared" si="25"/>
        <v>0</v>
      </c>
      <c r="BN24" s="77">
        <f t="shared" si="26"/>
        <v>0</v>
      </c>
      <c r="BO24" s="77">
        <f t="shared" si="73"/>
        <v>0</v>
      </c>
      <c r="BP24" s="77">
        <f t="shared" si="27"/>
        <v>0</v>
      </c>
      <c r="BQ24" s="77">
        <f t="shared" si="28"/>
        <v>0</v>
      </c>
      <c r="BR24" s="77">
        <f t="shared" si="29"/>
        <v>0</v>
      </c>
      <c r="BS24" s="77">
        <f t="shared" si="30"/>
        <v>0</v>
      </c>
      <c r="BT24" s="77">
        <f t="shared" si="31"/>
        <v>0</v>
      </c>
      <c r="BV24" s="77">
        <f t="shared" si="32"/>
        <v>0</v>
      </c>
      <c r="BW24" s="77">
        <f t="shared" si="33"/>
        <v>0</v>
      </c>
      <c r="BX24" s="77">
        <f t="shared" si="34"/>
        <v>0</v>
      </c>
      <c r="BY24" s="77">
        <f t="shared" si="35"/>
        <v>0</v>
      </c>
      <c r="BZ24" s="77">
        <f t="shared" si="36"/>
        <v>0</v>
      </c>
      <c r="CA24" s="77">
        <f t="shared" si="37"/>
        <v>0</v>
      </c>
      <c r="CB24" s="77">
        <f t="shared" si="38"/>
        <v>0</v>
      </c>
      <c r="CC24" s="77">
        <f t="shared" si="39"/>
        <v>0</v>
      </c>
      <c r="CD24" s="77">
        <f t="shared" si="40"/>
        <v>0</v>
      </c>
      <c r="CE24" s="77">
        <f t="shared" si="41"/>
        <v>0</v>
      </c>
      <c r="CG24" s="77">
        <f t="shared" si="42"/>
        <v>0</v>
      </c>
      <c r="CH24" s="77">
        <f t="shared" si="43"/>
        <v>0</v>
      </c>
      <c r="CI24" s="77">
        <f t="shared" si="44"/>
        <v>0</v>
      </c>
      <c r="CJ24" s="77">
        <f t="shared" si="45"/>
        <v>0</v>
      </c>
      <c r="CK24" s="77">
        <f t="shared" si="46"/>
        <v>0</v>
      </c>
      <c r="CL24" s="77">
        <f t="shared" si="47"/>
        <v>0</v>
      </c>
      <c r="CM24" s="77">
        <f t="shared" si="48"/>
        <v>0</v>
      </c>
      <c r="CN24" s="77">
        <f t="shared" si="49"/>
        <v>0</v>
      </c>
      <c r="CO24" s="77">
        <f t="shared" si="50"/>
        <v>0</v>
      </c>
      <c r="CP24" s="77">
        <f t="shared" si="51"/>
        <v>0</v>
      </c>
      <c r="CR24" s="77">
        <f t="shared" si="52"/>
        <v>0</v>
      </c>
      <c r="CS24" s="77">
        <f t="shared" si="53"/>
        <v>0</v>
      </c>
      <c r="CT24" s="77">
        <f t="shared" si="54"/>
        <v>0</v>
      </c>
      <c r="CU24" s="77">
        <f t="shared" si="55"/>
        <v>0</v>
      </c>
      <c r="CV24" s="77">
        <f t="shared" si="74"/>
        <v>0</v>
      </c>
      <c r="CW24" s="77">
        <f t="shared" si="56"/>
        <v>0</v>
      </c>
      <c r="CX24" s="77">
        <f t="shared" si="57"/>
        <v>0</v>
      </c>
      <c r="CY24" s="77">
        <f t="shared" si="58"/>
        <v>0</v>
      </c>
      <c r="CZ24" s="77">
        <f t="shared" si="59"/>
        <v>0</v>
      </c>
      <c r="DA24" s="77">
        <f t="shared" si="60"/>
        <v>0</v>
      </c>
      <c r="DC24" s="77">
        <f t="shared" si="61"/>
        <v>0</v>
      </c>
      <c r="DD24" s="77">
        <f t="shared" si="62"/>
        <v>0</v>
      </c>
      <c r="DE24" s="77">
        <f t="shared" si="63"/>
        <v>0</v>
      </c>
      <c r="DF24" s="77">
        <f t="shared" si="64"/>
        <v>0</v>
      </c>
      <c r="DG24" s="77">
        <f t="shared" si="75"/>
        <v>0</v>
      </c>
      <c r="DH24" s="77">
        <f t="shared" si="65"/>
        <v>0</v>
      </c>
      <c r="DI24" s="77">
        <f t="shared" si="66"/>
        <v>0</v>
      </c>
      <c r="DJ24" s="77">
        <f t="shared" si="67"/>
        <v>0</v>
      </c>
      <c r="DK24" s="77">
        <f t="shared" si="68"/>
        <v>0</v>
      </c>
      <c r="DL24" s="77">
        <f t="shared" si="69"/>
        <v>0</v>
      </c>
      <c r="DN24" s="77"/>
      <c r="DO24" s="77"/>
      <c r="DP24" s="77"/>
      <c r="DQ24" s="77"/>
      <c r="DR24" s="77"/>
      <c r="DS24" s="77"/>
    </row>
    <row r="25" spans="2:137" s="5" customFormat="1" ht="18" customHeight="1" x14ac:dyDescent="0.25">
      <c r="B25" s="89"/>
      <c r="C25" s="90"/>
      <c r="D25" s="90"/>
      <c r="E25" s="90"/>
      <c r="F25" s="90"/>
      <c r="G25" s="91"/>
      <c r="H25" s="92"/>
      <c r="I25" s="93">
        <f t="shared" si="1"/>
        <v>0</v>
      </c>
      <c r="J25" s="94"/>
      <c r="K25" s="95"/>
      <c r="L25" s="96">
        <f t="shared" si="2"/>
        <v>0</v>
      </c>
      <c r="M25" s="97">
        <f t="shared" si="3"/>
        <v>0</v>
      </c>
      <c r="N25" s="83">
        <f t="shared" si="70"/>
        <v>0</v>
      </c>
      <c r="O25" s="71">
        <f t="shared" si="71"/>
        <v>0</v>
      </c>
      <c r="P25" s="71">
        <f t="shared" si="72"/>
        <v>0</v>
      </c>
      <c r="Q25" s="84">
        <f t="shared" si="4"/>
        <v>0</v>
      </c>
      <c r="R25" s="73"/>
      <c r="S25" s="74">
        <f t="shared" si="5"/>
        <v>0</v>
      </c>
      <c r="T25" s="75">
        <f t="shared" si="6"/>
        <v>0</v>
      </c>
      <c r="U25" s="76">
        <f t="shared" si="7"/>
        <v>0</v>
      </c>
      <c r="AQ25" s="77">
        <f t="shared" si="8"/>
        <v>0</v>
      </c>
      <c r="AR25" s="77">
        <f t="shared" si="9"/>
        <v>0</v>
      </c>
      <c r="AS25" s="77">
        <f t="shared" si="10"/>
        <v>0</v>
      </c>
      <c r="AU25" s="77">
        <f t="shared" si="11"/>
        <v>0</v>
      </c>
      <c r="AV25" s="77">
        <f t="shared" si="12"/>
        <v>0</v>
      </c>
      <c r="AW25" s="77">
        <f t="shared" si="13"/>
        <v>0</v>
      </c>
      <c r="AY25" s="77">
        <f t="shared" si="14"/>
        <v>0</v>
      </c>
      <c r="AZ25" s="77">
        <f t="shared" si="15"/>
        <v>0</v>
      </c>
      <c r="BA25" s="77">
        <f t="shared" si="16"/>
        <v>0</v>
      </c>
      <c r="BC25" s="77">
        <f t="shared" si="17"/>
        <v>0</v>
      </c>
      <c r="BD25" s="77">
        <f t="shared" si="18"/>
        <v>0</v>
      </c>
      <c r="BE25" s="77">
        <f t="shared" si="19"/>
        <v>0</v>
      </c>
      <c r="BG25" s="77">
        <f t="shared" si="20"/>
        <v>0</v>
      </c>
      <c r="BH25" s="77">
        <f t="shared" si="21"/>
        <v>0</v>
      </c>
      <c r="BI25" s="77">
        <f t="shared" si="22"/>
        <v>0</v>
      </c>
      <c r="BK25" s="77">
        <f t="shared" si="23"/>
        <v>0</v>
      </c>
      <c r="BL25" s="77">
        <f t="shared" si="24"/>
        <v>0</v>
      </c>
      <c r="BM25" s="77">
        <f t="shared" si="25"/>
        <v>0</v>
      </c>
      <c r="BN25" s="77">
        <f t="shared" si="26"/>
        <v>0</v>
      </c>
      <c r="BO25" s="77">
        <f t="shared" si="73"/>
        <v>0</v>
      </c>
      <c r="BP25" s="77">
        <f t="shared" si="27"/>
        <v>0</v>
      </c>
      <c r="BQ25" s="77">
        <f t="shared" si="28"/>
        <v>0</v>
      </c>
      <c r="BR25" s="77">
        <f t="shared" si="29"/>
        <v>0</v>
      </c>
      <c r="BS25" s="77">
        <f t="shared" si="30"/>
        <v>0</v>
      </c>
      <c r="BT25" s="77">
        <f t="shared" si="31"/>
        <v>0</v>
      </c>
      <c r="BV25" s="77">
        <f t="shared" si="32"/>
        <v>0</v>
      </c>
      <c r="BW25" s="77">
        <f t="shared" si="33"/>
        <v>0</v>
      </c>
      <c r="BX25" s="77">
        <f t="shared" si="34"/>
        <v>0</v>
      </c>
      <c r="BY25" s="77">
        <f t="shared" si="35"/>
        <v>0</v>
      </c>
      <c r="BZ25" s="77">
        <f t="shared" si="36"/>
        <v>0</v>
      </c>
      <c r="CA25" s="77">
        <f t="shared" si="37"/>
        <v>0</v>
      </c>
      <c r="CB25" s="77">
        <f t="shared" si="38"/>
        <v>0</v>
      </c>
      <c r="CC25" s="77">
        <f t="shared" si="39"/>
        <v>0</v>
      </c>
      <c r="CD25" s="77">
        <f t="shared" si="40"/>
        <v>0</v>
      </c>
      <c r="CE25" s="77">
        <f t="shared" si="41"/>
        <v>0</v>
      </c>
      <c r="CG25" s="77">
        <f t="shared" si="42"/>
        <v>0</v>
      </c>
      <c r="CH25" s="77">
        <f t="shared" si="43"/>
        <v>0</v>
      </c>
      <c r="CI25" s="77">
        <f t="shared" si="44"/>
        <v>0</v>
      </c>
      <c r="CJ25" s="77">
        <f t="shared" si="45"/>
        <v>0</v>
      </c>
      <c r="CK25" s="77">
        <f t="shared" si="46"/>
        <v>0</v>
      </c>
      <c r="CL25" s="77">
        <f t="shared" si="47"/>
        <v>0</v>
      </c>
      <c r="CM25" s="77">
        <f t="shared" si="48"/>
        <v>0</v>
      </c>
      <c r="CN25" s="77">
        <f t="shared" si="49"/>
        <v>0</v>
      </c>
      <c r="CO25" s="77">
        <f t="shared" si="50"/>
        <v>0</v>
      </c>
      <c r="CP25" s="77">
        <f t="shared" si="51"/>
        <v>0</v>
      </c>
      <c r="CR25" s="77">
        <f t="shared" si="52"/>
        <v>0</v>
      </c>
      <c r="CS25" s="77">
        <f t="shared" si="53"/>
        <v>0</v>
      </c>
      <c r="CT25" s="77">
        <f t="shared" si="54"/>
        <v>0</v>
      </c>
      <c r="CU25" s="77">
        <f t="shared" si="55"/>
        <v>0</v>
      </c>
      <c r="CV25" s="77">
        <f t="shared" si="74"/>
        <v>0</v>
      </c>
      <c r="CW25" s="77">
        <f t="shared" si="56"/>
        <v>0</v>
      </c>
      <c r="CX25" s="77">
        <f t="shared" si="57"/>
        <v>0</v>
      </c>
      <c r="CY25" s="77">
        <f t="shared" si="58"/>
        <v>0</v>
      </c>
      <c r="CZ25" s="77">
        <f t="shared" si="59"/>
        <v>0</v>
      </c>
      <c r="DA25" s="77">
        <f t="shared" si="60"/>
        <v>0</v>
      </c>
      <c r="DC25" s="77">
        <f t="shared" si="61"/>
        <v>0</v>
      </c>
      <c r="DD25" s="77">
        <f t="shared" si="62"/>
        <v>0</v>
      </c>
      <c r="DE25" s="77">
        <f t="shared" si="63"/>
        <v>0</v>
      </c>
      <c r="DF25" s="77">
        <f t="shared" si="64"/>
        <v>0</v>
      </c>
      <c r="DG25" s="77">
        <f t="shared" si="75"/>
        <v>0</v>
      </c>
      <c r="DH25" s="77">
        <f t="shared" si="65"/>
        <v>0</v>
      </c>
      <c r="DI25" s="77">
        <f t="shared" si="66"/>
        <v>0</v>
      </c>
      <c r="DJ25" s="77">
        <f t="shared" si="67"/>
        <v>0</v>
      </c>
      <c r="DK25" s="77">
        <f t="shared" si="68"/>
        <v>0</v>
      </c>
      <c r="DL25" s="77">
        <f t="shared" si="69"/>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f>N26</f>
        <v>0</v>
      </c>
      <c r="Q26" s="108"/>
      <c r="R26" s="109"/>
      <c r="S26" s="74">
        <f t="shared" si="5"/>
        <v>0</v>
      </c>
      <c r="T26" s="75">
        <f t="shared" si="6"/>
        <v>0</v>
      </c>
      <c r="U26" s="76">
        <f t="shared" si="7"/>
        <v>0</v>
      </c>
      <c r="AQ26" s="77">
        <f t="shared" si="8"/>
        <v>0</v>
      </c>
      <c r="AR26" s="77">
        <f t="shared" si="9"/>
        <v>0</v>
      </c>
      <c r="AS26" s="77">
        <f t="shared" si="10"/>
        <v>0</v>
      </c>
      <c r="AU26" s="77">
        <f t="shared" si="11"/>
        <v>0</v>
      </c>
      <c r="AV26" s="77">
        <f t="shared" si="12"/>
        <v>0</v>
      </c>
      <c r="AW26" s="77">
        <f t="shared" si="13"/>
        <v>0</v>
      </c>
      <c r="AY26" s="77">
        <f t="shared" si="14"/>
        <v>0</v>
      </c>
      <c r="AZ26" s="77">
        <f t="shared" si="15"/>
        <v>0</v>
      </c>
      <c r="BA26" s="77">
        <f t="shared" si="16"/>
        <v>0</v>
      </c>
      <c r="BC26" s="77">
        <f t="shared" si="17"/>
        <v>0</v>
      </c>
      <c r="BD26" s="77">
        <f t="shared" si="18"/>
        <v>0</v>
      </c>
      <c r="BE26" s="77">
        <f t="shared" si="19"/>
        <v>0</v>
      </c>
      <c r="BG26" s="77">
        <f t="shared" si="20"/>
        <v>0</v>
      </c>
      <c r="BH26" s="77">
        <f t="shared" si="21"/>
        <v>0</v>
      </c>
      <c r="BI26" s="77">
        <f t="shared" si="22"/>
        <v>0</v>
      </c>
      <c r="BK26" s="77">
        <f t="shared" si="23"/>
        <v>0</v>
      </c>
      <c r="BL26" s="77">
        <f t="shared" si="24"/>
        <v>0</v>
      </c>
      <c r="BM26" s="77">
        <f t="shared" si="25"/>
        <v>0</v>
      </c>
      <c r="BN26" s="77">
        <f t="shared" si="26"/>
        <v>0</v>
      </c>
      <c r="BO26" s="77">
        <f t="shared" si="73"/>
        <v>0</v>
      </c>
      <c r="BP26" s="77">
        <f t="shared" si="27"/>
        <v>0</v>
      </c>
      <c r="BQ26" s="77">
        <f t="shared" si="28"/>
        <v>0</v>
      </c>
      <c r="BR26" s="77">
        <f t="shared" si="29"/>
        <v>0</v>
      </c>
      <c r="BS26" s="77">
        <f t="shared" si="30"/>
        <v>0</v>
      </c>
      <c r="BT26" s="77">
        <f t="shared" si="31"/>
        <v>0</v>
      </c>
      <c r="BV26" s="77">
        <f t="shared" si="32"/>
        <v>0</v>
      </c>
      <c r="BW26" s="77">
        <f t="shared" si="33"/>
        <v>0</v>
      </c>
      <c r="BX26" s="77">
        <f t="shared" si="34"/>
        <v>0</v>
      </c>
      <c r="BY26" s="77">
        <f t="shared" si="35"/>
        <v>0</v>
      </c>
      <c r="BZ26" s="77">
        <f t="shared" si="36"/>
        <v>0</v>
      </c>
      <c r="CA26" s="77">
        <f t="shared" si="37"/>
        <v>0</v>
      </c>
      <c r="CB26" s="77">
        <f t="shared" si="38"/>
        <v>0</v>
      </c>
      <c r="CC26" s="77">
        <f t="shared" si="39"/>
        <v>0</v>
      </c>
      <c r="CD26" s="77">
        <f t="shared" si="40"/>
        <v>0</v>
      </c>
      <c r="CE26" s="77">
        <f t="shared" si="41"/>
        <v>0</v>
      </c>
      <c r="CG26" s="77">
        <f t="shared" si="42"/>
        <v>0</v>
      </c>
      <c r="CH26" s="77">
        <f t="shared" si="43"/>
        <v>0</v>
      </c>
      <c r="CI26" s="77">
        <f t="shared" si="44"/>
        <v>0</v>
      </c>
      <c r="CJ26" s="77">
        <f t="shared" si="45"/>
        <v>0</v>
      </c>
      <c r="CK26" s="77">
        <f t="shared" si="46"/>
        <v>0</v>
      </c>
      <c r="CL26" s="77">
        <f t="shared" si="47"/>
        <v>0</v>
      </c>
      <c r="CM26" s="77">
        <f t="shared" si="48"/>
        <v>0</v>
      </c>
      <c r="CN26" s="77">
        <f t="shared" si="49"/>
        <v>0</v>
      </c>
      <c r="CO26" s="77">
        <f t="shared" si="50"/>
        <v>0</v>
      </c>
      <c r="CP26" s="77">
        <f t="shared" si="51"/>
        <v>0</v>
      </c>
      <c r="CR26" s="77">
        <f t="shared" si="52"/>
        <v>0</v>
      </c>
      <c r="CS26" s="77">
        <f t="shared" si="53"/>
        <v>0</v>
      </c>
      <c r="CT26" s="77">
        <f t="shared" si="54"/>
        <v>0</v>
      </c>
      <c r="CU26" s="77">
        <f t="shared" si="55"/>
        <v>0</v>
      </c>
      <c r="CV26" s="77">
        <f t="shared" si="74"/>
        <v>0</v>
      </c>
      <c r="CW26" s="77">
        <f t="shared" si="56"/>
        <v>0</v>
      </c>
      <c r="CX26" s="77">
        <f t="shared" si="57"/>
        <v>0</v>
      </c>
      <c r="CY26" s="77">
        <f t="shared" si="58"/>
        <v>0</v>
      </c>
      <c r="CZ26" s="77">
        <f t="shared" si="59"/>
        <v>0</v>
      </c>
      <c r="DA26" s="77">
        <f t="shared" si="60"/>
        <v>0</v>
      </c>
      <c r="DC26" s="77">
        <f t="shared" si="61"/>
        <v>0</v>
      </c>
      <c r="DD26" s="77">
        <f t="shared" si="62"/>
        <v>0</v>
      </c>
      <c r="DE26" s="77">
        <f t="shared" si="63"/>
        <v>0</v>
      </c>
      <c r="DF26" s="77">
        <f t="shared" si="64"/>
        <v>0</v>
      </c>
      <c r="DG26" s="77">
        <f t="shared" si="75"/>
        <v>0</v>
      </c>
      <c r="DH26" s="77">
        <f t="shared" si="65"/>
        <v>0</v>
      </c>
      <c r="DI26" s="77">
        <f t="shared" si="66"/>
        <v>0</v>
      </c>
      <c r="DJ26" s="77">
        <f t="shared" si="67"/>
        <v>0</v>
      </c>
      <c r="DK26" s="77">
        <f t="shared" si="68"/>
        <v>0</v>
      </c>
      <c r="DL26" s="77">
        <f t="shared" si="69"/>
        <v>0</v>
      </c>
      <c r="DN26" s="77">
        <f>IF($B26="Other*",$N26,0)</f>
        <v>0</v>
      </c>
      <c r="DO26" s="77">
        <f>IF($B26="Other*",$P26,0)</f>
        <v>0</v>
      </c>
      <c r="DP26" s="77">
        <f>IF($B26="Other*",$Q26,0)</f>
        <v>0</v>
      </c>
      <c r="DQ26" s="77">
        <f>IF($B26="Other*",$S26,0)</f>
        <v>0</v>
      </c>
      <c r="DR26" s="77">
        <f>IF($B26="Other*",$T26,0)</f>
        <v>0</v>
      </c>
      <c r="DS26" s="77">
        <f>IF($B26="Other*",$U26,0)</f>
        <v>0</v>
      </c>
    </row>
    <row r="27" spans="2:137" s="5" customFormat="1" ht="18" customHeight="1" x14ac:dyDescent="0.25">
      <c r="B27" s="110" t="s">
        <v>84</v>
      </c>
      <c r="C27" s="111"/>
      <c r="D27" s="111"/>
      <c r="E27" s="111"/>
      <c r="F27" s="111"/>
      <c r="G27" s="112">
        <f>SUM(G16:G25)</f>
        <v>0</v>
      </c>
      <c r="H27" s="113"/>
      <c r="I27" s="114">
        <f>SUM(I16:I25)</f>
        <v>0</v>
      </c>
      <c r="J27" s="115"/>
      <c r="K27" s="115"/>
      <c r="L27" s="116">
        <f>SUM(L16:L25)</f>
        <v>0</v>
      </c>
      <c r="M27" s="115"/>
      <c r="N27" s="117">
        <f>SUM(N16:N26)</f>
        <v>0</v>
      </c>
      <c r="O27" s="117">
        <f>SUM(O16:O26)</f>
        <v>0</v>
      </c>
      <c r="P27" s="117">
        <f>SUM(P16:P26)</f>
        <v>0</v>
      </c>
      <c r="Q27" s="118">
        <f>SUM(Q16:Q26)</f>
        <v>0</v>
      </c>
      <c r="R27" s="73"/>
      <c r="S27" s="119">
        <f>SUM(S16:S26)</f>
        <v>0</v>
      </c>
      <c r="T27" s="117">
        <f>SUM(T16:T26)</f>
        <v>0</v>
      </c>
      <c r="U27" s="118">
        <f>SUM(U16:U26)</f>
        <v>0</v>
      </c>
      <c r="AQ27" s="120">
        <f>SUM(AQ16:AQ26)</f>
        <v>0</v>
      </c>
      <c r="AR27" s="120">
        <f>SUM(AR16:AR26)</f>
        <v>0</v>
      </c>
      <c r="AS27" s="120">
        <f>SUM(AS16:AS26)</f>
        <v>0</v>
      </c>
      <c r="AU27" s="120">
        <f>SUM(AU16:AU26)</f>
        <v>0</v>
      </c>
      <c r="AV27" s="120">
        <f>SUM(AV16:AV26)</f>
        <v>0</v>
      </c>
      <c r="AW27" s="120">
        <f>SUM(AW16:AW26)</f>
        <v>0</v>
      </c>
      <c r="AY27" s="120">
        <f>SUM(AY16:AY26)</f>
        <v>0</v>
      </c>
      <c r="AZ27" s="120">
        <f>SUM(AZ16:AZ26)</f>
        <v>0</v>
      </c>
      <c r="BA27" s="120">
        <f>SUM(BA16:BA26)</f>
        <v>0</v>
      </c>
      <c r="BC27" s="120">
        <f>SUM(BC16:BC26)</f>
        <v>0</v>
      </c>
      <c r="BD27" s="120">
        <f>SUM(BD16:BD26)</f>
        <v>0</v>
      </c>
      <c r="BE27" s="120">
        <f>SUM(BE16:BE26)</f>
        <v>0</v>
      </c>
      <c r="BG27" s="120">
        <f>SUM(BG16:BG26)</f>
        <v>0</v>
      </c>
      <c r="BH27" s="120">
        <f>SUM(BH16:BH26)</f>
        <v>0</v>
      </c>
      <c r="BI27" s="120">
        <f>SUM(BI16:BI26)</f>
        <v>0</v>
      </c>
      <c r="BK27" s="120">
        <f t="shared" ref="BK27:BT27" si="76">SUM(BK16:BK26)</f>
        <v>0</v>
      </c>
      <c r="BL27" s="120">
        <f t="shared" si="76"/>
        <v>0</v>
      </c>
      <c r="BM27" s="120">
        <f t="shared" si="76"/>
        <v>0</v>
      </c>
      <c r="BN27" s="120">
        <f t="shared" si="76"/>
        <v>0</v>
      </c>
      <c r="BO27" s="120">
        <f t="shared" si="76"/>
        <v>0</v>
      </c>
      <c r="BP27" s="120">
        <f t="shared" si="76"/>
        <v>0</v>
      </c>
      <c r="BQ27" s="120">
        <f t="shared" si="76"/>
        <v>0</v>
      </c>
      <c r="BR27" s="120">
        <f t="shared" si="76"/>
        <v>0</v>
      </c>
      <c r="BS27" s="120">
        <f t="shared" si="76"/>
        <v>0</v>
      </c>
      <c r="BT27" s="120">
        <f t="shared" si="76"/>
        <v>0</v>
      </c>
      <c r="BV27" s="120">
        <f t="shared" ref="BV27:CE27" si="77">SUM(BV16:BV26)</f>
        <v>0</v>
      </c>
      <c r="BW27" s="120">
        <f t="shared" si="77"/>
        <v>0</v>
      </c>
      <c r="BX27" s="120">
        <f t="shared" si="77"/>
        <v>0</v>
      </c>
      <c r="BY27" s="120">
        <f t="shared" si="77"/>
        <v>0</v>
      </c>
      <c r="BZ27" s="120">
        <f t="shared" si="77"/>
        <v>0</v>
      </c>
      <c r="CA27" s="120">
        <f t="shared" si="77"/>
        <v>0</v>
      </c>
      <c r="CB27" s="120">
        <f t="shared" si="77"/>
        <v>0</v>
      </c>
      <c r="CC27" s="120">
        <f t="shared" si="77"/>
        <v>0</v>
      </c>
      <c r="CD27" s="120">
        <f t="shared" si="77"/>
        <v>0</v>
      </c>
      <c r="CE27" s="120">
        <f t="shared" si="77"/>
        <v>0</v>
      </c>
      <c r="CG27" s="120">
        <f t="shared" ref="CG27:CP27" si="78">SUM(CG16:CG26)</f>
        <v>0</v>
      </c>
      <c r="CH27" s="120">
        <f t="shared" si="78"/>
        <v>0</v>
      </c>
      <c r="CI27" s="120">
        <f t="shared" si="78"/>
        <v>0</v>
      </c>
      <c r="CJ27" s="120">
        <f t="shared" si="78"/>
        <v>0</v>
      </c>
      <c r="CK27" s="120">
        <f t="shared" si="78"/>
        <v>0</v>
      </c>
      <c r="CL27" s="120">
        <f t="shared" si="78"/>
        <v>0</v>
      </c>
      <c r="CM27" s="120">
        <f t="shared" si="78"/>
        <v>0</v>
      </c>
      <c r="CN27" s="120">
        <f t="shared" si="78"/>
        <v>0</v>
      </c>
      <c r="CO27" s="120">
        <f t="shared" si="78"/>
        <v>0</v>
      </c>
      <c r="CP27" s="120">
        <f t="shared" si="78"/>
        <v>0</v>
      </c>
      <c r="CR27" s="120">
        <f t="shared" ref="CR27:DA27" si="79">SUM(CR16:CR26)</f>
        <v>0</v>
      </c>
      <c r="CS27" s="120">
        <f t="shared" si="79"/>
        <v>0</v>
      </c>
      <c r="CT27" s="120">
        <f t="shared" si="79"/>
        <v>0</v>
      </c>
      <c r="CU27" s="120">
        <f t="shared" si="79"/>
        <v>0</v>
      </c>
      <c r="CV27" s="120">
        <f t="shared" si="79"/>
        <v>0</v>
      </c>
      <c r="CW27" s="120">
        <f t="shared" si="79"/>
        <v>0</v>
      </c>
      <c r="CX27" s="120">
        <f t="shared" si="79"/>
        <v>0</v>
      </c>
      <c r="CY27" s="120">
        <f t="shared" si="79"/>
        <v>0</v>
      </c>
      <c r="CZ27" s="120">
        <f t="shared" si="79"/>
        <v>0</v>
      </c>
      <c r="DA27" s="120">
        <f t="shared" si="79"/>
        <v>0</v>
      </c>
      <c r="DC27" s="120">
        <f t="shared" ref="DC27:DL27" si="80">SUM(DC16:DC26)</f>
        <v>0</v>
      </c>
      <c r="DD27" s="120">
        <f t="shared" si="80"/>
        <v>0</v>
      </c>
      <c r="DE27" s="120">
        <f t="shared" si="80"/>
        <v>0</v>
      </c>
      <c r="DF27" s="120">
        <f t="shared" si="80"/>
        <v>0</v>
      </c>
      <c r="DG27" s="120">
        <f t="shared" si="80"/>
        <v>0</v>
      </c>
      <c r="DH27" s="120">
        <f t="shared" si="80"/>
        <v>0</v>
      </c>
      <c r="DI27" s="120">
        <f t="shared" si="80"/>
        <v>0</v>
      </c>
      <c r="DJ27" s="120">
        <f t="shared" si="80"/>
        <v>0</v>
      </c>
      <c r="DK27" s="120">
        <f t="shared" si="80"/>
        <v>0</v>
      </c>
      <c r="DL27" s="120">
        <f t="shared" si="80"/>
        <v>0</v>
      </c>
      <c r="DN27" s="120">
        <f t="shared" ref="DN27:DS27" si="81">SUM(DN26)</f>
        <v>0</v>
      </c>
      <c r="DO27" s="120">
        <f t="shared" si="81"/>
        <v>0</v>
      </c>
      <c r="DP27" s="120">
        <f t="shared" si="81"/>
        <v>0</v>
      </c>
      <c r="DQ27" s="120">
        <f t="shared" si="81"/>
        <v>0</v>
      </c>
      <c r="DR27" s="120">
        <f t="shared" si="81"/>
        <v>0</v>
      </c>
      <c r="DS27" s="120">
        <f t="shared" si="81"/>
        <v>0</v>
      </c>
    </row>
    <row r="28" spans="2:137" s="5" customFormat="1" ht="18" customHeight="1" x14ac:dyDescent="0.25">
      <c r="B28" s="121" t="str">
        <f>CONCATENATE("Total Food Cost (",Gcurrency,"):")</f>
        <v>Total Food Cost (EURO):</v>
      </c>
      <c r="C28" s="122"/>
      <c r="D28" s="122"/>
      <c r="E28" s="122"/>
      <c r="F28" s="122"/>
      <c r="G28" s="123">
        <f>G27</f>
        <v>0</v>
      </c>
      <c r="H28" s="124"/>
      <c r="I28" s="125">
        <f>I27*r_exch</f>
        <v>0</v>
      </c>
      <c r="J28" s="126"/>
      <c r="K28" s="126"/>
      <c r="L28" s="127">
        <f>L27*r_exch</f>
        <v>0</v>
      </c>
      <c r="M28" s="126"/>
      <c r="N28" s="128">
        <f>N27*r_exch</f>
        <v>0</v>
      </c>
      <c r="O28" s="128"/>
      <c r="P28" s="128">
        <f>P27*r_exch</f>
        <v>0</v>
      </c>
      <c r="Q28" s="129">
        <f>Q27*r_exch</f>
        <v>0</v>
      </c>
      <c r="R28" s="73"/>
      <c r="S28" s="130">
        <f>S27*r_exch</f>
        <v>0</v>
      </c>
      <c r="T28" s="131">
        <f>T27*r_exch</f>
        <v>0</v>
      </c>
      <c r="U28" s="132">
        <f>U27*r_exch</f>
        <v>0</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38"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t="s">
        <v>86</v>
      </c>
      <c r="C33" s="288"/>
      <c r="D33" s="288"/>
      <c r="E33" s="288"/>
      <c r="F33" s="288"/>
      <c r="G33" s="288"/>
      <c r="H33" s="288"/>
      <c r="I33" s="144">
        <v>200085.57245204379</v>
      </c>
      <c r="J33" s="145"/>
      <c r="K33" s="146"/>
      <c r="L33" s="146"/>
      <c r="M33" s="146"/>
      <c r="N33" s="146"/>
      <c r="O33" s="75">
        <f>I33*r_cbt01</f>
        <v>47940.503159509695</v>
      </c>
      <c r="P33" s="75">
        <f>I33+O33</f>
        <v>248026.0756115535</v>
      </c>
      <c r="Q33" s="76">
        <f>P33*r_imp01</f>
        <v>51291.792436469266</v>
      </c>
      <c r="R33" s="147"/>
      <c r="S33" s="148">
        <f>P33+Q33</f>
        <v>299317.86804802279</v>
      </c>
      <c r="T33" s="149">
        <f>S33*r_dsc</f>
        <v>18258.389950929391</v>
      </c>
      <c r="U33" s="150">
        <f>S33+T33</f>
        <v>317576.25799895218</v>
      </c>
      <c r="BK33" s="77"/>
      <c r="BL33" s="77">
        <f>IF($B33="Cash Transfer to Beneficiaries",$I33,0)</f>
        <v>200085.57245204379</v>
      </c>
      <c r="BM33" s="77"/>
      <c r="BN33" s="77">
        <f>IF($B33="Cash Transfer to Beneficiaries",$O33,0)</f>
        <v>47940.503159509695</v>
      </c>
      <c r="BO33" s="77"/>
      <c r="BP33" s="77">
        <f>IF($B33="Cash Transfer to Beneficiaries",$P33,0)</f>
        <v>248026.0756115535</v>
      </c>
      <c r="BQ33" s="77">
        <f>IF($B33="Cash Transfer to Beneficiaries",$Q33,0)</f>
        <v>51291.792436469266</v>
      </c>
      <c r="BR33" s="77">
        <f>IF($B33="Cash Transfer to Beneficiaries",$S33,0)</f>
        <v>299317.86804802279</v>
      </c>
      <c r="BS33" s="77">
        <f>IF($B33="Cash Transfer to Beneficiaries",$T33,0)</f>
        <v>18258.389950929391</v>
      </c>
      <c r="BT33" s="77">
        <f>IF($B33="Cash Transfer to Beneficiaries",$U33,0)</f>
        <v>317576.25799895218</v>
      </c>
      <c r="BV33" s="77"/>
      <c r="BW33" s="77">
        <f>IF($B33="Cash Transfer to Host Government",$I33,0)</f>
        <v>0</v>
      </c>
      <c r="BX33" s="77"/>
      <c r="BY33" s="77">
        <f>IF($B33="Cash Transfer to Host Government",$O33,0)</f>
        <v>0</v>
      </c>
      <c r="BZ33" s="77"/>
      <c r="CA33" s="77">
        <f>IF($B33="Cash Transfer to Host Government",$P33,0)</f>
        <v>0</v>
      </c>
      <c r="CB33" s="77">
        <f>IF($B33="Cash Transfer to Host Government",$Q33,0)</f>
        <v>0</v>
      </c>
      <c r="CC33" s="77">
        <f>IF($B33="Cash Transfer to Host Government",$S33,0)</f>
        <v>0</v>
      </c>
      <c r="CD33" s="77">
        <f>IF($B33="Cash Transfer to Host Government",$T33,0)</f>
        <v>0</v>
      </c>
      <c r="CE33" s="77">
        <f>IF($B33="Cash Transfer to Host Government",$U33,0)</f>
        <v>0</v>
      </c>
      <c r="CG33" s="77"/>
      <c r="CH33" s="77">
        <f>IF($B33="Value Voucher Transfer",$I33,0)</f>
        <v>0</v>
      </c>
      <c r="CI33" s="77"/>
      <c r="CJ33" s="77">
        <f>IF($B33="Value Voucher Transfer",$O33,0)</f>
        <v>0</v>
      </c>
      <c r="CK33" s="77"/>
      <c r="CL33" s="77">
        <f>IF($B33="Value Voucher Transfer",$P33,0)</f>
        <v>0</v>
      </c>
      <c r="CM33" s="77">
        <f>IF($B33="Value Voucher Transfer",$Q33,0)</f>
        <v>0</v>
      </c>
      <c r="CN33" s="77">
        <f>IF($B33="Value Voucher Transfer",$S33,0)</f>
        <v>0</v>
      </c>
      <c r="CO33" s="77">
        <f>IF($B33="Value Voucher Transfer",$T33,0)</f>
        <v>0</v>
      </c>
      <c r="CP33" s="77">
        <f>IF($B33="Value Voucher Transfer",$U33,0)</f>
        <v>0</v>
      </c>
      <c r="CR33" s="77"/>
      <c r="CS33" s="77">
        <f>IF($B33="Value Voucher Transfer - Non Food",$I33,0)</f>
        <v>0</v>
      </c>
      <c r="CT33" s="77"/>
      <c r="CU33" s="77">
        <f>IF($B33="Value Voucher Transfer - Non Food",$O33,0)</f>
        <v>0</v>
      </c>
      <c r="CV33" s="77"/>
      <c r="CW33" s="77">
        <f>IF($B33="Value Voucher Transfer - Non Food",$P33,0)</f>
        <v>0</v>
      </c>
      <c r="CX33" s="77">
        <f>IF($B33="Value Voucher Transfer - Non Food",$Q33,0)</f>
        <v>0</v>
      </c>
      <c r="CY33" s="77">
        <f>IF($B33="Value Voucher Transfer - Non Food",$S33,0)</f>
        <v>0</v>
      </c>
      <c r="CZ33" s="77">
        <f>IF($B33="Value Voucher Transfer - Non Food",$T33,0)</f>
        <v>0</v>
      </c>
      <c r="DA33" s="77">
        <f>IF($B33="Value Voucher Transfer - Non Food",$U33,0)</f>
        <v>0</v>
      </c>
      <c r="DC33" s="77"/>
      <c r="DD33" s="77">
        <f>IF($B33="Commodity Voucher",$I33,0)</f>
        <v>0</v>
      </c>
      <c r="DE33" s="77"/>
      <c r="DF33" s="77">
        <f>IF($B33="Commodity Voucher",$O33,0)</f>
        <v>0</v>
      </c>
      <c r="DG33" s="77"/>
      <c r="DH33" s="77">
        <f>IF($B33="Commodity Voucher",$P33,0)</f>
        <v>0</v>
      </c>
      <c r="DI33" s="77">
        <f>IF($B33="Commodity Voucher",$Q33,0)</f>
        <v>0</v>
      </c>
      <c r="DJ33" s="77">
        <f>IF($B33="Commodity Voucher",$S33,0)</f>
        <v>0</v>
      </c>
      <c r="DK33" s="77">
        <f>IF($B33="Commodity Voucher",$T33,0)</f>
        <v>0</v>
      </c>
      <c r="DL33" s="77">
        <f>IF($B33="Commodity Voucher",$U33,0)</f>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f>I34*r_cbt01</f>
        <v>0</v>
      </c>
      <c r="P34" s="75">
        <f>I34+O34</f>
        <v>0</v>
      </c>
      <c r="Q34" s="76">
        <f>P34*r_imp01</f>
        <v>0</v>
      </c>
      <c r="R34" s="147"/>
      <c r="S34" s="148">
        <f>P34+Q34</f>
        <v>0</v>
      </c>
      <c r="T34" s="149">
        <f>S34*r_dsc</f>
        <v>0</v>
      </c>
      <c r="U34" s="150">
        <f>S34+T34</f>
        <v>0</v>
      </c>
      <c r="BK34" s="77"/>
      <c r="BL34" s="77">
        <f>IF($B34="Cash Transfer to Beneficiaries",$I34,0)</f>
        <v>0</v>
      </c>
      <c r="BM34" s="77"/>
      <c r="BN34" s="77">
        <f>IF($B34="Cash Transfer to Beneficiaries",$O34,0)</f>
        <v>0</v>
      </c>
      <c r="BO34" s="77"/>
      <c r="BP34" s="77">
        <f>IF($B34="Cash Transfer to Beneficiaries",$P34,0)</f>
        <v>0</v>
      </c>
      <c r="BQ34" s="77">
        <f>IF($B34="Cash Transfer to Beneficiaries",$Q34,0)</f>
        <v>0</v>
      </c>
      <c r="BR34" s="77">
        <f>IF($B34="Cash Transfer to Beneficiaries",$S34,0)</f>
        <v>0</v>
      </c>
      <c r="BS34" s="77">
        <f>IF($B34="Cash Transfer to Beneficiaries",$T34,0)</f>
        <v>0</v>
      </c>
      <c r="BT34" s="77">
        <f>IF($B34="Cash Transfer to Beneficiaries",$U34,0)</f>
        <v>0</v>
      </c>
      <c r="BV34" s="77"/>
      <c r="BW34" s="77">
        <f>IF($B34="Cash Transfer to Host Government",$I34,0)</f>
        <v>0</v>
      </c>
      <c r="BX34" s="77"/>
      <c r="BY34" s="77">
        <f>IF($B34="Cash Transfer to Host Government",$O34,0)</f>
        <v>0</v>
      </c>
      <c r="BZ34" s="77"/>
      <c r="CA34" s="77">
        <f>IF($B34="Cash Transfer to Host Government",$P34,0)</f>
        <v>0</v>
      </c>
      <c r="CB34" s="77">
        <f>IF($B34="Cash Transfer to Host Government",$Q34,0)</f>
        <v>0</v>
      </c>
      <c r="CC34" s="77">
        <f>IF($B34="Cash Transfer to Host Government",$S34,0)</f>
        <v>0</v>
      </c>
      <c r="CD34" s="77">
        <f>IF($B34="Cash Transfer to Host Government",$T34,0)</f>
        <v>0</v>
      </c>
      <c r="CE34" s="77">
        <f>IF($B34="Cash Transfer to Host Government",$U34,0)</f>
        <v>0</v>
      </c>
      <c r="CG34" s="77"/>
      <c r="CH34" s="77">
        <f>IF($B34="Value Voucher Transfer",$I34,0)</f>
        <v>0</v>
      </c>
      <c r="CI34" s="77"/>
      <c r="CJ34" s="77">
        <f>IF($B34="Value Voucher Transfer",$O34,0)</f>
        <v>0</v>
      </c>
      <c r="CK34" s="77"/>
      <c r="CL34" s="77">
        <f>IF($B34="Value Voucher Transfer",$P34,0)</f>
        <v>0</v>
      </c>
      <c r="CM34" s="77">
        <f>IF($B34="Value Voucher Transfer",$Q34,0)</f>
        <v>0</v>
      </c>
      <c r="CN34" s="77">
        <f>IF($B34="Value Voucher Transfer",$S34,0)</f>
        <v>0</v>
      </c>
      <c r="CO34" s="77">
        <f>IF($B34="Value Voucher Transfer",$T34,0)</f>
        <v>0</v>
      </c>
      <c r="CP34" s="77">
        <f>IF($B34="Value Voucher Transfer",$U34,0)</f>
        <v>0</v>
      </c>
      <c r="CR34" s="77"/>
      <c r="CS34" s="77">
        <f>IF($B34="Value Voucher Transfer - Non Food",$I34,0)</f>
        <v>0</v>
      </c>
      <c r="CT34" s="77"/>
      <c r="CU34" s="77">
        <f>IF($B34="Value Voucher Transfer - Non Food",$O34,0)</f>
        <v>0</v>
      </c>
      <c r="CV34" s="77"/>
      <c r="CW34" s="77">
        <f>IF($B34="Value Voucher Transfer - Non Food",$P34,0)</f>
        <v>0</v>
      </c>
      <c r="CX34" s="77">
        <f>IF($B34="Value Voucher Transfer - Non Food",$Q34,0)</f>
        <v>0</v>
      </c>
      <c r="CY34" s="77">
        <f>IF($B34="Value Voucher Transfer - Non Food",$S34,0)</f>
        <v>0</v>
      </c>
      <c r="CZ34" s="77">
        <f>IF($B34="Value Voucher Transfer - Non Food",$T34,0)</f>
        <v>0</v>
      </c>
      <c r="DA34" s="77">
        <f>IF($B34="Value Voucher Transfer - Non Food",$U34,0)</f>
        <v>0</v>
      </c>
      <c r="DC34" s="77"/>
      <c r="DD34" s="77">
        <f>IF($B34="Commodity Voucher",$I34,0)</f>
        <v>0</v>
      </c>
      <c r="DE34" s="77"/>
      <c r="DF34" s="77">
        <f>IF($B34="Commodity Voucher",$O34,0)</f>
        <v>0</v>
      </c>
      <c r="DG34" s="77"/>
      <c r="DH34" s="77">
        <f>IF($B34="Commodity Voucher",$P34,0)</f>
        <v>0</v>
      </c>
      <c r="DI34" s="77">
        <f>IF($B34="Commodity Voucher",$Q34,0)</f>
        <v>0</v>
      </c>
      <c r="DJ34" s="77">
        <f>IF($B34="Commodity Voucher",$S34,0)</f>
        <v>0</v>
      </c>
      <c r="DK34" s="77">
        <f>IF($B34="Commodity Voucher",$T34,0)</f>
        <v>0</v>
      </c>
      <c r="DL34" s="77">
        <f>IF($B34="Commodity Voucher",$U34,0)</f>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f>I35*r_cbt01</f>
        <v>0</v>
      </c>
      <c r="P35" s="75">
        <f>I35+O35</f>
        <v>0</v>
      </c>
      <c r="Q35" s="76">
        <f>P35*r_imp01</f>
        <v>0</v>
      </c>
      <c r="R35" s="147"/>
      <c r="S35" s="148">
        <f>P35+Q35</f>
        <v>0</v>
      </c>
      <c r="T35" s="149">
        <f>S35*r_dsc</f>
        <v>0</v>
      </c>
      <c r="U35" s="150">
        <f>S35+T35</f>
        <v>0</v>
      </c>
      <c r="BK35" s="77"/>
      <c r="BL35" s="77">
        <f>IF($B35="Cash Transfer to Beneficiaries",$I35,0)</f>
        <v>0</v>
      </c>
      <c r="BM35" s="77"/>
      <c r="BN35" s="77">
        <f>IF($B35="Cash Transfer to Beneficiaries",$O35,0)</f>
        <v>0</v>
      </c>
      <c r="BO35" s="77"/>
      <c r="BP35" s="77">
        <f>IF($B35="Cash Transfer to Beneficiaries",$P35,0)</f>
        <v>0</v>
      </c>
      <c r="BQ35" s="77">
        <f>IF($B35="Cash Transfer to Beneficiaries",$Q35,0)</f>
        <v>0</v>
      </c>
      <c r="BR35" s="77">
        <f>IF($B35="Cash Transfer to Beneficiaries",$S35,0)</f>
        <v>0</v>
      </c>
      <c r="BS35" s="77">
        <f>IF($B35="Cash Transfer to Beneficiaries",$T35,0)</f>
        <v>0</v>
      </c>
      <c r="BT35" s="77">
        <f>IF($B35="Cash Transfer to Beneficiaries",$U35,0)</f>
        <v>0</v>
      </c>
      <c r="BV35" s="77"/>
      <c r="BW35" s="77">
        <f>IF($B35="Cash Transfer to Host Government",$I35,0)</f>
        <v>0</v>
      </c>
      <c r="BX35" s="77"/>
      <c r="BY35" s="77">
        <f>IF($B35="Cash Transfer to Host Government",$O35,0)</f>
        <v>0</v>
      </c>
      <c r="BZ35" s="77"/>
      <c r="CA35" s="77">
        <f>IF($B35="Cash Transfer to Host Government",$P35,0)</f>
        <v>0</v>
      </c>
      <c r="CB35" s="77">
        <f>IF($B35="Cash Transfer to Host Government",$Q35,0)</f>
        <v>0</v>
      </c>
      <c r="CC35" s="77">
        <f>IF($B35="Cash Transfer to Host Government",$S35,0)</f>
        <v>0</v>
      </c>
      <c r="CD35" s="77">
        <f>IF($B35="Cash Transfer to Host Government",$T35,0)</f>
        <v>0</v>
      </c>
      <c r="CE35" s="77">
        <f>IF($B35="Cash Transfer to Host Government",$U35,0)</f>
        <v>0</v>
      </c>
      <c r="CG35" s="77"/>
      <c r="CH35" s="77">
        <f>IF($B35="Value Voucher Transfer",$I35,0)</f>
        <v>0</v>
      </c>
      <c r="CI35" s="77"/>
      <c r="CJ35" s="77">
        <f>IF($B35="Value Voucher Transfer",$O35,0)</f>
        <v>0</v>
      </c>
      <c r="CK35" s="77"/>
      <c r="CL35" s="77">
        <f>IF($B35="Value Voucher Transfer",$P35,0)</f>
        <v>0</v>
      </c>
      <c r="CM35" s="77">
        <f>IF($B35="Value Voucher Transfer",$Q35,0)</f>
        <v>0</v>
      </c>
      <c r="CN35" s="77">
        <f>IF($B35="Value Voucher Transfer",$S35,0)</f>
        <v>0</v>
      </c>
      <c r="CO35" s="77">
        <f>IF($B35="Value Voucher Transfer",$T35,0)</f>
        <v>0</v>
      </c>
      <c r="CP35" s="77">
        <f>IF($B35="Value Voucher Transfer",$U35,0)</f>
        <v>0</v>
      </c>
      <c r="CR35" s="77"/>
      <c r="CS35" s="77">
        <f>IF($B35="Value Voucher Transfer - Non Food",$I35,0)</f>
        <v>0</v>
      </c>
      <c r="CT35" s="77"/>
      <c r="CU35" s="77">
        <f>IF($B35="Value Voucher Transfer - Non Food",$O35,0)</f>
        <v>0</v>
      </c>
      <c r="CV35" s="77"/>
      <c r="CW35" s="77">
        <f>IF($B35="Value Voucher Transfer - Non Food",$P35,0)</f>
        <v>0</v>
      </c>
      <c r="CX35" s="77">
        <f>IF($B35="Value Voucher Transfer - Non Food",$Q35,0)</f>
        <v>0</v>
      </c>
      <c r="CY35" s="77">
        <f>IF($B35="Value Voucher Transfer - Non Food",$S35,0)</f>
        <v>0</v>
      </c>
      <c r="CZ35" s="77">
        <f>IF($B35="Value Voucher Transfer - Non Food",$T35,0)</f>
        <v>0</v>
      </c>
      <c r="DA35" s="77">
        <f>IF($B35="Value Voucher Transfer - Non Food",$U35,0)</f>
        <v>0</v>
      </c>
      <c r="DC35" s="77"/>
      <c r="DD35" s="77">
        <f>IF($B35="Commodity Voucher",$I35,0)</f>
        <v>0</v>
      </c>
      <c r="DE35" s="77"/>
      <c r="DF35" s="77">
        <f>IF($B35="Commodity Voucher",$O35,0)</f>
        <v>0</v>
      </c>
      <c r="DG35" s="77"/>
      <c r="DH35" s="77">
        <f>IF($B35="Commodity Voucher",$P35,0)</f>
        <v>0</v>
      </c>
      <c r="DI35" s="77">
        <f>IF($B35="Commodity Voucher",$Q35,0)</f>
        <v>0</v>
      </c>
      <c r="DJ35" s="77">
        <f>IF($B35="Commodity Voucher",$S35,0)</f>
        <v>0</v>
      </c>
      <c r="DK35" s="77">
        <f>IF($B35="Commodity Voucher",$T35,0)</f>
        <v>0</v>
      </c>
      <c r="DL35" s="77">
        <f>IF($B35="Commodity Voucher",$U35,0)</f>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f>O36</f>
        <v>0</v>
      </c>
      <c r="Q36" s="161"/>
      <c r="R36" s="162"/>
      <c r="S36" s="148">
        <f>P36+Q36</f>
        <v>0</v>
      </c>
      <c r="T36" s="149">
        <f>S36*r_dsc</f>
        <v>0</v>
      </c>
      <c r="U36" s="150">
        <f>S36+T36</f>
        <v>0</v>
      </c>
      <c r="BK36" s="77"/>
      <c r="BL36" s="77">
        <f>IF($B36="Cash Transfer to Beneficiaries",$I36,0)</f>
        <v>0</v>
      </c>
      <c r="BM36" s="77"/>
      <c r="BN36" s="77">
        <f>IF($B36="Cash Transfer to Beneficiaries",$O36,0)</f>
        <v>0</v>
      </c>
      <c r="BO36" s="77"/>
      <c r="BP36" s="77">
        <f>IF($B36="Cash Transfer to Beneficiaries",$P36,0)</f>
        <v>0</v>
      </c>
      <c r="BQ36" s="77">
        <f>IF($B36="Cash Transfer to Beneficiaries",$Q36,0)</f>
        <v>0</v>
      </c>
      <c r="BR36" s="77">
        <f>IF($B36="Cash Transfer to Beneficiaries",$S36,0)</f>
        <v>0</v>
      </c>
      <c r="BS36" s="77">
        <f>IF($B36="Cash Transfer to Beneficiaries",$T36,0)</f>
        <v>0</v>
      </c>
      <c r="BT36" s="77">
        <f>IF($B36="Cash Transfer to Beneficiaries",$U36,0)</f>
        <v>0</v>
      </c>
      <c r="BV36" s="77"/>
      <c r="BW36" s="77">
        <f>IF($B36="Cash Transfer to Host Government",$I36,0)</f>
        <v>0</v>
      </c>
      <c r="BX36" s="77"/>
      <c r="BY36" s="77">
        <f>IF($B36="Cash Transfer to Host Government",$O36,0)</f>
        <v>0</v>
      </c>
      <c r="BZ36" s="77"/>
      <c r="CA36" s="77">
        <f>IF($B36="Cash Transfer to Host Government",$P36,0)</f>
        <v>0</v>
      </c>
      <c r="CB36" s="77">
        <f>IF($B36="Cash Transfer to Host Government",$Q36,0)</f>
        <v>0</v>
      </c>
      <c r="CC36" s="77">
        <f>IF($B36="Cash Transfer to Host Government",$S36,0)</f>
        <v>0</v>
      </c>
      <c r="CD36" s="77">
        <f>IF($B36="Cash Transfer to Host Government",$T36,0)</f>
        <v>0</v>
      </c>
      <c r="CE36" s="77">
        <f>IF($B36="Cash Transfer to Host Government",$U36,0)</f>
        <v>0</v>
      </c>
      <c r="CG36" s="77"/>
      <c r="CH36" s="77">
        <f>IF($B36="Value Voucher Transfer",$I36,0)</f>
        <v>0</v>
      </c>
      <c r="CI36" s="77"/>
      <c r="CJ36" s="77">
        <f>IF($B36="Value Voucher Transfer",$O36,0)</f>
        <v>0</v>
      </c>
      <c r="CK36" s="77"/>
      <c r="CL36" s="77">
        <f>IF($B36="Value Voucher Transfer",$P36,0)</f>
        <v>0</v>
      </c>
      <c r="CM36" s="77">
        <f>IF($B36="Value Voucher Transfer",$Q36,0)</f>
        <v>0</v>
      </c>
      <c r="CN36" s="77">
        <f>IF($B36="Value Voucher Transfer",$S36,0)</f>
        <v>0</v>
      </c>
      <c r="CO36" s="77">
        <f>IF($B36="Value Voucher Transfer",$T36,0)</f>
        <v>0</v>
      </c>
      <c r="CP36" s="77">
        <f>IF($B36="Value Voucher Transfer",$U36,0)</f>
        <v>0</v>
      </c>
      <c r="CR36" s="77"/>
      <c r="CS36" s="77">
        <f>IF($B36="Value Voucher Transfer - Non Food",$I36,0)</f>
        <v>0</v>
      </c>
      <c r="CT36" s="77"/>
      <c r="CU36" s="77">
        <f>IF($B36="Value Voucher Transfer - Non Food",$O36,0)</f>
        <v>0</v>
      </c>
      <c r="CV36" s="77"/>
      <c r="CW36" s="77">
        <f>IF($B36="Value Voucher Transfer - Non Food",$P36,0)</f>
        <v>0</v>
      </c>
      <c r="CX36" s="77">
        <f>IF($B36="Value Voucher Transfer - Non Food",$Q36,0)</f>
        <v>0</v>
      </c>
      <c r="CY36" s="77">
        <f>IF($B36="Value Voucher Transfer - Non Food",$S36,0)</f>
        <v>0</v>
      </c>
      <c r="CZ36" s="77">
        <f>IF($B36="Value Voucher Transfer - Non Food",$T36,0)</f>
        <v>0</v>
      </c>
      <c r="DA36" s="77">
        <f>IF($B36="Value Voucher Transfer - Non Food",$U36,0)</f>
        <v>0</v>
      </c>
      <c r="DC36" s="77"/>
      <c r="DD36" s="77">
        <f>IF($B36="Commodity Voucher",$I36,0)</f>
        <v>0</v>
      </c>
      <c r="DE36" s="77"/>
      <c r="DF36" s="77">
        <f>IF($B36="Commodity Voucher",$O36,0)</f>
        <v>0</v>
      </c>
      <c r="DG36" s="77"/>
      <c r="DH36" s="77">
        <f>IF($B36="Commodity Voucher",$P36,0)</f>
        <v>0</v>
      </c>
      <c r="DI36" s="77">
        <f>IF($B36="Commodity Voucher",$Q36,0)</f>
        <v>0</v>
      </c>
      <c r="DJ36" s="77">
        <f>IF($B36="Commodity Voucher",$S36,0)</f>
        <v>0</v>
      </c>
      <c r="DK36" s="77">
        <f>IF($B36="Commodity Voucher",$T36,0)</f>
        <v>0</v>
      </c>
      <c r="DL36" s="77">
        <f>IF($B36="Commodity Voucher",$U36,0)</f>
        <v>0</v>
      </c>
      <c r="DN36" s="77">
        <f>IF($B36="Other*",$O36,0)</f>
        <v>0</v>
      </c>
      <c r="DO36" s="77">
        <f>IF($B36="Other*",$P36,0)</f>
        <v>0</v>
      </c>
      <c r="DP36" s="77">
        <f>IF($B36="Other*",$Q36,0)</f>
        <v>0</v>
      </c>
      <c r="DQ36" s="77">
        <f>IF($B36="Other*",$S36,0)</f>
        <v>0</v>
      </c>
      <c r="DR36" s="77">
        <f>IF($B36="Other*",$T36,0)</f>
        <v>0</v>
      </c>
      <c r="DS36" s="77">
        <f>IF($B36="Other*",$U36,0)</f>
        <v>0</v>
      </c>
    </row>
    <row r="37" spans="2:137" s="5" customFormat="1" ht="18" customHeight="1" x14ac:dyDescent="0.25">
      <c r="B37" s="163" t="s">
        <v>98</v>
      </c>
      <c r="C37" s="164"/>
      <c r="D37" s="164"/>
      <c r="E37" s="164"/>
      <c r="F37" s="164"/>
      <c r="G37" s="164"/>
      <c r="H37" s="164"/>
      <c r="I37" s="165">
        <f>SUM(I33:I36)</f>
        <v>200085.57245204379</v>
      </c>
      <c r="J37" s="166"/>
      <c r="K37" s="166"/>
      <c r="L37" s="166"/>
      <c r="M37" s="166"/>
      <c r="N37" s="167">
        <f>SUM(N33:N36)</f>
        <v>0</v>
      </c>
      <c r="O37" s="167">
        <f>SUM(O33:O36)</f>
        <v>47940.503159509695</v>
      </c>
      <c r="P37" s="167">
        <f>SUM(P33:P36)</f>
        <v>248026.0756115535</v>
      </c>
      <c r="Q37" s="168">
        <f>SUM(Q33:Q36)</f>
        <v>51291.792436469266</v>
      </c>
      <c r="R37" s="147"/>
      <c r="S37" s="169">
        <f>SUM(S33:S36)</f>
        <v>299317.86804802279</v>
      </c>
      <c r="T37" s="165">
        <f>SUM(T33:T36)</f>
        <v>18258.389950929391</v>
      </c>
      <c r="U37" s="170">
        <f>SUM(U33:U36)</f>
        <v>317576.25799895218</v>
      </c>
      <c r="BK37" s="120"/>
      <c r="BL37" s="120">
        <f>SUM(BL33:BL36)</f>
        <v>200085.57245204379</v>
      </c>
      <c r="BM37" s="120"/>
      <c r="BN37" s="120">
        <f t="shared" ref="BN37:BT37" si="82">SUM(BN33:BN36)</f>
        <v>47940.503159509695</v>
      </c>
      <c r="BO37" s="120"/>
      <c r="BP37" s="120">
        <f t="shared" si="82"/>
        <v>248026.0756115535</v>
      </c>
      <c r="BQ37" s="120">
        <f t="shared" si="82"/>
        <v>51291.792436469266</v>
      </c>
      <c r="BR37" s="120">
        <f t="shared" si="82"/>
        <v>299317.86804802279</v>
      </c>
      <c r="BS37" s="120">
        <f t="shared" si="82"/>
        <v>18258.389950929391</v>
      </c>
      <c r="BT37" s="120">
        <f t="shared" si="82"/>
        <v>317576.25799895218</v>
      </c>
      <c r="BV37" s="120"/>
      <c r="BW37" s="120">
        <f>SUM(BW33:BW36)</f>
        <v>0</v>
      </c>
      <c r="BX37" s="120"/>
      <c r="BY37" s="120">
        <f t="shared" ref="BY37:CE37" si="83">SUM(BY33:BY36)</f>
        <v>0</v>
      </c>
      <c r="BZ37" s="120"/>
      <c r="CA37" s="120">
        <f t="shared" si="83"/>
        <v>0</v>
      </c>
      <c r="CB37" s="120">
        <f t="shared" si="83"/>
        <v>0</v>
      </c>
      <c r="CC37" s="120">
        <f t="shared" si="83"/>
        <v>0</v>
      </c>
      <c r="CD37" s="120">
        <f t="shared" si="83"/>
        <v>0</v>
      </c>
      <c r="CE37" s="120">
        <f t="shared" si="83"/>
        <v>0</v>
      </c>
      <c r="CG37" s="120"/>
      <c r="CH37" s="120">
        <f>SUM(CH33:CH36)</f>
        <v>0</v>
      </c>
      <c r="CI37" s="120"/>
      <c r="CJ37" s="120">
        <f t="shared" ref="CJ37:CP37" si="84">SUM(CJ33:CJ36)</f>
        <v>0</v>
      </c>
      <c r="CK37" s="120"/>
      <c r="CL37" s="120">
        <f t="shared" si="84"/>
        <v>0</v>
      </c>
      <c r="CM37" s="120">
        <f t="shared" si="84"/>
        <v>0</v>
      </c>
      <c r="CN37" s="120">
        <f t="shared" si="84"/>
        <v>0</v>
      </c>
      <c r="CO37" s="120">
        <f t="shared" si="84"/>
        <v>0</v>
      </c>
      <c r="CP37" s="120">
        <f t="shared" si="84"/>
        <v>0</v>
      </c>
      <c r="CR37" s="120"/>
      <c r="CS37" s="120">
        <f>SUM(CS33:CS36)</f>
        <v>0</v>
      </c>
      <c r="CT37" s="120"/>
      <c r="CU37" s="120">
        <f t="shared" ref="CU37:DA37" si="85">SUM(CU33:CU36)</f>
        <v>0</v>
      </c>
      <c r="CV37" s="120"/>
      <c r="CW37" s="120">
        <f t="shared" si="85"/>
        <v>0</v>
      </c>
      <c r="CX37" s="120">
        <f t="shared" si="85"/>
        <v>0</v>
      </c>
      <c r="CY37" s="120">
        <f t="shared" si="85"/>
        <v>0</v>
      </c>
      <c r="CZ37" s="120">
        <f t="shared" si="85"/>
        <v>0</v>
      </c>
      <c r="DA37" s="120">
        <f t="shared" si="85"/>
        <v>0</v>
      </c>
      <c r="DC37" s="120"/>
      <c r="DD37" s="120">
        <f>SUM(DD33:DD36)</f>
        <v>0</v>
      </c>
      <c r="DE37" s="120"/>
      <c r="DF37" s="120">
        <f t="shared" ref="DF37:DL37" si="86">SUM(DF33:DF36)</f>
        <v>0</v>
      </c>
      <c r="DG37" s="120"/>
      <c r="DH37" s="120">
        <f t="shared" si="86"/>
        <v>0</v>
      </c>
      <c r="DI37" s="120">
        <f t="shared" si="86"/>
        <v>0</v>
      </c>
      <c r="DJ37" s="120">
        <f t="shared" si="86"/>
        <v>0</v>
      </c>
      <c r="DK37" s="120">
        <f t="shared" si="86"/>
        <v>0</v>
      </c>
      <c r="DL37" s="120">
        <f t="shared" si="86"/>
        <v>0</v>
      </c>
      <c r="DN37" s="120">
        <f t="shared" ref="DN37:DS37" si="87">SUM(DN36)</f>
        <v>0</v>
      </c>
      <c r="DO37" s="120">
        <f t="shared" si="87"/>
        <v>0</v>
      </c>
      <c r="DP37" s="120">
        <f t="shared" si="87"/>
        <v>0</v>
      </c>
      <c r="DQ37" s="120">
        <f t="shared" si="87"/>
        <v>0</v>
      </c>
      <c r="DR37" s="120">
        <f t="shared" si="87"/>
        <v>0</v>
      </c>
      <c r="DS37" s="120">
        <f t="shared" si="87"/>
        <v>0</v>
      </c>
    </row>
    <row r="38" spans="2:137" s="5" customFormat="1" ht="18" customHeight="1" x14ac:dyDescent="0.25">
      <c r="B38" s="171" t="str">
        <f>CONCATENATE("Total CBT &amp; Commodity Voucher Cost (",Gcurrency,"):")</f>
        <v>Total CBT &amp; Commodity Voucher Cost (EURO):</v>
      </c>
      <c r="C38" s="172"/>
      <c r="D38" s="172"/>
      <c r="E38" s="172"/>
      <c r="F38" s="172"/>
      <c r="G38" s="173"/>
      <c r="H38" s="173"/>
      <c r="I38" s="174">
        <f>I37*r_exch</f>
        <v>177475.90276496284</v>
      </c>
      <c r="J38" s="173"/>
      <c r="K38" s="173"/>
      <c r="L38" s="173"/>
      <c r="M38" s="173"/>
      <c r="N38" s="128">
        <f>N37*r_exch</f>
        <v>0</v>
      </c>
      <c r="O38" s="128"/>
      <c r="P38" s="128">
        <f>P37*r_exch</f>
        <v>219999.12906744797</v>
      </c>
      <c r="Q38" s="129">
        <f>Q37*r_exch</f>
        <v>45495.81989114824</v>
      </c>
      <c r="R38" s="73"/>
      <c r="S38" s="175">
        <f>S37*r_exch</f>
        <v>265494.94895859621</v>
      </c>
      <c r="T38" s="176">
        <f>T37*r_exch</f>
        <v>16195.191886474371</v>
      </c>
      <c r="U38" s="177">
        <f>U37*r_exch</f>
        <v>281690.14084507059</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82"/>
      <c r="J43" s="183"/>
      <c r="K43" s="183"/>
      <c r="L43" s="183"/>
      <c r="M43" s="183"/>
      <c r="N43" s="183"/>
      <c r="O43" s="183"/>
      <c r="P43" s="107">
        <f>I43</f>
        <v>0</v>
      </c>
      <c r="Q43" s="184">
        <f>I43*r_imp01</f>
        <v>0</v>
      </c>
      <c r="R43" s="185"/>
      <c r="S43" s="186">
        <f>P43+Q43</f>
        <v>0</v>
      </c>
      <c r="T43" s="187">
        <f>S43*r_dsc</f>
        <v>0</v>
      </c>
      <c r="U43" s="188">
        <f>S43+T43</f>
        <v>0</v>
      </c>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R43" s="77"/>
      <c r="CS43" s="77">
        <f>IF($B43="Capacity Strengthening",$I43,0)</f>
        <v>0</v>
      </c>
      <c r="CT43" s="77"/>
      <c r="CU43" s="77"/>
      <c r="CV43" s="77"/>
      <c r="CW43" s="77">
        <f>IF($B43="Capacity Strengthening",$P43,0)</f>
        <v>0</v>
      </c>
      <c r="CX43" s="77">
        <f>IF($B43="Capacity Strengthening",$Q43,0)</f>
        <v>0</v>
      </c>
      <c r="CY43" s="77">
        <f>IF($B43="Capacity Strengthening",$S43,0)</f>
        <v>0</v>
      </c>
      <c r="CZ43" s="77">
        <f>IF($B43="Capacity Strengthening",$T43,0)</f>
        <v>0</v>
      </c>
      <c r="DA43" s="77">
        <f>IF($B43="Capacity Strengthening",$U43,0)</f>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f>I44</f>
        <v>0</v>
      </c>
      <c r="Q44" s="76">
        <f>I44*r_imp01</f>
        <v>0</v>
      </c>
      <c r="R44" s="185"/>
      <c r="S44" s="186">
        <f>P44+Q44</f>
        <v>0</v>
      </c>
      <c r="T44" s="187">
        <f>S44*r_dsc</f>
        <v>0</v>
      </c>
      <c r="U44" s="188">
        <f>S44+T44</f>
        <v>0</v>
      </c>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R44" s="77"/>
      <c r="CS44" s="77"/>
      <c r="CT44" s="77"/>
      <c r="CU44" s="77"/>
      <c r="CV44" s="77"/>
      <c r="CW44" s="77"/>
      <c r="CX44" s="77"/>
      <c r="CY44" s="77"/>
      <c r="CZ44" s="77"/>
      <c r="DA44" s="77"/>
      <c r="DC44" s="77"/>
      <c r="DD44" s="77">
        <f>IF($B44="Service Delivery",$I44,0)</f>
        <v>0</v>
      </c>
      <c r="DE44" s="77"/>
      <c r="DF44" s="77"/>
      <c r="DG44" s="77"/>
      <c r="DH44" s="77">
        <f>IF($B44="Service Delivery",$P44,0)</f>
        <v>0</v>
      </c>
      <c r="DI44" s="77">
        <f>IF($B44="Service Delivery",$Q44,0)</f>
        <v>0</v>
      </c>
      <c r="DJ44" s="77">
        <f>IF($B44="Service Delivery",$S44,0)</f>
        <v>0</v>
      </c>
      <c r="DK44" s="77">
        <f>IF($B44="Service Delivery",$T44,0)</f>
        <v>0</v>
      </c>
      <c r="DL44" s="77">
        <f>IF($B44="Service Delivery",$U44,0)</f>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f>Q45</f>
        <v>0</v>
      </c>
      <c r="T45" s="187">
        <f>S45*r_dsc</f>
        <v>0</v>
      </c>
      <c r="U45" s="188">
        <f>S45+T45</f>
        <v>0</v>
      </c>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R45" s="77"/>
      <c r="CS45" s="77"/>
      <c r="CT45" s="77"/>
      <c r="CU45" s="77"/>
      <c r="CV45" s="77"/>
      <c r="CW45" s="77"/>
      <c r="CX45" s="77"/>
      <c r="CY45" s="77"/>
      <c r="CZ45" s="77"/>
      <c r="DA45" s="77"/>
      <c r="DC45" s="77"/>
      <c r="DD45" s="77"/>
      <c r="DE45" s="77"/>
      <c r="DF45" s="77"/>
      <c r="DG45" s="77"/>
      <c r="DH45" s="77"/>
      <c r="DI45" s="77"/>
      <c r="DJ45" s="77"/>
      <c r="DK45" s="77"/>
      <c r="DL45" s="77"/>
      <c r="DN45" s="77"/>
      <c r="DO45" s="77"/>
      <c r="DP45" s="77">
        <f>IF($B45="Other*",$Q45,0)</f>
        <v>0</v>
      </c>
      <c r="DQ45" s="77">
        <f>IF($B45="Other*",$S45,0)</f>
        <v>0</v>
      </c>
      <c r="DR45" s="77">
        <f>IF($B45="Other*",$T45,0)</f>
        <v>0</v>
      </c>
      <c r="DS45" s="77">
        <f>IF($B45="Other*",$U45,0)</f>
        <v>0</v>
      </c>
    </row>
    <row r="46" spans="2:137" s="5" customFormat="1" ht="18" customHeight="1" x14ac:dyDescent="0.25">
      <c r="B46" s="197" t="s">
        <v>103</v>
      </c>
      <c r="C46" s="198"/>
      <c r="D46" s="198"/>
      <c r="E46" s="198"/>
      <c r="F46" s="198"/>
      <c r="G46" s="198"/>
      <c r="H46" s="198"/>
      <c r="I46" s="199">
        <f>SUM(I43:I44)</f>
        <v>0</v>
      </c>
      <c r="J46" s="200">
        <f t="shared" ref="J46:N46" si="88">SUM(J43:J44)</f>
        <v>0</v>
      </c>
      <c r="K46" s="200">
        <f t="shared" si="88"/>
        <v>0</v>
      </c>
      <c r="L46" s="200">
        <f t="shared" si="88"/>
        <v>0</v>
      </c>
      <c r="M46" s="200">
        <f t="shared" si="88"/>
        <v>0</v>
      </c>
      <c r="N46" s="201">
        <f t="shared" si="88"/>
        <v>0</v>
      </c>
      <c r="O46" s="201"/>
      <c r="P46" s="202">
        <f>SUM(P43:P44)</f>
        <v>0</v>
      </c>
      <c r="Q46" s="203">
        <f>SUM(Q43:Q45)</f>
        <v>0</v>
      </c>
      <c r="R46" s="147"/>
      <c r="S46" s="204">
        <f>SUM(S43:S45)</f>
        <v>0</v>
      </c>
      <c r="T46" s="205">
        <f>SUM(T43:T45)</f>
        <v>0</v>
      </c>
      <c r="U46" s="203">
        <f>SUM(U43:U45)</f>
        <v>0</v>
      </c>
      <c r="BK46" s="133"/>
      <c r="BL46" s="133"/>
      <c r="BM46" s="133"/>
      <c r="BN46" s="133"/>
      <c r="BO46" s="133"/>
      <c r="BP46" s="133"/>
      <c r="BQ46" s="133"/>
      <c r="BR46" s="133"/>
      <c r="BS46" s="133"/>
      <c r="BT46" s="133"/>
      <c r="BU46" s="134"/>
      <c r="BV46" s="133"/>
      <c r="BW46" s="133"/>
      <c r="BX46" s="133"/>
      <c r="BY46" s="133"/>
      <c r="BZ46" s="133"/>
      <c r="CA46" s="133"/>
      <c r="CB46" s="133"/>
      <c r="CC46" s="133"/>
      <c r="CD46" s="133"/>
      <c r="CE46" s="133"/>
      <c r="CF46" s="134"/>
      <c r="CG46" s="133"/>
      <c r="CH46" s="133"/>
      <c r="CI46" s="133"/>
      <c r="CJ46" s="133"/>
      <c r="CK46" s="133"/>
      <c r="CL46" s="133"/>
      <c r="CM46" s="133"/>
      <c r="CN46" s="133"/>
      <c r="CO46" s="133"/>
      <c r="CP46" s="133"/>
      <c r="CR46" s="120"/>
      <c r="CS46" s="120">
        <f>SUM(CS43:CS45)</f>
        <v>0</v>
      </c>
      <c r="CT46" s="120"/>
      <c r="CU46" s="120"/>
      <c r="CV46" s="120"/>
      <c r="CW46" s="120">
        <f>SUM(CW43:CW45)</f>
        <v>0</v>
      </c>
      <c r="CX46" s="120">
        <f>SUM(CX43:CX45)</f>
        <v>0</v>
      </c>
      <c r="CY46" s="120">
        <f>SUM(CY43:CY45)</f>
        <v>0</v>
      </c>
      <c r="CZ46" s="120">
        <f>SUM(CZ43:CZ45)</f>
        <v>0</v>
      </c>
      <c r="DA46" s="120">
        <f>SUM(DA43:DA45)</f>
        <v>0</v>
      </c>
      <c r="DC46" s="120"/>
      <c r="DD46" s="120">
        <f>SUM(DD43:DD45)</f>
        <v>0</v>
      </c>
      <c r="DE46" s="120"/>
      <c r="DF46" s="120"/>
      <c r="DG46" s="120"/>
      <c r="DH46" s="120">
        <f>SUM(DH43:DH45)</f>
        <v>0</v>
      </c>
      <c r="DI46" s="120">
        <f>SUM(DI43:DI45)</f>
        <v>0</v>
      </c>
      <c r="DJ46" s="120">
        <f>SUM(DJ43:DJ45)</f>
        <v>0</v>
      </c>
      <c r="DK46" s="120">
        <f>SUM(DK43:DK45)</f>
        <v>0</v>
      </c>
      <c r="DL46" s="120">
        <f>SUM(DL43:DL45)</f>
        <v>0</v>
      </c>
      <c r="DN46" s="120"/>
      <c r="DO46" s="120"/>
      <c r="DP46" s="120">
        <f>SUM(DP45)</f>
        <v>0</v>
      </c>
      <c r="DQ46" s="120">
        <f>SUM(DQ45)</f>
        <v>0</v>
      </c>
      <c r="DR46" s="120">
        <f>SUM(DR45)</f>
        <v>0</v>
      </c>
      <c r="DS46" s="120">
        <f>SUM(DS45)</f>
        <v>0</v>
      </c>
    </row>
    <row r="47" spans="2:137" s="5" customFormat="1" ht="18" customHeight="1" x14ac:dyDescent="0.25">
      <c r="B47" s="171" t="str">
        <f>CONCATENATE("Total Capacity Strengthening &amp; SD Costs (",Gcurrency,"):")</f>
        <v>Total Capacity Strengthening &amp; SD Costs (EURO):</v>
      </c>
      <c r="C47" s="172"/>
      <c r="D47" s="172"/>
      <c r="E47" s="172"/>
      <c r="F47" s="172"/>
      <c r="G47" s="173"/>
      <c r="H47" s="173"/>
      <c r="I47" s="128">
        <f>I46*r_exch</f>
        <v>0</v>
      </c>
      <c r="J47" s="173"/>
      <c r="K47" s="173"/>
      <c r="L47" s="173"/>
      <c r="M47" s="173"/>
      <c r="N47" s="206"/>
      <c r="O47" s="206"/>
      <c r="P47" s="128">
        <f>P46*r_exch</f>
        <v>0</v>
      </c>
      <c r="Q47" s="129">
        <f>Q46*r_exch</f>
        <v>0</v>
      </c>
      <c r="R47" s="73"/>
      <c r="S47" s="130">
        <f>S46*r_exch</f>
        <v>0</v>
      </c>
      <c r="T47" s="131">
        <f>T46*r_exch</f>
        <v>0</v>
      </c>
      <c r="U47" s="132">
        <f>U46*r_exch</f>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11"/>
      <c r="T52" s="212"/>
      <c r="U52" s="213">
        <f>T52</f>
        <v>0</v>
      </c>
    </row>
    <row r="53" spans="2:21" s="5" customFormat="1" ht="18" customHeight="1" x14ac:dyDescent="0.25">
      <c r="B53" s="171" t="str">
        <f>CONCATENATE("Total Additional DSC (",Gcurrency,"):")</f>
        <v>Total Additional DSC (EURO):</v>
      </c>
      <c r="C53" s="172"/>
      <c r="D53" s="172"/>
      <c r="E53" s="172"/>
      <c r="F53" s="172"/>
      <c r="G53" s="173"/>
      <c r="H53" s="173"/>
      <c r="I53" s="128"/>
      <c r="J53" s="173"/>
      <c r="K53" s="173"/>
      <c r="L53" s="173"/>
      <c r="M53" s="173"/>
      <c r="N53" s="206"/>
      <c r="O53" s="206"/>
      <c r="P53" s="206"/>
      <c r="Q53" s="129"/>
      <c r="R53" s="73"/>
      <c r="S53" s="130"/>
      <c r="T53" s="131">
        <f>T52*r_exch</f>
        <v>0</v>
      </c>
      <c r="U53" s="132">
        <f>U52*r_exch</f>
        <v>0</v>
      </c>
    </row>
    <row r="54" spans="2:21" ht="15" customHeight="1" x14ac:dyDescent="0.2"/>
    <row r="55" spans="2:21" s="215" customFormat="1" ht="15" customHeight="1" x14ac:dyDescent="0.25">
      <c r="B55" s="214" t="s">
        <v>107</v>
      </c>
      <c r="R55" s="216"/>
    </row>
    <row r="56" spans="2:21" s="215" customFormat="1" ht="15" customHeight="1" x14ac:dyDescent="0.25">
      <c r="B56" s="214" t="s">
        <v>108</v>
      </c>
      <c r="R56" s="216"/>
    </row>
    <row r="57" spans="2:21" s="215" customFormat="1" ht="15" customHeight="1" x14ac:dyDescent="0.25">
      <c r="R57" s="216"/>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8" customHeight="1" x14ac:dyDescent="0.2">
      <c r="C59" s="219"/>
      <c r="D59" s="219"/>
      <c r="E59" s="219"/>
      <c r="F59" s="219"/>
      <c r="G59" s="219"/>
      <c r="H59" s="219"/>
      <c r="I59" s="219"/>
      <c r="J59" s="219"/>
      <c r="K59" s="219"/>
      <c r="L59" s="219"/>
      <c r="M59" s="219"/>
      <c r="N59" s="219"/>
      <c r="O59" s="219"/>
      <c r="P59" s="219"/>
      <c r="Q59" s="219"/>
      <c r="S59" s="218"/>
      <c r="T59" s="218"/>
      <c r="U59" s="218"/>
    </row>
    <row r="60" spans="2:21" ht="15" hidden="1" customHeight="1" x14ac:dyDescent="0.2"/>
    <row r="61" spans="2:21" ht="15" hidden="1"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101" priority="24">
      <formula>D16="LP"</formula>
    </cfRule>
  </conditionalFormatting>
  <conditionalFormatting sqref="K16:K18">
    <cfRule type="expression" dxfId="100" priority="23">
      <formula>D16="LP"</formula>
    </cfRule>
  </conditionalFormatting>
  <conditionalFormatting sqref="J17">
    <cfRule type="expression" dxfId="99" priority="22">
      <formula>D17="LP"</formula>
    </cfRule>
  </conditionalFormatting>
  <conditionalFormatting sqref="J18">
    <cfRule type="expression" dxfId="98" priority="21">
      <formula>D18="LP"</formula>
    </cfRule>
  </conditionalFormatting>
  <conditionalFormatting sqref="J19">
    <cfRule type="expression" dxfId="97" priority="20">
      <formula>D19="LP"</formula>
    </cfRule>
  </conditionalFormatting>
  <conditionalFormatting sqref="J20">
    <cfRule type="expression" dxfId="96" priority="19">
      <formula>D20="LP"</formula>
    </cfRule>
  </conditionalFormatting>
  <conditionalFormatting sqref="K20">
    <cfRule type="expression" dxfId="95" priority="18">
      <formula>D20="LP"</formula>
    </cfRule>
  </conditionalFormatting>
  <conditionalFormatting sqref="J21">
    <cfRule type="expression" dxfId="94" priority="17">
      <formula>D21="LP"</formula>
    </cfRule>
  </conditionalFormatting>
  <conditionalFormatting sqref="K21">
    <cfRule type="expression" dxfId="93" priority="16">
      <formula>D21="LP"</formula>
    </cfRule>
  </conditionalFormatting>
  <conditionalFormatting sqref="J22">
    <cfRule type="expression" dxfId="92" priority="15">
      <formula>D22="LP"</formula>
    </cfRule>
  </conditionalFormatting>
  <conditionalFormatting sqref="K22">
    <cfRule type="expression" dxfId="91" priority="14">
      <formula>D22="LP"</formula>
    </cfRule>
  </conditionalFormatting>
  <conditionalFormatting sqref="J23">
    <cfRule type="expression" dxfId="90" priority="13">
      <formula>D23="LP"</formula>
    </cfRule>
  </conditionalFormatting>
  <conditionalFormatting sqref="K23">
    <cfRule type="expression" dxfId="89" priority="12">
      <formula>D23="LP"</formula>
    </cfRule>
  </conditionalFormatting>
  <conditionalFormatting sqref="J24">
    <cfRule type="expression" dxfId="88" priority="11">
      <formula>D24="LP"</formula>
    </cfRule>
  </conditionalFormatting>
  <conditionalFormatting sqref="K24">
    <cfRule type="expression" dxfId="87" priority="10">
      <formula>D24="LP"</formula>
    </cfRule>
  </conditionalFormatting>
  <conditionalFormatting sqref="J25">
    <cfRule type="expression" dxfId="86" priority="9">
      <formula>D25="LP"</formula>
    </cfRule>
  </conditionalFormatting>
  <conditionalFormatting sqref="K25">
    <cfRule type="expression" dxfId="85" priority="8">
      <formula>D25="LP"</formula>
    </cfRule>
  </conditionalFormatting>
  <conditionalFormatting sqref="U3:U7 U10">
    <cfRule type="expression" dxfId="84" priority="7">
      <formula>Tag=1</formula>
    </cfRule>
  </conditionalFormatting>
  <conditionalFormatting sqref="U8">
    <cfRule type="expression" dxfId="83" priority="6">
      <formula>Tag=1</formula>
    </cfRule>
  </conditionalFormatting>
  <conditionalFormatting sqref="U9">
    <cfRule type="expression" dxfId="82" priority="5">
      <formula>Tag=1</formula>
    </cfRule>
  </conditionalFormatting>
  <conditionalFormatting sqref="S28:U28 S38:U38 S47:U47 S53:U53 B28:Q28 B38:Q38 B47:Q47 B53:Q53">
    <cfRule type="expression" dxfId="81" priority="4">
      <formula>Tag=1</formula>
    </cfRule>
  </conditionalFormatting>
  <conditionalFormatting sqref="J5:J6 N5:N6">
    <cfRule type="cellIs" dxfId="80" priority="3" operator="equal">
      <formula>0</formula>
    </cfRule>
  </conditionalFormatting>
  <conditionalFormatting sqref="H6 E4">
    <cfRule type="cellIs" dxfId="79" priority="2" operator="equal">
      <formula>0</formula>
    </cfRule>
  </conditionalFormatting>
  <conditionalFormatting sqref="K19">
    <cfRule type="expression" dxfId="78" priority="1">
      <formula>D19="LP"</formula>
    </cfRule>
  </conditionalFormatting>
  <dataValidations count="5">
    <dataValidation type="list" allowBlank="1" showInputMessage="1" showErrorMessage="1" sqref="C16:C25" xr:uid="{E9DEC670-4A72-41CF-89EB-E6C047CF02AD}">
      <formula1>INDIRECT(SUBSTITUTE(B16," ","_"))</formula1>
    </dataValidation>
    <dataValidation type="list" allowBlank="1" showInputMessage="1" showErrorMessage="1" sqref="J16:J25" xr:uid="{EE5B0411-C63D-4A28-B372-A2D15935C213}">
      <formula1>EXTR</formula1>
    </dataValidation>
    <dataValidation type="list" allowBlank="1" showInputMessage="1" showErrorMessage="1" sqref="F16:F25" xr:uid="{A0C34C34-FBA7-4C6F-AC49-698F2D986CCA}">
      <formula1>Incoterm</formula1>
    </dataValidation>
    <dataValidation type="list" allowBlank="1" showInputMessage="1" showErrorMessage="1" sqref="D16:D25" xr:uid="{C0AD69E4-EC4F-41FF-BDEF-F3762BF1FAEF}">
      <formula1>PType</formula1>
    </dataValidation>
    <dataValidation type="list" allowBlank="1" showInputMessage="1" showErrorMessage="1" sqref="B33:B35" xr:uid="{D884286F-35A1-4A28-96EF-AE761BBB1FC6}">
      <formula1>CBT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81E9B89-07A9-4855-9733-F5FD2F4A8922}">
          <x14:formula1>
            <xm:f>'X:\01. RESOURCE MOBILISATION\BELGIUM\2019\Mali\[FP BELGIUM SO2 ACT 4.xlsm]Data'!#REF!</xm:f>
          </x14:formula1>
          <xm:sqref>B16:B25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D6C1-3F29-453B-87A2-234879EDE62D}">
  <dimension ref="A1:EG61"/>
  <sheetViews>
    <sheetView zoomScale="70" zoomScaleNormal="70" workbookViewId="0">
      <selection activeCell="D46" sqref="D46"/>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1"/>
      <c r="B1" s="2" t="s">
        <v>110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A3" s="5"/>
      <c r="B3" s="6" t="s">
        <v>1</v>
      </c>
      <c r="C3" s="7" t="s">
        <v>111</v>
      </c>
      <c r="E3" s="307" t="s">
        <v>2</v>
      </c>
      <c r="F3" s="309"/>
      <c r="G3" s="309"/>
      <c r="H3" s="309"/>
      <c r="I3" s="323"/>
      <c r="J3" s="8"/>
      <c r="K3" s="307" t="s">
        <v>3</v>
      </c>
      <c r="L3" s="9" t="s">
        <v>4</v>
      </c>
      <c r="M3" s="10">
        <v>0</v>
      </c>
      <c r="N3" s="11"/>
      <c r="P3" s="12" t="s">
        <v>5</v>
      </c>
      <c r="Q3" s="13"/>
      <c r="R3" s="13"/>
      <c r="S3" s="13"/>
      <c r="T3" s="14" t="s">
        <v>6</v>
      </c>
      <c r="U3" s="15" t="s">
        <v>112</v>
      </c>
    </row>
    <row r="4" spans="1:123" ht="21.95" customHeight="1" x14ac:dyDescent="0.2">
      <c r="A4" s="5"/>
      <c r="B4" s="16" t="s">
        <v>7</v>
      </c>
      <c r="C4" s="17">
        <v>0</v>
      </c>
      <c r="E4" s="324" t="s">
        <v>113</v>
      </c>
      <c r="F4" s="325"/>
      <c r="G4" s="325"/>
      <c r="H4" s="325"/>
      <c r="I4" s="326"/>
      <c r="J4" s="18"/>
      <c r="K4" s="308"/>
      <c r="L4" s="19" t="s">
        <v>8</v>
      </c>
      <c r="M4" s="10">
        <v>0</v>
      </c>
      <c r="N4" s="18"/>
      <c r="P4" s="20" t="s">
        <v>9</v>
      </c>
      <c r="Q4" s="21"/>
      <c r="R4" s="21"/>
      <c r="S4" s="21"/>
      <c r="T4" s="22">
        <v>175470.69</v>
      </c>
      <c r="U4" s="23">
        <v>155642.50203</v>
      </c>
    </row>
    <row r="5" spans="1:123" ht="21.95" customHeight="1" x14ac:dyDescent="0.2">
      <c r="A5" s="5"/>
      <c r="B5" s="16" t="s">
        <v>10</v>
      </c>
      <c r="C5" s="17">
        <v>0</v>
      </c>
      <c r="E5" s="324"/>
      <c r="F5" s="325"/>
      <c r="G5" s="325"/>
      <c r="H5" s="325"/>
      <c r="I5" s="326"/>
      <c r="J5" s="24"/>
      <c r="K5" s="308"/>
      <c r="L5" s="19" t="s">
        <v>11</v>
      </c>
      <c r="M5" s="10">
        <v>1011.7</v>
      </c>
      <c r="N5" s="24"/>
      <c r="P5" s="25" t="s">
        <v>12</v>
      </c>
      <c r="Q5" s="26"/>
      <c r="R5" s="26"/>
      <c r="S5" s="26"/>
      <c r="T5" s="22">
        <v>24074.578667999998</v>
      </c>
      <c r="U5" s="23">
        <v>21354.151278515998</v>
      </c>
    </row>
    <row r="6" spans="1:123" ht="21.95" customHeight="1" x14ac:dyDescent="0.2">
      <c r="A6" s="5"/>
      <c r="B6" s="16" t="s">
        <v>13</v>
      </c>
      <c r="C6" s="17" t="s">
        <v>114</v>
      </c>
      <c r="E6" s="308" t="s">
        <v>14</v>
      </c>
      <c r="F6" s="310"/>
      <c r="G6" s="310"/>
      <c r="H6" s="327" t="s">
        <v>115</v>
      </c>
      <c r="I6" s="328"/>
      <c r="J6" s="24"/>
      <c r="K6" s="313" t="s">
        <v>16</v>
      </c>
      <c r="L6" s="314"/>
      <c r="M6" s="27"/>
      <c r="N6" s="24"/>
      <c r="P6" s="28" t="s">
        <v>17</v>
      </c>
      <c r="Q6" s="29"/>
      <c r="R6" s="29"/>
      <c r="S6" s="29"/>
      <c r="T6" s="30">
        <v>199545.268668</v>
      </c>
      <c r="U6" s="31">
        <v>176996.65330851602</v>
      </c>
    </row>
    <row r="7" spans="1:123" ht="21.95" customHeight="1" x14ac:dyDescent="0.2">
      <c r="A7" s="5"/>
      <c r="B7" s="16" t="s">
        <v>18</v>
      </c>
      <c r="C7" s="32" t="s">
        <v>116</v>
      </c>
      <c r="E7" s="308" t="s">
        <v>19</v>
      </c>
      <c r="F7" s="310"/>
      <c r="G7" s="310"/>
      <c r="H7" s="310"/>
      <c r="I7" s="312"/>
      <c r="J7" s="4"/>
      <c r="K7" s="313" t="s">
        <v>20</v>
      </c>
      <c r="L7" s="314"/>
      <c r="M7" s="27">
        <v>0.32040000000000002</v>
      </c>
      <c r="N7" s="33"/>
      <c r="P7" s="28" t="s">
        <v>21</v>
      </c>
      <c r="Q7" s="29"/>
      <c r="R7" s="29"/>
      <c r="S7" s="29"/>
      <c r="T7" s="30">
        <v>12172.261388748</v>
      </c>
      <c r="U7" s="31">
        <v>10796.795851819476</v>
      </c>
    </row>
    <row r="8" spans="1:123" ht="21.95" customHeight="1" x14ac:dyDescent="0.2">
      <c r="A8" s="5"/>
      <c r="B8" s="16" t="s">
        <v>22</v>
      </c>
      <c r="C8" s="32" t="s">
        <v>116</v>
      </c>
      <c r="E8" s="315" t="s">
        <v>117</v>
      </c>
      <c r="F8" s="316"/>
      <c r="G8" s="316"/>
      <c r="H8" s="316"/>
      <c r="I8" s="317"/>
      <c r="J8" s="4"/>
      <c r="K8" s="313" t="s">
        <v>24</v>
      </c>
      <c r="L8" s="314"/>
      <c r="M8" s="27">
        <v>0.13719999999999999</v>
      </c>
      <c r="N8" s="33"/>
      <c r="P8" s="34" t="s">
        <v>25</v>
      </c>
      <c r="Q8" s="35"/>
      <c r="R8" s="35"/>
      <c r="S8" s="35"/>
      <c r="T8" s="36">
        <v>211717.53005674802</v>
      </c>
      <c r="U8" s="37">
        <v>187793.4491603355</v>
      </c>
    </row>
    <row r="9" spans="1:123" ht="21.95" customHeight="1" x14ac:dyDescent="0.2">
      <c r="A9" s="5"/>
      <c r="B9" s="16" t="s">
        <v>26</v>
      </c>
      <c r="C9" s="17" t="s">
        <v>112</v>
      </c>
      <c r="E9" s="315"/>
      <c r="F9" s="316"/>
      <c r="G9" s="316"/>
      <c r="H9" s="316"/>
      <c r="I9" s="317"/>
      <c r="J9" s="4"/>
      <c r="K9" s="313" t="s">
        <v>27</v>
      </c>
      <c r="L9" s="314"/>
      <c r="M9" s="38">
        <v>6.0999999999999999E-2</v>
      </c>
      <c r="N9" s="39"/>
      <c r="P9" s="34" t="s">
        <v>28</v>
      </c>
      <c r="Q9" s="35"/>
      <c r="R9" s="35"/>
      <c r="S9" s="35"/>
      <c r="T9" s="36">
        <v>13761.639453688622</v>
      </c>
      <c r="U9" s="37">
        <v>12206.574195421808</v>
      </c>
    </row>
    <row r="10" spans="1:123" ht="21.95" customHeight="1" x14ac:dyDescent="0.2">
      <c r="A10" s="5"/>
      <c r="B10" s="40" t="s">
        <v>29</v>
      </c>
      <c r="C10" s="41">
        <v>0.88700000000000001</v>
      </c>
      <c r="E10" s="318"/>
      <c r="F10" s="319"/>
      <c r="G10" s="319"/>
      <c r="H10" s="319"/>
      <c r="I10" s="320"/>
      <c r="J10" s="4"/>
      <c r="K10" s="321" t="s">
        <v>30</v>
      </c>
      <c r="L10" s="322"/>
      <c r="M10" s="42">
        <v>6.5000000000000002E-2</v>
      </c>
      <c r="N10" s="39"/>
      <c r="P10" s="43" t="s">
        <v>31</v>
      </c>
      <c r="Q10" s="44"/>
      <c r="R10" s="44"/>
      <c r="S10" s="44"/>
      <c r="T10" s="45">
        <v>225479.16951043665</v>
      </c>
      <c r="U10" s="46">
        <v>200000.02335575732</v>
      </c>
    </row>
    <row r="11" spans="1:123" ht="20.100000000000001" customHeight="1" x14ac:dyDescent="0.2">
      <c r="K11" s="47"/>
      <c r="L11" s="47"/>
      <c r="M11" s="47"/>
      <c r="N11" s="47"/>
    </row>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t="s">
        <v>48</v>
      </c>
      <c r="C16" s="63" t="s">
        <v>118</v>
      </c>
      <c r="D16" s="63" t="s">
        <v>11</v>
      </c>
      <c r="E16" s="63" t="s">
        <v>119</v>
      </c>
      <c r="F16" s="63" t="s">
        <v>120</v>
      </c>
      <c r="G16" s="220">
        <v>58</v>
      </c>
      <c r="H16" s="65">
        <v>950</v>
      </c>
      <c r="I16" s="66">
        <v>55100</v>
      </c>
      <c r="J16" s="67" t="s">
        <v>121</v>
      </c>
      <c r="K16" s="68">
        <v>91</v>
      </c>
      <c r="L16" s="69">
        <v>5278</v>
      </c>
      <c r="M16" s="70">
        <v>1011.7</v>
      </c>
      <c r="N16" s="71">
        <v>58678.600000000006</v>
      </c>
      <c r="O16" s="71">
        <v>0</v>
      </c>
      <c r="P16" s="71">
        <v>119056.6</v>
      </c>
      <c r="Q16" s="72">
        <v>16334.56552</v>
      </c>
      <c r="R16" s="73"/>
      <c r="S16" s="74">
        <v>135391.16552000001</v>
      </c>
      <c r="T16" s="75">
        <v>8258.8610967200002</v>
      </c>
      <c r="U16" s="76">
        <v>143650.02661672002</v>
      </c>
      <c r="AQ16" s="77">
        <v>0</v>
      </c>
      <c r="AR16" s="77">
        <v>0</v>
      </c>
      <c r="AS16" s="77">
        <v>0</v>
      </c>
      <c r="AU16" s="77">
        <v>0</v>
      </c>
      <c r="AV16" s="77">
        <v>0</v>
      </c>
      <c r="AW16" s="77">
        <v>0</v>
      </c>
      <c r="AY16" s="77">
        <v>0</v>
      </c>
      <c r="AZ16" s="77">
        <v>0</v>
      </c>
      <c r="BA16" s="77">
        <v>0</v>
      </c>
      <c r="BC16" s="77">
        <v>0</v>
      </c>
      <c r="BD16" s="77">
        <v>0</v>
      </c>
      <c r="BE16" s="77">
        <v>0</v>
      </c>
      <c r="BG16" s="77">
        <v>0</v>
      </c>
      <c r="BH16" s="77">
        <v>0</v>
      </c>
      <c r="BI16" s="77">
        <v>0</v>
      </c>
      <c r="BK16" s="77">
        <v>0</v>
      </c>
      <c r="BL16" s="77">
        <v>0</v>
      </c>
      <c r="BM16" s="77">
        <v>0</v>
      </c>
      <c r="BN16" s="77">
        <v>0</v>
      </c>
      <c r="BO16" s="77">
        <v>0</v>
      </c>
      <c r="BP16" s="77">
        <v>0</v>
      </c>
      <c r="BQ16" s="77">
        <v>0</v>
      </c>
      <c r="BR16" s="77">
        <v>0</v>
      </c>
      <c r="BS16" s="77">
        <v>0</v>
      </c>
      <c r="BT16" s="77">
        <v>0</v>
      </c>
      <c r="BV16" s="77">
        <v>0</v>
      </c>
      <c r="BW16" s="77">
        <v>0</v>
      </c>
      <c r="BX16" s="77">
        <v>0</v>
      </c>
      <c r="BY16" s="77">
        <v>0</v>
      </c>
      <c r="BZ16" s="77">
        <v>0</v>
      </c>
      <c r="CA16" s="77">
        <v>0</v>
      </c>
      <c r="CB16" s="77">
        <v>0</v>
      </c>
      <c r="CC16" s="77">
        <v>0</v>
      </c>
      <c r="CD16" s="77">
        <v>0</v>
      </c>
      <c r="CE16" s="77">
        <v>0</v>
      </c>
      <c r="CG16" s="77">
        <v>0</v>
      </c>
      <c r="CH16" s="77">
        <v>0</v>
      </c>
      <c r="CI16" s="77">
        <v>0</v>
      </c>
      <c r="CJ16" s="77">
        <v>0</v>
      </c>
      <c r="CK16" s="77">
        <v>0</v>
      </c>
      <c r="CL16" s="77">
        <v>0</v>
      </c>
      <c r="CM16" s="77">
        <v>0</v>
      </c>
      <c r="CN16" s="77">
        <v>0</v>
      </c>
      <c r="CO16" s="77">
        <v>0</v>
      </c>
      <c r="CP16" s="77">
        <v>0</v>
      </c>
      <c r="CR16" s="77">
        <v>58</v>
      </c>
      <c r="CS16" s="77">
        <v>55100</v>
      </c>
      <c r="CT16" s="77">
        <v>5278</v>
      </c>
      <c r="CU16" s="77">
        <v>58678.600000000006</v>
      </c>
      <c r="CV16" s="77">
        <v>0</v>
      </c>
      <c r="CW16" s="77">
        <v>119056.6</v>
      </c>
      <c r="CX16" s="77">
        <v>16334.56552</v>
      </c>
      <c r="CY16" s="77">
        <v>135391.16552000001</v>
      </c>
      <c r="CZ16" s="77">
        <v>8258.8610967200002</v>
      </c>
      <c r="DA16" s="77">
        <v>143650.02661672002</v>
      </c>
      <c r="DC16" s="77">
        <v>0</v>
      </c>
      <c r="DD16" s="77">
        <v>0</v>
      </c>
      <c r="DE16" s="77">
        <v>0</v>
      </c>
      <c r="DF16" s="77">
        <v>0</v>
      </c>
      <c r="DG16" s="77">
        <v>0</v>
      </c>
      <c r="DH16" s="77">
        <v>0</v>
      </c>
      <c r="DI16" s="77">
        <v>0</v>
      </c>
      <c r="DJ16" s="77">
        <v>0</v>
      </c>
      <c r="DK16" s="77">
        <v>0</v>
      </c>
      <c r="DL16" s="77">
        <v>0</v>
      </c>
      <c r="DN16" s="77"/>
      <c r="DO16" s="77"/>
      <c r="DP16" s="77"/>
      <c r="DQ16" s="77"/>
      <c r="DR16" s="77"/>
      <c r="DS16" s="77"/>
    </row>
    <row r="17" spans="2:137" s="5" customFormat="1" ht="18" customHeight="1" x14ac:dyDescent="0.25">
      <c r="B17" s="78"/>
      <c r="C17" s="63"/>
      <c r="D17" s="63"/>
      <c r="E17" s="63"/>
      <c r="F17" s="63"/>
      <c r="G17" s="64"/>
      <c r="H17" s="65"/>
      <c r="I17" s="79">
        <v>0</v>
      </c>
      <c r="J17" s="80"/>
      <c r="K17" s="68"/>
      <c r="L17" s="81">
        <v>0</v>
      </c>
      <c r="M17" s="82">
        <v>0</v>
      </c>
      <c r="N17" s="83">
        <v>0</v>
      </c>
      <c r="O17" s="71">
        <v>0</v>
      </c>
      <c r="P17" s="71">
        <v>0</v>
      </c>
      <c r="Q17" s="84">
        <v>0</v>
      </c>
      <c r="R17" s="73"/>
      <c r="S17" s="74">
        <v>0</v>
      </c>
      <c r="T17" s="75">
        <v>0</v>
      </c>
      <c r="U17" s="76">
        <v>0</v>
      </c>
      <c r="AQ17" s="77">
        <v>0</v>
      </c>
      <c r="AR17" s="77">
        <v>0</v>
      </c>
      <c r="AS17" s="77">
        <v>0</v>
      </c>
      <c r="AU17" s="77">
        <v>0</v>
      </c>
      <c r="AV17" s="77">
        <v>0</v>
      </c>
      <c r="AW17" s="77">
        <v>0</v>
      </c>
      <c r="AY17" s="77">
        <v>0</v>
      </c>
      <c r="AZ17" s="77">
        <v>0</v>
      </c>
      <c r="BA17" s="77">
        <v>0</v>
      </c>
      <c r="BC17" s="77">
        <v>0</v>
      </c>
      <c r="BD17" s="77">
        <v>0</v>
      </c>
      <c r="BE17" s="77">
        <v>0</v>
      </c>
      <c r="BG17" s="77">
        <v>0</v>
      </c>
      <c r="BH17" s="77">
        <v>0</v>
      </c>
      <c r="BI17" s="77">
        <v>0</v>
      </c>
      <c r="BK17" s="77">
        <v>0</v>
      </c>
      <c r="BL17" s="77">
        <v>0</v>
      </c>
      <c r="BM17" s="77">
        <v>0</v>
      </c>
      <c r="BN17" s="77">
        <v>0</v>
      </c>
      <c r="BO17" s="77">
        <v>0</v>
      </c>
      <c r="BP17" s="77">
        <v>0</v>
      </c>
      <c r="BQ17" s="77">
        <v>0</v>
      </c>
      <c r="BR17" s="77">
        <v>0</v>
      </c>
      <c r="BS17" s="77">
        <v>0</v>
      </c>
      <c r="BT17" s="77">
        <v>0</v>
      </c>
      <c r="BV17" s="77">
        <v>0</v>
      </c>
      <c r="BW17" s="77">
        <v>0</v>
      </c>
      <c r="BX17" s="77">
        <v>0</v>
      </c>
      <c r="BY17" s="77">
        <v>0</v>
      </c>
      <c r="BZ17" s="77">
        <v>0</v>
      </c>
      <c r="CA17" s="77">
        <v>0</v>
      </c>
      <c r="CB17" s="77">
        <v>0</v>
      </c>
      <c r="CC17" s="77">
        <v>0</v>
      </c>
      <c r="CD17" s="77">
        <v>0</v>
      </c>
      <c r="CE17" s="77">
        <v>0</v>
      </c>
      <c r="CG17" s="77">
        <v>0</v>
      </c>
      <c r="CH17" s="77">
        <v>0</v>
      </c>
      <c r="CI17" s="77">
        <v>0</v>
      </c>
      <c r="CJ17" s="77">
        <v>0</v>
      </c>
      <c r="CK17" s="77">
        <v>0</v>
      </c>
      <c r="CL17" s="77">
        <v>0</v>
      </c>
      <c r="CM17" s="77">
        <v>0</v>
      </c>
      <c r="CN17" s="77">
        <v>0</v>
      </c>
      <c r="CO17" s="77">
        <v>0</v>
      </c>
      <c r="CP17" s="77">
        <v>0</v>
      </c>
      <c r="CR17" s="77">
        <v>0</v>
      </c>
      <c r="CS17" s="77">
        <v>0</v>
      </c>
      <c r="CT17" s="77">
        <v>0</v>
      </c>
      <c r="CU17" s="77">
        <v>0</v>
      </c>
      <c r="CV17" s="77">
        <v>0</v>
      </c>
      <c r="CW17" s="77">
        <v>0</v>
      </c>
      <c r="CX17" s="77">
        <v>0</v>
      </c>
      <c r="CY17" s="77">
        <v>0</v>
      </c>
      <c r="CZ17" s="77">
        <v>0</v>
      </c>
      <c r="DA17" s="77">
        <v>0</v>
      </c>
      <c r="DC17" s="77">
        <v>0</v>
      </c>
      <c r="DD17" s="77">
        <v>0</v>
      </c>
      <c r="DE17" s="77">
        <v>0</v>
      </c>
      <c r="DF17" s="77">
        <v>0</v>
      </c>
      <c r="DG17" s="77">
        <v>0</v>
      </c>
      <c r="DH17" s="77">
        <v>0</v>
      </c>
      <c r="DI17" s="77">
        <v>0</v>
      </c>
      <c r="DJ17" s="77">
        <v>0</v>
      </c>
      <c r="DK17" s="77">
        <v>0</v>
      </c>
      <c r="DL17" s="77">
        <v>0</v>
      </c>
      <c r="DN17" s="77"/>
      <c r="DO17" s="77"/>
      <c r="DP17" s="77"/>
      <c r="DQ17" s="77"/>
      <c r="DR17" s="77"/>
      <c r="DS17" s="77"/>
    </row>
    <row r="18" spans="2:137" s="5" customFormat="1" ht="18" customHeight="1" x14ac:dyDescent="0.25">
      <c r="B18" s="78"/>
      <c r="C18" s="85"/>
      <c r="D18" s="63"/>
      <c r="E18" s="63"/>
      <c r="F18" s="63"/>
      <c r="G18" s="86"/>
      <c r="H18" s="87"/>
      <c r="I18" s="79">
        <v>0</v>
      </c>
      <c r="J18" s="80"/>
      <c r="K18" s="68"/>
      <c r="L18" s="81">
        <v>0</v>
      </c>
      <c r="M18" s="82">
        <v>0</v>
      </c>
      <c r="N18" s="83">
        <v>0</v>
      </c>
      <c r="O18" s="71">
        <v>0</v>
      </c>
      <c r="P18" s="71">
        <v>0</v>
      </c>
      <c r="Q18" s="84">
        <v>0</v>
      </c>
      <c r="R18" s="73"/>
      <c r="S18" s="74">
        <v>0</v>
      </c>
      <c r="T18" s="75">
        <v>0</v>
      </c>
      <c r="U18" s="76">
        <v>0</v>
      </c>
      <c r="AQ18" s="77">
        <v>0</v>
      </c>
      <c r="AR18" s="77">
        <v>0</v>
      </c>
      <c r="AS18" s="77">
        <v>0</v>
      </c>
      <c r="AU18" s="77">
        <v>0</v>
      </c>
      <c r="AV18" s="77">
        <v>0</v>
      </c>
      <c r="AW18" s="77">
        <v>0</v>
      </c>
      <c r="AY18" s="77">
        <v>0</v>
      </c>
      <c r="AZ18" s="77">
        <v>0</v>
      </c>
      <c r="BA18" s="77">
        <v>0</v>
      </c>
      <c r="BC18" s="77">
        <v>0</v>
      </c>
      <c r="BD18" s="77">
        <v>0</v>
      </c>
      <c r="BE18" s="77">
        <v>0</v>
      </c>
      <c r="BG18" s="77">
        <v>0</v>
      </c>
      <c r="BH18" s="77">
        <v>0</v>
      </c>
      <c r="BI18" s="77">
        <v>0</v>
      </c>
      <c r="BK18" s="77">
        <v>0</v>
      </c>
      <c r="BL18" s="77">
        <v>0</v>
      </c>
      <c r="BM18" s="77">
        <v>0</v>
      </c>
      <c r="BN18" s="77">
        <v>0</v>
      </c>
      <c r="BO18" s="77">
        <v>0</v>
      </c>
      <c r="BP18" s="77">
        <v>0</v>
      </c>
      <c r="BQ18" s="77">
        <v>0</v>
      </c>
      <c r="BR18" s="77">
        <v>0</v>
      </c>
      <c r="BS18" s="77">
        <v>0</v>
      </c>
      <c r="BT18" s="77">
        <v>0</v>
      </c>
      <c r="BV18" s="77">
        <v>0</v>
      </c>
      <c r="BW18" s="77">
        <v>0</v>
      </c>
      <c r="BX18" s="77">
        <v>0</v>
      </c>
      <c r="BY18" s="77">
        <v>0</v>
      </c>
      <c r="BZ18" s="77">
        <v>0</v>
      </c>
      <c r="CA18" s="77">
        <v>0</v>
      </c>
      <c r="CB18" s="77">
        <v>0</v>
      </c>
      <c r="CC18" s="77">
        <v>0</v>
      </c>
      <c r="CD18" s="77">
        <v>0</v>
      </c>
      <c r="CE18" s="77">
        <v>0</v>
      </c>
      <c r="CG18" s="77">
        <v>0</v>
      </c>
      <c r="CH18" s="77">
        <v>0</v>
      </c>
      <c r="CI18" s="77">
        <v>0</v>
      </c>
      <c r="CJ18" s="77">
        <v>0</v>
      </c>
      <c r="CK18" s="77">
        <v>0</v>
      </c>
      <c r="CL18" s="77">
        <v>0</v>
      </c>
      <c r="CM18" s="77">
        <v>0</v>
      </c>
      <c r="CN18" s="77">
        <v>0</v>
      </c>
      <c r="CO18" s="77">
        <v>0</v>
      </c>
      <c r="CP18" s="77">
        <v>0</v>
      </c>
      <c r="CR18" s="77">
        <v>0</v>
      </c>
      <c r="CS18" s="77">
        <v>0</v>
      </c>
      <c r="CT18" s="77">
        <v>0</v>
      </c>
      <c r="CU18" s="77">
        <v>0</v>
      </c>
      <c r="CV18" s="77">
        <v>0</v>
      </c>
      <c r="CW18" s="77">
        <v>0</v>
      </c>
      <c r="CX18" s="77">
        <v>0</v>
      </c>
      <c r="CY18" s="77">
        <v>0</v>
      </c>
      <c r="CZ18" s="77">
        <v>0</v>
      </c>
      <c r="DA18" s="77">
        <v>0</v>
      </c>
      <c r="DC18" s="77">
        <v>0</v>
      </c>
      <c r="DD18" s="77">
        <v>0</v>
      </c>
      <c r="DE18" s="77">
        <v>0</v>
      </c>
      <c r="DF18" s="77">
        <v>0</v>
      </c>
      <c r="DG18" s="77">
        <v>0</v>
      </c>
      <c r="DH18" s="77">
        <v>0</v>
      </c>
      <c r="DI18" s="77">
        <v>0</v>
      </c>
      <c r="DJ18" s="77">
        <v>0</v>
      </c>
      <c r="DK18" s="77">
        <v>0</v>
      </c>
      <c r="DL18" s="77">
        <v>0</v>
      </c>
      <c r="DN18" s="77"/>
      <c r="DO18" s="77"/>
      <c r="DP18" s="77"/>
      <c r="DQ18" s="77"/>
      <c r="DR18" s="77"/>
      <c r="DS18" s="77"/>
    </row>
    <row r="19" spans="2:137" s="5" customFormat="1" ht="18" customHeight="1" x14ac:dyDescent="0.25">
      <c r="B19" s="78"/>
      <c r="C19" s="85"/>
      <c r="D19" s="85"/>
      <c r="E19" s="85"/>
      <c r="F19" s="85"/>
      <c r="G19" s="86"/>
      <c r="H19" s="87"/>
      <c r="I19" s="79">
        <v>0</v>
      </c>
      <c r="J19" s="80"/>
      <c r="K19" s="88">
        <v>0</v>
      </c>
      <c r="L19" s="81">
        <v>0</v>
      </c>
      <c r="M19" s="82">
        <v>0</v>
      </c>
      <c r="N19" s="83">
        <v>0</v>
      </c>
      <c r="O19" s="71">
        <v>0</v>
      </c>
      <c r="P19" s="71">
        <v>0</v>
      </c>
      <c r="Q19" s="84">
        <v>0</v>
      </c>
      <c r="R19" s="73"/>
      <c r="S19" s="74">
        <v>0</v>
      </c>
      <c r="T19" s="75">
        <v>0</v>
      </c>
      <c r="U19" s="76">
        <v>0</v>
      </c>
      <c r="AQ19" s="77">
        <v>0</v>
      </c>
      <c r="AR19" s="77">
        <v>0</v>
      </c>
      <c r="AS19" s="77">
        <v>0</v>
      </c>
      <c r="AU19" s="77">
        <v>0</v>
      </c>
      <c r="AV19" s="77">
        <v>0</v>
      </c>
      <c r="AW19" s="77">
        <v>0</v>
      </c>
      <c r="AY19" s="77">
        <v>0</v>
      </c>
      <c r="AZ19" s="77">
        <v>0</v>
      </c>
      <c r="BA19" s="77">
        <v>0</v>
      </c>
      <c r="BC19" s="77">
        <v>0</v>
      </c>
      <c r="BD19" s="77">
        <v>0</v>
      </c>
      <c r="BE19" s="77">
        <v>0</v>
      </c>
      <c r="BG19" s="77">
        <v>0</v>
      </c>
      <c r="BH19" s="77">
        <v>0</v>
      </c>
      <c r="BI19" s="77">
        <v>0</v>
      </c>
      <c r="BK19" s="77">
        <v>0</v>
      </c>
      <c r="BL19" s="77">
        <v>0</v>
      </c>
      <c r="BM19" s="77">
        <v>0</v>
      </c>
      <c r="BN19" s="77">
        <v>0</v>
      </c>
      <c r="BO19" s="77">
        <v>0</v>
      </c>
      <c r="BP19" s="77">
        <v>0</v>
      </c>
      <c r="BQ19" s="77">
        <v>0</v>
      </c>
      <c r="BR19" s="77">
        <v>0</v>
      </c>
      <c r="BS19" s="77">
        <v>0</v>
      </c>
      <c r="BT19" s="77">
        <v>0</v>
      </c>
      <c r="BV19" s="77">
        <v>0</v>
      </c>
      <c r="BW19" s="77">
        <v>0</v>
      </c>
      <c r="BX19" s="77">
        <v>0</v>
      </c>
      <c r="BY19" s="77">
        <v>0</v>
      </c>
      <c r="BZ19" s="77">
        <v>0</v>
      </c>
      <c r="CA19" s="77">
        <v>0</v>
      </c>
      <c r="CB19" s="77">
        <v>0</v>
      </c>
      <c r="CC19" s="77">
        <v>0</v>
      </c>
      <c r="CD19" s="77">
        <v>0</v>
      </c>
      <c r="CE19" s="77">
        <v>0</v>
      </c>
      <c r="CG19" s="77">
        <v>0</v>
      </c>
      <c r="CH19" s="77">
        <v>0</v>
      </c>
      <c r="CI19" s="77">
        <v>0</v>
      </c>
      <c r="CJ19" s="77">
        <v>0</v>
      </c>
      <c r="CK19" s="77">
        <v>0</v>
      </c>
      <c r="CL19" s="77">
        <v>0</v>
      </c>
      <c r="CM19" s="77">
        <v>0</v>
      </c>
      <c r="CN19" s="77">
        <v>0</v>
      </c>
      <c r="CO19" s="77">
        <v>0</v>
      </c>
      <c r="CP19" s="77">
        <v>0</v>
      </c>
      <c r="CR19" s="77">
        <v>0</v>
      </c>
      <c r="CS19" s="77">
        <v>0</v>
      </c>
      <c r="CT19" s="77">
        <v>0</v>
      </c>
      <c r="CU19" s="77">
        <v>0</v>
      </c>
      <c r="CV19" s="77">
        <v>0</v>
      </c>
      <c r="CW19" s="77">
        <v>0</v>
      </c>
      <c r="CX19" s="77">
        <v>0</v>
      </c>
      <c r="CY19" s="77">
        <v>0</v>
      </c>
      <c r="CZ19" s="77">
        <v>0</v>
      </c>
      <c r="DA19" s="77">
        <v>0</v>
      </c>
      <c r="DC19" s="77">
        <v>0</v>
      </c>
      <c r="DD19" s="77">
        <v>0</v>
      </c>
      <c r="DE19" s="77">
        <v>0</v>
      </c>
      <c r="DF19" s="77">
        <v>0</v>
      </c>
      <c r="DG19" s="77">
        <v>0</v>
      </c>
      <c r="DH19" s="77">
        <v>0</v>
      </c>
      <c r="DI19" s="77">
        <v>0</v>
      </c>
      <c r="DJ19" s="77">
        <v>0</v>
      </c>
      <c r="DK19" s="77">
        <v>0</v>
      </c>
      <c r="DL19" s="77">
        <v>0</v>
      </c>
      <c r="DN19" s="77"/>
      <c r="DO19" s="77"/>
      <c r="DP19" s="77"/>
      <c r="DQ19" s="77"/>
      <c r="DR19" s="77"/>
      <c r="DS19" s="77"/>
    </row>
    <row r="20" spans="2:137" s="5" customFormat="1" ht="18" customHeight="1" x14ac:dyDescent="0.25">
      <c r="B20" s="78"/>
      <c r="C20" s="85"/>
      <c r="D20" s="85"/>
      <c r="E20" s="85"/>
      <c r="F20" s="85"/>
      <c r="G20" s="86"/>
      <c r="H20" s="87"/>
      <c r="I20" s="79">
        <v>0</v>
      </c>
      <c r="J20" s="80"/>
      <c r="K20" s="88"/>
      <c r="L20" s="81">
        <v>0</v>
      </c>
      <c r="M20" s="82">
        <v>0</v>
      </c>
      <c r="N20" s="83">
        <v>0</v>
      </c>
      <c r="O20" s="71">
        <v>0</v>
      </c>
      <c r="P20" s="71">
        <v>0</v>
      </c>
      <c r="Q20" s="84">
        <v>0</v>
      </c>
      <c r="R20" s="73"/>
      <c r="S20" s="74">
        <v>0</v>
      </c>
      <c r="T20" s="75">
        <v>0</v>
      </c>
      <c r="U20" s="76">
        <v>0</v>
      </c>
      <c r="AQ20" s="77">
        <v>0</v>
      </c>
      <c r="AR20" s="77">
        <v>0</v>
      </c>
      <c r="AS20" s="77">
        <v>0</v>
      </c>
      <c r="AU20" s="77">
        <v>0</v>
      </c>
      <c r="AV20" s="77">
        <v>0</v>
      </c>
      <c r="AW20" s="77">
        <v>0</v>
      </c>
      <c r="AY20" s="77">
        <v>0</v>
      </c>
      <c r="AZ20" s="77">
        <v>0</v>
      </c>
      <c r="BA20" s="77">
        <v>0</v>
      </c>
      <c r="BC20" s="77">
        <v>0</v>
      </c>
      <c r="BD20" s="77">
        <v>0</v>
      </c>
      <c r="BE20" s="77">
        <v>0</v>
      </c>
      <c r="BG20" s="77">
        <v>0</v>
      </c>
      <c r="BH20" s="77">
        <v>0</v>
      </c>
      <c r="BI20" s="77">
        <v>0</v>
      </c>
      <c r="BK20" s="77">
        <v>0</v>
      </c>
      <c r="BL20" s="77">
        <v>0</v>
      </c>
      <c r="BM20" s="77">
        <v>0</v>
      </c>
      <c r="BN20" s="77">
        <v>0</v>
      </c>
      <c r="BO20" s="77">
        <v>0</v>
      </c>
      <c r="BP20" s="77">
        <v>0</v>
      </c>
      <c r="BQ20" s="77">
        <v>0</v>
      </c>
      <c r="BR20" s="77">
        <v>0</v>
      </c>
      <c r="BS20" s="77">
        <v>0</v>
      </c>
      <c r="BT20" s="77">
        <v>0</v>
      </c>
      <c r="BV20" s="77">
        <v>0</v>
      </c>
      <c r="BW20" s="77">
        <v>0</v>
      </c>
      <c r="BX20" s="77">
        <v>0</v>
      </c>
      <c r="BY20" s="77">
        <v>0</v>
      </c>
      <c r="BZ20" s="77">
        <v>0</v>
      </c>
      <c r="CA20" s="77">
        <v>0</v>
      </c>
      <c r="CB20" s="77">
        <v>0</v>
      </c>
      <c r="CC20" s="77">
        <v>0</v>
      </c>
      <c r="CD20" s="77">
        <v>0</v>
      </c>
      <c r="CE20" s="77">
        <v>0</v>
      </c>
      <c r="CG20" s="77">
        <v>0</v>
      </c>
      <c r="CH20" s="77">
        <v>0</v>
      </c>
      <c r="CI20" s="77">
        <v>0</v>
      </c>
      <c r="CJ20" s="77">
        <v>0</v>
      </c>
      <c r="CK20" s="77">
        <v>0</v>
      </c>
      <c r="CL20" s="77">
        <v>0</v>
      </c>
      <c r="CM20" s="77">
        <v>0</v>
      </c>
      <c r="CN20" s="77">
        <v>0</v>
      </c>
      <c r="CO20" s="77">
        <v>0</v>
      </c>
      <c r="CP20" s="77">
        <v>0</v>
      </c>
      <c r="CR20" s="77">
        <v>0</v>
      </c>
      <c r="CS20" s="77">
        <v>0</v>
      </c>
      <c r="CT20" s="77">
        <v>0</v>
      </c>
      <c r="CU20" s="77">
        <v>0</v>
      </c>
      <c r="CV20" s="77">
        <v>0</v>
      </c>
      <c r="CW20" s="77">
        <v>0</v>
      </c>
      <c r="CX20" s="77">
        <v>0</v>
      </c>
      <c r="CY20" s="77">
        <v>0</v>
      </c>
      <c r="CZ20" s="77">
        <v>0</v>
      </c>
      <c r="DA20" s="77">
        <v>0</v>
      </c>
      <c r="DC20" s="77">
        <v>0</v>
      </c>
      <c r="DD20" s="77">
        <v>0</v>
      </c>
      <c r="DE20" s="77">
        <v>0</v>
      </c>
      <c r="DF20" s="77">
        <v>0</v>
      </c>
      <c r="DG20" s="77">
        <v>0</v>
      </c>
      <c r="DH20" s="77">
        <v>0</v>
      </c>
      <c r="DI20" s="77">
        <v>0</v>
      </c>
      <c r="DJ20" s="77">
        <v>0</v>
      </c>
      <c r="DK20" s="77">
        <v>0</v>
      </c>
      <c r="DL20" s="77">
        <v>0</v>
      </c>
      <c r="DN20" s="77"/>
      <c r="DO20" s="77"/>
      <c r="DP20" s="77"/>
      <c r="DQ20" s="77"/>
      <c r="DR20" s="77"/>
      <c r="DS20" s="77"/>
    </row>
    <row r="21" spans="2:137" s="5" customFormat="1" ht="18" customHeight="1" x14ac:dyDescent="0.25">
      <c r="B21" s="78"/>
      <c r="C21" s="85"/>
      <c r="D21" s="85"/>
      <c r="E21" s="85"/>
      <c r="F21" s="85"/>
      <c r="G21" s="86"/>
      <c r="H21" s="87"/>
      <c r="I21" s="79">
        <v>0</v>
      </c>
      <c r="J21" s="80"/>
      <c r="K21" s="88"/>
      <c r="L21" s="81">
        <v>0</v>
      </c>
      <c r="M21" s="82">
        <v>0</v>
      </c>
      <c r="N21" s="83">
        <v>0</v>
      </c>
      <c r="O21" s="71">
        <v>0</v>
      </c>
      <c r="P21" s="71">
        <v>0</v>
      </c>
      <c r="Q21" s="84">
        <v>0</v>
      </c>
      <c r="R21" s="73"/>
      <c r="S21" s="74">
        <v>0</v>
      </c>
      <c r="T21" s="75">
        <v>0</v>
      </c>
      <c r="U21" s="76">
        <v>0</v>
      </c>
      <c r="AQ21" s="77">
        <v>0</v>
      </c>
      <c r="AR21" s="77">
        <v>0</v>
      </c>
      <c r="AS21" s="77">
        <v>0</v>
      </c>
      <c r="AU21" s="77">
        <v>0</v>
      </c>
      <c r="AV21" s="77">
        <v>0</v>
      </c>
      <c r="AW21" s="77">
        <v>0</v>
      </c>
      <c r="AY21" s="77">
        <v>0</v>
      </c>
      <c r="AZ21" s="77">
        <v>0</v>
      </c>
      <c r="BA21" s="77">
        <v>0</v>
      </c>
      <c r="BC21" s="77">
        <v>0</v>
      </c>
      <c r="BD21" s="77">
        <v>0</v>
      </c>
      <c r="BE21" s="77">
        <v>0</v>
      </c>
      <c r="BG21" s="77">
        <v>0</v>
      </c>
      <c r="BH21" s="77">
        <v>0</v>
      </c>
      <c r="BI21" s="77">
        <v>0</v>
      </c>
      <c r="BK21" s="77">
        <v>0</v>
      </c>
      <c r="BL21" s="77">
        <v>0</v>
      </c>
      <c r="BM21" s="77">
        <v>0</v>
      </c>
      <c r="BN21" s="77">
        <v>0</v>
      </c>
      <c r="BO21" s="77">
        <v>0</v>
      </c>
      <c r="BP21" s="77">
        <v>0</v>
      </c>
      <c r="BQ21" s="77">
        <v>0</v>
      </c>
      <c r="BR21" s="77">
        <v>0</v>
      </c>
      <c r="BS21" s="77">
        <v>0</v>
      </c>
      <c r="BT21" s="77">
        <v>0</v>
      </c>
      <c r="BV21" s="77">
        <v>0</v>
      </c>
      <c r="BW21" s="77">
        <v>0</v>
      </c>
      <c r="BX21" s="77">
        <v>0</v>
      </c>
      <c r="BY21" s="77">
        <v>0</v>
      </c>
      <c r="BZ21" s="77">
        <v>0</v>
      </c>
      <c r="CA21" s="77">
        <v>0</v>
      </c>
      <c r="CB21" s="77">
        <v>0</v>
      </c>
      <c r="CC21" s="77">
        <v>0</v>
      </c>
      <c r="CD21" s="77">
        <v>0</v>
      </c>
      <c r="CE21" s="77">
        <v>0</v>
      </c>
      <c r="CG21" s="77">
        <v>0</v>
      </c>
      <c r="CH21" s="77">
        <v>0</v>
      </c>
      <c r="CI21" s="77">
        <v>0</v>
      </c>
      <c r="CJ21" s="77">
        <v>0</v>
      </c>
      <c r="CK21" s="77">
        <v>0</v>
      </c>
      <c r="CL21" s="77">
        <v>0</v>
      </c>
      <c r="CM21" s="77">
        <v>0</v>
      </c>
      <c r="CN21" s="77">
        <v>0</v>
      </c>
      <c r="CO21" s="77">
        <v>0</v>
      </c>
      <c r="CP21" s="77">
        <v>0</v>
      </c>
      <c r="CR21" s="77">
        <v>0</v>
      </c>
      <c r="CS21" s="77">
        <v>0</v>
      </c>
      <c r="CT21" s="77">
        <v>0</v>
      </c>
      <c r="CU21" s="77">
        <v>0</v>
      </c>
      <c r="CV21" s="77">
        <v>0</v>
      </c>
      <c r="CW21" s="77">
        <v>0</v>
      </c>
      <c r="CX21" s="77">
        <v>0</v>
      </c>
      <c r="CY21" s="77">
        <v>0</v>
      </c>
      <c r="CZ21" s="77">
        <v>0</v>
      </c>
      <c r="DA21" s="77">
        <v>0</v>
      </c>
      <c r="DC21" s="77">
        <v>0</v>
      </c>
      <c r="DD21" s="77">
        <v>0</v>
      </c>
      <c r="DE21" s="77">
        <v>0</v>
      </c>
      <c r="DF21" s="77">
        <v>0</v>
      </c>
      <c r="DG21" s="77">
        <v>0</v>
      </c>
      <c r="DH21" s="77">
        <v>0</v>
      </c>
      <c r="DI21" s="77">
        <v>0</v>
      </c>
      <c r="DJ21" s="77">
        <v>0</v>
      </c>
      <c r="DK21" s="77">
        <v>0</v>
      </c>
      <c r="DL21" s="77">
        <v>0</v>
      </c>
      <c r="DN21" s="77"/>
      <c r="DO21" s="77"/>
      <c r="DP21" s="77"/>
      <c r="DQ21" s="77"/>
      <c r="DR21" s="77"/>
      <c r="DS21" s="77"/>
    </row>
    <row r="22" spans="2:137" s="5" customFormat="1" ht="18" customHeight="1" x14ac:dyDescent="0.25">
      <c r="B22" s="78"/>
      <c r="C22" s="85"/>
      <c r="D22" s="85"/>
      <c r="E22" s="85"/>
      <c r="F22" s="85"/>
      <c r="G22" s="86"/>
      <c r="H22" s="87"/>
      <c r="I22" s="79">
        <v>0</v>
      </c>
      <c r="J22" s="80"/>
      <c r="K22" s="88"/>
      <c r="L22" s="81">
        <v>0</v>
      </c>
      <c r="M22" s="82">
        <v>0</v>
      </c>
      <c r="N22" s="83">
        <v>0</v>
      </c>
      <c r="O22" s="71">
        <v>0</v>
      </c>
      <c r="P22" s="71">
        <v>0</v>
      </c>
      <c r="Q22" s="84">
        <v>0</v>
      </c>
      <c r="R22" s="73"/>
      <c r="S22" s="74">
        <v>0</v>
      </c>
      <c r="T22" s="75">
        <v>0</v>
      </c>
      <c r="U22" s="76">
        <v>0</v>
      </c>
      <c r="AQ22" s="77">
        <v>0</v>
      </c>
      <c r="AR22" s="77">
        <v>0</v>
      </c>
      <c r="AS22" s="77">
        <v>0</v>
      </c>
      <c r="AU22" s="77">
        <v>0</v>
      </c>
      <c r="AV22" s="77">
        <v>0</v>
      </c>
      <c r="AW22" s="77">
        <v>0</v>
      </c>
      <c r="AY22" s="77">
        <v>0</v>
      </c>
      <c r="AZ22" s="77">
        <v>0</v>
      </c>
      <c r="BA22" s="77">
        <v>0</v>
      </c>
      <c r="BC22" s="77">
        <v>0</v>
      </c>
      <c r="BD22" s="77">
        <v>0</v>
      </c>
      <c r="BE22" s="77">
        <v>0</v>
      </c>
      <c r="BG22" s="77">
        <v>0</v>
      </c>
      <c r="BH22" s="77">
        <v>0</v>
      </c>
      <c r="BI22" s="77">
        <v>0</v>
      </c>
      <c r="BK22" s="77">
        <v>0</v>
      </c>
      <c r="BL22" s="77">
        <v>0</v>
      </c>
      <c r="BM22" s="77">
        <v>0</v>
      </c>
      <c r="BN22" s="77">
        <v>0</v>
      </c>
      <c r="BO22" s="77">
        <v>0</v>
      </c>
      <c r="BP22" s="77">
        <v>0</v>
      </c>
      <c r="BQ22" s="77">
        <v>0</v>
      </c>
      <c r="BR22" s="77">
        <v>0</v>
      </c>
      <c r="BS22" s="77">
        <v>0</v>
      </c>
      <c r="BT22" s="77">
        <v>0</v>
      </c>
      <c r="BV22" s="77">
        <v>0</v>
      </c>
      <c r="BW22" s="77">
        <v>0</v>
      </c>
      <c r="BX22" s="77">
        <v>0</v>
      </c>
      <c r="BY22" s="77">
        <v>0</v>
      </c>
      <c r="BZ22" s="77">
        <v>0</v>
      </c>
      <c r="CA22" s="77">
        <v>0</v>
      </c>
      <c r="CB22" s="77">
        <v>0</v>
      </c>
      <c r="CC22" s="77">
        <v>0</v>
      </c>
      <c r="CD22" s="77">
        <v>0</v>
      </c>
      <c r="CE22" s="77">
        <v>0</v>
      </c>
      <c r="CG22" s="77">
        <v>0</v>
      </c>
      <c r="CH22" s="77">
        <v>0</v>
      </c>
      <c r="CI22" s="77">
        <v>0</v>
      </c>
      <c r="CJ22" s="77">
        <v>0</v>
      </c>
      <c r="CK22" s="77">
        <v>0</v>
      </c>
      <c r="CL22" s="77">
        <v>0</v>
      </c>
      <c r="CM22" s="77">
        <v>0</v>
      </c>
      <c r="CN22" s="77">
        <v>0</v>
      </c>
      <c r="CO22" s="77">
        <v>0</v>
      </c>
      <c r="CP22" s="77">
        <v>0</v>
      </c>
      <c r="CR22" s="77">
        <v>0</v>
      </c>
      <c r="CS22" s="77">
        <v>0</v>
      </c>
      <c r="CT22" s="77">
        <v>0</v>
      </c>
      <c r="CU22" s="77">
        <v>0</v>
      </c>
      <c r="CV22" s="77">
        <v>0</v>
      </c>
      <c r="CW22" s="77">
        <v>0</v>
      </c>
      <c r="CX22" s="77">
        <v>0</v>
      </c>
      <c r="CY22" s="77">
        <v>0</v>
      </c>
      <c r="CZ22" s="77">
        <v>0</v>
      </c>
      <c r="DA22" s="77">
        <v>0</v>
      </c>
      <c r="DC22" s="77">
        <v>0</v>
      </c>
      <c r="DD22" s="77">
        <v>0</v>
      </c>
      <c r="DE22" s="77">
        <v>0</v>
      </c>
      <c r="DF22" s="77">
        <v>0</v>
      </c>
      <c r="DG22" s="77">
        <v>0</v>
      </c>
      <c r="DH22" s="77">
        <v>0</v>
      </c>
      <c r="DI22" s="77">
        <v>0</v>
      </c>
      <c r="DJ22" s="77">
        <v>0</v>
      </c>
      <c r="DK22" s="77">
        <v>0</v>
      </c>
      <c r="DL22" s="77">
        <v>0</v>
      </c>
      <c r="DN22" s="77"/>
      <c r="DO22" s="77"/>
      <c r="DP22" s="77"/>
      <c r="DQ22" s="77"/>
      <c r="DR22" s="77"/>
      <c r="DS22" s="77"/>
    </row>
    <row r="23" spans="2:137" s="5" customFormat="1" ht="18" customHeight="1" x14ac:dyDescent="0.25">
      <c r="B23" s="78"/>
      <c r="C23" s="85"/>
      <c r="D23" s="85"/>
      <c r="E23" s="85"/>
      <c r="F23" s="85"/>
      <c r="G23" s="86"/>
      <c r="H23" s="87"/>
      <c r="I23" s="79">
        <v>0</v>
      </c>
      <c r="J23" s="80"/>
      <c r="K23" s="88"/>
      <c r="L23" s="81">
        <v>0</v>
      </c>
      <c r="M23" s="82">
        <v>0</v>
      </c>
      <c r="N23" s="83">
        <v>0</v>
      </c>
      <c r="O23" s="71">
        <v>0</v>
      </c>
      <c r="P23" s="71">
        <v>0</v>
      </c>
      <c r="Q23" s="84">
        <v>0</v>
      </c>
      <c r="R23" s="73"/>
      <c r="S23" s="74">
        <v>0</v>
      </c>
      <c r="T23" s="75">
        <v>0</v>
      </c>
      <c r="U23" s="76">
        <v>0</v>
      </c>
      <c r="AQ23" s="77">
        <v>0</v>
      </c>
      <c r="AR23" s="77">
        <v>0</v>
      </c>
      <c r="AS23" s="77">
        <v>0</v>
      </c>
      <c r="AU23" s="77">
        <v>0</v>
      </c>
      <c r="AV23" s="77">
        <v>0</v>
      </c>
      <c r="AW23" s="77">
        <v>0</v>
      </c>
      <c r="AY23" s="77">
        <v>0</v>
      </c>
      <c r="AZ23" s="77">
        <v>0</v>
      </c>
      <c r="BA23" s="77">
        <v>0</v>
      </c>
      <c r="BC23" s="77">
        <v>0</v>
      </c>
      <c r="BD23" s="77">
        <v>0</v>
      </c>
      <c r="BE23" s="77">
        <v>0</v>
      </c>
      <c r="BG23" s="77">
        <v>0</v>
      </c>
      <c r="BH23" s="77">
        <v>0</v>
      </c>
      <c r="BI23" s="77">
        <v>0</v>
      </c>
      <c r="BK23" s="77">
        <v>0</v>
      </c>
      <c r="BL23" s="77">
        <v>0</v>
      </c>
      <c r="BM23" s="77">
        <v>0</v>
      </c>
      <c r="BN23" s="77">
        <v>0</v>
      </c>
      <c r="BO23" s="77">
        <v>0</v>
      </c>
      <c r="BP23" s="77">
        <v>0</v>
      </c>
      <c r="BQ23" s="77">
        <v>0</v>
      </c>
      <c r="BR23" s="77">
        <v>0</v>
      </c>
      <c r="BS23" s="77">
        <v>0</v>
      </c>
      <c r="BT23" s="77">
        <v>0</v>
      </c>
      <c r="BV23" s="77">
        <v>0</v>
      </c>
      <c r="BW23" s="77">
        <v>0</v>
      </c>
      <c r="BX23" s="77">
        <v>0</v>
      </c>
      <c r="BY23" s="77">
        <v>0</v>
      </c>
      <c r="BZ23" s="77">
        <v>0</v>
      </c>
      <c r="CA23" s="77">
        <v>0</v>
      </c>
      <c r="CB23" s="77">
        <v>0</v>
      </c>
      <c r="CC23" s="77">
        <v>0</v>
      </c>
      <c r="CD23" s="77">
        <v>0</v>
      </c>
      <c r="CE23" s="77">
        <v>0</v>
      </c>
      <c r="CG23" s="77">
        <v>0</v>
      </c>
      <c r="CH23" s="77">
        <v>0</v>
      </c>
      <c r="CI23" s="77">
        <v>0</v>
      </c>
      <c r="CJ23" s="77">
        <v>0</v>
      </c>
      <c r="CK23" s="77">
        <v>0</v>
      </c>
      <c r="CL23" s="77">
        <v>0</v>
      </c>
      <c r="CM23" s="77">
        <v>0</v>
      </c>
      <c r="CN23" s="77">
        <v>0</v>
      </c>
      <c r="CO23" s="77">
        <v>0</v>
      </c>
      <c r="CP23" s="77">
        <v>0</v>
      </c>
      <c r="CR23" s="77">
        <v>0</v>
      </c>
      <c r="CS23" s="77">
        <v>0</v>
      </c>
      <c r="CT23" s="77">
        <v>0</v>
      </c>
      <c r="CU23" s="77">
        <v>0</v>
      </c>
      <c r="CV23" s="77">
        <v>0</v>
      </c>
      <c r="CW23" s="77">
        <v>0</v>
      </c>
      <c r="CX23" s="77">
        <v>0</v>
      </c>
      <c r="CY23" s="77">
        <v>0</v>
      </c>
      <c r="CZ23" s="77">
        <v>0</v>
      </c>
      <c r="DA23" s="77">
        <v>0</v>
      </c>
      <c r="DC23" s="77">
        <v>0</v>
      </c>
      <c r="DD23" s="77">
        <v>0</v>
      </c>
      <c r="DE23" s="77">
        <v>0</v>
      </c>
      <c r="DF23" s="77">
        <v>0</v>
      </c>
      <c r="DG23" s="77">
        <v>0</v>
      </c>
      <c r="DH23" s="77">
        <v>0</v>
      </c>
      <c r="DI23" s="77">
        <v>0</v>
      </c>
      <c r="DJ23" s="77">
        <v>0</v>
      </c>
      <c r="DK23" s="77">
        <v>0</v>
      </c>
      <c r="DL23" s="77">
        <v>0</v>
      </c>
      <c r="DN23" s="77"/>
      <c r="DO23" s="77"/>
      <c r="DP23" s="77"/>
      <c r="DQ23" s="77"/>
      <c r="DR23" s="77"/>
      <c r="DS23" s="77"/>
    </row>
    <row r="24" spans="2:137" s="5" customFormat="1" ht="18" customHeight="1" x14ac:dyDescent="0.25">
      <c r="B24" s="78"/>
      <c r="C24" s="85"/>
      <c r="D24" s="85"/>
      <c r="E24" s="85"/>
      <c r="F24" s="85"/>
      <c r="G24" s="86"/>
      <c r="H24" s="87"/>
      <c r="I24" s="79">
        <v>0</v>
      </c>
      <c r="J24" s="80"/>
      <c r="K24" s="88"/>
      <c r="L24" s="81">
        <v>0</v>
      </c>
      <c r="M24" s="82">
        <v>0</v>
      </c>
      <c r="N24" s="83">
        <v>0</v>
      </c>
      <c r="O24" s="71">
        <v>0</v>
      </c>
      <c r="P24" s="71">
        <v>0</v>
      </c>
      <c r="Q24" s="84">
        <v>0</v>
      </c>
      <c r="R24" s="73"/>
      <c r="S24" s="74">
        <v>0</v>
      </c>
      <c r="T24" s="75">
        <v>0</v>
      </c>
      <c r="U24" s="76">
        <v>0</v>
      </c>
      <c r="AQ24" s="77">
        <v>0</v>
      </c>
      <c r="AR24" s="77">
        <v>0</v>
      </c>
      <c r="AS24" s="77">
        <v>0</v>
      </c>
      <c r="AU24" s="77">
        <v>0</v>
      </c>
      <c r="AV24" s="77">
        <v>0</v>
      </c>
      <c r="AW24" s="77">
        <v>0</v>
      </c>
      <c r="AY24" s="77">
        <v>0</v>
      </c>
      <c r="AZ24" s="77">
        <v>0</v>
      </c>
      <c r="BA24" s="77">
        <v>0</v>
      </c>
      <c r="BC24" s="77">
        <v>0</v>
      </c>
      <c r="BD24" s="77">
        <v>0</v>
      </c>
      <c r="BE24" s="77">
        <v>0</v>
      </c>
      <c r="BG24" s="77">
        <v>0</v>
      </c>
      <c r="BH24" s="77">
        <v>0</v>
      </c>
      <c r="BI24" s="77">
        <v>0</v>
      </c>
      <c r="BK24" s="77">
        <v>0</v>
      </c>
      <c r="BL24" s="77">
        <v>0</v>
      </c>
      <c r="BM24" s="77">
        <v>0</v>
      </c>
      <c r="BN24" s="77">
        <v>0</v>
      </c>
      <c r="BO24" s="77">
        <v>0</v>
      </c>
      <c r="BP24" s="77">
        <v>0</v>
      </c>
      <c r="BQ24" s="77">
        <v>0</v>
      </c>
      <c r="BR24" s="77">
        <v>0</v>
      </c>
      <c r="BS24" s="77">
        <v>0</v>
      </c>
      <c r="BT24" s="77">
        <v>0</v>
      </c>
      <c r="BV24" s="77">
        <v>0</v>
      </c>
      <c r="BW24" s="77">
        <v>0</v>
      </c>
      <c r="BX24" s="77">
        <v>0</v>
      </c>
      <c r="BY24" s="77">
        <v>0</v>
      </c>
      <c r="BZ24" s="77">
        <v>0</v>
      </c>
      <c r="CA24" s="77">
        <v>0</v>
      </c>
      <c r="CB24" s="77">
        <v>0</v>
      </c>
      <c r="CC24" s="77">
        <v>0</v>
      </c>
      <c r="CD24" s="77">
        <v>0</v>
      </c>
      <c r="CE24" s="77">
        <v>0</v>
      </c>
      <c r="CG24" s="77">
        <v>0</v>
      </c>
      <c r="CH24" s="77">
        <v>0</v>
      </c>
      <c r="CI24" s="77">
        <v>0</v>
      </c>
      <c r="CJ24" s="77">
        <v>0</v>
      </c>
      <c r="CK24" s="77">
        <v>0</v>
      </c>
      <c r="CL24" s="77">
        <v>0</v>
      </c>
      <c r="CM24" s="77">
        <v>0</v>
      </c>
      <c r="CN24" s="77">
        <v>0</v>
      </c>
      <c r="CO24" s="77">
        <v>0</v>
      </c>
      <c r="CP24" s="77">
        <v>0</v>
      </c>
      <c r="CR24" s="77">
        <v>0</v>
      </c>
      <c r="CS24" s="77">
        <v>0</v>
      </c>
      <c r="CT24" s="77">
        <v>0</v>
      </c>
      <c r="CU24" s="77">
        <v>0</v>
      </c>
      <c r="CV24" s="77">
        <v>0</v>
      </c>
      <c r="CW24" s="77">
        <v>0</v>
      </c>
      <c r="CX24" s="77">
        <v>0</v>
      </c>
      <c r="CY24" s="77">
        <v>0</v>
      </c>
      <c r="CZ24" s="77">
        <v>0</v>
      </c>
      <c r="DA24" s="77">
        <v>0</v>
      </c>
      <c r="DC24" s="77">
        <v>0</v>
      </c>
      <c r="DD24" s="77">
        <v>0</v>
      </c>
      <c r="DE24" s="77">
        <v>0</v>
      </c>
      <c r="DF24" s="77">
        <v>0</v>
      </c>
      <c r="DG24" s="77">
        <v>0</v>
      </c>
      <c r="DH24" s="77">
        <v>0</v>
      </c>
      <c r="DI24" s="77">
        <v>0</v>
      </c>
      <c r="DJ24" s="77">
        <v>0</v>
      </c>
      <c r="DK24" s="77">
        <v>0</v>
      </c>
      <c r="DL24" s="77">
        <v>0</v>
      </c>
      <c r="DN24" s="77"/>
      <c r="DO24" s="77"/>
      <c r="DP24" s="77"/>
      <c r="DQ24" s="77"/>
      <c r="DR24" s="77"/>
      <c r="DS24" s="77"/>
    </row>
    <row r="25" spans="2:137" s="5" customFormat="1" ht="18" customHeight="1" x14ac:dyDescent="0.25">
      <c r="B25" s="89"/>
      <c r="C25" s="90"/>
      <c r="D25" s="90"/>
      <c r="E25" s="90"/>
      <c r="F25" s="90"/>
      <c r="G25" s="91"/>
      <c r="H25" s="92"/>
      <c r="I25" s="93">
        <v>0</v>
      </c>
      <c r="J25" s="94"/>
      <c r="K25" s="95"/>
      <c r="L25" s="96">
        <v>0</v>
      </c>
      <c r="M25" s="97">
        <v>0</v>
      </c>
      <c r="N25" s="83">
        <v>0</v>
      </c>
      <c r="O25" s="71">
        <v>0</v>
      </c>
      <c r="P25" s="71">
        <v>0</v>
      </c>
      <c r="Q25" s="84">
        <v>0</v>
      </c>
      <c r="R25" s="73"/>
      <c r="S25" s="74">
        <v>0</v>
      </c>
      <c r="T25" s="75">
        <v>0</v>
      </c>
      <c r="U25" s="76">
        <v>0</v>
      </c>
      <c r="AQ25" s="77">
        <v>0</v>
      </c>
      <c r="AR25" s="77">
        <v>0</v>
      </c>
      <c r="AS25" s="77">
        <v>0</v>
      </c>
      <c r="AU25" s="77">
        <v>0</v>
      </c>
      <c r="AV25" s="77">
        <v>0</v>
      </c>
      <c r="AW25" s="77">
        <v>0</v>
      </c>
      <c r="AY25" s="77">
        <v>0</v>
      </c>
      <c r="AZ25" s="77">
        <v>0</v>
      </c>
      <c r="BA25" s="77">
        <v>0</v>
      </c>
      <c r="BC25" s="77">
        <v>0</v>
      </c>
      <c r="BD25" s="77">
        <v>0</v>
      </c>
      <c r="BE25" s="77">
        <v>0</v>
      </c>
      <c r="BG25" s="77">
        <v>0</v>
      </c>
      <c r="BH25" s="77">
        <v>0</v>
      </c>
      <c r="BI25" s="77">
        <v>0</v>
      </c>
      <c r="BK25" s="77">
        <v>0</v>
      </c>
      <c r="BL25" s="77">
        <v>0</v>
      </c>
      <c r="BM25" s="77">
        <v>0</v>
      </c>
      <c r="BN25" s="77">
        <v>0</v>
      </c>
      <c r="BO25" s="77">
        <v>0</v>
      </c>
      <c r="BP25" s="77">
        <v>0</v>
      </c>
      <c r="BQ25" s="77">
        <v>0</v>
      </c>
      <c r="BR25" s="77">
        <v>0</v>
      </c>
      <c r="BS25" s="77">
        <v>0</v>
      </c>
      <c r="BT25" s="77">
        <v>0</v>
      </c>
      <c r="BV25" s="77">
        <v>0</v>
      </c>
      <c r="BW25" s="77">
        <v>0</v>
      </c>
      <c r="BX25" s="77">
        <v>0</v>
      </c>
      <c r="BY25" s="77">
        <v>0</v>
      </c>
      <c r="BZ25" s="77">
        <v>0</v>
      </c>
      <c r="CA25" s="77">
        <v>0</v>
      </c>
      <c r="CB25" s="77">
        <v>0</v>
      </c>
      <c r="CC25" s="77">
        <v>0</v>
      </c>
      <c r="CD25" s="77">
        <v>0</v>
      </c>
      <c r="CE25" s="77">
        <v>0</v>
      </c>
      <c r="CG25" s="77">
        <v>0</v>
      </c>
      <c r="CH25" s="77">
        <v>0</v>
      </c>
      <c r="CI25" s="77">
        <v>0</v>
      </c>
      <c r="CJ25" s="77">
        <v>0</v>
      </c>
      <c r="CK25" s="77">
        <v>0</v>
      </c>
      <c r="CL25" s="77">
        <v>0</v>
      </c>
      <c r="CM25" s="77">
        <v>0</v>
      </c>
      <c r="CN25" s="77">
        <v>0</v>
      </c>
      <c r="CO25" s="77">
        <v>0</v>
      </c>
      <c r="CP25" s="77">
        <v>0</v>
      </c>
      <c r="CR25" s="77">
        <v>0</v>
      </c>
      <c r="CS25" s="77">
        <v>0</v>
      </c>
      <c r="CT25" s="77">
        <v>0</v>
      </c>
      <c r="CU25" s="77">
        <v>0</v>
      </c>
      <c r="CV25" s="77">
        <v>0</v>
      </c>
      <c r="CW25" s="77">
        <v>0</v>
      </c>
      <c r="CX25" s="77">
        <v>0</v>
      </c>
      <c r="CY25" s="77">
        <v>0</v>
      </c>
      <c r="CZ25" s="77">
        <v>0</v>
      </c>
      <c r="DA25" s="77">
        <v>0</v>
      </c>
      <c r="DC25" s="77">
        <v>0</v>
      </c>
      <c r="DD25" s="77">
        <v>0</v>
      </c>
      <c r="DE25" s="77">
        <v>0</v>
      </c>
      <c r="DF25" s="77">
        <v>0</v>
      </c>
      <c r="DG25" s="77">
        <v>0</v>
      </c>
      <c r="DH25" s="77">
        <v>0</v>
      </c>
      <c r="DI25" s="77">
        <v>0</v>
      </c>
      <c r="DJ25" s="77">
        <v>0</v>
      </c>
      <c r="DK25" s="77">
        <v>0</v>
      </c>
      <c r="DL25" s="77">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v>0</v>
      </c>
      <c r="Q26" s="108"/>
      <c r="R26" s="109"/>
      <c r="S26" s="74">
        <v>0</v>
      </c>
      <c r="T26" s="75">
        <v>0</v>
      </c>
      <c r="U26" s="76">
        <v>0</v>
      </c>
      <c r="AQ26" s="77">
        <v>0</v>
      </c>
      <c r="AR26" s="77">
        <v>0</v>
      </c>
      <c r="AS26" s="77">
        <v>0</v>
      </c>
      <c r="AU26" s="77">
        <v>0</v>
      </c>
      <c r="AV26" s="77">
        <v>0</v>
      </c>
      <c r="AW26" s="77">
        <v>0</v>
      </c>
      <c r="AY26" s="77">
        <v>0</v>
      </c>
      <c r="AZ26" s="77">
        <v>0</v>
      </c>
      <c r="BA26" s="77">
        <v>0</v>
      </c>
      <c r="BC26" s="77">
        <v>0</v>
      </c>
      <c r="BD26" s="77">
        <v>0</v>
      </c>
      <c r="BE26" s="77">
        <v>0</v>
      </c>
      <c r="BG26" s="77">
        <v>0</v>
      </c>
      <c r="BH26" s="77">
        <v>0</v>
      </c>
      <c r="BI26" s="77">
        <v>0</v>
      </c>
      <c r="BK26" s="77">
        <v>0</v>
      </c>
      <c r="BL26" s="77">
        <v>0</v>
      </c>
      <c r="BM26" s="77">
        <v>0</v>
      </c>
      <c r="BN26" s="77">
        <v>0</v>
      </c>
      <c r="BO26" s="77">
        <v>0</v>
      </c>
      <c r="BP26" s="77">
        <v>0</v>
      </c>
      <c r="BQ26" s="77">
        <v>0</v>
      </c>
      <c r="BR26" s="77">
        <v>0</v>
      </c>
      <c r="BS26" s="77">
        <v>0</v>
      </c>
      <c r="BT26" s="77">
        <v>0</v>
      </c>
      <c r="BV26" s="77">
        <v>0</v>
      </c>
      <c r="BW26" s="77">
        <v>0</v>
      </c>
      <c r="BX26" s="77">
        <v>0</v>
      </c>
      <c r="BY26" s="77">
        <v>0</v>
      </c>
      <c r="BZ26" s="77">
        <v>0</v>
      </c>
      <c r="CA26" s="77">
        <v>0</v>
      </c>
      <c r="CB26" s="77">
        <v>0</v>
      </c>
      <c r="CC26" s="77">
        <v>0</v>
      </c>
      <c r="CD26" s="77">
        <v>0</v>
      </c>
      <c r="CE26" s="77">
        <v>0</v>
      </c>
      <c r="CG26" s="77">
        <v>0</v>
      </c>
      <c r="CH26" s="77">
        <v>0</v>
      </c>
      <c r="CI26" s="77">
        <v>0</v>
      </c>
      <c r="CJ26" s="77">
        <v>0</v>
      </c>
      <c r="CK26" s="77">
        <v>0</v>
      </c>
      <c r="CL26" s="77">
        <v>0</v>
      </c>
      <c r="CM26" s="77">
        <v>0</v>
      </c>
      <c r="CN26" s="77">
        <v>0</v>
      </c>
      <c r="CO26" s="77">
        <v>0</v>
      </c>
      <c r="CP26" s="77">
        <v>0</v>
      </c>
      <c r="CR26" s="77">
        <v>0</v>
      </c>
      <c r="CS26" s="77">
        <v>0</v>
      </c>
      <c r="CT26" s="77">
        <v>0</v>
      </c>
      <c r="CU26" s="77">
        <v>0</v>
      </c>
      <c r="CV26" s="77">
        <v>0</v>
      </c>
      <c r="CW26" s="77">
        <v>0</v>
      </c>
      <c r="CX26" s="77">
        <v>0</v>
      </c>
      <c r="CY26" s="77">
        <v>0</v>
      </c>
      <c r="CZ26" s="77">
        <v>0</v>
      </c>
      <c r="DA26" s="77">
        <v>0</v>
      </c>
      <c r="DC26" s="77">
        <v>0</v>
      </c>
      <c r="DD26" s="77">
        <v>0</v>
      </c>
      <c r="DE26" s="77">
        <v>0</v>
      </c>
      <c r="DF26" s="77">
        <v>0</v>
      </c>
      <c r="DG26" s="77">
        <v>0</v>
      </c>
      <c r="DH26" s="77">
        <v>0</v>
      </c>
      <c r="DI26" s="77">
        <v>0</v>
      </c>
      <c r="DJ26" s="77">
        <v>0</v>
      </c>
      <c r="DK26" s="77">
        <v>0</v>
      </c>
      <c r="DL26" s="77">
        <v>0</v>
      </c>
      <c r="DN26" s="77">
        <v>0</v>
      </c>
      <c r="DO26" s="77">
        <v>0</v>
      </c>
      <c r="DP26" s="77">
        <v>0</v>
      </c>
      <c r="DQ26" s="77">
        <v>0</v>
      </c>
      <c r="DR26" s="77">
        <v>0</v>
      </c>
      <c r="DS26" s="77">
        <v>0</v>
      </c>
    </row>
    <row r="27" spans="2:137" s="5" customFormat="1" ht="18" customHeight="1" x14ac:dyDescent="0.25">
      <c r="B27" s="110" t="s">
        <v>84</v>
      </c>
      <c r="C27" s="111"/>
      <c r="D27" s="111"/>
      <c r="E27" s="111"/>
      <c r="F27" s="111"/>
      <c r="G27" s="112">
        <v>58</v>
      </c>
      <c r="H27" s="113"/>
      <c r="I27" s="114">
        <v>55100</v>
      </c>
      <c r="J27" s="115"/>
      <c r="K27" s="115"/>
      <c r="L27" s="116">
        <v>5278</v>
      </c>
      <c r="M27" s="115"/>
      <c r="N27" s="117">
        <v>58678.600000000006</v>
      </c>
      <c r="O27" s="117">
        <v>0</v>
      </c>
      <c r="P27" s="117">
        <v>119056.6</v>
      </c>
      <c r="Q27" s="118">
        <v>16334.56552</v>
      </c>
      <c r="R27" s="73"/>
      <c r="S27" s="119">
        <v>135391.16552000001</v>
      </c>
      <c r="T27" s="117">
        <v>8258.8610967200002</v>
      </c>
      <c r="U27" s="118">
        <v>143650.02661672002</v>
      </c>
      <c r="AQ27" s="120">
        <v>0</v>
      </c>
      <c r="AR27" s="120">
        <v>0</v>
      </c>
      <c r="AS27" s="120">
        <v>0</v>
      </c>
      <c r="AU27" s="120">
        <v>0</v>
      </c>
      <c r="AV27" s="120">
        <v>0</v>
      </c>
      <c r="AW27" s="120">
        <v>0</v>
      </c>
      <c r="AY27" s="120">
        <v>0</v>
      </c>
      <c r="AZ27" s="120">
        <v>0</v>
      </c>
      <c r="BA27" s="120">
        <v>0</v>
      </c>
      <c r="BC27" s="120">
        <v>0</v>
      </c>
      <c r="BD27" s="120">
        <v>0</v>
      </c>
      <c r="BE27" s="120">
        <v>0</v>
      </c>
      <c r="BG27" s="120">
        <v>0</v>
      </c>
      <c r="BH27" s="120">
        <v>0</v>
      </c>
      <c r="BI27" s="120">
        <v>0</v>
      </c>
      <c r="BK27" s="120">
        <v>0</v>
      </c>
      <c r="BL27" s="120">
        <v>0</v>
      </c>
      <c r="BM27" s="120">
        <v>0</v>
      </c>
      <c r="BN27" s="120">
        <v>0</v>
      </c>
      <c r="BO27" s="120">
        <v>0</v>
      </c>
      <c r="BP27" s="120">
        <v>0</v>
      </c>
      <c r="BQ27" s="120">
        <v>0</v>
      </c>
      <c r="BR27" s="120">
        <v>0</v>
      </c>
      <c r="BS27" s="120">
        <v>0</v>
      </c>
      <c r="BT27" s="120">
        <v>0</v>
      </c>
      <c r="BV27" s="120">
        <v>0</v>
      </c>
      <c r="BW27" s="120">
        <v>0</v>
      </c>
      <c r="BX27" s="120">
        <v>0</v>
      </c>
      <c r="BY27" s="120">
        <v>0</v>
      </c>
      <c r="BZ27" s="120">
        <v>0</v>
      </c>
      <c r="CA27" s="120">
        <v>0</v>
      </c>
      <c r="CB27" s="120">
        <v>0</v>
      </c>
      <c r="CC27" s="120">
        <v>0</v>
      </c>
      <c r="CD27" s="120">
        <v>0</v>
      </c>
      <c r="CE27" s="120">
        <v>0</v>
      </c>
      <c r="CG27" s="120">
        <v>0</v>
      </c>
      <c r="CH27" s="120">
        <v>0</v>
      </c>
      <c r="CI27" s="120">
        <v>0</v>
      </c>
      <c r="CJ27" s="120">
        <v>0</v>
      </c>
      <c r="CK27" s="120">
        <v>0</v>
      </c>
      <c r="CL27" s="120">
        <v>0</v>
      </c>
      <c r="CM27" s="120">
        <v>0</v>
      </c>
      <c r="CN27" s="120">
        <v>0</v>
      </c>
      <c r="CO27" s="120">
        <v>0</v>
      </c>
      <c r="CP27" s="120">
        <v>0</v>
      </c>
      <c r="CR27" s="120">
        <v>58</v>
      </c>
      <c r="CS27" s="120">
        <v>55100</v>
      </c>
      <c r="CT27" s="120">
        <v>5278</v>
      </c>
      <c r="CU27" s="120">
        <v>58678.600000000006</v>
      </c>
      <c r="CV27" s="120">
        <v>0</v>
      </c>
      <c r="CW27" s="120">
        <v>119056.6</v>
      </c>
      <c r="CX27" s="120">
        <v>16334.56552</v>
      </c>
      <c r="CY27" s="120">
        <v>135391.16552000001</v>
      </c>
      <c r="CZ27" s="120">
        <v>8258.8610967200002</v>
      </c>
      <c r="DA27" s="120">
        <v>143650.02661672002</v>
      </c>
      <c r="DC27" s="120">
        <v>0</v>
      </c>
      <c r="DD27" s="120">
        <v>0</v>
      </c>
      <c r="DE27" s="120">
        <v>0</v>
      </c>
      <c r="DF27" s="120">
        <v>0</v>
      </c>
      <c r="DG27" s="120">
        <v>0</v>
      </c>
      <c r="DH27" s="120">
        <v>0</v>
      </c>
      <c r="DI27" s="120">
        <v>0</v>
      </c>
      <c r="DJ27" s="120">
        <v>0</v>
      </c>
      <c r="DK27" s="120">
        <v>0</v>
      </c>
      <c r="DL27" s="120">
        <v>0</v>
      </c>
      <c r="DN27" s="120">
        <v>0</v>
      </c>
      <c r="DO27" s="120">
        <v>0</v>
      </c>
      <c r="DP27" s="120">
        <v>0</v>
      </c>
      <c r="DQ27" s="120">
        <v>0</v>
      </c>
      <c r="DR27" s="120">
        <v>0</v>
      </c>
      <c r="DS27" s="120">
        <v>0</v>
      </c>
    </row>
    <row r="28" spans="2:137" s="5" customFormat="1" ht="18" customHeight="1" x14ac:dyDescent="0.25">
      <c r="B28" s="121" t="s">
        <v>122</v>
      </c>
      <c r="C28" s="122"/>
      <c r="D28" s="122"/>
      <c r="E28" s="122"/>
      <c r="F28" s="122"/>
      <c r="G28" s="123">
        <v>58</v>
      </c>
      <c r="H28" s="124"/>
      <c r="I28" s="125">
        <v>48873.7</v>
      </c>
      <c r="J28" s="126"/>
      <c r="K28" s="126"/>
      <c r="L28" s="127">
        <v>4681.5860000000002</v>
      </c>
      <c r="M28" s="126"/>
      <c r="N28" s="128">
        <v>52047.918200000007</v>
      </c>
      <c r="O28" s="128"/>
      <c r="P28" s="128">
        <v>105603.20420000001</v>
      </c>
      <c r="Q28" s="129">
        <v>14488.75961624</v>
      </c>
      <c r="R28" s="73"/>
      <c r="S28" s="130">
        <v>120091.96381624001</v>
      </c>
      <c r="T28" s="131">
        <v>7325.6097927906403</v>
      </c>
      <c r="U28" s="132">
        <v>127417.57360903066</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38"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t="s">
        <v>86</v>
      </c>
      <c r="C33" s="288"/>
      <c r="D33" s="288"/>
      <c r="E33" s="288"/>
      <c r="F33" s="288"/>
      <c r="G33" s="288"/>
      <c r="H33" s="288"/>
      <c r="I33" s="94">
        <v>42725</v>
      </c>
      <c r="J33" s="145"/>
      <c r="K33" s="146"/>
      <c r="L33" s="146"/>
      <c r="M33" s="146"/>
      <c r="N33" s="146"/>
      <c r="O33" s="75">
        <v>13689.09</v>
      </c>
      <c r="P33" s="75">
        <v>56414.09</v>
      </c>
      <c r="Q33" s="76">
        <v>7740.0131479999991</v>
      </c>
      <c r="R33" s="147"/>
      <c r="S33" s="148">
        <v>64154.103147999995</v>
      </c>
      <c r="T33" s="149">
        <v>3913.4002920279995</v>
      </c>
      <c r="U33" s="150">
        <v>68067.503440027998</v>
      </c>
      <c r="BK33" s="77"/>
      <c r="BL33" s="77">
        <v>42725</v>
      </c>
      <c r="BM33" s="77"/>
      <c r="BN33" s="77">
        <v>13689.09</v>
      </c>
      <c r="BO33" s="77"/>
      <c r="BP33" s="77">
        <v>56414.09</v>
      </c>
      <c r="BQ33" s="77">
        <v>7740.0131479999991</v>
      </c>
      <c r="BR33" s="77">
        <v>64154.103147999995</v>
      </c>
      <c r="BS33" s="77">
        <v>3913.4002920279995</v>
      </c>
      <c r="BT33" s="77">
        <v>68067.503440027998</v>
      </c>
      <c r="BV33" s="77"/>
      <c r="BW33" s="77">
        <v>0</v>
      </c>
      <c r="BX33" s="77"/>
      <c r="BY33" s="77">
        <v>0</v>
      </c>
      <c r="BZ33" s="77"/>
      <c r="CA33" s="77">
        <v>0</v>
      </c>
      <c r="CB33" s="77">
        <v>0</v>
      </c>
      <c r="CC33" s="77">
        <v>0</v>
      </c>
      <c r="CD33" s="77">
        <v>0</v>
      </c>
      <c r="CE33" s="77">
        <v>0</v>
      </c>
      <c r="CG33" s="77"/>
      <c r="CH33" s="77">
        <v>0</v>
      </c>
      <c r="CI33" s="77"/>
      <c r="CJ33" s="77">
        <v>0</v>
      </c>
      <c r="CK33" s="77"/>
      <c r="CL33" s="77">
        <v>0</v>
      </c>
      <c r="CM33" s="77">
        <v>0</v>
      </c>
      <c r="CN33" s="77">
        <v>0</v>
      </c>
      <c r="CO33" s="77">
        <v>0</v>
      </c>
      <c r="CP33" s="77">
        <v>0</v>
      </c>
      <c r="CR33" s="77"/>
      <c r="CS33" s="77">
        <v>0</v>
      </c>
      <c r="CT33" s="77"/>
      <c r="CU33" s="77">
        <v>0</v>
      </c>
      <c r="CV33" s="77"/>
      <c r="CW33" s="77">
        <v>0</v>
      </c>
      <c r="CX33" s="77">
        <v>0</v>
      </c>
      <c r="CY33" s="77">
        <v>0</v>
      </c>
      <c r="CZ33" s="77">
        <v>0</v>
      </c>
      <c r="DA33" s="77">
        <v>0</v>
      </c>
      <c r="DC33" s="77"/>
      <c r="DD33" s="77">
        <v>0</v>
      </c>
      <c r="DE33" s="77"/>
      <c r="DF33" s="77">
        <v>0</v>
      </c>
      <c r="DG33" s="77"/>
      <c r="DH33" s="77">
        <v>0</v>
      </c>
      <c r="DI33" s="77">
        <v>0</v>
      </c>
      <c r="DJ33" s="77">
        <v>0</v>
      </c>
      <c r="DK33" s="77">
        <v>0</v>
      </c>
      <c r="DL33" s="77">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v>0</v>
      </c>
      <c r="P34" s="75">
        <v>0</v>
      </c>
      <c r="Q34" s="76">
        <v>0</v>
      </c>
      <c r="R34" s="147"/>
      <c r="S34" s="148">
        <v>0</v>
      </c>
      <c r="T34" s="149">
        <v>0</v>
      </c>
      <c r="U34" s="150">
        <v>0</v>
      </c>
      <c r="BK34" s="77"/>
      <c r="BL34" s="77">
        <v>0</v>
      </c>
      <c r="BM34" s="77"/>
      <c r="BN34" s="77">
        <v>0</v>
      </c>
      <c r="BO34" s="77"/>
      <c r="BP34" s="77">
        <v>0</v>
      </c>
      <c r="BQ34" s="77">
        <v>0</v>
      </c>
      <c r="BR34" s="77">
        <v>0</v>
      </c>
      <c r="BS34" s="77">
        <v>0</v>
      </c>
      <c r="BT34" s="77">
        <v>0</v>
      </c>
      <c r="BV34" s="77"/>
      <c r="BW34" s="77">
        <v>0</v>
      </c>
      <c r="BX34" s="77"/>
      <c r="BY34" s="77">
        <v>0</v>
      </c>
      <c r="BZ34" s="77"/>
      <c r="CA34" s="77">
        <v>0</v>
      </c>
      <c r="CB34" s="77">
        <v>0</v>
      </c>
      <c r="CC34" s="77">
        <v>0</v>
      </c>
      <c r="CD34" s="77">
        <v>0</v>
      </c>
      <c r="CE34" s="77">
        <v>0</v>
      </c>
      <c r="CG34" s="77"/>
      <c r="CH34" s="77">
        <v>0</v>
      </c>
      <c r="CI34" s="77"/>
      <c r="CJ34" s="77">
        <v>0</v>
      </c>
      <c r="CK34" s="77"/>
      <c r="CL34" s="77">
        <v>0</v>
      </c>
      <c r="CM34" s="77">
        <v>0</v>
      </c>
      <c r="CN34" s="77">
        <v>0</v>
      </c>
      <c r="CO34" s="77">
        <v>0</v>
      </c>
      <c r="CP34" s="77">
        <v>0</v>
      </c>
      <c r="CR34" s="77"/>
      <c r="CS34" s="77">
        <v>0</v>
      </c>
      <c r="CT34" s="77"/>
      <c r="CU34" s="77">
        <v>0</v>
      </c>
      <c r="CV34" s="77"/>
      <c r="CW34" s="77">
        <v>0</v>
      </c>
      <c r="CX34" s="77">
        <v>0</v>
      </c>
      <c r="CY34" s="77">
        <v>0</v>
      </c>
      <c r="CZ34" s="77">
        <v>0</v>
      </c>
      <c r="DA34" s="77">
        <v>0</v>
      </c>
      <c r="DC34" s="77"/>
      <c r="DD34" s="77">
        <v>0</v>
      </c>
      <c r="DE34" s="77"/>
      <c r="DF34" s="77">
        <v>0</v>
      </c>
      <c r="DG34" s="77"/>
      <c r="DH34" s="77">
        <v>0</v>
      </c>
      <c r="DI34" s="77">
        <v>0</v>
      </c>
      <c r="DJ34" s="77">
        <v>0</v>
      </c>
      <c r="DK34" s="77">
        <v>0</v>
      </c>
      <c r="DL34" s="77">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v>0</v>
      </c>
      <c r="P35" s="75">
        <v>0</v>
      </c>
      <c r="Q35" s="76">
        <v>0</v>
      </c>
      <c r="R35" s="147"/>
      <c r="S35" s="148">
        <v>0</v>
      </c>
      <c r="T35" s="149">
        <v>0</v>
      </c>
      <c r="U35" s="150">
        <v>0</v>
      </c>
      <c r="BK35" s="77"/>
      <c r="BL35" s="77">
        <v>0</v>
      </c>
      <c r="BM35" s="77"/>
      <c r="BN35" s="77">
        <v>0</v>
      </c>
      <c r="BO35" s="77"/>
      <c r="BP35" s="77">
        <v>0</v>
      </c>
      <c r="BQ35" s="77">
        <v>0</v>
      </c>
      <c r="BR35" s="77">
        <v>0</v>
      </c>
      <c r="BS35" s="77">
        <v>0</v>
      </c>
      <c r="BT35" s="77">
        <v>0</v>
      </c>
      <c r="BV35" s="77"/>
      <c r="BW35" s="77">
        <v>0</v>
      </c>
      <c r="BX35" s="77"/>
      <c r="BY35" s="77">
        <v>0</v>
      </c>
      <c r="BZ35" s="77"/>
      <c r="CA35" s="77">
        <v>0</v>
      </c>
      <c r="CB35" s="77">
        <v>0</v>
      </c>
      <c r="CC35" s="77">
        <v>0</v>
      </c>
      <c r="CD35" s="77">
        <v>0</v>
      </c>
      <c r="CE35" s="77">
        <v>0</v>
      </c>
      <c r="CG35" s="77"/>
      <c r="CH35" s="77">
        <v>0</v>
      </c>
      <c r="CI35" s="77"/>
      <c r="CJ35" s="77">
        <v>0</v>
      </c>
      <c r="CK35" s="77"/>
      <c r="CL35" s="77">
        <v>0</v>
      </c>
      <c r="CM35" s="77">
        <v>0</v>
      </c>
      <c r="CN35" s="77">
        <v>0</v>
      </c>
      <c r="CO35" s="77">
        <v>0</v>
      </c>
      <c r="CP35" s="77">
        <v>0</v>
      </c>
      <c r="CR35" s="77"/>
      <c r="CS35" s="77">
        <v>0</v>
      </c>
      <c r="CT35" s="77"/>
      <c r="CU35" s="77">
        <v>0</v>
      </c>
      <c r="CV35" s="77"/>
      <c r="CW35" s="77">
        <v>0</v>
      </c>
      <c r="CX35" s="77">
        <v>0</v>
      </c>
      <c r="CY35" s="77">
        <v>0</v>
      </c>
      <c r="CZ35" s="77">
        <v>0</v>
      </c>
      <c r="DA35" s="77">
        <v>0</v>
      </c>
      <c r="DC35" s="77"/>
      <c r="DD35" s="77">
        <v>0</v>
      </c>
      <c r="DE35" s="77"/>
      <c r="DF35" s="77">
        <v>0</v>
      </c>
      <c r="DG35" s="77"/>
      <c r="DH35" s="77">
        <v>0</v>
      </c>
      <c r="DI35" s="77">
        <v>0</v>
      </c>
      <c r="DJ35" s="77">
        <v>0</v>
      </c>
      <c r="DK35" s="77">
        <v>0</v>
      </c>
      <c r="DL35" s="77">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v>0</v>
      </c>
      <c r="Q36" s="161"/>
      <c r="R36" s="162"/>
      <c r="S36" s="148">
        <v>0</v>
      </c>
      <c r="T36" s="149">
        <v>0</v>
      </c>
      <c r="U36" s="150">
        <v>0</v>
      </c>
      <c r="BK36" s="77"/>
      <c r="BL36" s="77">
        <v>0</v>
      </c>
      <c r="BM36" s="77"/>
      <c r="BN36" s="77">
        <v>0</v>
      </c>
      <c r="BO36" s="77"/>
      <c r="BP36" s="77">
        <v>0</v>
      </c>
      <c r="BQ36" s="77">
        <v>0</v>
      </c>
      <c r="BR36" s="77">
        <v>0</v>
      </c>
      <c r="BS36" s="77">
        <v>0</v>
      </c>
      <c r="BT36" s="77">
        <v>0</v>
      </c>
      <c r="BV36" s="77"/>
      <c r="BW36" s="77">
        <v>0</v>
      </c>
      <c r="BX36" s="77"/>
      <c r="BY36" s="77">
        <v>0</v>
      </c>
      <c r="BZ36" s="77"/>
      <c r="CA36" s="77">
        <v>0</v>
      </c>
      <c r="CB36" s="77">
        <v>0</v>
      </c>
      <c r="CC36" s="77">
        <v>0</v>
      </c>
      <c r="CD36" s="77">
        <v>0</v>
      </c>
      <c r="CE36" s="77">
        <v>0</v>
      </c>
      <c r="CG36" s="77"/>
      <c r="CH36" s="77">
        <v>0</v>
      </c>
      <c r="CI36" s="77"/>
      <c r="CJ36" s="77">
        <v>0</v>
      </c>
      <c r="CK36" s="77"/>
      <c r="CL36" s="77">
        <v>0</v>
      </c>
      <c r="CM36" s="77">
        <v>0</v>
      </c>
      <c r="CN36" s="77">
        <v>0</v>
      </c>
      <c r="CO36" s="77">
        <v>0</v>
      </c>
      <c r="CP36" s="77">
        <v>0</v>
      </c>
      <c r="CR36" s="77"/>
      <c r="CS36" s="77">
        <v>0</v>
      </c>
      <c r="CT36" s="77"/>
      <c r="CU36" s="77">
        <v>0</v>
      </c>
      <c r="CV36" s="77"/>
      <c r="CW36" s="77">
        <v>0</v>
      </c>
      <c r="CX36" s="77">
        <v>0</v>
      </c>
      <c r="CY36" s="77">
        <v>0</v>
      </c>
      <c r="CZ36" s="77">
        <v>0</v>
      </c>
      <c r="DA36" s="77">
        <v>0</v>
      </c>
      <c r="DC36" s="77"/>
      <c r="DD36" s="77">
        <v>0</v>
      </c>
      <c r="DE36" s="77"/>
      <c r="DF36" s="77">
        <v>0</v>
      </c>
      <c r="DG36" s="77"/>
      <c r="DH36" s="77">
        <v>0</v>
      </c>
      <c r="DI36" s="77">
        <v>0</v>
      </c>
      <c r="DJ36" s="77">
        <v>0</v>
      </c>
      <c r="DK36" s="77">
        <v>0</v>
      </c>
      <c r="DL36" s="77">
        <v>0</v>
      </c>
      <c r="DN36" s="77">
        <v>0</v>
      </c>
      <c r="DO36" s="77">
        <v>0</v>
      </c>
      <c r="DP36" s="77">
        <v>0</v>
      </c>
      <c r="DQ36" s="77">
        <v>0</v>
      </c>
      <c r="DR36" s="77">
        <v>0</v>
      </c>
      <c r="DS36" s="77">
        <v>0</v>
      </c>
    </row>
    <row r="37" spans="2:137" s="5" customFormat="1" ht="18" customHeight="1" x14ac:dyDescent="0.25">
      <c r="B37" s="163" t="s">
        <v>98</v>
      </c>
      <c r="C37" s="164"/>
      <c r="D37" s="164"/>
      <c r="E37" s="164"/>
      <c r="F37" s="164"/>
      <c r="G37" s="164"/>
      <c r="H37" s="164"/>
      <c r="I37" s="165">
        <v>42725</v>
      </c>
      <c r="J37" s="166"/>
      <c r="K37" s="166"/>
      <c r="L37" s="166"/>
      <c r="M37" s="166"/>
      <c r="N37" s="167">
        <v>0</v>
      </c>
      <c r="O37" s="167">
        <v>13689.09</v>
      </c>
      <c r="P37" s="167">
        <v>56414.09</v>
      </c>
      <c r="Q37" s="168">
        <v>7740.0131479999991</v>
      </c>
      <c r="R37" s="147"/>
      <c r="S37" s="169">
        <v>64154.103147999995</v>
      </c>
      <c r="T37" s="165">
        <v>3913.4002920279995</v>
      </c>
      <c r="U37" s="170">
        <v>68067.503440027998</v>
      </c>
      <c r="BK37" s="120"/>
      <c r="BL37" s="120">
        <v>42725</v>
      </c>
      <c r="BM37" s="120"/>
      <c r="BN37" s="120">
        <v>13689.09</v>
      </c>
      <c r="BO37" s="120"/>
      <c r="BP37" s="120">
        <v>56414.09</v>
      </c>
      <c r="BQ37" s="120">
        <v>7740.0131479999991</v>
      </c>
      <c r="BR37" s="120">
        <v>64154.103147999995</v>
      </c>
      <c r="BS37" s="120">
        <v>3913.4002920279995</v>
      </c>
      <c r="BT37" s="120">
        <v>68067.503440027998</v>
      </c>
      <c r="BV37" s="120"/>
      <c r="BW37" s="120">
        <v>0</v>
      </c>
      <c r="BX37" s="120"/>
      <c r="BY37" s="120">
        <v>0</v>
      </c>
      <c r="BZ37" s="120"/>
      <c r="CA37" s="120">
        <v>0</v>
      </c>
      <c r="CB37" s="120">
        <v>0</v>
      </c>
      <c r="CC37" s="120">
        <v>0</v>
      </c>
      <c r="CD37" s="120">
        <v>0</v>
      </c>
      <c r="CE37" s="120">
        <v>0</v>
      </c>
      <c r="CG37" s="120"/>
      <c r="CH37" s="120">
        <v>0</v>
      </c>
      <c r="CI37" s="120"/>
      <c r="CJ37" s="120">
        <v>0</v>
      </c>
      <c r="CK37" s="120"/>
      <c r="CL37" s="120">
        <v>0</v>
      </c>
      <c r="CM37" s="120">
        <v>0</v>
      </c>
      <c r="CN37" s="120">
        <v>0</v>
      </c>
      <c r="CO37" s="120">
        <v>0</v>
      </c>
      <c r="CP37" s="120">
        <v>0</v>
      </c>
      <c r="CR37" s="120"/>
      <c r="CS37" s="120">
        <v>0</v>
      </c>
      <c r="CT37" s="120"/>
      <c r="CU37" s="120">
        <v>0</v>
      </c>
      <c r="CV37" s="120"/>
      <c r="CW37" s="120">
        <v>0</v>
      </c>
      <c r="CX37" s="120">
        <v>0</v>
      </c>
      <c r="CY37" s="120">
        <v>0</v>
      </c>
      <c r="CZ37" s="120">
        <v>0</v>
      </c>
      <c r="DA37" s="120">
        <v>0</v>
      </c>
      <c r="DC37" s="120"/>
      <c r="DD37" s="120">
        <v>0</v>
      </c>
      <c r="DE37" s="120"/>
      <c r="DF37" s="120">
        <v>0</v>
      </c>
      <c r="DG37" s="120"/>
      <c r="DH37" s="120">
        <v>0</v>
      </c>
      <c r="DI37" s="120">
        <v>0</v>
      </c>
      <c r="DJ37" s="120">
        <v>0</v>
      </c>
      <c r="DK37" s="120">
        <v>0</v>
      </c>
      <c r="DL37" s="120">
        <v>0</v>
      </c>
      <c r="DN37" s="120">
        <v>0</v>
      </c>
      <c r="DO37" s="120">
        <v>0</v>
      </c>
      <c r="DP37" s="120">
        <v>0</v>
      </c>
      <c r="DQ37" s="120">
        <v>0</v>
      </c>
      <c r="DR37" s="120">
        <v>0</v>
      </c>
      <c r="DS37" s="120">
        <v>0</v>
      </c>
    </row>
    <row r="38" spans="2:137" s="5" customFormat="1" ht="18" customHeight="1" x14ac:dyDescent="0.25">
      <c r="B38" s="171" t="s">
        <v>123</v>
      </c>
      <c r="C38" s="172"/>
      <c r="D38" s="172"/>
      <c r="E38" s="172"/>
      <c r="F38" s="172"/>
      <c r="G38" s="173"/>
      <c r="H38" s="173"/>
      <c r="I38" s="174">
        <v>37897.074999999997</v>
      </c>
      <c r="J38" s="173"/>
      <c r="K38" s="173"/>
      <c r="L38" s="173"/>
      <c r="M38" s="173"/>
      <c r="N38" s="128">
        <v>0</v>
      </c>
      <c r="O38" s="128"/>
      <c r="P38" s="128">
        <v>50039.297829999996</v>
      </c>
      <c r="Q38" s="129">
        <v>6865.3916622759989</v>
      </c>
      <c r="R38" s="73"/>
      <c r="S38" s="175">
        <v>56904.689492275997</v>
      </c>
      <c r="T38" s="176">
        <v>3471.1860590288356</v>
      </c>
      <c r="U38" s="177">
        <v>60375.875551304838</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82"/>
      <c r="J43" s="183"/>
      <c r="K43" s="183"/>
      <c r="L43" s="183"/>
      <c r="M43" s="183"/>
      <c r="N43" s="183"/>
      <c r="O43" s="183"/>
      <c r="P43" s="107">
        <v>0</v>
      </c>
      <c r="Q43" s="184">
        <v>0</v>
      </c>
      <c r="R43" s="185"/>
      <c r="S43" s="186">
        <v>0</v>
      </c>
      <c r="T43" s="187">
        <v>0</v>
      </c>
      <c r="U43" s="188">
        <v>0</v>
      </c>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R43" s="77"/>
      <c r="CS43" s="77">
        <v>0</v>
      </c>
      <c r="CT43" s="77"/>
      <c r="CU43" s="77"/>
      <c r="CV43" s="77"/>
      <c r="CW43" s="77">
        <v>0</v>
      </c>
      <c r="CX43" s="77">
        <v>0</v>
      </c>
      <c r="CY43" s="77">
        <v>0</v>
      </c>
      <c r="CZ43" s="77">
        <v>0</v>
      </c>
      <c r="DA43" s="77">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v>0</v>
      </c>
      <c r="Q44" s="76">
        <v>0</v>
      </c>
      <c r="R44" s="185"/>
      <c r="S44" s="186">
        <v>0</v>
      </c>
      <c r="T44" s="187">
        <v>0</v>
      </c>
      <c r="U44" s="188">
        <v>0</v>
      </c>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R44" s="77"/>
      <c r="CS44" s="77"/>
      <c r="CT44" s="77"/>
      <c r="CU44" s="77"/>
      <c r="CV44" s="77"/>
      <c r="CW44" s="77"/>
      <c r="CX44" s="77"/>
      <c r="CY44" s="77"/>
      <c r="CZ44" s="77"/>
      <c r="DA44" s="77"/>
      <c r="DC44" s="77"/>
      <c r="DD44" s="77">
        <v>0</v>
      </c>
      <c r="DE44" s="77"/>
      <c r="DF44" s="77"/>
      <c r="DG44" s="77"/>
      <c r="DH44" s="77">
        <v>0</v>
      </c>
      <c r="DI44" s="77">
        <v>0</v>
      </c>
      <c r="DJ44" s="77">
        <v>0</v>
      </c>
      <c r="DK44" s="77">
        <v>0</v>
      </c>
      <c r="DL44" s="77">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v>0</v>
      </c>
      <c r="T45" s="187">
        <v>0</v>
      </c>
      <c r="U45" s="188">
        <v>0</v>
      </c>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R45" s="77"/>
      <c r="CS45" s="77"/>
      <c r="CT45" s="77"/>
      <c r="CU45" s="77"/>
      <c r="CV45" s="77"/>
      <c r="CW45" s="77"/>
      <c r="CX45" s="77"/>
      <c r="CY45" s="77"/>
      <c r="CZ45" s="77"/>
      <c r="DA45" s="77"/>
      <c r="DC45" s="77"/>
      <c r="DD45" s="77"/>
      <c r="DE45" s="77"/>
      <c r="DF45" s="77"/>
      <c r="DG45" s="77"/>
      <c r="DH45" s="77"/>
      <c r="DI45" s="77"/>
      <c r="DJ45" s="77"/>
      <c r="DK45" s="77"/>
      <c r="DL45" s="77"/>
      <c r="DN45" s="77"/>
      <c r="DO45" s="77"/>
      <c r="DP45" s="77">
        <v>0</v>
      </c>
      <c r="DQ45" s="77">
        <v>0</v>
      </c>
      <c r="DR45" s="77">
        <v>0</v>
      </c>
      <c r="DS45" s="77">
        <v>0</v>
      </c>
    </row>
    <row r="46" spans="2:137" s="5" customFormat="1" ht="18" customHeight="1" x14ac:dyDescent="0.25">
      <c r="B46" s="197" t="s">
        <v>103</v>
      </c>
      <c r="C46" s="198"/>
      <c r="D46" s="198"/>
      <c r="E46" s="198"/>
      <c r="F46" s="198"/>
      <c r="G46" s="198"/>
      <c r="H46" s="198"/>
      <c r="I46" s="199">
        <v>0</v>
      </c>
      <c r="J46" s="200">
        <v>0</v>
      </c>
      <c r="K46" s="200">
        <v>0</v>
      </c>
      <c r="L46" s="200">
        <v>0</v>
      </c>
      <c r="M46" s="200">
        <v>0</v>
      </c>
      <c r="N46" s="201">
        <v>0</v>
      </c>
      <c r="O46" s="201"/>
      <c r="P46" s="202">
        <v>0</v>
      </c>
      <c r="Q46" s="203">
        <v>0</v>
      </c>
      <c r="R46" s="147"/>
      <c r="S46" s="204">
        <v>0</v>
      </c>
      <c r="T46" s="205">
        <v>0</v>
      </c>
      <c r="U46" s="203">
        <v>0</v>
      </c>
      <c r="BK46" s="133"/>
      <c r="BL46" s="133"/>
      <c r="BM46" s="133"/>
      <c r="BN46" s="133"/>
      <c r="BO46" s="133"/>
      <c r="BP46" s="133"/>
      <c r="BQ46" s="133"/>
      <c r="BR46" s="133"/>
      <c r="BS46" s="133"/>
      <c r="BT46" s="133"/>
      <c r="BU46" s="134"/>
      <c r="BV46" s="133"/>
      <c r="BW46" s="133"/>
      <c r="BX46" s="133"/>
      <c r="BY46" s="133"/>
      <c r="BZ46" s="133"/>
      <c r="CA46" s="133"/>
      <c r="CB46" s="133"/>
      <c r="CC46" s="133"/>
      <c r="CD46" s="133"/>
      <c r="CE46" s="133"/>
      <c r="CF46" s="134"/>
      <c r="CG46" s="133"/>
      <c r="CH46" s="133"/>
      <c r="CI46" s="133"/>
      <c r="CJ46" s="133"/>
      <c r="CK46" s="133"/>
      <c r="CL46" s="133"/>
      <c r="CM46" s="133"/>
      <c r="CN46" s="133"/>
      <c r="CO46" s="133"/>
      <c r="CP46" s="133"/>
      <c r="CR46" s="120"/>
      <c r="CS46" s="120">
        <v>0</v>
      </c>
      <c r="CT46" s="120"/>
      <c r="CU46" s="120"/>
      <c r="CV46" s="120"/>
      <c r="CW46" s="120">
        <v>0</v>
      </c>
      <c r="CX46" s="120">
        <v>0</v>
      </c>
      <c r="CY46" s="120">
        <v>0</v>
      </c>
      <c r="CZ46" s="120">
        <v>0</v>
      </c>
      <c r="DA46" s="120">
        <v>0</v>
      </c>
      <c r="DC46" s="120"/>
      <c r="DD46" s="120">
        <v>0</v>
      </c>
      <c r="DE46" s="120"/>
      <c r="DF46" s="120"/>
      <c r="DG46" s="120"/>
      <c r="DH46" s="120">
        <v>0</v>
      </c>
      <c r="DI46" s="120">
        <v>0</v>
      </c>
      <c r="DJ46" s="120">
        <v>0</v>
      </c>
      <c r="DK46" s="120">
        <v>0</v>
      </c>
      <c r="DL46" s="120">
        <v>0</v>
      </c>
      <c r="DN46" s="120"/>
      <c r="DO46" s="120"/>
      <c r="DP46" s="120">
        <v>0</v>
      </c>
      <c r="DQ46" s="120">
        <v>0</v>
      </c>
      <c r="DR46" s="120">
        <v>0</v>
      </c>
      <c r="DS46" s="120">
        <v>0</v>
      </c>
    </row>
    <row r="47" spans="2:137" s="5" customFormat="1" ht="18" customHeight="1" x14ac:dyDescent="0.25">
      <c r="B47" s="171" t="s">
        <v>124</v>
      </c>
      <c r="C47" s="172"/>
      <c r="D47" s="172"/>
      <c r="E47" s="172"/>
      <c r="F47" s="172"/>
      <c r="G47" s="173"/>
      <c r="H47" s="173"/>
      <c r="I47" s="128">
        <v>0</v>
      </c>
      <c r="J47" s="173"/>
      <c r="K47" s="173"/>
      <c r="L47" s="173"/>
      <c r="M47" s="173"/>
      <c r="N47" s="206"/>
      <c r="O47" s="206"/>
      <c r="P47" s="128">
        <v>0</v>
      </c>
      <c r="Q47" s="129">
        <v>0</v>
      </c>
      <c r="R47" s="73"/>
      <c r="S47" s="130">
        <v>0</v>
      </c>
      <c r="T47" s="131">
        <v>0</v>
      </c>
      <c r="U47" s="132">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11"/>
      <c r="T52" s="212"/>
      <c r="U52" s="213">
        <v>0</v>
      </c>
    </row>
    <row r="53" spans="2:21" s="5" customFormat="1" ht="18" customHeight="1" x14ac:dyDescent="0.25">
      <c r="B53" s="171" t="s">
        <v>125</v>
      </c>
      <c r="C53" s="172"/>
      <c r="D53" s="172"/>
      <c r="E53" s="172"/>
      <c r="F53" s="172"/>
      <c r="G53" s="173"/>
      <c r="H53" s="173"/>
      <c r="I53" s="128"/>
      <c r="J53" s="173"/>
      <c r="K53" s="173"/>
      <c r="L53" s="173"/>
      <c r="M53" s="173"/>
      <c r="N53" s="206"/>
      <c r="O53" s="206"/>
      <c r="P53" s="206"/>
      <c r="Q53" s="129"/>
      <c r="R53" s="73"/>
      <c r="S53" s="130"/>
      <c r="T53" s="131">
        <v>0</v>
      </c>
      <c r="U53" s="132">
        <v>0</v>
      </c>
    </row>
    <row r="54" spans="2:21" ht="15" customHeight="1" x14ac:dyDescent="0.2"/>
    <row r="55" spans="2:21" s="215" customFormat="1" ht="15" customHeight="1" x14ac:dyDescent="0.25">
      <c r="B55" s="214" t="s">
        <v>107</v>
      </c>
      <c r="R55" s="216"/>
    </row>
    <row r="56" spans="2:21" s="215" customFormat="1" ht="15" customHeight="1" x14ac:dyDescent="0.25">
      <c r="B56" s="214" t="s">
        <v>126</v>
      </c>
      <c r="R56" s="216"/>
    </row>
    <row r="57" spans="2:21" s="215" customFormat="1" ht="15" customHeight="1" x14ac:dyDescent="0.25">
      <c r="R57" s="216"/>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8" customHeight="1" x14ac:dyDescent="0.2">
      <c r="C59" s="219"/>
      <c r="D59" s="219"/>
      <c r="E59" s="219"/>
      <c r="F59" s="219"/>
      <c r="G59" s="219"/>
      <c r="H59" s="219"/>
      <c r="I59" s="219"/>
      <c r="J59" s="219"/>
      <c r="K59" s="219"/>
      <c r="L59" s="219"/>
      <c r="M59" s="219"/>
      <c r="N59" s="219"/>
      <c r="O59" s="219"/>
      <c r="P59" s="219"/>
      <c r="Q59" s="219"/>
      <c r="S59" s="218"/>
      <c r="T59" s="218"/>
      <c r="U59" s="218"/>
    </row>
    <row r="60" spans="2:21" ht="15" hidden="1" customHeight="1" x14ac:dyDescent="0.2"/>
    <row r="61" spans="2:21" ht="15" hidden="1"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77" priority="25">
      <formula>D16="LP"</formula>
    </cfRule>
  </conditionalFormatting>
  <conditionalFormatting sqref="K16:K18">
    <cfRule type="expression" dxfId="76" priority="24">
      <formula>D16="LP"</formula>
    </cfRule>
  </conditionalFormatting>
  <conditionalFormatting sqref="J17">
    <cfRule type="expression" dxfId="75" priority="23">
      <formula>D17="LP"</formula>
    </cfRule>
  </conditionalFormatting>
  <conditionalFormatting sqref="J18">
    <cfRule type="expression" dxfId="74" priority="22">
      <formula>D18="LP"</formula>
    </cfRule>
  </conditionalFormatting>
  <conditionalFormatting sqref="J19">
    <cfRule type="expression" dxfId="73" priority="21">
      <formula>D19="LP"</formula>
    </cfRule>
  </conditionalFormatting>
  <conditionalFormatting sqref="J20">
    <cfRule type="expression" dxfId="72" priority="20">
      <formula>D20="LP"</formula>
    </cfRule>
  </conditionalFormatting>
  <conditionalFormatting sqref="K20">
    <cfRule type="expression" dxfId="71" priority="19">
      <formula>D20="LP"</formula>
    </cfRule>
  </conditionalFormatting>
  <conditionalFormatting sqref="J21">
    <cfRule type="expression" dxfId="70" priority="18">
      <formula>D21="LP"</formula>
    </cfRule>
  </conditionalFormatting>
  <conditionalFormatting sqref="K21">
    <cfRule type="expression" dxfId="69" priority="17">
      <formula>D21="LP"</formula>
    </cfRule>
  </conditionalFormatting>
  <conditionalFormatting sqref="J22">
    <cfRule type="expression" dxfId="68" priority="16">
      <formula>D22="LP"</formula>
    </cfRule>
  </conditionalFormatting>
  <conditionalFormatting sqref="K22">
    <cfRule type="expression" dxfId="67" priority="15">
      <formula>D22="LP"</formula>
    </cfRule>
  </conditionalFormatting>
  <conditionalFormatting sqref="J23">
    <cfRule type="expression" dxfId="66" priority="14">
      <formula>D23="LP"</formula>
    </cfRule>
  </conditionalFormatting>
  <conditionalFormatting sqref="K23">
    <cfRule type="expression" dxfId="65" priority="13">
      <formula>D23="LP"</formula>
    </cfRule>
  </conditionalFormatting>
  <conditionalFormatting sqref="J24">
    <cfRule type="expression" dxfId="64" priority="12">
      <formula>D24="LP"</formula>
    </cfRule>
  </conditionalFormatting>
  <conditionalFormatting sqref="K24">
    <cfRule type="expression" dxfId="63" priority="11">
      <formula>D24="LP"</formula>
    </cfRule>
  </conditionalFormatting>
  <conditionalFormatting sqref="J25">
    <cfRule type="expression" dxfId="62" priority="10">
      <formula>D25="LP"</formula>
    </cfRule>
  </conditionalFormatting>
  <conditionalFormatting sqref="K25">
    <cfRule type="expression" dxfId="61" priority="9">
      <formula>D25="LP"</formula>
    </cfRule>
  </conditionalFormatting>
  <conditionalFormatting sqref="U3:U7 U10">
    <cfRule type="expression" dxfId="60" priority="8">
      <formula>Tag=1</formula>
    </cfRule>
  </conditionalFormatting>
  <conditionalFormatting sqref="U8">
    <cfRule type="expression" dxfId="59" priority="7">
      <formula>Tag=1</formula>
    </cfRule>
  </conditionalFormatting>
  <conditionalFormatting sqref="U9">
    <cfRule type="expression" dxfId="58" priority="6">
      <formula>Tag=1</formula>
    </cfRule>
  </conditionalFormatting>
  <conditionalFormatting sqref="S28:U28 S38:U38 S47:U47 S53:U53 B28:Q28 B38:Q38 B47:Q47 B53:Q53">
    <cfRule type="expression" dxfId="57" priority="5">
      <formula>Tag=1</formula>
    </cfRule>
  </conditionalFormatting>
  <conditionalFormatting sqref="J5:J6 N5:N6">
    <cfRule type="cellIs" dxfId="56" priority="4" operator="equal">
      <formula>0</formula>
    </cfRule>
  </conditionalFormatting>
  <conditionalFormatting sqref="H6 E4">
    <cfRule type="cellIs" dxfId="55" priority="3" operator="equal">
      <formula>0</formula>
    </cfRule>
  </conditionalFormatting>
  <conditionalFormatting sqref="K19">
    <cfRule type="expression" dxfId="54" priority="2">
      <formula>D19="LP"</formula>
    </cfRule>
  </conditionalFormatting>
  <conditionalFormatting sqref="I33">
    <cfRule type="expression" dxfId="53" priority="1">
      <formula>C33="LP"</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77BD-872D-467A-8101-C1FFE08AEDC2}">
  <dimension ref="A1:EG59"/>
  <sheetViews>
    <sheetView zoomScale="70" zoomScaleNormal="70" workbookViewId="0">
      <selection activeCell="F19" sqref="F19"/>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4" t="s">
        <v>127</v>
      </c>
      <c r="B1" s="2" t="s">
        <v>110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B3" s="6" t="s">
        <v>1</v>
      </c>
      <c r="C3" s="7" t="s">
        <v>111</v>
      </c>
      <c r="E3" s="307" t="s">
        <v>2</v>
      </c>
      <c r="F3" s="309"/>
      <c r="G3" s="309"/>
      <c r="H3" s="309"/>
      <c r="I3" s="323"/>
      <c r="J3" s="221"/>
      <c r="K3" s="307" t="s">
        <v>3</v>
      </c>
      <c r="L3" s="9" t="s">
        <v>4</v>
      </c>
      <c r="M3" s="222"/>
      <c r="P3" s="12" t="s">
        <v>5</v>
      </c>
      <c r="Q3" s="13"/>
      <c r="R3" s="13"/>
      <c r="S3" s="13"/>
      <c r="T3" s="14" t="s">
        <v>6</v>
      </c>
      <c r="U3" s="15" t="s">
        <v>112</v>
      </c>
    </row>
    <row r="4" spans="1:123" ht="21.95" customHeight="1" x14ac:dyDescent="0.2">
      <c r="B4" s="16" t="s">
        <v>7</v>
      </c>
      <c r="C4" s="17">
        <v>0</v>
      </c>
      <c r="E4" s="324" t="s">
        <v>113</v>
      </c>
      <c r="F4" s="325"/>
      <c r="G4" s="325"/>
      <c r="H4" s="325"/>
      <c r="I4" s="326"/>
      <c r="J4" s="223"/>
      <c r="K4" s="308"/>
      <c r="L4" s="19" t="s">
        <v>8</v>
      </c>
      <c r="M4" s="224"/>
      <c r="P4" s="20" t="s">
        <v>9</v>
      </c>
      <c r="Q4" s="21"/>
      <c r="R4" s="21"/>
      <c r="S4" s="21"/>
      <c r="T4" s="22">
        <v>261687.24256690213</v>
      </c>
      <c r="U4" s="23">
        <v>232116.5841568422</v>
      </c>
    </row>
    <row r="5" spans="1:123" ht="21.95" customHeight="1" x14ac:dyDescent="0.2">
      <c r="B5" s="16" t="s">
        <v>10</v>
      </c>
      <c r="C5" s="17">
        <v>0</v>
      </c>
      <c r="E5" s="324"/>
      <c r="F5" s="325"/>
      <c r="G5" s="325"/>
      <c r="H5" s="325"/>
      <c r="I5" s="326"/>
      <c r="J5" s="223"/>
      <c r="K5" s="308"/>
      <c r="L5" s="19" t="s">
        <v>11</v>
      </c>
      <c r="M5" s="224">
        <v>711.56</v>
      </c>
      <c r="P5" s="25" t="s">
        <v>12</v>
      </c>
      <c r="Q5" s="26"/>
      <c r="R5" s="26"/>
      <c r="S5" s="26"/>
      <c r="T5" s="22">
        <v>37630.625481120529</v>
      </c>
      <c r="U5" s="23">
        <v>33378.364801753909</v>
      </c>
    </row>
    <row r="6" spans="1:123" ht="21.95" customHeight="1" x14ac:dyDescent="0.2">
      <c r="B6" s="16" t="s">
        <v>13</v>
      </c>
      <c r="C6" s="17" t="s">
        <v>114</v>
      </c>
      <c r="E6" s="308" t="s">
        <v>14</v>
      </c>
      <c r="F6" s="310"/>
      <c r="G6" s="310"/>
      <c r="H6" s="327" t="s">
        <v>128</v>
      </c>
      <c r="I6" s="328"/>
      <c r="J6" s="223"/>
      <c r="K6" s="313" t="s">
        <v>16</v>
      </c>
      <c r="L6" s="314"/>
      <c r="M6" s="225"/>
      <c r="P6" s="28" t="s">
        <v>17</v>
      </c>
      <c r="Q6" s="29"/>
      <c r="R6" s="29"/>
      <c r="S6" s="29"/>
      <c r="T6" s="30">
        <v>299317.86804802268</v>
      </c>
      <c r="U6" s="31">
        <v>265494.9489585961</v>
      </c>
    </row>
    <row r="7" spans="1:123" ht="21.95" customHeight="1" x14ac:dyDescent="0.2">
      <c r="B7" s="16" t="s">
        <v>18</v>
      </c>
      <c r="C7" s="32" t="s">
        <v>116</v>
      </c>
      <c r="E7" s="308" t="s">
        <v>19</v>
      </c>
      <c r="F7" s="310"/>
      <c r="G7" s="310"/>
      <c r="H7" s="310"/>
      <c r="I7" s="312"/>
      <c r="J7" s="221"/>
      <c r="K7" s="313" t="s">
        <v>20</v>
      </c>
      <c r="L7" s="314"/>
      <c r="M7" s="225">
        <v>0.54120000000000001</v>
      </c>
      <c r="P7" s="28" t="s">
        <v>21</v>
      </c>
      <c r="Q7" s="29"/>
      <c r="R7" s="29"/>
      <c r="S7" s="29"/>
      <c r="T7" s="30">
        <v>18258.389950929384</v>
      </c>
      <c r="U7" s="31">
        <v>16195.191886474364</v>
      </c>
    </row>
    <row r="8" spans="1:123" ht="21.95" customHeight="1" x14ac:dyDescent="0.2">
      <c r="B8" s="16" t="s">
        <v>22</v>
      </c>
      <c r="C8" s="32" t="s">
        <v>116</v>
      </c>
      <c r="E8" s="315" t="s">
        <v>129</v>
      </c>
      <c r="F8" s="316"/>
      <c r="G8" s="316"/>
      <c r="H8" s="316"/>
      <c r="I8" s="317"/>
      <c r="J8" s="226"/>
      <c r="K8" s="313" t="s">
        <v>24</v>
      </c>
      <c r="L8" s="314"/>
      <c r="M8" s="227">
        <v>0.14380000000000001</v>
      </c>
      <c r="P8" s="34" t="s">
        <v>25</v>
      </c>
      <c r="Q8" s="35"/>
      <c r="R8" s="35"/>
      <c r="S8" s="35"/>
      <c r="T8" s="36">
        <v>317576.25799895206</v>
      </c>
      <c r="U8" s="37">
        <v>281690.14084507048</v>
      </c>
    </row>
    <row r="9" spans="1:123" ht="21.95" customHeight="1" x14ac:dyDescent="0.2">
      <c r="B9" s="16" t="s">
        <v>26</v>
      </c>
      <c r="C9" s="17" t="s">
        <v>112</v>
      </c>
      <c r="E9" s="315"/>
      <c r="F9" s="316"/>
      <c r="G9" s="316"/>
      <c r="H9" s="316"/>
      <c r="I9" s="317"/>
      <c r="J9" s="226"/>
      <c r="K9" s="313" t="s">
        <v>27</v>
      </c>
      <c r="L9" s="314"/>
      <c r="M9" s="38">
        <v>6.0999999999999999E-2</v>
      </c>
      <c r="P9" s="34" t="s">
        <v>28</v>
      </c>
      <c r="Q9" s="35"/>
      <c r="R9" s="35"/>
      <c r="S9" s="35"/>
      <c r="T9" s="36">
        <v>20642.456769931883</v>
      </c>
      <c r="U9" s="37">
        <v>18309.859154929582</v>
      </c>
    </row>
    <row r="10" spans="1:123" ht="21.95" customHeight="1" x14ac:dyDescent="0.2">
      <c r="B10" s="40" t="s">
        <v>29</v>
      </c>
      <c r="C10" s="41">
        <v>0.88700000000000001</v>
      </c>
      <c r="E10" s="318"/>
      <c r="F10" s="319"/>
      <c r="G10" s="319"/>
      <c r="H10" s="319"/>
      <c r="I10" s="320"/>
      <c r="J10" s="226"/>
      <c r="K10" s="321" t="s">
        <v>30</v>
      </c>
      <c r="L10" s="322"/>
      <c r="M10" s="42">
        <v>6.5000000000000002E-2</v>
      </c>
      <c r="P10" s="43" t="s">
        <v>31</v>
      </c>
      <c r="Q10" s="44"/>
      <c r="R10" s="44"/>
      <c r="S10" s="44"/>
      <c r="T10" s="45">
        <v>338218.71476888395</v>
      </c>
      <c r="U10" s="46">
        <v>300000.00000000006</v>
      </c>
    </row>
    <row r="11" spans="1:123" ht="20.100000000000001" customHeight="1" x14ac:dyDescent="0.2"/>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t="s">
        <v>48</v>
      </c>
      <c r="C16" s="63" t="s">
        <v>130</v>
      </c>
      <c r="D16" s="63" t="s">
        <v>11</v>
      </c>
      <c r="E16" s="63" t="s">
        <v>131</v>
      </c>
      <c r="F16" s="63" t="s">
        <v>120</v>
      </c>
      <c r="G16" s="64">
        <v>45.170860742072982</v>
      </c>
      <c r="H16" s="65">
        <v>2460</v>
      </c>
      <c r="I16" s="66">
        <v>111120.31742549954</v>
      </c>
      <c r="J16" s="67" t="s">
        <v>121</v>
      </c>
      <c r="K16" s="68">
        <v>137.77000000000001</v>
      </c>
      <c r="L16" s="69">
        <v>6223.1894844353956</v>
      </c>
      <c r="M16" s="70">
        <v>711.56</v>
      </c>
      <c r="N16" s="71">
        <v>32141.165199999999</v>
      </c>
      <c r="O16" s="71">
        <v>0</v>
      </c>
      <c r="P16" s="71">
        <v>149484.67210993494</v>
      </c>
      <c r="Q16" s="72">
        <v>21495.895849408647</v>
      </c>
      <c r="R16" s="73"/>
      <c r="S16" s="74">
        <v>170980.56795934358</v>
      </c>
      <c r="T16" s="75">
        <v>10429.814645519959</v>
      </c>
      <c r="U16" s="76">
        <v>181410.38260486352</v>
      </c>
      <c r="AQ16" s="77">
        <v>0</v>
      </c>
      <c r="AR16" s="77">
        <v>0</v>
      </c>
      <c r="AS16" s="77">
        <v>0</v>
      </c>
      <c r="AU16" s="77">
        <v>0</v>
      </c>
      <c r="AV16" s="77">
        <v>0</v>
      </c>
      <c r="AW16" s="77">
        <v>0</v>
      </c>
      <c r="AY16" s="77">
        <v>0</v>
      </c>
      <c r="AZ16" s="77">
        <v>0</v>
      </c>
      <c r="BA16" s="77">
        <v>0</v>
      </c>
      <c r="BC16" s="77">
        <v>0</v>
      </c>
      <c r="BD16" s="77">
        <v>0</v>
      </c>
      <c r="BE16" s="77">
        <v>0</v>
      </c>
      <c r="BG16" s="77">
        <v>0</v>
      </c>
      <c r="BH16" s="77">
        <v>0</v>
      </c>
      <c r="BI16" s="77">
        <v>0</v>
      </c>
      <c r="BK16" s="77">
        <v>0</v>
      </c>
      <c r="BL16" s="77">
        <v>0</v>
      </c>
      <c r="BM16" s="77">
        <v>0</v>
      </c>
      <c r="BN16" s="77">
        <v>0</v>
      </c>
      <c r="BO16" s="77">
        <v>0</v>
      </c>
      <c r="BP16" s="77">
        <v>0</v>
      </c>
      <c r="BQ16" s="77">
        <v>0</v>
      </c>
      <c r="BR16" s="77">
        <v>0</v>
      </c>
      <c r="BS16" s="77">
        <v>0</v>
      </c>
      <c r="BT16" s="77">
        <v>0</v>
      </c>
      <c r="BV16" s="77">
        <v>0</v>
      </c>
      <c r="BW16" s="77">
        <v>0</v>
      </c>
      <c r="BX16" s="77">
        <v>0</v>
      </c>
      <c r="BY16" s="77">
        <v>0</v>
      </c>
      <c r="BZ16" s="77">
        <v>0</v>
      </c>
      <c r="CA16" s="77">
        <v>0</v>
      </c>
      <c r="CB16" s="77">
        <v>0</v>
      </c>
      <c r="CC16" s="77">
        <v>0</v>
      </c>
      <c r="CD16" s="77">
        <v>0</v>
      </c>
      <c r="CE16" s="77">
        <v>0</v>
      </c>
      <c r="CG16" s="77">
        <v>0</v>
      </c>
      <c r="CH16" s="77">
        <v>0</v>
      </c>
      <c r="CI16" s="77">
        <v>0</v>
      </c>
      <c r="CJ16" s="77">
        <v>0</v>
      </c>
      <c r="CK16" s="77">
        <v>0</v>
      </c>
      <c r="CL16" s="77">
        <v>0</v>
      </c>
      <c r="CM16" s="77">
        <v>0</v>
      </c>
      <c r="CN16" s="77">
        <v>0</v>
      </c>
      <c r="CO16" s="77">
        <v>0</v>
      </c>
      <c r="CP16" s="77">
        <v>0</v>
      </c>
      <c r="CR16" s="77">
        <v>45.170860742072982</v>
      </c>
      <c r="CS16" s="77">
        <v>111120.31742549954</v>
      </c>
      <c r="CT16" s="77">
        <v>6223.1894844353956</v>
      </c>
      <c r="CU16" s="77">
        <v>32141.165199999999</v>
      </c>
      <c r="CV16" s="77">
        <v>0</v>
      </c>
      <c r="CW16" s="77">
        <v>149484.67210993494</v>
      </c>
      <c r="CX16" s="77">
        <v>21495.895849408647</v>
      </c>
      <c r="CY16" s="77">
        <v>170980.56795934358</v>
      </c>
      <c r="CZ16" s="77">
        <v>10429.814645519959</v>
      </c>
      <c r="DA16" s="77">
        <v>181410.38260486352</v>
      </c>
      <c r="DC16" s="77">
        <v>0</v>
      </c>
      <c r="DD16" s="77">
        <v>0</v>
      </c>
      <c r="DE16" s="77">
        <v>0</v>
      </c>
      <c r="DF16" s="77">
        <v>0</v>
      </c>
      <c r="DG16" s="77">
        <v>0</v>
      </c>
      <c r="DH16" s="77">
        <v>0</v>
      </c>
      <c r="DI16" s="77">
        <v>0</v>
      </c>
      <c r="DJ16" s="77">
        <v>0</v>
      </c>
      <c r="DK16" s="77">
        <v>0</v>
      </c>
      <c r="DL16" s="77">
        <v>0</v>
      </c>
      <c r="DN16" s="77"/>
      <c r="DO16" s="77"/>
      <c r="DP16" s="77"/>
      <c r="DQ16" s="77"/>
      <c r="DR16" s="77"/>
      <c r="DS16" s="77"/>
    </row>
    <row r="17" spans="2:137" s="5" customFormat="1" ht="18" customHeight="1" x14ac:dyDescent="0.25">
      <c r="B17" s="78" t="s">
        <v>48</v>
      </c>
      <c r="C17" s="63" t="s">
        <v>118</v>
      </c>
      <c r="D17" s="63"/>
      <c r="E17" s="63" t="s">
        <v>119</v>
      </c>
      <c r="F17" s="63" t="s">
        <v>120</v>
      </c>
      <c r="G17" s="64">
        <v>53</v>
      </c>
      <c r="H17" s="65">
        <v>449</v>
      </c>
      <c r="I17" s="79">
        <v>23797</v>
      </c>
      <c r="J17" s="80" t="s">
        <v>121</v>
      </c>
      <c r="K17" s="88">
        <v>86</v>
      </c>
      <c r="L17" s="81">
        <v>0</v>
      </c>
      <c r="M17" s="82">
        <v>0</v>
      </c>
      <c r="N17" s="83">
        <v>0</v>
      </c>
      <c r="O17" s="71">
        <v>0</v>
      </c>
      <c r="P17" s="71">
        <v>23797</v>
      </c>
      <c r="Q17" s="84">
        <v>3422.0086000000001</v>
      </c>
      <c r="R17" s="73"/>
      <c r="S17" s="74">
        <v>27219.008600000001</v>
      </c>
      <c r="T17" s="75">
        <v>1660.3595246</v>
      </c>
      <c r="U17" s="76">
        <v>28879.368124600001</v>
      </c>
      <c r="AQ17" s="77">
        <v>0</v>
      </c>
      <c r="AR17" s="77">
        <v>0</v>
      </c>
      <c r="AS17" s="77">
        <v>0</v>
      </c>
      <c r="AU17" s="77">
        <v>0</v>
      </c>
      <c r="AV17" s="77">
        <v>0</v>
      </c>
      <c r="AW17" s="77">
        <v>0</v>
      </c>
      <c r="AY17" s="77">
        <v>0</v>
      </c>
      <c r="AZ17" s="77">
        <v>0</v>
      </c>
      <c r="BA17" s="77">
        <v>0</v>
      </c>
      <c r="BC17" s="77">
        <v>0</v>
      </c>
      <c r="BD17" s="77">
        <v>0</v>
      </c>
      <c r="BE17" s="77">
        <v>0</v>
      </c>
      <c r="BG17" s="77">
        <v>0</v>
      </c>
      <c r="BH17" s="77">
        <v>0</v>
      </c>
      <c r="BI17" s="77">
        <v>0</v>
      </c>
      <c r="BK17" s="77">
        <v>0</v>
      </c>
      <c r="BL17" s="77">
        <v>0</v>
      </c>
      <c r="BM17" s="77">
        <v>0</v>
      </c>
      <c r="BN17" s="77">
        <v>0</v>
      </c>
      <c r="BO17" s="77">
        <v>0</v>
      </c>
      <c r="BP17" s="77">
        <v>0</v>
      </c>
      <c r="BQ17" s="77">
        <v>0</v>
      </c>
      <c r="BR17" s="77">
        <v>0</v>
      </c>
      <c r="BS17" s="77">
        <v>0</v>
      </c>
      <c r="BT17" s="77">
        <v>0</v>
      </c>
      <c r="BV17" s="77">
        <v>0</v>
      </c>
      <c r="BW17" s="77">
        <v>0</v>
      </c>
      <c r="BX17" s="77">
        <v>0</v>
      </c>
      <c r="BY17" s="77">
        <v>0</v>
      </c>
      <c r="BZ17" s="77">
        <v>0</v>
      </c>
      <c r="CA17" s="77">
        <v>0</v>
      </c>
      <c r="CB17" s="77">
        <v>0</v>
      </c>
      <c r="CC17" s="77">
        <v>0</v>
      </c>
      <c r="CD17" s="77">
        <v>0</v>
      </c>
      <c r="CE17" s="77">
        <v>0</v>
      </c>
      <c r="CG17" s="77">
        <v>0</v>
      </c>
      <c r="CH17" s="77">
        <v>0</v>
      </c>
      <c r="CI17" s="77">
        <v>0</v>
      </c>
      <c r="CJ17" s="77">
        <v>0</v>
      </c>
      <c r="CK17" s="77">
        <v>0</v>
      </c>
      <c r="CL17" s="77">
        <v>0</v>
      </c>
      <c r="CM17" s="77">
        <v>0</v>
      </c>
      <c r="CN17" s="77">
        <v>0</v>
      </c>
      <c r="CO17" s="77">
        <v>0</v>
      </c>
      <c r="CP17" s="77">
        <v>0</v>
      </c>
      <c r="CR17" s="77">
        <v>53</v>
      </c>
      <c r="CS17" s="77">
        <v>23797</v>
      </c>
      <c r="CT17" s="77">
        <v>0</v>
      </c>
      <c r="CU17" s="77">
        <v>0</v>
      </c>
      <c r="CV17" s="77">
        <v>0</v>
      </c>
      <c r="CW17" s="77">
        <v>23797</v>
      </c>
      <c r="CX17" s="77">
        <v>3422.0086000000001</v>
      </c>
      <c r="CY17" s="77">
        <v>27219.008600000001</v>
      </c>
      <c r="CZ17" s="77">
        <v>1660.3595246</v>
      </c>
      <c r="DA17" s="77">
        <v>28879.368124600001</v>
      </c>
      <c r="DC17" s="77">
        <v>0</v>
      </c>
      <c r="DD17" s="77">
        <v>0</v>
      </c>
      <c r="DE17" s="77">
        <v>0</v>
      </c>
      <c r="DF17" s="77">
        <v>0</v>
      </c>
      <c r="DG17" s="77">
        <v>0</v>
      </c>
      <c r="DH17" s="77">
        <v>0</v>
      </c>
      <c r="DI17" s="77">
        <v>0</v>
      </c>
      <c r="DJ17" s="77">
        <v>0</v>
      </c>
      <c r="DK17" s="77">
        <v>0</v>
      </c>
      <c r="DL17" s="77">
        <v>0</v>
      </c>
      <c r="DN17" s="77"/>
      <c r="DO17" s="77"/>
      <c r="DP17" s="77"/>
      <c r="DQ17" s="77"/>
      <c r="DR17" s="77"/>
      <c r="DS17" s="77"/>
    </row>
    <row r="18" spans="2:137" s="5" customFormat="1" ht="18" customHeight="1" x14ac:dyDescent="0.25">
      <c r="B18" s="78"/>
      <c r="C18" s="85"/>
      <c r="D18" s="63"/>
      <c r="E18" s="63"/>
      <c r="F18" s="63"/>
      <c r="G18" s="86"/>
      <c r="H18" s="87"/>
      <c r="I18" s="79">
        <v>0</v>
      </c>
      <c r="J18" s="80"/>
      <c r="K18" s="88"/>
      <c r="L18" s="81">
        <v>0</v>
      </c>
      <c r="M18" s="82">
        <v>0</v>
      </c>
      <c r="N18" s="83">
        <v>0</v>
      </c>
      <c r="O18" s="71">
        <v>0</v>
      </c>
      <c r="P18" s="71">
        <v>0</v>
      </c>
      <c r="Q18" s="84">
        <v>0</v>
      </c>
      <c r="R18" s="73"/>
      <c r="S18" s="74">
        <v>0</v>
      </c>
      <c r="T18" s="75">
        <v>0</v>
      </c>
      <c r="U18" s="76">
        <v>0</v>
      </c>
      <c r="AQ18" s="77">
        <v>0</v>
      </c>
      <c r="AR18" s="77">
        <v>0</v>
      </c>
      <c r="AS18" s="77">
        <v>0</v>
      </c>
      <c r="AU18" s="77">
        <v>0</v>
      </c>
      <c r="AV18" s="77">
        <v>0</v>
      </c>
      <c r="AW18" s="77">
        <v>0</v>
      </c>
      <c r="AY18" s="77">
        <v>0</v>
      </c>
      <c r="AZ18" s="77">
        <v>0</v>
      </c>
      <c r="BA18" s="77">
        <v>0</v>
      </c>
      <c r="BC18" s="77">
        <v>0</v>
      </c>
      <c r="BD18" s="77">
        <v>0</v>
      </c>
      <c r="BE18" s="77">
        <v>0</v>
      </c>
      <c r="BG18" s="77">
        <v>0</v>
      </c>
      <c r="BH18" s="77">
        <v>0</v>
      </c>
      <c r="BI18" s="77">
        <v>0</v>
      </c>
      <c r="BK18" s="77">
        <v>0</v>
      </c>
      <c r="BL18" s="77">
        <v>0</v>
      </c>
      <c r="BM18" s="77">
        <v>0</v>
      </c>
      <c r="BN18" s="77">
        <v>0</v>
      </c>
      <c r="BO18" s="77">
        <v>0</v>
      </c>
      <c r="BP18" s="77">
        <v>0</v>
      </c>
      <c r="BQ18" s="77">
        <v>0</v>
      </c>
      <c r="BR18" s="77">
        <v>0</v>
      </c>
      <c r="BS18" s="77">
        <v>0</v>
      </c>
      <c r="BT18" s="77">
        <v>0</v>
      </c>
      <c r="BV18" s="77">
        <v>0</v>
      </c>
      <c r="BW18" s="77">
        <v>0</v>
      </c>
      <c r="BX18" s="77">
        <v>0</v>
      </c>
      <c r="BY18" s="77">
        <v>0</v>
      </c>
      <c r="BZ18" s="77">
        <v>0</v>
      </c>
      <c r="CA18" s="77">
        <v>0</v>
      </c>
      <c r="CB18" s="77">
        <v>0</v>
      </c>
      <c r="CC18" s="77">
        <v>0</v>
      </c>
      <c r="CD18" s="77">
        <v>0</v>
      </c>
      <c r="CE18" s="77">
        <v>0</v>
      </c>
      <c r="CG18" s="77">
        <v>0</v>
      </c>
      <c r="CH18" s="77">
        <v>0</v>
      </c>
      <c r="CI18" s="77">
        <v>0</v>
      </c>
      <c r="CJ18" s="77">
        <v>0</v>
      </c>
      <c r="CK18" s="77">
        <v>0</v>
      </c>
      <c r="CL18" s="77">
        <v>0</v>
      </c>
      <c r="CM18" s="77">
        <v>0</v>
      </c>
      <c r="CN18" s="77">
        <v>0</v>
      </c>
      <c r="CO18" s="77">
        <v>0</v>
      </c>
      <c r="CP18" s="77">
        <v>0</v>
      </c>
      <c r="CR18" s="77">
        <v>0</v>
      </c>
      <c r="CS18" s="77">
        <v>0</v>
      </c>
      <c r="CT18" s="77">
        <v>0</v>
      </c>
      <c r="CU18" s="77">
        <v>0</v>
      </c>
      <c r="CV18" s="77">
        <v>0</v>
      </c>
      <c r="CW18" s="77">
        <v>0</v>
      </c>
      <c r="CX18" s="77">
        <v>0</v>
      </c>
      <c r="CY18" s="77">
        <v>0</v>
      </c>
      <c r="CZ18" s="77">
        <v>0</v>
      </c>
      <c r="DA18" s="77">
        <v>0</v>
      </c>
      <c r="DC18" s="77">
        <v>0</v>
      </c>
      <c r="DD18" s="77">
        <v>0</v>
      </c>
      <c r="DE18" s="77">
        <v>0</v>
      </c>
      <c r="DF18" s="77">
        <v>0</v>
      </c>
      <c r="DG18" s="77">
        <v>0</v>
      </c>
      <c r="DH18" s="77">
        <v>0</v>
      </c>
      <c r="DI18" s="77">
        <v>0</v>
      </c>
      <c r="DJ18" s="77">
        <v>0</v>
      </c>
      <c r="DK18" s="77">
        <v>0</v>
      </c>
      <c r="DL18" s="77">
        <v>0</v>
      </c>
      <c r="DN18" s="77"/>
      <c r="DO18" s="77"/>
      <c r="DP18" s="77"/>
      <c r="DQ18" s="77"/>
      <c r="DR18" s="77"/>
      <c r="DS18" s="77"/>
    </row>
    <row r="19" spans="2:137" s="5" customFormat="1" ht="18" customHeight="1" x14ac:dyDescent="0.25">
      <c r="B19" s="78"/>
      <c r="C19" s="85"/>
      <c r="D19" s="85"/>
      <c r="E19" s="85"/>
      <c r="F19" s="85"/>
      <c r="G19" s="86"/>
      <c r="H19" s="87"/>
      <c r="I19" s="79">
        <v>0</v>
      </c>
      <c r="J19" s="80"/>
      <c r="K19" s="88"/>
      <c r="L19" s="81">
        <v>0</v>
      </c>
      <c r="M19" s="82">
        <v>0</v>
      </c>
      <c r="N19" s="83">
        <v>0</v>
      </c>
      <c r="O19" s="71">
        <v>0</v>
      </c>
      <c r="P19" s="71">
        <v>0</v>
      </c>
      <c r="Q19" s="84">
        <v>0</v>
      </c>
      <c r="R19" s="73"/>
      <c r="S19" s="74">
        <v>0</v>
      </c>
      <c r="T19" s="75">
        <v>0</v>
      </c>
      <c r="U19" s="76">
        <v>0</v>
      </c>
      <c r="AQ19" s="77">
        <v>0</v>
      </c>
      <c r="AR19" s="77">
        <v>0</v>
      </c>
      <c r="AS19" s="77">
        <v>0</v>
      </c>
      <c r="AU19" s="77">
        <v>0</v>
      </c>
      <c r="AV19" s="77">
        <v>0</v>
      </c>
      <c r="AW19" s="77">
        <v>0</v>
      </c>
      <c r="AY19" s="77">
        <v>0</v>
      </c>
      <c r="AZ19" s="77">
        <v>0</v>
      </c>
      <c r="BA19" s="77">
        <v>0</v>
      </c>
      <c r="BC19" s="77">
        <v>0</v>
      </c>
      <c r="BD19" s="77">
        <v>0</v>
      </c>
      <c r="BE19" s="77">
        <v>0</v>
      </c>
      <c r="BG19" s="77">
        <v>0</v>
      </c>
      <c r="BH19" s="77">
        <v>0</v>
      </c>
      <c r="BI19" s="77">
        <v>0</v>
      </c>
      <c r="BK19" s="77">
        <v>0</v>
      </c>
      <c r="BL19" s="77">
        <v>0</v>
      </c>
      <c r="BM19" s="77">
        <v>0</v>
      </c>
      <c r="BN19" s="77">
        <v>0</v>
      </c>
      <c r="BO19" s="77">
        <v>0</v>
      </c>
      <c r="BP19" s="77">
        <v>0</v>
      </c>
      <c r="BQ19" s="77">
        <v>0</v>
      </c>
      <c r="BR19" s="77">
        <v>0</v>
      </c>
      <c r="BS19" s="77">
        <v>0</v>
      </c>
      <c r="BT19" s="77">
        <v>0</v>
      </c>
      <c r="BV19" s="77">
        <v>0</v>
      </c>
      <c r="BW19" s="77">
        <v>0</v>
      </c>
      <c r="BX19" s="77">
        <v>0</v>
      </c>
      <c r="BY19" s="77">
        <v>0</v>
      </c>
      <c r="BZ19" s="77">
        <v>0</v>
      </c>
      <c r="CA19" s="77">
        <v>0</v>
      </c>
      <c r="CB19" s="77">
        <v>0</v>
      </c>
      <c r="CC19" s="77">
        <v>0</v>
      </c>
      <c r="CD19" s="77">
        <v>0</v>
      </c>
      <c r="CE19" s="77">
        <v>0</v>
      </c>
      <c r="CG19" s="77">
        <v>0</v>
      </c>
      <c r="CH19" s="77">
        <v>0</v>
      </c>
      <c r="CI19" s="77">
        <v>0</v>
      </c>
      <c r="CJ19" s="77">
        <v>0</v>
      </c>
      <c r="CK19" s="77">
        <v>0</v>
      </c>
      <c r="CL19" s="77">
        <v>0</v>
      </c>
      <c r="CM19" s="77">
        <v>0</v>
      </c>
      <c r="CN19" s="77">
        <v>0</v>
      </c>
      <c r="CO19" s="77">
        <v>0</v>
      </c>
      <c r="CP19" s="77">
        <v>0</v>
      </c>
      <c r="CR19" s="77">
        <v>0</v>
      </c>
      <c r="CS19" s="77">
        <v>0</v>
      </c>
      <c r="CT19" s="77">
        <v>0</v>
      </c>
      <c r="CU19" s="77">
        <v>0</v>
      </c>
      <c r="CV19" s="77">
        <v>0</v>
      </c>
      <c r="CW19" s="77">
        <v>0</v>
      </c>
      <c r="CX19" s="77">
        <v>0</v>
      </c>
      <c r="CY19" s="77">
        <v>0</v>
      </c>
      <c r="CZ19" s="77">
        <v>0</v>
      </c>
      <c r="DA19" s="77">
        <v>0</v>
      </c>
      <c r="DC19" s="77">
        <v>0</v>
      </c>
      <c r="DD19" s="77">
        <v>0</v>
      </c>
      <c r="DE19" s="77">
        <v>0</v>
      </c>
      <c r="DF19" s="77">
        <v>0</v>
      </c>
      <c r="DG19" s="77">
        <v>0</v>
      </c>
      <c r="DH19" s="77">
        <v>0</v>
      </c>
      <c r="DI19" s="77">
        <v>0</v>
      </c>
      <c r="DJ19" s="77">
        <v>0</v>
      </c>
      <c r="DK19" s="77">
        <v>0</v>
      </c>
      <c r="DL19" s="77">
        <v>0</v>
      </c>
      <c r="DN19" s="77"/>
      <c r="DO19" s="77"/>
      <c r="DP19" s="77"/>
      <c r="DQ19" s="77"/>
      <c r="DR19" s="77"/>
      <c r="DS19" s="77"/>
    </row>
    <row r="20" spans="2:137" s="5" customFormat="1" ht="18" customHeight="1" x14ac:dyDescent="0.25">
      <c r="B20" s="78"/>
      <c r="C20" s="85"/>
      <c r="D20" s="85"/>
      <c r="E20" s="85"/>
      <c r="F20" s="85"/>
      <c r="G20" s="86"/>
      <c r="H20" s="87"/>
      <c r="I20" s="79">
        <v>0</v>
      </c>
      <c r="J20" s="80"/>
      <c r="K20" s="88"/>
      <c r="L20" s="81">
        <v>0</v>
      </c>
      <c r="M20" s="82">
        <v>0</v>
      </c>
      <c r="N20" s="83">
        <v>0</v>
      </c>
      <c r="O20" s="71">
        <v>0</v>
      </c>
      <c r="P20" s="71">
        <v>0</v>
      </c>
      <c r="Q20" s="84">
        <v>0</v>
      </c>
      <c r="R20" s="73"/>
      <c r="S20" s="74">
        <v>0</v>
      </c>
      <c r="T20" s="75">
        <v>0</v>
      </c>
      <c r="U20" s="76">
        <v>0</v>
      </c>
      <c r="AQ20" s="77">
        <v>0</v>
      </c>
      <c r="AR20" s="77">
        <v>0</v>
      </c>
      <c r="AS20" s="77">
        <v>0</v>
      </c>
      <c r="AU20" s="77">
        <v>0</v>
      </c>
      <c r="AV20" s="77">
        <v>0</v>
      </c>
      <c r="AW20" s="77">
        <v>0</v>
      </c>
      <c r="AY20" s="77">
        <v>0</v>
      </c>
      <c r="AZ20" s="77">
        <v>0</v>
      </c>
      <c r="BA20" s="77">
        <v>0</v>
      </c>
      <c r="BC20" s="77">
        <v>0</v>
      </c>
      <c r="BD20" s="77">
        <v>0</v>
      </c>
      <c r="BE20" s="77">
        <v>0</v>
      </c>
      <c r="BG20" s="77">
        <v>0</v>
      </c>
      <c r="BH20" s="77">
        <v>0</v>
      </c>
      <c r="BI20" s="77">
        <v>0</v>
      </c>
      <c r="BK20" s="77">
        <v>0</v>
      </c>
      <c r="BL20" s="77">
        <v>0</v>
      </c>
      <c r="BM20" s="77">
        <v>0</v>
      </c>
      <c r="BN20" s="77">
        <v>0</v>
      </c>
      <c r="BO20" s="77">
        <v>0</v>
      </c>
      <c r="BP20" s="77">
        <v>0</v>
      </c>
      <c r="BQ20" s="77">
        <v>0</v>
      </c>
      <c r="BR20" s="77">
        <v>0</v>
      </c>
      <c r="BS20" s="77">
        <v>0</v>
      </c>
      <c r="BT20" s="77">
        <v>0</v>
      </c>
      <c r="BV20" s="77">
        <v>0</v>
      </c>
      <c r="BW20" s="77">
        <v>0</v>
      </c>
      <c r="BX20" s="77">
        <v>0</v>
      </c>
      <c r="BY20" s="77">
        <v>0</v>
      </c>
      <c r="BZ20" s="77">
        <v>0</v>
      </c>
      <c r="CA20" s="77">
        <v>0</v>
      </c>
      <c r="CB20" s="77">
        <v>0</v>
      </c>
      <c r="CC20" s="77">
        <v>0</v>
      </c>
      <c r="CD20" s="77">
        <v>0</v>
      </c>
      <c r="CE20" s="77">
        <v>0</v>
      </c>
      <c r="CG20" s="77">
        <v>0</v>
      </c>
      <c r="CH20" s="77">
        <v>0</v>
      </c>
      <c r="CI20" s="77">
        <v>0</v>
      </c>
      <c r="CJ20" s="77">
        <v>0</v>
      </c>
      <c r="CK20" s="77">
        <v>0</v>
      </c>
      <c r="CL20" s="77">
        <v>0</v>
      </c>
      <c r="CM20" s="77">
        <v>0</v>
      </c>
      <c r="CN20" s="77">
        <v>0</v>
      </c>
      <c r="CO20" s="77">
        <v>0</v>
      </c>
      <c r="CP20" s="77">
        <v>0</v>
      </c>
      <c r="CR20" s="77">
        <v>0</v>
      </c>
      <c r="CS20" s="77">
        <v>0</v>
      </c>
      <c r="CT20" s="77">
        <v>0</v>
      </c>
      <c r="CU20" s="77">
        <v>0</v>
      </c>
      <c r="CV20" s="77">
        <v>0</v>
      </c>
      <c r="CW20" s="77">
        <v>0</v>
      </c>
      <c r="CX20" s="77">
        <v>0</v>
      </c>
      <c r="CY20" s="77">
        <v>0</v>
      </c>
      <c r="CZ20" s="77">
        <v>0</v>
      </c>
      <c r="DA20" s="77">
        <v>0</v>
      </c>
      <c r="DC20" s="77">
        <v>0</v>
      </c>
      <c r="DD20" s="77">
        <v>0</v>
      </c>
      <c r="DE20" s="77">
        <v>0</v>
      </c>
      <c r="DF20" s="77">
        <v>0</v>
      </c>
      <c r="DG20" s="77">
        <v>0</v>
      </c>
      <c r="DH20" s="77">
        <v>0</v>
      </c>
      <c r="DI20" s="77">
        <v>0</v>
      </c>
      <c r="DJ20" s="77">
        <v>0</v>
      </c>
      <c r="DK20" s="77">
        <v>0</v>
      </c>
      <c r="DL20" s="77">
        <v>0</v>
      </c>
      <c r="DN20" s="77"/>
      <c r="DO20" s="77"/>
      <c r="DP20" s="77"/>
      <c r="DQ20" s="77"/>
      <c r="DR20" s="77"/>
      <c r="DS20" s="77"/>
    </row>
    <row r="21" spans="2:137" s="5" customFormat="1" ht="18" customHeight="1" x14ac:dyDescent="0.25">
      <c r="B21" s="78"/>
      <c r="C21" s="85"/>
      <c r="D21" s="85"/>
      <c r="E21" s="85"/>
      <c r="F21" s="85"/>
      <c r="G21" s="86"/>
      <c r="H21" s="87"/>
      <c r="I21" s="79">
        <v>0</v>
      </c>
      <c r="J21" s="80"/>
      <c r="K21" s="88"/>
      <c r="L21" s="81">
        <v>0</v>
      </c>
      <c r="M21" s="82">
        <v>0</v>
      </c>
      <c r="N21" s="83">
        <v>0</v>
      </c>
      <c r="O21" s="71">
        <v>0</v>
      </c>
      <c r="P21" s="71">
        <v>0</v>
      </c>
      <c r="Q21" s="84">
        <v>0</v>
      </c>
      <c r="R21" s="73"/>
      <c r="S21" s="74">
        <v>0</v>
      </c>
      <c r="T21" s="75">
        <v>0</v>
      </c>
      <c r="U21" s="76">
        <v>0</v>
      </c>
      <c r="AQ21" s="77">
        <v>0</v>
      </c>
      <c r="AR21" s="77">
        <v>0</v>
      </c>
      <c r="AS21" s="77">
        <v>0</v>
      </c>
      <c r="AU21" s="77">
        <v>0</v>
      </c>
      <c r="AV21" s="77">
        <v>0</v>
      </c>
      <c r="AW21" s="77">
        <v>0</v>
      </c>
      <c r="AY21" s="77">
        <v>0</v>
      </c>
      <c r="AZ21" s="77">
        <v>0</v>
      </c>
      <c r="BA21" s="77">
        <v>0</v>
      </c>
      <c r="BC21" s="77">
        <v>0</v>
      </c>
      <c r="BD21" s="77">
        <v>0</v>
      </c>
      <c r="BE21" s="77">
        <v>0</v>
      </c>
      <c r="BG21" s="77">
        <v>0</v>
      </c>
      <c r="BH21" s="77">
        <v>0</v>
      </c>
      <c r="BI21" s="77">
        <v>0</v>
      </c>
      <c r="BK21" s="77">
        <v>0</v>
      </c>
      <c r="BL21" s="77">
        <v>0</v>
      </c>
      <c r="BM21" s="77">
        <v>0</v>
      </c>
      <c r="BN21" s="77">
        <v>0</v>
      </c>
      <c r="BO21" s="77">
        <v>0</v>
      </c>
      <c r="BP21" s="77">
        <v>0</v>
      </c>
      <c r="BQ21" s="77">
        <v>0</v>
      </c>
      <c r="BR21" s="77">
        <v>0</v>
      </c>
      <c r="BS21" s="77">
        <v>0</v>
      </c>
      <c r="BT21" s="77">
        <v>0</v>
      </c>
      <c r="BV21" s="77">
        <v>0</v>
      </c>
      <c r="BW21" s="77">
        <v>0</v>
      </c>
      <c r="BX21" s="77">
        <v>0</v>
      </c>
      <c r="BY21" s="77">
        <v>0</v>
      </c>
      <c r="BZ21" s="77">
        <v>0</v>
      </c>
      <c r="CA21" s="77">
        <v>0</v>
      </c>
      <c r="CB21" s="77">
        <v>0</v>
      </c>
      <c r="CC21" s="77">
        <v>0</v>
      </c>
      <c r="CD21" s="77">
        <v>0</v>
      </c>
      <c r="CE21" s="77">
        <v>0</v>
      </c>
      <c r="CG21" s="77">
        <v>0</v>
      </c>
      <c r="CH21" s="77">
        <v>0</v>
      </c>
      <c r="CI21" s="77">
        <v>0</v>
      </c>
      <c r="CJ21" s="77">
        <v>0</v>
      </c>
      <c r="CK21" s="77">
        <v>0</v>
      </c>
      <c r="CL21" s="77">
        <v>0</v>
      </c>
      <c r="CM21" s="77">
        <v>0</v>
      </c>
      <c r="CN21" s="77">
        <v>0</v>
      </c>
      <c r="CO21" s="77">
        <v>0</v>
      </c>
      <c r="CP21" s="77">
        <v>0</v>
      </c>
      <c r="CR21" s="77">
        <v>0</v>
      </c>
      <c r="CS21" s="77">
        <v>0</v>
      </c>
      <c r="CT21" s="77">
        <v>0</v>
      </c>
      <c r="CU21" s="77">
        <v>0</v>
      </c>
      <c r="CV21" s="77">
        <v>0</v>
      </c>
      <c r="CW21" s="77">
        <v>0</v>
      </c>
      <c r="CX21" s="77">
        <v>0</v>
      </c>
      <c r="CY21" s="77">
        <v>0</v>
      </c>
      <c r="CZ21" s="77">
        <v>0</v>
      </c>
      <c r="DA21" s="77">
        <v>0</v>
      </c>
      <c r="DC21" s="77">
        <v>0</v>
      </c>
      <c r="DD21" s="77">
        <v>0</v>
      </c>
      <c r="DE21" s="77">
        <v>0</v>
      </c>
      <c r="DF21" s="77">
        <v>0</v>
      </c>
      <c r="DG21" s="77">
        <v>0</v>
      </c>
      <c r="DH21" s="77">
        <v>0</v>
      </c>
      <c r="DI21" s="77">
        <v>0</v>
      </c>
      <c r="DJ21" s="77">
        <v>0</v>
      </c>
      <c r="DK21" s="77">
        <v>0</v>
      </c>
      <c r="DL21" s="77">
        <v>0</v>
      </c>
      <c r="DN21" s="77"/>
      <c r="DO21" s="77"/>
      <c r="DP21" s="77"/>
      <c r="DQ21" s="77"/>
      <c r="DR21" s="77"/>
      <c r="DS21" s="77"/>
    </row>
    <row r="22" spans="2:137" s="5" customFormat="1" ht="18" customHeight="1" x14ac:dyDescent="0.25">
      <c r="B22" s="78"/>
      <c r="C22" s="85"/>
      <c r="D22" s="85"/>
      <c r="E22" s="85"/>
      <c r="F22" s="85"/>
      <c r="G22" s="86"/>
      <c r="H22" s="87"/>
      <c r="I22" s="79">
        <v>0</v>
      </c>
      <c r="J22" s="80"/>
      <c r="K22" s="88"/>
      <c r="L22" s="81">
        <v>0</v>
      </c>
      <c r="M22" s="82">
        <v>0</v>
      </c>
      <c r="N22" s="83">
        <v>0</v>
      </c>
      <c r="O22" s="71">
        <v>0</v>
      </c>
      <c r="P22" s="71">
        <v>0</v>
      </c>
      <c r="Q22" s="84">
        <v>0</v>
      </c>
      <c r="R22" s="73"/>
      <c r="S22" s="74">
        <v>0</v>
      </c>
      <c r="T22" s="75">
        <v>0</v>
      </c>
      <c r="U22" s="76">
        <v>0</v>
      </c>
      <c r="AQ22" s="77">
        <v>0</v>
      </c>
      <c r="AR22" s="77">
        <v>0</v>
      </c>
      <c r="AS22" s="77">
        <v>0</v>
      </c>
      <c r="AU22" s="77">
        <v>0</v>
      </c>
      <c r="AV22" s="77">
        <v>0</v>
      </c>
      <c r="AW22" s="77">
        <v>0</v>
      </c>
      <c r="AY22" s="77">
        <v>0</v>
      </c>
      <c r="AZ22" s="77">
        <v>0</v>
      </c>
      <c r="BA22" s="77">
        <v>0</v>
      </c>
      <c r="BC22" s="77">
        <v>0</v>
      </c>
      <c r="BD22" s="77">
        <v>0</v>
      </c>
      <c r="BE22" s="77">
        <v>0</v>
      </c>
      <c r="BG22" s="77">
        <v>0</v>
      </c>
      <c r="BH22" s="77">
        <v>0</v>
      </c>
      <c r="BI22" s="77">
        <v>0</v>
      </c>
      <c r="BK22" s="77">
        <v>0</v>
      </c>
      <c r="BL22" s="77">
        <v>0</v>
      </c>
      <c r="BM22" s="77">
        <v>0</v>
      </c>
      <c r="BN22" s="77">
        <v>0</v>
      </c>
      <c r="BO22" s="77">
        <v>0</v>
      </c>
      <c r="BP22" s="77">
        <v>0</v>
      </c>
      <c r="BQ22" s="77">
        <v>0</v>
      </c>
      <c r="BR22" s="77">
        <v>0</v>
      </c>
      <c r="BS22" s="77">
        <v>0</v>
      </c>
      <c r="BT22" s="77">
        <v>0</v>
      </c>
      <c r="BV22" s="77">
        <v>0</v>
      </c>
      <c r="BW22" s="77">
        <v>0</v>
      </c>
      <c r="BX22" s="77">
        <v>0</v>
      </c>
      <c r="BY22" s="77">
        <v>0</v>
      </c>
      <c r="BZ22" s="77">
        <v>0</v>
      </c>
      <c r="CA22" s="77">
        <v>0</v>
      </c>
      <c r="CB22" s="77">
        <v>0</v>
      </c>
      <c r="CC22" s="77">
        <v>0</v>
      </c>
      <c r="CD22" s="77">
        <v>0</v>
      </c>
      <c r="CE22" s="77">
        <v>0</v>
      </c>
      <c r="CG22" s="77">
        <v>0</v>
      </c>
      <c r="CH22" s="77">
        <v>0</v>
      </c>
      <c r="CI22" s="77">
        <v>0</v>
      </c>
      <c r="CJ22" s="77">
        <v>0</v>
      </c>
      <c r="CK22" s="77">
        <v>0</v>
      </c>
      <c r="CL22" s="77">
        <v>0</v>
      </c>
      <c r="CM22" s="77">
        <v>0</v>
      </c>
      <c r="CN22" s="77">
        <v>0</v>
      </c>
      <c r="CO22" s="77">
        <v>0</v>
      </c>
      <c r="CP22" s="77">
        <v>0</v>
      </c>
      <c r="CR22" s="77">
        <v>0</v>
      </c>
      <c r="CS22" s="77">
        <v>0</v>
      </c>
      <c r="CT22" s="77">
        <v>0</v>
      </c>
      <c r="CU22" s="77">
        <v>0</v>
      </c>
      <c r="CV22" s="77">
        <v>0</v>
      </c>
      <c r="CW22" s="77">
        <v>0</v>
      </c>
      <c r="CX22" s="77">
        <v>0</v>
      </c>
      <c r="CY22" s="77">
        <v>0</v>
      </c>
      <c r="CZ22" s="77">
        <v>0</v>
      </c>
      <c r="DA22" s="77">
        <v>0</v>
      </c>
      <c r="DC22" s="77">
        <v>0</v>
      </c>
      <c r="DD22" s="77">
        <v>0</v>
      </c>
      <c r="DE22" s="77">
        <v>0</v>
      </c>
      <c r="DF22" s="77">
        <v>0</v>
      </c>
      <c r="DG22" s="77">
        <v>0</v>
      </c>
      <c r="DH22" s="77">
        <v>0</v>
      </c>
      <c r="DI22" s="77">
        <v>0</v>
      </c>
      <c r="DJ22" s="77">
        <v>0</v>
      </c>
      <c r="DK22" s="77">
        <v>0</v>
      </c>
      <c r="DL22" s="77">
        <v>0</v>
      </c>
      <c r="DN22" s="77"/>
      <c r="DO22" s="77"/>
      <c r="DP22" s="77"/>
      <c r="DQ22" s="77"/>
      <c r="DR22" s="77"/>
      <c r="DS22" s="77"/>
    </row>
    <row r="23" spans="2:137" s="5" customFormat="1" ht="18" customHeight="1" x14ac:dyDescent="0.25">
      <c r="B23" s="78"/>
      <c r="C23" s="85"/>
      <c r="D23" s="85"/>
      <c r="E23" s="85"/>
      <c r="F23" s="85"/>
      <c r="G23" s="86"/>
      <c r="H23" s="87"/>
      <c r="I23" s="79">
        <v>0</v>
      </c>
      <c r="J23" s="80"/>
      <c r="K23" s="88"/>
      <c r="L23" s="81">
        <v>0</v>
      </c>
      <c r="M23" s="82">
        <v>0</v>
      </c>
      <c r="N23" s="83">
        <v>0</v>
      </c>
      <c r="O23" s="71">
        <v>0</v>
      </c>
      <c r="P23" s="71">
        <v>0</v>
      </c>
      <c r="Q23" s="84">
        <v>0</v>
      </c>
      <c r="R23" s="73"/>
      <c r="S23" s="74">
        <v>0</v>
      </c>
      <c r="T23" s="75">
        <v>0</v>
      </c>
      <c r="U23" s="76">
        <v>0</v>
      </c>
      <c r="AQ23" s="77">
        <v>0</v>
      </c>
      <c r="AR23" s="77">
        <v>0</v>
      </c>
      <c r="AS23" s="77">
        <v>0</v>
      </c>
      <c r="AU23" s="77">
        <v>0</v>
      </c>
      <c r="AV23" s="77">
        <v>0</v>
      </c>
      <c r="AW23" s="77">
        <v>0</v>
      </c>
      <c r="AY23" s="77">
        <v>0</v>
      </c>
      <c r="AZ23" s="77">
        <v>0</v>
      </c>
      <c r="BA23" s="77">
        <v>0</v>
      </c>
      <c r="BC23" s="77">
        <v>0</v>
      </c>
      <c r="BD23" s="77">
        <v>0</v>
      </c>
      <c r="BE23" s="77">
        <v>0</v>
      </c>
      <c r="BG23" s="77">
        <v>0</v>
      </c>
      <c r="BH23" s="77">
        <v>0</v>
      </c>
      <c r="BI23" s="77">
        <v>0</v>
      </c>
      <c r="BK23" s="77">
        <v>0</v>
      </c>
      <c r="BL23" s="77">
        <v>0</v>
      </c>
      <c r="BM23" s="77">
        <v>0</v>
      </c>
      <c r="BN23" s="77">
        <v>0</v>
      </c>
      <c r="BO23" s="77">
        <v>0</v>
      </c>
      <c r="BP23" s="77">
        <v>0</v>
      </c>
      <c r="BQ23" s="77">
        <v>0</v>
      </c>
      <c r="BR23" s="77">
        <v>0</v>
      </c>
      <c r="BS23" s="77">
        <v>0</v>
      </c>
      <c r="BT23" s="77">
        <v>0</v>
      </c>
      <c r="BV23" s="77">
        <v>0</v>
      </c>
      <c r="BW23" s="77">
        <v>0</v>
      </c>
      <c r="BX23" s="77">
        <v>0</v>
      </c>
      <c r="BY23" s="77">
        <v>0</v>
      </c>
      <c r="BZ23" s="77">
        <v>0</v>
      </c>
      <c r="CA23" s="77">
        <v>0</v>
      </c>
      <c r="CB23" s="77">
        <v>0</v>
      </c>
      <c r="CC23" s="77">
        <v>0</v>
      </c>
      <c r="CD23" s="77">
        <v>0</v>
      </c>
      <c r="CE23" s="77">
        <v>0</v>
      </c>
      <c r="CG23" s="77">
        <v>0</v>
      </c>
      <c r="CH23" s="77">
        <v>0</v>
      </c>
      <c r="CI23" s="77">
        <v>0</v>
      </c>
      <c r="CJ23" s="77">
        <v>0</v>
      </c>
      <c r="CK23" s="77">
        <v>0</v>
      </c>
      <c r="CL23" s="77">
        <v>0</v>
      </c>
      <c r="CM23" s="77">
        <v>0</v>
      </c>
      <c r="CN23" s="77">
        <v>0</v>
      </c>
      <c r="CO23" s="77">
        <v>0</v>
      </c>
      <c r="CP23" s="77">
        <v>0</v>
      </c>
      <c r="CR23" s="77">
        <v>0</v>
      </c>
      <c r="CS23" s="77">
        <v>0</v>
      </c>
      <c r="CT23" s="77">
        <v>0</v>
      </c>
      <c r="CU23" s="77">
        <v>0</v>
      </c>
      <c r="CV23" s="77">
        <v>0</v>
      </c>
      <c r="CW23" s="77">
        <v>0</v>
      </c>
      <c r="CX23" s="77">
        <v>0</v>
      </c>
      <c r="CY23" s="77">
        <v>0</v>
      </c>
      <c r="CZ23" s="77">
        <v>0</v>
      </c>
      <c r="DA23" s="77">
        <v>0</v>
      </c>
      <c r="DC23" s="77">
        <v>0</v>
      </c>
      <c r="DD23" s="77">
        <v>0</v>
      </c>
      <c r="DE23" s="77">
        <v>0</v>
      </c>
      <c r="DF23" s="77">
        <v>0</v>
      </c>
      <c r="DG23" s="77">
        <v>0</v>
      </c>
      <c r="DH23" s="77">
        <v>0</v>
      </c>
      <c r="DI23" s="77">
        <v>0</v>
      </c>
      <c r="DJ23" s="77">
        <v>0</v>
      </c>
      <c r="DK23" s="77">
        <v>0</v>
      </c>
      <c r="DL23" s="77">
        <v>0</v>
      </c>
      <c r="DN23" s="77"/>
      <c r="DO23" s="77"/>
      <c r="DP23" s="77"/>
      <c r="DQ23" s="77"/>
      <c r="DR23" s="77"/>
      <c r="DS23" s="77"/>
    </row>
    <row r="24" spans="2:137" s="5" customFormat="1" ht="18" customHeight="1" x14ac:dyDescent="0.25">
      <c r="B24" s="78"/>
      <c r="C24" s="85"/>
      <c r="D24" s="85"/>
      <c r="E24" s="85"/>
      <c r="F24" s="85"/>
      <c r="G24" s="86"/>
      <c r="H24" s="87"/>
      <c r="I24" s="79">
        <v>0</v>
      </c>
      <c r="J24" s="80"/>
      <c r="K24" s="88"/>
      <c r="L24" s="81">
        <v>0</v>
      </c>
      <c r="M24" s="82">
        <v>0</v>
      </c>
      <c r="N24" s="83">
        <v>0</v>
      </c>
      <c r="O24" s="71">
        <v>0</v>
      </c>
      <c r="P24" s="71">
        <v>0</v>
      </c>
      <c r="Q24" s="84">
        <v>0</v>
      </c>
      <c r="R24" s="73"/>
      <c r="S24" s="74">
        <v>0</v>
      </c>
      <c r="T24" s="75">
        <v>0</v>
      </c>
      <c r="U24" s="76">
        <v>0</v>
      </c>
      <c r="AQ24" s="77">
        <v>0</v>
      </c>
      <c r="AR24" s="77">
        <v>0</v>
      </c>
      <c r="AS24" s="77">
        <v>0</v>
      </c>
      <c r="AU24" s="77">
        <v>0</v>
      </c>
      <c r="AV24" s="77">
        <v>0</v>
      </c>
      <c r="AW24" s="77">
        <v>0</v>
      </c>
      <c r="AY24" s="77">
        <v>0</v>
      </c>
      <c r="AZ24" s="77">
        <v>0</v>
      </c>
      <c r="BA24" s="77">
        <v>0</v>
      </c>
      <c r="BC24" s="77">
        <v>0</v>
      </c>
      <c r="BD24" s="77">
        <v>0</v>
      </c>
      <c r="BE24" s="77">
        <v>0</v>
      </c>
      <c r="BG24" s="77">
        <v>0</v>
      </c>
      <c r="BH24" s="77">
        <v>0</v>
      </c>
      <c r="BI24" s="77">
        <v>0</v>
      </c>
      <c r="BK24" s="77">
        <v>0</v>
      </c>
      <c r="BL24" s="77">
        <v>0</v>
      </c>
      <c r="BM24" s="77">
        <v>0</v>
      </c>
      <c r="BN24" s="77">
        <v>0</v>
      </c>
      <c r="BO24" s="77">
        <v>0</v>
      </c>
      <c r="BP24" s="77">
        <v>0</v>
      </c>
      <c r="BQ24" s="77">
        <v>0</v>
      </c>
      <c r="BR24" s="77">
        <v>0</v>
      </c>
      <c r="BS24" s="77">
        <v>0</v>
      </c>
      <c r="BT24" s="77">
        <v>0</v>
      </c>
      <c r="BV24" s="77">
        <v>0</v>
      </c>
      <c r="BW24" s="77">
        <v>0</v>
      </c>
      <c r="BX24" s="77">
        <v>0</v>
      </c>
      <c r="BY24" s="77">
        <v>0</v>
      </c>
      <c r="BZ24" s="77">
        <v>0</v>
      </c>
      <c r="CA24" s="77">
        <v>0</v>
      </c>
      <c r="CB24" s="77">
        <v>0</v>
      </c>
      <c r="CC24" s="77">
        <v>0</v>
      </c>
      <c r="CD24" s="77">
        <v>0</v>
      </c>
      <c r="CE24" s="77">
        <v>0</v>
      </c>
      <c r="CG24" s="77">
        <v>0</v>
      </c>
      <c r="CH24" s="77">
        <v>0</v>
      </c>
      <c r="CI24" s="77">
        <v>0</v>
      </c>
      <c r="CJ24" s="77">
        <v>0</v>
      </c>
      <c r="CK24" s="77">
        <v>0</v>
      </c>
      <c r="CL24" s="77">
        <v>0</v>
      </c>
      <c r="CM24" s="77">
        <v>0</v>
      </c>
      <c r="CN24" s="77">
        <v>0</v>
      </c>
      <c r="CO24" s="77">
        <v>0</v>
      </c>
      <c r="CP24" s="77">
        <v>0</v>
      </c>
      <c r="CR24" s="77">
        <v>0</v>
      </c>
      <c r="CS24" s="77">
        <v>0</v>
      </c>
      <c r="CT24" s="77">
        <v>0</v>
      </c>
      <c r="CU24" s="77">
        <v>0</v>
      </c>
      <c r="CV24" s="77">
        <v>0</v>
      </c>
      <c r="CW24" s="77">
        <v>0</v>
      </c>
      <c r="CX24" s="77">
        <v>0</v>
      </c>
      <c r="CY24" s="77">
        <v>0</v>
      </c>
      <c r="CZ24" s="77">
        <v>0</v>
      </c>
      <c r="DA24" s="77">
        <v>0</v>
      </c>
      <c r="DC24" s="77">
        <v>0</v>
      </c>
      <c r="DD24" s="77">
        <v>0</v>
      </c>
      <c r="DE24" s="77">
        <v>0</v>
      </c>
      <c r="DF24" s="77">
        <v>0</v>
      </c>
      <c r="DG24" s="77">
        <v>0</v>
      </c>
      <c r="DH24" s="77">
        <v>0</v>
      </c>
      <c r="DI24" s="77">
        <v>0</v>
      </c>
      <c r="DJ24" s="77">
        <v>0</v>
      </c>
      <c r="DK24" s="77">
        <v>0</v>
      </c>
      <c r="DL24" s="77">
        <v>0</v>
      </c>
      <c r="DN24" s="77"/>
      <c r="DO24" s="77"/>
      <c r="DP24" s="77"/>
      <c r="DQ24" s="77"/>
      <c r="DR24" s="77"/>
      <c r="DS24" s="77"/>
    </row>
    <row r="25" spans="2:137" s="5" customFormat="1" ht="18" customHeight="1" x14ac:dyDescent="0.25">
      <c r="B25" s="89"/>
      <c r="C25" s="90"/>
      <c r="D25" s="90"/>
      <c r="E25" s="90"/>
      <c r="F25" s="90"/>
      <c r="G25" s="91"/>
      <c r="H25" s="92"/>
      <c r="I25" s="93">
        <v>0</v>
      </c>
      <c r="J25" s="94"/>
      <c r="K25" s="95"/>
      <c r="L25" s="96">
        <v>0</v>
      </c>
      <c r="M25" s="97">
        <v>0</v>
      </c>
      <c r="N25" s="83">
        <v>0</v>
      </c>
      <c r="O25" s="71">
        <v>0</v>
      </c>
      <c r="P25" s="71">
        <v>0</v>
      </c>
      <c r="Q25" s="84">
        <v>0</v>
      </c>
      <c r="R25" s="73"/>
      <c r="S25" s="74">
        <v>0</v>
      </c>
      <c r="T25" s="75">
        <v>0</v>
      </c>
      <c r="U25" s="76">
        <v>0</v>
      </c>
      <c r="AQ25" s="77">
        <v>0</v>
      </c>
      <c r="AR25" s="77">
        <v>0</v>
      </c>
      <c r="AS25" s="77">
        <v>0</v>
      </c>
      <c r="AU25" s="77">
        <v>0</v>
      </c>
      <c r="AV25" s="77">
        <v>0</v>
      </c>
      <c r="AW25" s="77">
        <v>0</v>
      </c>
      <c r="AY25" s="77">
        <v>0</v>
      </c>
      <c r="AZ25" s="77">
        <v>0</v>
      </c>
      <c r="BA25" s="77">
        <v>0</v>
      </c>
      <c r="BC25" s="77">
        <v>0</v>
      </c>
      <c r="BD25" s="77">
        <v>0</v>
      </c>
      <c r="BE25" s="77">
        <v>0</v>
      </c>
      <c r="BG25" s="77">
        <v>0</v>
      </c>
      <c r="BH25" s="77">
        <v>0</v>
      </c>
      <c r="BI25" s="77">
        <v>0</v>
      </c>
      <c r="BK25" s="77">
        <v>0</v>
      </c>
      <c r="BL25" s="77">
        <v>0</v>
      </c>
      <c r="BM25" s="77">
        <v>0</v>
      </c>
      <c r="BN25" s="77">
        <v>0</v>
      </c>
      <c r="BO25" s="77">
        <v>0</v>
      </c>
      <c r="BP25" s="77">
        <v>0</v>
      </c>
      <c r="BQ25" s="77">
        <v>0</v>
      </c>
      <c r="BR25" s="77">
        <v>0</v>
      </c>
      <c r="BS25" s="77">
        <v>0</v>
      </c>
      <c r="BT25" s="77">
        <v>0</v>
      </c>
      <c r="BV25" s="77">
        <v>0</v>
      </c>
      <c r="BW25" s="77">
        <v>0</v>
      </c>
      <c r="BX25" s="77">
        <v>0</v>
      </c>
      <c r="BY25" s="77">
        <v>0</v>
      </c>
      <c r="BZ25" s="77">
        <v>0</v>
      </c>
      <c r="CA25" s="77">
        <v>0</v>
      </c>
      <c r="CB25" s="77">
        <v>0</v>
      </c>
      <c r="CC25" s="77">
        <v>0</v>
      </c>
      <c r="CD25" s="77">
        <v>0</v>
      </c>
      <c r="CE25" s="77">
        <v>0</v>
      </c>
      <c r="CG25" s="77">
        <v>0</v>
      </c>
      <c r="CH25" s="77">
        <v>0</v>
      </c>
      <c r="CI25" s="77">
        <v>0</v>
      </c>
      <c r="CJ25" s="77">
        <v>0</v>
      </c>
      <c r="CK25" s="77">
        <v>0</v>
      </c>
      <c r="CL25" s="77">
        <v>0</v>
      </c>
      <c r="CM25" s="77">
        <v>0</v>
      </c>
      <c r="CN25" s="77">
        <v>0</v>
      </c>
      <c r="CO25" s="77">
        <v>0</v>
      </c>
      <c r="CP25" s="77">
        <v>0</v>
      </c>
      <c r="CR25" s="77">
        <v>0</v>
      </c>
      <c r="CS25" s="77">
        <v>0</v>
      </c>
      <c r="CT25" s="77">
        <v>0</v>
      </c>
      <c r="CU25" s="77">
        <v>0</v>
      </c>
      <c r="CV25" s="77">
        <v>0</v>
      </c>
      <c r="CW25" s="77">
        <v>0</v>
      </c>
      <c r="CX25" s="77">
        <v>0</v>
      </c>
      <c r="CY25" s="77">
        <v>0</v>
      </c>
      <c r="CZ25" s="77">
        <v>0</v>
      </c>
      <c r="DA25" s="77">
        <v>0</v>
      </c>
      <c r="DC25" s="77">
        <v>0</v>
      </c>
      <c r="DD25" s="77">
        <v>0</v>
      </c>
      <c r="DE25" s="77">
        <v>0</v>
      </c>
      <c r="DF25" s="77">
        <v>0</v>
      </c>
      <c r="DG25" s="77">
        <v>0</v>
      </c>
      <c r="DH25" s="77">
        <v>0</v>
      </c>
      <c r="DI25" s="77">
        <v>0</v>
      </c>
      <c r="DJ25" s="77">
        <v>0</v>
      </c>
      <c r="DK25" s="77">
        <v>0</v>
      </c>
      <c r="DL25" s="77">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v>0</v>
      </c>
      <c r="Q26" s="108"/>
      <c r="R26" s="109"/>
      <c r="S26" s="74">
        <v>0</v>
      </c>
      <c r="T26" s="75">
        <v>0</v>
      </c>
      <c r="U26" s="76">
        <v>0</v>
      </c>
      <c r="AQ26" s="77">
        <v>0</v>
      </c>
      <c r="AR26" s="77">
        <v>0</v>
      </c>
      <c r="AS26" s="77">
        <v>0</v>
      </c>
      <c r="AU26" s="77">
        <v>0</v>
      </c>
      <c r="AV26" s="77">
        <v>0</v>
      </c>
      <c r="AW26" s="77">
        <v>0</v>
      </c>
      <c r="AY26" s="77">
        <v>0</v>
      </c>
      <c r="AZ26" s="77">
        <v>0</v>
      </c>
      <c r="BA26" s="77">
        <v>0</v>
      </c>
      <c r="BC26" s="77">
        <v>0</v>
      </c>
      <c r="BD26" s="77">
        <v>0</v>
      </c>
      <c r="BE26" s="77">
        <v>0</v>
      </c>
      <c r="BG26" s="77">
        <v>0</v>
      </c>
      <c r="BH26" s="77">
        <v>0</v>
      </c>
      <c r="BI26" s="77">
        <v>0</v>
      </c>
      <c r="BK26" s="77">
        <v>0</v>
      </c>
      <c r="BL26" s="77">
        <v>0</v>
      </c>
      <c r="BM26" s="77">
        <v>0</v>
      </c>
      <c r="BN26" s="77">
        <v>0</v>
      </c>
      <c r="BO26" s="77">
        <v>0</v>
      </c>
      <c r="BP26" s="77">
        <v>0</v>
      </c>
      <c r="BQ26" s="77">
        <v>0</v>
      </c>
      <c r="BR26" s="77">
        <v>0</v>
      </c>
      <c r="BS26" s="77">
        <v>0</v>
      </c>
      <c r="BT26" s="77">
        <v>0</v>
      </c>
      <c r="BV26" s="77">
        <v>0</v>
      </c>
      <c r="BW26" s="77">
        <v>0</v>
      </c>
      <c r="BX26" s="77">
        <v>0</v>
      </c>
      <c r="BY26" s="77">
        <v>0</v>
      </c>
      <c r="BZ26" s="77">
        <v>0</v>
      </c>
      <c r="CA26" s="77">
        <v>0</v>
      </c>
      <c r="CB26" s="77">
        <v>0</v>
      </c>
      <c r="CC26" s="77">
        <v>0</v>
      </c>
      <c r="CD26" s="77">
        <v>0</v>
      </c>
      <c r="CE26" s="77">
        <v>0</v>
      </c>
      <c r="CG26" s="77">
        <v>0</v>
      </c>
      <c r="CH26" s="77">
        <v>0</v>
      </c>
      <c r="CI26" s="77">
        <v>0</v>
      </c>
      <c r="CJ26" s="77">
        <v>0</v>
      </c>
      <c r="CK26" s="77">
        <v>0</v>
      </c>
      <c r="CL26" s="77">
        <v>0</v>
      </c>
      <c r="CM26" s="77">
        <v>0</v>
      </c>
      <c r="CN26" s="77">
        <v>0</v>
      </c>
      <c r="CO26" s="77">
        <v>0</v>
      </c>
      <c r="CP26" s="77">
        <v>0</v>
      </c>
      <c r="CR26" s="77">
        <v>0</v>
      </c>
      <c r="CS26" s="77">
        <v>0</v>
      </c>
      <c r="CT26" s="77">
        <v>0</v>
      </c>
      <c r="CU26" s="77">
        <v>0</v>
      </c>
      <c r="CV26" s="77">
        <v>0</v>
      </c>
      <c r="CW26" s="77">
        <v>0</v>
      </c>
      <c r="CX26" s="77">
        <v>0</v>
      </c>
      <c r="CY26" s="77">
        <v>0</v>
      </c>
      <c r="CZ26" s="77">
        <v>0</v>
      </c>
      <c r="DA26" s="77">
        <v>0</v>
      </c>
      <c r="DC26" s="77">
        <v>0</v>
      </c>
      <c r="DD26" s="77">
        <v>0</v>
      </c>
      <c r="DE26" s="77">
        <v>0</v>
      </c>
      <c r="DF26" s="77">
        <v>0</v>
      </c>
      <c r="DG26" s="77">
        <v>0</v>
      </c>
      <c r="DH26" s="77">
        <v>0</v>
      </c>
      <c r="DI26" s="77">
        <v>0</v>
      </c>
      <c r="DJ26" s="77">
        <v>0</v>
      </c>
      <c r="DK26" s="77">
        <v>0</v>
      </c>
      <c r="DL26" s="77">
        <v>0</v>
      </c>
      <c r="DN26" s="77">
        <v>0</v>
      </c>
      <c r="DO26" s="77">
        <v>0</v>
      </c>
      <c r="DP26" s="77">
        <v>0</v>
      </c>
      <c r="DQ26" s="77">
        <v>0</v>
      </c>
      <c r="DR26" s="77">
        <v>0</v>
      </c>
      <c r="DS26" s="77">
        <v>0</v>
      </c>
    </row>
    <row r="27" spans="2:137" s="5" customFormat="1" ht="18" customHeight="1" x14ac:dyDescent="0.25">
      <c r="B27" s="110" t="s">
        <v>84</v>
      </c>
      <c r="C27" s="111"/>
      <c r="D27" s="111"/>
      <c r="E27" s="111"/>
      <c r="F27" s="111"/>
      <c r="G27" s="112">
        <v>98.170860742072989</v>
      </c>
      <c r="H27" s="113"/>
      <c r="I27" s="114">
        <v>134917.31742549955</v>
      </c>
      <c r="J27" s="115"/>
      <c r="K27" s="115"/>
      <c r="L27" s="116">
        <v>6223.1894844353956</v>
      </c>
      <c r="M27" s="115"/>
      <c r="N27" s="117">
        <v>32141.165199999999</v>
      </c>
      <c r="O27" s="117">
        <v>0</v>
      </c>
      <c r="P27" s="117">
        <v>173281.67210993494</v>
      </c>
      <c r="Q27" s="118">
        <v>24917.904449408648</v>
      </c>
      <c r="R27" s="73"/>
      <c r="S27" s="119">
        <v>198199.57655934358</v>
      </c>
      <c r="T27" s="117">
        <v>12090.174170119959</v>
      </c>
      <c r="U27" s="118">
        <v>210289.75072946353</v>
      </c>
      <c r="AQ27" s="120">
        <v>0</v>
      </c>
      <c r="AR27" s="120">
        <v>0</v>
      </c>
      <c r="AS27" s="120">
        <v>0</v>
      </c>
      <c r="AU27" s="120">
        <v>0</v>
      </c>
      <c r="AV27" s="120">
        <v>0</v>
      </c>
      <c r="AW27" s="120">
        <v>0</v>
      </c>
      <c r="AY27" s="120">
        <v>0</v>
      </c>
      <c r="AZ27" s="120">
        <v>0</v>
      </c>
      <c r="BA27" s="120">
        <v>0</v>
      </c>
      <c r="BC27" s="120">
        <v>0</v>
      </c>
      <c r="BD27" s="120">
        <v>0</v>
      </c>
      <c r="BE27" s="120">
        <v>0</v>
      </c>
      <c r="BG27" s="120">
        <v>0</v>
      </c>
      <c r="BH27" s="120">
        <v>0</v>
      </c>
      <c r="BI27" s="120">
        <v>0</v>
      </c>
      <c r="BK27" s="120">
        <v>0</v>
      </c>
      <c r="BL27" s="120">
        <v>0</v>
      </c>
      <c r="BM27" s="120">
        <v>0</v>
      </c>
      <c r="BN27" s="120">
        <v>0</v>
      </c>
      <c r="BO27" s="120">
        <v>0</v>
      </c>
      <c r="BP27" s="120">
        <v>0</v>
      </c>
      <c r="BQ27" s="120">
        <v>0</v>
      </c>
      <c r="BR27" s="120">
        <v>0</v>
      </c>
      <c r="BS27" s="120">
        <v>0</v>
      </c>
      <c r="BT27" s="120">
        <v>0</v>
      </c>
      <c r="BV27" s="120">
        <v>0</v>
      </c>
      <c r="BW27" s="120">
        <v>0</v>
      </c>
      <c r="BX27" s="120">
        <v>0</v>
      </c>
      <c r="BY27" s="120">
        <v>0</v>
      </c>
      <c r="BZ27" s="120">
        <v>0</v>
      </c>
      <c r="CA27" s="120">
        <v>0</v>
      </c>
      <c r="CB27" s="120">
        <v>0</v>
      </c>
      <c r="CC27" s="120">
        <v>0</v>
      </c>
      <c r="CD27" s="120">
        <v>0</v>
      </c>
      <c r="CE27" s="120">
        <v>0</v>
      </c>
      <c r="CG27" s="120">
        <v>0</v>
      </c>
      <c r="CH27" s="120">
        <v>0</v>
      </c>
      <c r="CI27" s="120">
        <v>0</v>
      </c>
      <c r="CJ27" s="120">
        <v>0</v>
      </c>
      <c r="CK27" s="120">
        <v>0</v>
      </c>
      <c r="CL27" s="120">
        <v>0</v>
      </c>
      <c r="CM27" s="120">
        <v>0</v>
      </c>
      <c r="CN27" s="120">
        <v>0</v>
      </c>
      <c r="CO27" s="120">
        <v>0</v>
      </c>
      <c r="CP27" s="120">
        <v>0</v>
      </c>
      <c r="CR27" s="120">
        <v>98.170860742072989</v>
      </c>
      <c r="CS27" s="120">
        <v>134917.31742549955</v>
      </c>
      <c r="CT27" s="120">
        <v>6223.1894844353956</v>
      </c>
      <c r="CU27" s="120">
        <v>32141.165199999999</v>
      </c>
      <c r="CV27" s="120">
        <v>0</v>
      </c>
      <c r="CW27" s="120">
        <v>173281.67210993494</v>
      </c>
      <c r="CX27" s="120">
        <v>24917.904449408648</v>
      </c>
      <c r="CY27" s="120">
        <v>198199.57655934358</v>
      </c>
      <c r="CZ27" s="120">
        <v>12090.174170119959</v>
      </c>
      <c r="DA27" s="120">
        <v>210289.75072946353</v>
      </c>
      <c r="DC27" s="120">
        <v>0</v>
      </c>
      <c r="DD27" s="120">
        <v>0</v>
      </c>
      <c r="DE27" s="120">
        <v>0</v>
      </c>
      <c r="DF27" s="120">
        <v>0</v>
      </c>
      <c r="DG27" s="120">
        <v>0</v>
      </c>
      <c r="DH27" s="120">
        <v>0</v>
      </c>
      <c r="DI27" s="120">
        <v>0</v>
      </c>
      <c r="DJ27" s="120">
        <v>0</v>
      </c>
      <c r="DK27" s="120">
        <v>0</v>
      </c>
      <c r="DL27" s="120">
        <v>0</v>
      </c>
      <c r="DN27" s="120">
        <v>0</v>
      </c>
      <c r="DO27" s="120">
        <v>0</v>
      </c>
      <c r="DP27" s="120">
        <v>0</v>
      </c>
      <c r="DQ27" s="120">
        <v>0</v>
      </c>
      <c r="DR27" s="120">
        <v>0</v>
      </c>
      <c r="DS27" s="120">
        <v>0</v>
      </c>
    </row>
    <row r="28" spans="2:137" s="5" customFormat="1" ht="18" customHeight="1" x14ac:dyDescent="0.25">
      <c r="B28" s="121" t="s">
        <v>122</v>
      </c>
      <c r="C28" s="122"/>
      <c r="D28" s="122"/>
      <c r="E28" s="122"/>
      <c r="F28" s="122"/>
      <c r="G28" s="123">
        <v>98.170860742072989</v>
      </c>
      <c r="H28" s="124"/>
      <c r="I28" s="125">
        <v>119671.66055641811</v>
      </c>
      <c r="J28" s="126"/>
      <c r="K28" s="126"/>
      <c r="L28" s="127">
        <v>5519.9690726941963</v>
      </c>
      <c r="M28" s="126"/>
      <c r="N28" s="128">
        <v>28509.213532400001</v>
      </c>
      <c r="O28" s="128">
        <v>0</v>
      </c>
      <c r="P28" s="128">
        <v>153700.84316151228</v>
      </c>
      <c r="Q28" s="129">
        <v>22102.181246625471</v>
      </c>
      <c r="R28" s="73"/>
      <c r="S28" s="130">
        <v>175803.02440813775</v>
      </c>
      <c r="T28" s="131">
        <v>10723.984488896403</v>
      </c>
      <c r="U28" s="132">
        <v>186527.00889703416</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41"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t="s">
        <v>86</v>
      </c>
      <c r="C33" s="288"/>
      <c r="D33" s="288"/>
      <c r="E33" s="288"/>
      <c r="F33" s="288"/>
      <c r="G33" s="288"/>
      <c r="H33" s="288"/>
      <c r="I33" s="144">
        <v>57361.517296241371</v>
      </c>
      <c r="J33" s="145"/>
      <c r="K33" s="146"/>
      <c r="L33" s="146"/>
      <c r="M33" s="146"/>
      <c r="N33" s="146"/>
      <c r="O33" s="75">
        <v>31044.053160725831</v>
      </c>
      <c r="P33" s="75">
        <v>88405.570456967194</v>
      </c>
      <c r="Q33" s="76">
        <v>12712.721031711884</v>
      </c>
      <c r="R33" s="147"/>
      <c r="S33" s="148">
        <v>101118.29148867908</v>
      </c>
      <c r="T33" s="149">
        <v>6168.2157808094234</v>
      </c>
      <c r="U33" s="150">
        <v>107286.5072694885</v>
      </c>
      <c r="BK33" s="77"/>
      <c r="BL33" s="77">
        <v>57361.517296241371</v>
      </c>
      <c r="BM33" s="77"/>
      <c r="BN33" s="77">
        <v>31044.053160725831</v>
      </c>
      <c r="BO33" s="77"/>
      <c r="BP33" s="77">
        <v>88405.570456967194</v>
      </c>
      <c r="BQ33" s="77">
        <v>12712.721031711884</v>
      </c>
      <c r="BR33" s="77">
        <v>101118.29148867908</v>
      </c>
      <c r="BS33" s="77">
        <v>6168.2157808094234</v>
      </c>
      <c r="BT33" s="77">
        <v>107286.5072694885</v>
      </c>
      <c r="BV33" s="77"/>
      <c r="BW33" s="77">
        <v>0</v>
      </c>
      <c r="BX33" s="77"/>
      <c r="BY33" s="77">
        <v>0</v>
      </c>
      <c r="BZ33" s="77"/>
      <c r="CA33" s="77">
        <v>0</v>
      </c>
      <c r="CB33" s="77">
        <v>0</v>
      </c>
      <c r="CC33" s="77">
        <v>0</v>
      </c>
      <c r="CD33" s="77">
        <v>0</v>
      </c>
      <c r="CE33" s="77">
        <v>0</v>
      </c>
      <c r="CG33" s="77"/>
      <c r="CH33" s="77">
        <v>0</v>
      </c>
      <c r="CI33" s="77"/>
      <c r="CJ33" s="77">
        <v>0</v>
      </c>
      <c r="CK33" s="77"/>
      <c r="CL33" s="77">
        <v>0</v>
      </c>
      <c r="CM33" s="77">
        <v>0</v>
      </c>
      <c r="CN33" s="77">
        <v>0</v>
      </c>
      <c r="CO33" s="77">
        <v>0</v>
      </c>
      <c r="CP33" s="77">
        <v>0</v>
      </c>
      <c r="CR33" s="77"/>
      <c r="CS33" s="77">
        <v>0</v>
      </c>
      <c r="CT33" s="77"/>
      <c r="CU33" s="77">
        <v>0</v>
      </c>
      <c r="CV33" s="77"/>
      <c r="CW33" s="77">
        <v>0</v>
      </c>
      <c r="CX33" s="77">
        <v>0</v>
      </c>
      <c r="CY33" s="77">
        <v>0</v>
      </c>
      <c r="CZ33" s="77">
        <v>0</v>
      </c>
      <c r="DA33" s="77">
        <v>0</v>
      </c>
      <c r="DC33" s="77"/>
      <c r="DD33" s="77">
        <v>0</v>
      </c>
      <c r="DE33" s="77"/>
      <c r="DF33" s="77">
        <v>0</v>
      </c>
      <c r="DG33" s="77"/>
      <c r="DH33" s="77">
        <v>0</v>
      </c>
      <c r="DI33" s="77">
        <v>0</v>
      </c>
      <c r="DJ33" s="77">
        <v>0</v>
      </c>
      <c r="DK33" s="77">
        <v>0</v>
      </c>
      <c r="DL33" s="77">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v>0</v>
      </c>
      <c r="P34" s="75">
        <v>0</v>
      </c>
      <c r="Q34" s="76">
        <v>0</v>
      </c>
      <c r="R34" s="147"/>
      <c r="S34" s="148">
        <v>0</v>
      </c>
      <c r="T34" s="149">
        <v>0</v>
      </c>
      <c r="U34" s="150">
        <v>0</v>
      </c>
      <c r="BK34" s="77"/>
      <c r="BL34" s="77">
        <v>0</v>
      </c>
      <c r="BM34" s="77"/>
      <c r="BN34" s="77">
        <v>0</v>
      </c>
      <c r="BO34" s="77"/>
      <c r="BP34" s="77">
        <v>0</v>
      </c>
      <c r="BQ34" s="77">
        <v>0</v>
      </c>
      <c r="BR34" s="77">
        <v>0</v>
      </c>
      <c r="BS34" s="77">
        <v>0</v>
      </c>
      <c r="BT34" s="77">
        <v>0</v>
      </c>
      <c r="BV34" s="77"/>
      <c r="BW34" s="77">
        <v>0</v>
      </c>
      <c r="BX34" s="77"/>
      <c r="BY34" s="77">
        <v>0</v>
      </c>
      <c r="BZ34" s="77"/>
      <c r="CA34" s="77">
        <v>0</v>
      </c>
      <c r="CB34" s="77">
        <v>0</v>
      </c>
      <c r="CC34" s="77">
        <v>0</v>
      </c>
      <c r="CD34" s="77">
        <v>0</v>
      </c>
      <c r="CE34" s="77">
        <v>0</v>
      </c>
      <c r="CG34" s="77"/>
      <c r="CH34" s="77">
        <v>0</v>
      </c>
      <c r="CI34" s="77"/>
      <c r="CJ34" s="77">
        <v>0</v>
      </c>
      <c r="CK34" s="77"/>
      <c r="CL34" s="77">
        <v>0</v>
      </c>
      <c r="CM34" s="77">
        <v>0</v>
      </c>
      <c r="CN34" s="77">
        <v>0</v>
      </c>
      <c r="CO34" s="77">
        <v>0</v>
      </c>
      <c r="CP34" s="77">
        <v>0</v>
      </c>
      <c r="CR34" s="77"/>
      <c r="CS34" s="77">
        <v>0</v>
      </c>
      <c r="CT34" s="77"/>
      <c r="CU34" s="77">
        <v>0</v>
      </c>
      <c r="CV34" s="77"/>
      <c r="CW34" s="77">
        <v>0</v>
      </c>
      <c r="CX34" s="77">
        <v>0</v>
      </c>
      <c r="CY34" s="77">
        <v>0</v>
      </c>
      <c r="CZ34" s="77">
        <v>0</v>
      </c>
      <c r="DA34" s="77">
        <v>0</v>
      </c>
      <c r="DC34" s="77"/>
      <c r="DD34" s="77">
        <v>0</v>
      </c>
      <c r="DE34" s="77"/>
      <c r="DF34" s="77">
        <v>0</v>
      </c>
      <c r="DG34" s="77"/>
      <c r="DH34" s="77">
        <v>0</v>
      </c>
      <c r="DI34" s="77">
        <v>0</v>
      </c>
      <c r="DJ34" s="77">
        <v>0</v>
      </c>
      <c r="DK34" s="77">
        <v>0</v>
      </c>
      <c r="DL34" s="77">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v>0</v>
      </c>
      <c r="P35" s="75">
        <v>0</v>
      </c>
      <c r="Q35" s="76">
        <v>0</v>
      </c>
      <c r="R35" s="147"/>
      <c r="S35" s="148">
        <v>0</v>
      </c>
      <c r="T35" s="149">
        <v>0</v>
      </c>
      <c r="U35" s="150">
        <v>0</v>
      </c>
      <c r="BK35" s="77"/>
      <c r="BL35" s="77">
        <v>0</v>
      </c>
      <c r="BM35" s="77"/>
      <c r="BN35" s="77">
        <v>0</v>
      </c>
      <c r="BO35" s="77"/>
      <c r="BP35" s="77">
        <v>0</v>
      </c>
      <c r="BQ35" s="77">
        <v>0</v>
      </c>
      <c r="BR35" s="77">
        <v>0</v>
      </c>
      <c r="BS35" s="77">
        <v>0</v>
      </c>
      <c r="BT35" s="77">
        <v>0</v>
      </c>
      <c r="BV35" s="77"/>
      <c r="BW35" s="77">
        <v>0</v>
      </c>
      <c r="BX35" s="77"/>
      <c r="BY35" s="77">
        <v>0</v>
      </c>
      <c r="BZ35" s="77"/>
      <c r="CA35" s="77">
        <v>0</v>
      </c>
      <c r="CB35" s="77">
        <v>0</v>
      </c>
      <c r="CC35" s="77">
        <v>0</v>
      </c>
      <c r="CD35" s="77">
        <v>0</v>
      </c>
      <c r="CE35" s="77">
        <v>0</v>
      </c>
      <c r="CG35" s="77"/>
      <c r="CH35" s="77">
        <v>0</v>
      </c>
      <c r="CI35" s="77"/>
      <c r="CJ35" s="77">
        <v>0</v>
      </c>
      <c r="CK35" s="77"/>
      <c r="CL35" s="77">
        <v>0</v>
      </c>
      <c r="CM35" s="77">
        <v>0</v>
      </c>
      <c r="CN35" s="77">
        <v>0</v>
      </c>
      <c r="CO35" s="77">
        <v>0</v>
      </c>
      <c r="CP35" s="77">
        <v>0</v>
      </c>
      <c r="CR35" s="77"/>
      <c r="CS35" s="77">
        <v>0</v>
      </c>
      <c r="CT35" s="77"/>
      <c r="CU35" s="77">
        <v>0</v>
      </c>
      <c r="CV35" s="77"/>
      <c r="CW35" s="77">
        <v>0</v>
      </c>
      <c r="CX35" s="77">
        <v>0</v>
      </c>
      <c r="CY35" s="77">
        <v>0</v>
      </c>
      <c r="CZ35" s="77">
        <v>0</v>
      </c>
      <c r="DA35" s="77">
        <v>0</v>
      </c>
      <c r="DC35" s="77"/>
      <c r="DD35" s="77">
        <v>0</v>
      </c>
      <c r="DE35" s="77"/>
      <c r="DF35" s="77">
        <v>0</v>
      </c>
      <c r="DG35" s="77"/>
      <c r="DH35" s="77">
        <v>0</v>
      </c>
      <c r="DI35" s="77">
        <v>0</v>
      </c>
      <c r="DJ35" s="77">
        <v>0</v>
      </c>
      <c r="DK35" s="77">
        <v>0</v>
      </c>
      <c r="DL35" s="77">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v>0</v>
      </c>
      <c r="Q36" s="161"/>
      <c r="R36" s="162"/>
      <c r="S36" s="148">
        <v>0</v>
      </c>
      <c r="T36" s="149">
        <v>0</v>
      </c>
      <c r="U36" s="150">
        <v>0</v>
      </c>
      <c r="BK36" s="77"/>
      <c r="BL36" s="77">
        <v>0</v>
      </c>
      <c r="BM36" s="77"/>
      <c r="BN36" s="77">
        <v>0</v>
      </c>
      <c r="BO36" s="77"/>
      <c r="BP36" s="77">
        <v>0</v>
      </c>
      <c r="BQ36" s="77">
        <v>0</v>
      </c>
      <c r="BR36" s="77">
        <v>0</v>
      </c>
      <c r="BS36" s="77">
        <v>0</v>
      </c>
      <c r="BT36" s="77">
        <v>0</v>
      </c>
      <c r="BV36" s="77"/>
      <c r="BW36" s="77">
        <v>0</v>
      </c>
      <c r="BX36" s="77"/>
      <c r="BY36" s="77">
        <v>0</v>
      </c>
      <c r="BZ36" s="77"/>
      <c r="CA36" s="77">
        <v>0</v>
      </c>
      <c r="CB36" s="77">
        <v>0</v>
      </c>
      <c r="CC36" s="77">
        <v>0</v>
      </c>
      <c r="CD36" s="77">
        <v>0</v>
      </c>
      <c r="CE36" s="77">
        <v>0</v>
      </c>
      <c r="CG36" s="77"/>
      <c r="CH36" s="77">
        <v>0</v>
      </c>
      <c r="CI36" s="77"/>
      <c r="CJ36" s="77">
        <v>0</v>
      </c>
      <c r="CK36" s="77"/>
      <c r="CL36" s="77">
        <v>0</v>
      </c>
      <c r="CM36" s="77">
        <v>0</v>
      </c>
      <c r="CN36" s="77">
        <v>0</v>
      </c>
      <c r="CO36" s="77">
        <v>0</v>
      </c>
      <c r="CP36" s="77">
        <v>0</v>
      </c>
      <c r="CR36" s="77"/>
      <c r="CS36" s="77">
        <v>0</v>
      </c>
      <c r="CT36" s="77"/>
      <c r="CU36" s="77">
        <v>0</v>
      </c>
      <c r="CV36" s="77"/>
      <c r="CW36" s="77">
        <v>0</v>
      </c>
      <c r="CX36" s="77">
        <v>0</v>
      </c>
      <c r="CY36" s="77">
        <v>0</v>
      </c>
      <c r="CZ36" s="77">
        <v>0</v>
      </c>
      <c r="DA36" s="77">
        <v>0</v>
      </c>
      <c r="DC36" s="77"/>
      <c r="DD36" s="77">
        <v>0</v>
      </c>
      <c r="DE36" s="77"/>
      <c r="DF36" s="77">
        <v>0</v>
      </c>
      <c r="DG36" s="77"/>
      <c r="DH36" s="77">
        <v>0</v>
      </c>
      <c r="DI36" s="77">
        <v>0</v>
      </c>
      <c r="DJ36" s="77">
        <v>0</v>
      </c>
      <c r="DK36" s="77">
        <v>0</v>
      </c>
      <c r="DL36" s="77">
        <v>0</v>
      </c>
      <c r="DN36" s="77">
        <v>0</v>
      </c>
      <c r="DO36" s="77">
        <v>0</v>
      </c>
      <c r="DP36" s="77">
        <v>0</v>
      </c>
      <c r="DQ36" s="77">
        <v>0</v>
      </c>
      <c r="DR36" s="77">
        <v>0</v>
      </c>
      <c r="DS36" s="77">
        <v>0</v>
      </c>
    </row>
    <row r="37" spans="2:137" s="5" customFormat="1" ht="18" customHeight="1" x14ac:dyDescent="0.25">
      <c r="B37" s="163" t="s">
        <v>98</v>
      </c>
      <c r="C37" s="164"/>
      <c r="D37" s="164"/>
      <c r="E37" s="164"/>
      <c r="F37" s="164"/>
      <c r="G37" s="164"/>
      <c r="H37" s="164"/>
      <c r="I37" s="165">
        <v>57361.517296241371</v>
      </c>
      <c r="J37" s="166"/>
      <c r="K37" s="166"/>
      <c r="L37" s="166"/>
      <c r="M37" s="166"/>
      <c r="N37" s="167"/>
      <c r="O37" s="167">
        <v>31044.053160725831</v>
      </c>
      <c r="P37" s="167">
        <v>88405.570456967194</v>
      </c>
      <c r="Q37" s="168">
        <v>12712.721031711884</v>
      </c>
      <c r="R37" s="147"/>
      <c r="S37" s="169">
        <v>101118.29148867908</v>
      </c>
      <c r="T37" s="165">
        <v>6168.2157808094234</v>
      </c>
      <c r="U37" s="170">
        <v>107286.5072694885</v>
      </c>
      <c r="BK37" s="120"/>
      <c r="BL37" s="120">
        <v>57361.517296241371</v>
      </c>
      <c r="BM37" s="120"/>
      <c r="BN37" s="120">
        <v>31044.053160725831</v>
      </c>
      <c r="BO37" s="120"/>
      <c r="BP37" s="120">
        <v>88405.570456967194</v>
      </c>
      <c r="BQ37" s="120">
        <v>12712.721031711884</v>
      </c>
      <c r="BR37" s="120">
        <v>101118.29148867908</v>
      </c>
      <c r="BS37" s="120">
        <v>6168.2157808094234</v>
      </c>
      <c r="BT37" s="120">
        <v>107286.5072694885</v>
      </c>
      <c r="BV37" s="120"/>
      <c r="BW37" s="120">
        <v>0</v>
      </c>
      <c r="BX37" s="120"/>
      <c r="BY37" s="120">
        <v>0</v>
      </c>
      <c r="BZ37" s="120"/>
      <c r="CA37" s="120">
        <v>0</v>
      </c>
      <c r="CB37" s="120">
        <v>0</v>
      </c>
      <c r="CC37" s="120">
        <v>0</v>
      </c>
      <c r="CD37" s="120">
        <v>0</v>
      </c>
      <c r="CE37" s="120">
        <v>0</v>
      </c>
      <c r="CG37" s="120"/>
      <c r="CH37" s="120">
        <v>0</v>
      </c>
      <c r="CI37" s="120"/>
      <c r="CJ37" s="120">
        <v>0</v>
      </c>
      <c r="CK37" s="120"/>
      <c r="CL37" s="120">
        <v>0</v>
      </c>
      <c r="CM37" s="120">
        <v>0</v>
      </c>
      <c r="CN37" s="120">
        <v>0</v>
      </c>
      <c r="CO37" s="120">
        <v>0</v>
      </c>
      <c r="CP37" s="120">
        <v>0</v>
      </c>
      <c r="CR37" s="120"/>
      <c r="CS37" s="120">
        <v>0</v>
      </c>
      <c r="CT37" s="120"/>
      <c r="CU37" s="120">
        <v>0</v>
      </c>
      <c r="CV37" s="120"/>
      <c r="CW37" s="120">
        <v>0</v>
      </c>
      <c r="CX37" s="120">
        <v>0</v>
      </c>
      <c r="CY37" s="120">
        <v>0</v>
      </c>
      <c r="CZ37" s="120">
        <v>0</v>
      </c>
      <c r="DA37" s="120">
        <v>0</v>
      </c>
      <c r="DC37" s="120"/>
      <c r="DD37" s="120">
        <v>0</v>
      </c>
      <c r="DE37" s="120"/>
      <c r="DF37" s="120">
        <v>0</v>
      </c>
      <c r="DG37" s="120"/>
      <c r="DH37" s="120">
        <v>0</v>
      </c>
      <c r="DI37" s="120">
        <v>0</v>
      </c>
      <c r="DJ37" s="120">
        <v>0</v>
      </c>
      <c r="DK37" s="120">
        <v>0</v>
      </c>
      <c r="DL37" s="120">
        <v>0</v>
      </c>
      <c r="DN37" s="120">
        <v>0</v>
      </c>
      <c r="DO37" s="120">
        <v>0</v>
      </c>
      <c r="DP37" s="120">
        <v>0</v>
      </c>
      <c r="DQ37" s="120">
        <v>0</v>
      </c>
      <c r="DR37" s="120">
        <v>0</v>
      </c>
      <c r="DS37" s="120">
        <v>0</v>
      </c>
    </row>
    <row r="38" spans="2:137" s="5" customFormat="1" ht="18" customHeight="1" x14ac:dyDescent="0.25">
      <c r="B38" s="171" t="s">
        <v>123</v>
      </c>
      <c r="C38" s="172"/>
      <c r="D38" s="172"/>
      <c r="E38" s="172"/>
      <c r="F38" s="172"/>
      <c r="G38" s="173"/>
      <c r="H38" s="173"/>
      <c r="I38" s="174">
        <v>50879.665841766095</v>
      </c>
      <c r="J38" s="173"/>
      <c r="K38" s="173"/>
      <c r="L38" s="173"/>
      <c r="M38" s="173"/>
      <c r="N38" s="128">
        <v>27536.075153563812</v>
      </c>
      <c r="O38" s="128"/>
      <c r="P38" s="128">
        <v>78415.740995329907</v>
      </c>
      <c r="Q38" s="129">
        <v>11276.183555128442</v>
      </c>
      <c r="R38" s="73"/>
      <c r="S38" s="175">
        <v>89691.924550458352</v>
      </c>
      <c r="T38" s="176">
        <v>5471.2073975779585</v>
      </c>
      <c r="U38" s="177">
        <v>95163.131948036302</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82"/>
      <c r="J43" s="183"/>
      <c r="K43" s="183"/>
      <c r="L43" s="183"/>
      <c r="M43" s="183"/>
      <c r="N43" s="183"/>
      <c r="O43" s="183"/>
      <c r="P43" s="107">
        <v>0</v>
      </c>
      <c r="Q43" s="184">
        <v>0</v>
      </c>
      <c r="R43" s="185"/>
      <c r="S43" s="186">
        <v>0</v>
      </c>
      <c r="T43" s="187">
        <v>0</v>
      </c>
      <c r="U43" s="188">
        <v>0</v>
      </c>
      <c r="CR43" s="77"/>
      <c r="CS43" s="77">
        <v>0</v>
      </c>
      <c r="CT43" s="77"/>
      <c r="CU43" s="77"/>
      <c r="CV43" s="77"/>
      <c r="CW43" s="77">
        <v>0</v>
      </c>
      <c r="CX43" s="77">
        <v>0</v>
      </c>
      <c r="CY43" s="77">
        <v>0</v>
      </c>
      <c r="CZ43" s="77">
        <v>0</v>
      </c>
      <c r="DA43" s="77">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v>0</v>
      </c>
      <c r="Q44" s="76">
        <v>0</v>
      </c>
      <c r="R44" s="185"/>
      <c r="S44" s="186">
        <v>0</v>
      </c>
      <c r="T44" s="187">
        <v>0</v>
      </c>
      <c r="U44" s="188">
        <v>0</v>
      </c>
      <c r="CR44" s="77"/>
      <c r="CS44" s="77"/>
      <c r="CT44" s="77"/>
      <c r="CU44" s="77"/>
      <c r="CV44" s="77"/>
      <c r="CW44" s="77"/>
      <c r="CX44" s="77"/>
      <c r="CY44" s="77"/>
      <c r="CZ44" s="77"/>
      <c r="DA44" s="77"/>
      <c r="DC44" s="77"/>
      <c r="DD44" s="77">
        <v>0</v>
      </c>
      <c r="DE44" s="77"/>
      <c r="DF44" s="77"/>
      <c r="DG44" s="77"/>
      <c r="DH44" s="77">
        <v>0</v>
      </c>
      <c r="DI44" s="77">
        <v>0</v>
      </c>
      <c r="DJ44" s="77">
        <v>0</v>
      </c>
      <c r="DK44" s="77">
        <v>0</v>
      </c>
      <c r="DL44" s="77">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v>0</v>
      </c>
      <c r="T45" s="187">
        <v>0</v>
      </c>
      <c r="U45" s="188">
        <v>0</v>
      </c>
      <c r="CR45" s="77"/>
      <c r="CS45" s="77"/>
      <c r="CT45" s="77"/>
      <c r="CU45" s="77"/>
      <c r="CV45" s="77"/>
      <c r="CW45" s="77"/>
      <c r="CX45" s="77"/>
      <c r="CY45" s="77"/>
      <c r="CZ45" s="77"/>
      <c r="DA45" s="77"/>
      <c r="DC45" s="77"/>
      <c r="DD45" s="77"/>
      <c r="DE45" s="77"/>
      <c r="DF45" s="77"/>
      <c r="DG45" s="77"/>
      <c r="DH45" s="77"/>
      <c r="DI45" s="77"/>
      <c r="DJ45" s="77"/>
      <c r="DK45" s="77"/>
      <c r="DL45" s="77"/>
      <c r="DN45" s="77"/>
      <c r="DO45" s="77"/>
      <c r="DP45" s="77">
        <v>0</v>
      </c>
      <c r="DQ45" s="77">
        <v>0</v>
      </c>
      <c r="DR45" s="77">
        <v>0</v>
      </c>
      <c r="DS45" s="77">
        <v>0</v>
      </c>
    </row>
    <row r="46" spans="2:137" s="5" customFormat="1" ht="18" customHeight="1" x14ac:dyDescent="0.25">
      <c r="B46" s="197" t="s">
        <v>103</v>
      </c>
      <c r="C46" s="198"/>
      <c r="D46" s="198"/>
      <c r="E46" s="198"/>
      <c r="F46" s="198"/>
      <c r="G46" s="198"/>
      <c r="H46" s="198"/>
      <c r="I46" s="199">
        <v>0</v>
      </c>
      <c r="J46" s="200">
        <v>0</v>
      </c>
      <c r="K46" s="200">
        <v>0</v>
      </c>
      <c r="L46" s="200">
        <v>0</v>
      </c>
      <c r="M46" s="200">
        <v>0</v>
      </c>
      <c r="N46" s="201">
        <v>0</v>
      </c>
      <c r="O46" s="201"/>
      <c r="P46" s="202">
        <v>0</v>
      </c>
      <c r="Q46" s="203">
        <v>0</v>
      </c>
      <c r="R46" s="147"/>
      <c r="S46" s="204">
        <v>0</v>
      </c>
      <c r="T46" s="205">
        <v>0</v>
      </c>
      <c r="U46" s="203">
        <v>0</v>
      </c>
      <c r="BK46" s="120"/>
      <c r="BL46" s="120"/>
      <c r="BM46" s="120"/>
      <c r="BN46" s="120"/>
      <c r="BO46" s="120"/>
      <c r="BP46" s="120"/>
      <c r="BQ46" s="120"/>
      <c r="BR46" s="120"/>
      <c r="BS46" s="120"/>
      <c r="BT46" s="120"/>
      <c r="BV46" s="120"/>
      <c r="BW46" s="120"/>
      <c r="BX46" s="120"/>
      <c r="BY46" s="120"/>
      <c r="BZ46" s="120"/>
      <c r="CA46" s="120"/>
      <c r="CB46" s="120"/>
      <c r="CC46" s="120"/>
      <c r="CD46" s="120"/>
      <c r="CE46" s="120"/>
      <c r="CG46" s="120"/>
      <c r="CH46" s="120"/>
      <c r="CI46" s="120"/>
      <c r="CJ46" s="120"/>
      <c r="CK46" s="120"/>
      <c r="CL46" s="120"/>
      <c r="CM46" s="120"/>
      <c r="CN46" s="120"/>
      <c r="CO46" s="120"/>
      <c r="CP46" s="120"/>
      <c r="CR46" s="120"/>
      <c r="CS46" s="120">
        <v>0</v>
      </c>
      <c r="CT46" s="120"/>
      <c r="CU46" s="120"/>
      <c r="CV46" s="120"/>
      <c r="CW46" s="120">
        <v>0</v>
      </c>
      <c r="CX46" s="120">
        <v>0</v>
      </c>
      <c r="CY46" s="120">
        <v>0</v>
      </c>
      <c r="CZ46" s="120">
        <v>0</v>
      </c>
      <c r="DA46" s="120">
        <v>0</v>
      </c>
      <c r="DC46" s="120"/>
      <c r="DD46" s="120">
        <v>0</v>
      </c>
      <c r="DE46" s="120"/>
      <c r="DF46" s="120"/>
      <c r="DG46" s="120"/>
      <c r="DH46" s="120">
        <v>0</v>
      </c>
      <c r="DI46" s="120">
        <v>0</v>
      </c>
      <c r="DJ46" s="120">
        <v>0</v>
      </c>
      <c r="DK46" s="120">
        <v>0</v>
      </c>
      <c r="DL46" s="120">
        <v>0</v>
      </c>
      <c r="DN46" s="120"/>
      <c r="DO46" s="120"/>
      <c r="DP46" s="120">
        <v>0</v>
      </c>
      <c r="DQ46" s="120">
        <v>0</v>
      </c>
      <c r="DR46" s="120">
        <v>0</v>
      </c>
      <c r="DS46" s="120">
        <v>0</v>
      </c>
    </row>
    <row r="47" spans="2:137" s="5" customFormat="1" ht="18" customHeight="1" x14ac:dyDescent="0.25">
      <c r="B47" s="171" t="s">
        <v>124</v>
      </c>
      <c r="C47" s="172"/>
      <c r="D47" s="172"/>
      <c r="E47" s="172"/>
      <c r="F47" s="172"/>
      <c r="G47" s="173"/>
      <c r="H47" s="173"/>
      <c r="I47" s="128">
        <v>0</v>
      </c>
      <c r="J47" s="173"/>
      <c r="K47" s="173"/>
      <c r="L47" s="173"/>
      <c r="M47" s="173"/>
      <c r="N47" s="206"/>
      <c r="O47" s="206"/>
      <c r="P47" s="128">
        <v>0</v>
      </c>
      <c r="Q47" s="129">
        <v>0</v>
      </c>
      <c r="R47" s="73"/>
      <c r="S47" s="130">
        <v>0</v>
      </c>
      <c r="T47" s="131">
        <v>0</v>
      </c>
      <c r="U47" s="132">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28"/>
      <c r="T52" s="212"/>
      <c r="U52" s="229">
        <v>0</v>
      </c>
    </row>
    <row r="53" spans="2:21" s="5" customFormat="1" ht="18" customHeight="1" x14ac:dyDescent="0.25">
      <c r="B53" s="171" t="s">
        <v>125</v>
      </c>
      <c r="C53" s="230"/>
      <c r="D53" s="230"/>
      <c r="E53" s="230"/>
      <c r="F53" s="230"/>
      <c r="G53" s="173"/>
      <c r="H53" s="173"/>
      <c r="I53" s="128"/>
      <c r="J53" s="173"/>
      <c r="K53" s="173"/>
      <c r="L53" s="173"/>
      <c r="M53" s="173"/>
      <c r="N53" s="206"/>
      <c r="O53" s="206"/>
      <c r="P53" s="206"/>
      <c r="Q53" s="129"/>
      <c r="R53" s="73"/>
      <c r="S53" s="130"/>
      <c r="T53" s="131">
        <v>0</v>
      </c>
      <c r="U53" s="132">
        <v>0</v>
      </c>
    </row>
    <row r="54" spans="2:21" ht="15" customHeight="1" x14ac:dyDescent="0.2"/>
    <row r="55" spans="2:21" ht="15" customHeight="1" x14ac:dyDescent="0.2">
      <c r="B55" s="214" t="s">
        <v>107</v>
      </c>
      <c r="C55" s="215"/>
      <c r="D55" s="215"/>
      <c r="E55" s="215"/>
      <c r="F55" s="215"/>
      <c r="G55" s="215"/>
      <c r="H55" s="215"/>
      <c r="I55" s="215"/>
      <c r="J55" s="215"/>
      <c r="K55" s="215"/>
      <c r="L55" s="215"/>
      <c r="M55" s="215"/>
      <c r="N55" s="215"/>
      <c r="O55" s="215"/>
      <c r="P55" s="215"/>
      <c r="Q55" s="215"/>
      <c r="S55" s="218"/>
      <c r="T55" s="218"/>
      <c r="U55" s="218"/>
    </row>
    <row r="56" spans="2:21" ht="15" customHeight="1" x14ac:dyDescent="0.2">
      <c r="B56" s="214" t="s">
        <v>126</v>
      </c>
      <c r="C56" s="215"/>
      <c r="D56" s="215"/>
      <c r="E56" s="215"/>
      <c r="F56" s="215"/>
      <c r="G56" s="215"/>
      <c r="H56" s="215"/>
      <c r="I56" s="215"/>
      <c r="J56" s="215"/>
      <c r="K56" s="215"/>
      <c r="L56" s="215"/>
      <c r="M56" s="215"/>
      <c r="N56" s="215"/>
      <c r="O56" s="215"/>
      <c r="P56" s="215"/>
      <c r="Q56" s="215"/>
      <c r="S56" s="218"/>
      <c r="T56" s="218"/>
      <c r="U56" s="218"/>
    </row>
    <row r="57" spans="2:21" ht="15" customHeight="1" x14ac:dyDescent="0.2">
      <c r="B57" s="215"/>
      <c r="C57" s="215"/>
      <c r="D57" s="215"/>
      <c r="E57" s="215"/>
      <c r="F57" s="215"/>
      <c r="G57" s="215"/>
      <c r="H57" s="215"/>
      <c r="I57" s="215"/>
      <c r="J57" s="215"/>
      <c r="K57" s="215"/>
      <c r="L57" s="215"/>
      <c r="M57" s="215"/>
      <c r="N57" s="215"/>
      <c r="O57" s="215"/>
      <c r="P57" s="215"/>
      <c r="Q57" s="215"/>
      <c r="S57" s="218"/>
      <c r="T57" s="218"/>
      <c r="U57" s="218"/>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8"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52" priority="24">
      <formula>D16="LP"</formula>
    </cfRule>
  </conditionalFormatting>
  <conditionalFormatting sqref="K16">
    <cfRule type="expression" dxfId="51" priority="23">
      <formula>D16="LP"</formula>
    </cfRule>
  </conditionalFormatting>
  <conditionalFormatting sqref="J17">
    <cfRule type="expression" dxfId="50" priority="22">
      <formula>D17="LP"</formula>
    </cfRule>
  </conditionalFormatting>
  <conditionalFormatting sqref="K17">
    <cfRule type="expression" dxfId="49" priority="21">
      <formula>D17="LP"</formula>
    </cfRule>
  </conditionalFormatting>
  <conditionalFormatting sqref="J18">
    <cfRule type="expression" dxfId="48" priority="20">
      <formula>D18="LP"</formula>
    </cfRule>
  </conditionalFormatting>
  <conditionalFormatting sqref="K18">
    <cfRule type="expression" dxfId="47" priority="19">
      <formula>D18="LP"</formula>
    </cfRule>
  </conditionalFormatting>
  <conditionalFormatting sqref="J19">
    <cfRule type="expression" dxfId="46" priority="18">
      <formula>D19="LP"</formula>
    </cfRule>
  </conditionalFormatting>
  <conditionalFormatting sqref="K19">
    <cfRule type="expression" dxfId="45" priority="17">
      <formula>D19="LP"</formula>
    </cfRule>
  </conditionalFormatting>
  <conditionalFormatting sqref="J4:J6">
    <cfRule type="cellIs" dxfId="44" priority="29" operator="equal">
      <formula>0</formula>
    </cfRule>
  </conditionalFormatting>
  <conditionalFormatting sqref="U3:U7 U10">
    <cfRule type="expression" dxfId="43" priority="28">
      <formula>Tag=1</formula>
    </cfRule>
  </conditionalFormatting>
  <conditionalFormatting sqref="U8">
    <cfRule type="expression" dxfId="42" priority="27">
      <formula>Tag=1</formula>
    </cfRule>
  </conditionalFormatting>
  <conditionalFormatting sqref="U9">
    <cfRule type="expression" dxfId="41" priority="26">
      <formula>Tag=1</formula>
    </cfRule>
  </conditionalFormatting>
  <conditionalFormatting sqref="H6 E4">
    <cfRule type="cellIs" dxfId="40" priority="25" operator="equal">
      <formula>0</formula>
    </cfRule>
  </conditionalFormatting>
  <conditionalFormatting sqref="J20">
    <cfRule type="expression" dxfId="39" priority="16">
      <formula>D20="LP"</formula>
    </cfRule>
  </conditionalFormatting>
  <conditionalFormatting sqref="K20">
    <cfRule type="expression" dxfId="38" priority="15">
      <formula>D20="LP"</formula>
    </cfRule>
  </conditionalFormatting>
  <conditionalFormatting sqref="J21">
    <cfRule type="expression" dxfId="37" priority="14">
      <formula>D21="LP"</formula>
    </cfRule>
  </conditionalFormatting>
  <conditionalFormatting sqref="K21">
    <cfRule type="expression" dxfId="36" priority="13">
      <formula>D21="LP"</formula>
    </cfRule>
  </conditionalFormatting>
  <conditionalFormatting sqref="J22">
    <cfRule type="expression" dxfId="35" priority="12">
      <formula>D22="LP"</formula>
    </cfRule>
  </conditionalFormatting>
  <conditionalFormatting sqref="K22">
    <cfRule type="expression" dxfId="34" priority="11">
      <formula>D22="LP"</formula>
    </cfRule>
  </conditionalFormatting>
  <conditionalFormatting sqref="J23">
    <cfRule type="expression" dxfId="33" priority="10">
      <formula>D23="LP"</formula>
    </cfRule>
  </conditionalFormatting>
  <conditionalFormatting sqref="K23">
    <cfRule type="expression" dxfId="32" priority="9">
      <formula>D23="LP"</formula>
    </cfRule>
  </conditionalFormatting>
  <conditionalFormatting sqref="J24">
    <cfRule type="expression" dxfId="31" priority="8">
      <formula>D24="LP"</formula>
    </cfRule>
  </conditionalFormatting>
  <conditionalFormatting sqref="K24">
    <cfRule type="expression" dxfId="30" priority="7">
      <formula>D24="LP"</formula>
    </cfRule>
  </conditionalFormatting>
  <conditionalFormatting sqref="J25">
    <cfRule type="expression" dxfId="29" priority="6">
      <formula>D25="LP"</formula>
    </cfRule>
  </conditionalFormatting>
  <conditionalFormatting sqref="K25">
    <cfRule type="expression" dxfId="28" priority="5">
      <formula>D25="LP"</formula>
    </cfRule>
  </conditionalFormatting>
  <conditionalFormatting sqref="S28:U28 B28:Q28">
    <cfRule type="expression" dxfId="27" priority="4">
      <formula>Tag=1</formula>
    </cfRule>
  </conditionalFormatting>
  <conditionalFormatting sqref="S38:U38 B38:Q38">
    <cfRule type="expression" dxfId="26" priority="3">
      <formula>Tag=1</formula>
    </cfRule>
  </conditionalFormatting>
  <conditionalFormatting sqref="B53:Q53 S53:U53">
    <cfRule type="expression" dxfId="25" priority="2">
      <formula>Tag=1</formula>
    </cfRule>
  </conditionalFormatting>
  <conditionalFormatting sqref="S47:U47 B47:Q47">
    <cfRule type="expression" dxfId="24" priority="1">
      <formula>Tag=1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47F4-46C9-4427-AE84-32A94C07F218}">
  <dimension ref="A1:EG61"/>
  <sheetViews>
    <sheetView zoomScale="70" zoomScaleNormal="70" workbookViewId="0">
      <selection activeCell="P3" sqref="P3"/>
    </sheetView>
  </sheetViews>
  <sheetFormatPr defaultColWidth="0" defaultRowHeight="12.75" zeroHeight="1" x14ac:dyDescent="0.2"/>
  <cols>
    <col min="1" max="1" width="2.7109375" style="3" customWidth="1"/>
    <col min="2" max="3" width="25.7109375" style="3" customWidth="1"/>
    <col min="4" max="4" width="15.7109375" style="3" customWidth="1"/>
    <col min="5" max="5" width="22.7109375" style="3" customWidth="1"/>
    <col min="6" max="6" width="20.7109375" style="3" customWidth="1"/>
    <col min="7" max="7" width="14.7109375" style="3" customWidth="1"/>
    <col min="8" max="8" width="12.7109375" style="3" customWidth="1"/>
    <col min="9" max="9" width="15.7109375" style="3" customWidth="1"/>
    <col min="10" max="10" width="17.7109375" style="3" customWidth="1"/>
    <col min="11" max="17" width="15.7109375" style="3" customWidth="1"/>
    <col min="18" max="18" width="1.7109375" style="4" customWidth="1"/>
    <col min="19" max="21" width="15.7109375" style="3" customWidth="1"/>
    <col min="22" max="22" width="2.7109375" style="3" customWidth="1"/>
    <col min="23" max="42" width="8.85546875" style="3" hidden="1" customWidth="1"/>
    <col min="43" max="45" width="10.7109375" style="3" hidden="1" customWidth="1"/>
    <col min="46" max="46" width="5.7109375" style="3" hidden="1" customWidth="1"/>
    <col min="47" max="49" width="10.7109375" style="3" hidden="1" customWidth="1"/>
    <col min="50" max="50" width="5.7109375" style="3" hidden="1" customWidth="1"/>
    <col min="51" max="53" width="10.7109375" style="3" hidden="1" customWidth="1"/>
    <col min="54" max="54" width="5.7109375" style="3" hidden="1" customWidth="1"/>
    <col min="55" max="57" width="10.7109375" style="3" hidden="1" customWidth="1"/>
    <col min="58" max="58" width="5.7109375" style="3" hidden="1" customWidth="1"/>
    <col min="59" max="61" width="10.7109375" style="3" hidden="1" customWidth="1"/>
    <col min="62" max="62" width="5.7109375" style="3" hidden="1" customWidth="1"/>
    <col min="63" max="72" width="10.7109375" style="3" hidden="1" customWidth="1"/>
    <col min="73" max="73" width="5.7109375" style="3" hidden="1" customWidth="1"/>
    <col min="74" max="83" width="10.7109375" style="3" hidden="1" customWidth="1"/>
    <col min="84" max="84" width="5.7109375" style="3" hidden="1" customWidth="1"/>
    <col min="85" max="94" width="10.7109375" style="3" hidden="1" customWidth="1"/>
    <col min="95" max="95" width="5.7109375" style="3" hidden="1" customWidth="1"/>
    <col min="96" max="105" width="10.7109375" style="3" hidden="1" customWidth="1"/>
    <col min="106" max="106" width="5.7109375" style="3" hidden="1" customWidth="1"/>
    <col min="107" max="116" width="10.7109375" style="3" hidden="1" customWidth="1"/>
    <col min="117" max="117" width="5.7109375" style="3" hidden="1" customWidth="1"/>
    <col min="118" max="123" width="10.7109375" style="3" hidden="1" customWidth="1"/>
    <col min="124" max="16384" width="8.85546875" style="3" hidden="1"/>
  </cols>
  <sheetData>
    <row r="1" spans="1:123" ht="70.150000000000006" customHeight="1" x14ac:dyDescent="0.2">
      <c r="A1" s="1"/>
      <c r="B1" s="2" t="s">
        <v>110</v>
      </c>
      <c r="C1" s="2"/>
      <c r="D1" s="2"/>
      <c r="E1" s="2"/>
      <c r="F1" s="2"/>
      <c r="G1" s="2"/>
      <c r="H1" s="2"/>
      <c r="I1" s="2"/>
      <c r="J1" s="2"/>
      <c r="K1" s="2"/>
      <c r="L1" s="2"/>
      <c r="M1" s="2"/>
      <c r="N1" s="2"/>
      <c r="O1" s="2"/>
      <c r="P1" s="2"/>
      <c r="Q1" s="2"/>
      <c r="R1" s="2"/>
      <c r="S1" s="2"/>
      <c r="T1" s="2"/>
      <c r="U1" s="2"/>
    </row>
    <row r="2" spans="1:123" ht="15" customHeight="1" x14ac:dyDescent="0.2">
      <c r="A2" s="4"/>
      <c r="H2" s="4"/>
      <c r="I2" s="4"/>
      <c r="J2" s="4"/>
      <c r="K2" s="4"/>
      <c r="L2" s="4"/>
      <c r="M2" s="4"/>
      <c r="Q2" s="4"/>
      <c r="S2" s="4"/>
      <c r="T2" s="4"/>
      <c r="U2" s="4"/>
    </row>
    <row r="3" spans="1:123" ht="21.95" customHeight="1" x14ac:dyDescent="0.2">
      <c r="A3" s="5"/>
      <c r="B3" s="6" t="s">
        <v>1</v>
      </c>
      <c r="C3" s="7" t="s">
        <v>111</v>
      </c>
      <c r="E3" s="307" t="s">
        <v>2</v>
      </c>
      <c r="F3" s="309"/>
      <c r="G3" s="309"/>
      <c r="H3" s="309"/>
      <c r="I3" s="323"/>
      <c r="J3" s="8"/>
      <c r="K3" s="307" t="s">
        <v>3</v>
      </c>
      <c r="L3" s="9" t="s">
        <v>4</v>
      </c>
      <c r="M3" s="10">
        <v>401.67</v>
      </c>
      <c r="N3" s="11"/>
      <c r="P3" s="12" t="s">
        <v>5</v>
      </c>
      <c r="Q3" s="13"/>
      <c r="R3" s="13"/>
      <c r="S3" s="13"/>
      <c r="T3" s="14" t="s">
        <v>6</v>
      </c>
      <c r="U3" s="15" t="s">
        <v>112</v>
      </c>
    </row>
    <row r="4" spans="1:123" ht="21.95" customHeight="1" x14ac:dyDescent="0.2">
      <c r="A4" s="5"/>
      <c r="B4" s="16" t="s">
        <v>7</v>
      </c>
      <c r="C4" s="17">
        <v>0</v>
      </c>
      <c r="E4" s="324" t="s">
        <v>132</v>
      </c>
      <c r="F4" s="325"/>
      <c r="G4" s="325"/>
      <c r="H4" s="325"/>
      <c r="I4" s="326"/>
      <c r="J4" s="18"/>
      <c r="K4" s="308"/>
      <c r="L4" s="19" t="s">
        <v>8</v>
      </c>
      <c r="M4" s="10">
        <v>558.33000000000004</v>
      </c>
      <c r="N4" s="18"/>
      <c r="P4" s="20" t="s">
        <v>9</v>
      </c>
      <c r="Q4" s="21"/>
      <c r="R4" s="21"/>
      <c r="S4" s="21"/>
      <c r="T4" s="22">
        <v>264836.19540614286</v>
      </c>
      <c r="U4" s="23">
        <v>234909.70532524871</v>
      </c>
    </row>
    <row r="5" spans="1:123" ht="21.95" customHeight="1" x14ac:dyDescent="0.2">
      <c r="A5" s="5"/>
      <c r="B5" s="16" t="s">
        <v>10</v>
      </c>
      <c r="C5" s="17">
        <v>0</v>
      </c>
      <c r="E5" s="324"/>
      <c r="F5" s="325"/>
      <c r="G5" s="325"/>
      <c r="H5" s="325"/>
      <c r="I5" s="326"/>
      <c r="J5" s="24"/>
      <c r="K5" s="308"/>
      <c r="L5" s="19" t="s">
        <v>11</v>
      </c>
      <c r="M5" s="10">
        <v>569.08000000000004</v>
      </c>
      <c r="N5" s="24"/>
      <c r="P5" s="25" t="s">
        <v>12</v>
      </c>
      <c r="Q5" s="26"/>
      <c r="R5" s="26"/>
      <c r="S5" s="26"/>
      <c r="T5" s="22">
        <v>34481.672641879799</v>
      </c>
      <c r="U5" s="23">
        <v>30585.243633347382</v>
      </c>
    </row>
    <row r="6" spans="1:123" ht="21.95" customHeight="1" x14ac:dyDescent="0.2">
      <c r="A6" s="5"/>
      <c r="B6" s="16" t="s">
        <v>13</v>
      </c>
      <c r="C6" s="17" t="s">
        <v>114</v>
      </c>
      <c r="E6" s="308" t="s">
        <v>14</v>
      </c>
      <c r="F6" s="310"/>
      <c r="G6" s="310"/>
      <c r="H6" s="327" t="s">
        <v>133</v>
      </c>
      <c r="I6" s="328"/>
      <c r="J6" s="24"/>
      <c r="K6" s="313" t="s">
        <v>16</v>
      </c>
      <c r="L6" s="314"/>
      <c r="M6" s="27"/>
      <c r="N6" s="24"/>
      <c r="P6" s="28" t="s">
        <v>17</v>
      </c>
      <c r="Q6" s="29"/>
      <c r="R6" s="29"/>
      <c r="S6" s="29"/>
      <c r="T6" s="30">
        <v>299317.86804802268</v>
      </c>
      <c r="U6" s="31">
        <v>265494.9489585961</v>
      </c>
    </row>
    <row r="7" spans="1:123" ht="21.95" customHeight="1" x14ac:dyDescent="0.2">
      <c r="A7" s="5"/>
      <c r="B7" s="16" t="s">
        <v>18</v>
      </c>
      <c r="C7" s="32" t="s">
        <v>116</v>
      </c>
      <c r="E7" s="308" t="s">
        <v>19</v>
      </c>
      <c r="F7" s="310"/>
      <c r="G7" s="310"/>
      <c r="H7" s="310"/>
      <c r="I7" s="312"/>
      <c r="J7" s="4"/>
      <c r="K7" s="313" t="s">
        <v>20</v>
      </c>
      <c r="L7" s="314"/>
      <c r="M7" s="27">
        <v>0.2346</v>
      </c>
      <c r="N7" s="33"/>
      <c r="P7" s="28" t="s">
        <v>21</v>
      </c>
      <c r="Q7" s="29"/>
      <c r="R7" s="29"/>
      <c r="S7" s="29"/>
      <c r="T7" s="30">
        <v>18258.389950929384</v>
      </c>
      <c r="U7" s="31">
        <v>16195.191886474364</v>
      </c>
    </row>
    <row r="8" spans="1:123" ht="21.95" customHeight="1" x14ac:dyDescent="0.2">
      <c r="A8" s="5"/>
      <c r="B8" s="16" t="s">
        <v>22</v>
      </c>
      <c r="C8" s="32" t="s">
        <v>116</v>
      </c>
      <c r="E8" s="315" t="s">
        <v>134</v>
      </c>
      <c r="F8" s="316"/>
      <c r="G8" s="316"/>
      <c r="H8" s="316"/>
      <c r="I8" s="317"/>
      <c r="J8" s="4"/>
      <c r="K8" s="313" t="s">
        <v>24</v>
      </c>
      <c r="L8" s="314"/>
      <c r="M8" s="27">
        <v>0.13020000000000001</v>
      </c>
      <c r="N8" s="33"/>
      <c r="P8" s="34" t="s">
        <v>25</v>
      </c>
      <c r="Q8" s="35"/>
      <c r="R8" s="35"/>
      <c r="S8" s="35"/>
      <c r="T8" s="36">
        <v>317576.25799895206</v>
      </c>
      <c r="U8" s="37">
        <v>281690.14084507048</v>
      </c>
    </row>
    <row r="9" spans="1:123" ht="21.95" customHeight="1" x14ac:dyDescent="0.2">
      <c r="A9" s="5"/>
      <c r="B9" s="16" t="s">
        <v>26</v>
      </c>
      <c r="C9" s="17" t="s">
        <v>112</v>
      </c>
      <c r="E9" s="315"/>
      <c r="F9" s="316"/>
      <c r="G9" s="316"/>
      <c r="H9" s="316"/>
      <c r="I9" s="317"/>
      <c r="J9" s="4"/>
      <c r="K9" s="313" t="s">
        <v>27</v>
      </c>
      <c r="L9" s="314"/>
      <c r="M9" s="38">
        <v>6.0999999999999999E-2</v>
      </c>
      <c r="N9" s="39"/>
      <c r="P9" s="34" t="s">
        <v>28</v>
      </c>
      <c r="Q9" s="35"/>
      <c r="R9" s="35"/>
      <c r="S9" s="35"/>
      <c r="T9" s="36">
        <v>20642.456769931883</v>
      </c>
      <c r="U9" s="37">
        <v>18309.859154929582</v>
      </c>
    </row>
    <row r="10" spans="1:123" ht="21.95" customHeight="1" x14ac:dyDescent="0.2">
      <c r="A10" s="5"/>
      <c r="B10" s="40" t="s">
        <v>29</v>
      </c>
      <c r="C10" s="41">
        <v>0.88700000000000001</v>
      </c>
      <c r="E10" s="318"/>
      <c r="F10" s="319"/>
      <c r="G10" s="319"/>
      <c r="H10" s="319"/>
      <c r="I10" s="320"/>
      <c r="J10" s="4"/>
      <c r="K10" s="321" t="s">
        <v>30</v>
      </c>
      <c r="L10" s="322"/>
      <c r="M10" s="42">
        <v>6.5000000000000002E-2</v>
      </c>
      <c r="N10" s="39"/>
      <c r="P10" s="43" t="s">
        <v>31</v>
      </c>
      <c r="Q10" s="44"/>
      <c r="R10" s="44"/>
      <c r="S10" s="44"/>
      <c r="T10" s="45">
        <v>338218.71476888395</v>
      </c>
      <c r="U10" s="46">
        <v>300000.00000000006</v>
      </c>
    </row>
    <row r="11" spans="1:123" ht="20.100000000000001" customHeight="1" x14ac:dyDescent="0.2">
      <c r="K11" s="47"/>
      <c r="L11" s="47"/>
      <c r="M11" s="47"/>
      <c r="N11" s="47"/>
    </row>
    <row r="12" spans="1:123" ht="19.899999999999999" customHeight="1" thickBot="1" x14ac:dyDescent="0.3">
      <c r="B12" s="48" t="s">
        <v>32</v>
      </c>
      <c r="C12" s="49"/>
      <c r="D12" s="49"/>
      <c r="E12" s="50"/>
      <c r="F12" s="50"/>
      <c r="G12" s="50"/>
      <c r="H12" s="50"/>
      <c r="I12" s="50"/>
      <c r="J12" s="50"/>
      <c r="K12" s="50"/>
      <c r="L12" s="50"/>
      <c r="M12" s="50"/>
      <c r="N12" s="50"/>
      <c r="O12" s="50"/>
      <c r="P12" s="50"/>
      <c r="Q12" s="50"/>
      <c r="R12" s="51"/>
      <c r="S12" s="50"/>
      <c r="T12" s="50"/>
      <c r="U12" s="50"/>
    </row>
    <row r="13" spans="1:123" ht="15" customHeight="1" thickTop="1" x14ac:dyDescent="0.2">
      <c r="B13" s="52"/>
      <c r="C13" s="53"/>
      <c r="D13" s="53"/>
      <c r="S13" s="54"/>
      <c r="T13" s="54"/>
      <c r="U13" s="54"/>
    </row>
    <row r="14" spans="1:123" ht="24.95" customHeight="1" x14ac:dyDescent="0.2">
      <c r="B14" s="307" t="s">
        <v>33</v>
      </c>
      <c r="C14" s="309" t="s">
        <v>34</v>
      </c>
      <c r="D14" s="309" t="s">
        <v>35</v>
      </c>
      <c r="E14" s="309" t="s">
        <v>36</v>
      </c>
      <c r="F14" s="309" t="s">
        <v>37</v>
      </c>
      <c r="G14" s="309" t="s">
        <v>38</v>
      </c>
      <c r="H14" s="309"/>
      <c r="I14" s="309"/>
      <c r="J14" s="296" t="s">
        <v>39</v>
      </c>
      <c r="K14" s="297"/>
      <c r="L14" s="297"/>
      <c r="M14" s="297"/>
      <c r="N14" s="297"/>
      <c r="O14" s="298"/>
      <c r="P14" s="299" t="s">
        <v>40</v>
      </c>
      <c r="Q14" s="301" t="s">
        <v>41</v>
      </c>
      <c r="R14" s="55"/>
      <c r="S14" s="283" t="s">
        <v>42</v>
      </c>
      <c r="T14" s="284" t="s">
        <v>43</v>
      </c>
      <c r="U14" s="305" t="s">
        <v>44</v>
      </c>
      <c r="BK14" s="56" t="s">
        <v>45</v>
      </c>
      <c r="BL14" s="57"/>
      <c r="BM14" s="57"/>
      <c r="BN14" s="57"/>
      <c r="BO14" s="57"/>
      <c r="BP14" s="57"/>
      <c r="BQ14" s="57"/>
      <c r="BR14" s="57"/>
      <c r="BS14" s="57"/>
      <c r="BT14" s="57"/>
      <c r="BU14" s="58"/>
      <c r="BV14" s="56" t="s">
        <v>46</v>
      </c>
      <c r="BW14" s="57"/>
      <c r="BX14" s="57"/>
      <c r="BY14" s="57"/>
      <c r="BZ14" s="57"/>
      <c r="CA14" s="57"/>
      <c r="CB14" s="57"/>
      <c r="CC14" s="57"/>
      <c r="CD14" s="57"/>
      <c r="CE14" s="57"/>
      <c r="CF14" s="58"/>
      <c r="CG14" s="56" t="s">
        <v>47</v>
      </c>
      <c r="CH14" s="57"/>
      <c r="CI14" s="57"/>
      <c r="CJ14" s="57"/>
      <c r="CK14" s="57"/>
      <c r="CL14" s="57"/>
      <c r="CM14" s="57"/>
      <c r="CN14" s="57"/>
      <c r="CO14" s="57"/>
      <c r="CP14" s="57"/>
      <c r="CQ14" s="58"/>
      <c r="CR14" s="56" t="s">
        <v>48</v>
      </c>
      <c r="CS14" s="57"/>
      <c r="CT14" s="57"/>
      <c r="CU14" s="57"/>
      <c r="CV14" s="57"/>
      <c r="CW14" s="57"/>
      <c r="CX14" s="57"/>
      <c r="CY14" s="57"/>
      <c r="CZ14" s="57"/>
      <c r="DA14" s="57"/>
      <c r="DB14" s="58"/>
      <c r="DC14" s="56" t="s">
        <v>49</v>
      </c>
      <c r="DD14" s="57"/>
      <c r="DE14" s="57"/>
      <c r="DF14" s="57"/>
      <c r="DG14" s="57"/>
      <c r="DH14" s="57"/>
      <c r="DI14" s="57"/>
      <c r="DJ14" s="57"/>
      <c r="DK14" s="57"/>
      <c r="DL14" s="57"/>
      <c r="DM14" s="58"/>
      <c r="DN14" s="56" t="s">
        <v>50</v>
      </c>
      <c r="DO14" s="57"/>
      <c r="DP14" s="57"/>
      <c r="DQ14" s="57"/>
      <c r="DR14" s="57"/>
      <c r="DS14" s="57"/>
    </row>
    <row r="15" spans="1:123" ht="58.15" customHeight="1" x14ac:dyDescent="0.2">
      <c r="B15" s="308"/>
      <c r="C15" s="310"/>
      <c r="D15" s="311"/>
      <c r="E15" s="310"/>
      <c r="F15" s="310"/>
      <c r="G15" s="19" t="s">
        <v>51</v>
      </c>
      <c r="H15" s="19" t="s">
        <v>52</v>
      </c>
      <c r="I15" s="19" t="s">
        <v>6</v>
      </c>
      <c r="J15" s="19" t="s">
        <v>53</v>
      </c>
      <c r="K15" s="19" t="s">
        <v>54</v>
      </c>
      <c r="L15" s="19" t="s">
        <v>55</v>
      </c>
      <c r="M15" s="59" t="s">
        <v>56</v>
      </c>
      <c r="N15" s="59" t="s">
        <v>57</v>
      </c>
      <c r="O15" s="59" t="s">
        <v>58</v>
      </c>
      <c r="P15" s="300"/>
      <c r="Q15" s="302"/>
      <c r="R15" s="55"/>
      <c r="S15" s="303"/>
      <c r="T15" s="304"/>
      <c r="U15" s="306"/>
      <c r="AQ15" s="60" t="s">
        <v>59</v>
      </c>
      <c r="AR15" s="60" t="s">
        <v>60</v>
      </c>
      <c r="AS15" s="60" t="s">
        <v>61</v>
      </c>
      <c r="AT15" s="61"/>
      <c r="AU15" s="60" t="s">
        <v>62</v>
      </c>
      <c r="AV15" s="60" t="s">
        <v>63</v>
      </c>
      <c r="AW15" s="60" t="s">
        <v>64</v>
      </c>
      <c r="AX15" s="61"/>
      <c r="AY15" s="60" t="s">
        <v>65</v>
      </c>
      <c r="AZ15" s="60" t="s">
        <v>66</v>
      </c>
      <c r="BA15" s="60" t="s">
        <v>67</v>
      </c>
      <c r="BB15" s="61"/>
      <c r="BC15" s="60" t="s">
        <v>68</v>
      </c>
      <c r="BD15" s="60" t="s">
        <v>69</v>
      </c>
      <c r="BE15" s="60" t="s">
        <v>70</v>
      </c>
      <c r="BF15" s="61"/>
      <c r="BG15" s="60" t="s">
        <v>71</v>
      </c>
      <c r="BH15" s="60" t="s">
        <v>72</v>
      </c>
      <c r="BI15" s="60" t="s">
        <v>73</v>
      </c>
      <c r="BJ15" s="61"/>
      <c r="BK15" s="60" t="s">
        <v>74</v>
      </c>
      <c r="BL15" s="60" t="s">
        <v>75</v>
      </c>
      <c r="BM15" s="60" t="s">
        <v>76</v>
      </c>
      <c r="BN15" s="60" t="s">
        <v>77</v>
      </c>
      <c r="BO15" s="60" t="s">
        <v>78</v>
      </c>
      <c r="BP15" s="60" t="s">
        <v>79</v>
      </c>
      <c r="BQ15" s="60" t="s">
        <v>80</v>
      </c>
      <c r="BR15" s="60" t="s">
        <v>81</v>
      </c>
      <c r="BS15" s="60" t="s">
        <v>82</v>
      </c>
      <c r="BT15" s="60" t="s">
        <v>83</v>
      </c>
      <c r="BU15" s="61"/>
      <c r="BV15" s="60" t="s">
        <v>74</v>
      </c>
      <c r="BW15" s="60" t="s">
        <v>75</v>
      </c>
      <c r="BX15" s="60" t="s">
        <v>76</v>
      </c>
      <c r="BY15" s="60" t="s">
        <v>77</v>
      </c>
      <c r="BZ15" s="60" t="s">
        <v>78</v>
      </c>
      <c r="CA15" s="60" t="s">
        <v>79</v>
      </c>
      <c r="CB15" s="60" t="s">
        <v>80</v>
      </c>
      <c r="CC15" s="60" t="s">
        <v>81</v>
      </c>
      <c r="CD15" s="60" t="s">
        <v>82</v>
      </c>
      <c r="CE15" s="60" t="s">
        <v>83</v>
      </c>
      <c r="CF15" s="61"/>
      <c r="CG15" s="60" t="s">
        <v>74</v>
      </c>
      <c r="CH15" s="60" t="s">
        <v>75</v>
      </c>
      <c r="CI15" s="60" t="s">
        <v>76</v>
      </c>
      <c r="CJ15" s="60" t="s">
        <v>77</v>
      </c>
      <c r="CK15" s="60" t="s">
        <v>78</v>
      </c>
      <c r="CL15" s="60" t="s">
        <v>79</v>
      </c>
      <c r="CM15" s="60" t="s">
        <v>80</v>
      </c>
      <c r="CN15" s="60" t="s">
        <v>81</v>
      </c>
      <c r="CO15" s="60" t="s">
        <v>82</v>
      </c>
      <c r="CP15" s="60" t="s">
        <v>83</v>
      </c>
      <c r="CR15" s="60" t="s">
        <v>74</v>
      </c>
      <c r="CS15" s="60" t="s">
        <v>75</v>
      </c>
      <c r="CT15" s="60" t="s">
        <v>76</v>
      </c>
      <c r="CU15" s="60" t="s">
        <v>77</v>
      </c>
      <c r="CV15" s="60" t="s">
        <v>78</v>
      </c>
      <c r="CW15" s="60" t="s">
        <v>79</v>
      </c>
      <c r="CX15" s="60" t="s">
        <v>80</v>
      </c>
      <c r="CY15" s="60" t="s">
        <v>81</v>
      </c>
      <c r="CZ15" s="60" t="s">
        <v>82</v>
      </c>
      <c r="DA15" s="60" t="s">
        <v>83</v>
      </c>
      <c r="DC15" s="60" t="s">
        <v>74</v>
      </c>
      <c r="DD15" s="60" t="s">
        <v>75</v>
      </c>
      <c r="DE15" s="60" t="s">
        <v>76</v>
      </c>
      <c r="DF15" s="60" t="s">
        <v>77</v>
      </c>
      <c r="DG15" s="60" t="s">
        <v>78</v>
      </c>
      <c r="DH15" s="60" t="s">
        <v>79</v>
      </c>
      <c r="DI15" s="60" t="s">
        <v>80</v>
      </c>
      <c r="DJ15" s="60" t="s">
        <v>81</v>
      </c>
      <c r="DK15" s="60" t="s">
        <v>82</v>
      </c>
      <c r="DL15" s="60" t="s">
        <v>83</v>
      </c>
      <c r="DN15" s="60" t="s">
        <v>77</v>
      </c>
      <c r="DO15" s="60" t="s">
        <v>79</v>
      </c>
      <c r="DP15" s="60" t="s">
        <v>80</v>
      </c>
      <c r="DQ15" s="60" t="s">
        <v>81</v>
      </c>
      <c r="DR15" s="60" t="s">
        <v>82</v>
      </c>
      <c r="DS15" s="60" t="s">
        <v>83</v>
      </c>
    </row>
    <row r="16" spans="1:123" s="5" customFormat="1" ht="18" customHeight="1" x14ac:dyDescent="0.25">
      <c r="B16" s="62"/>
      <c r="C16" s="63"/>
      <c r="D16" s="63"/>
      <c r="E16" s="63"/>
      <c r="F16" s="63"/>
      <c r="G16" s="64"/>
      <c r="H16" s="65"/>
      <c r="I16" s="66">
        <v>0</v>
      </c>
      <c r="J16" s="67"/>
      <c r="K16" s="68"/>
      <c r="L16" s="69">
        <v>0</v>
      </c>
      <c r="M16" s="70">
        <v>0</v>
      </c>
      <c r="N16" s="71">
        <v>0</v>
      </c>
      <c r="O16" s="71">
        <v>0</v>
      </c>
      <c r="P16" s="71">
        <v>0</v>
      </c>
      <c r="Q16" s="72">
        <v>0</v>
      </c>
      <c r="R16" s="73"/>
      <c r="S16" s="74">
        <v>0</v>
      </c>
      <c r="T16" s="75">
        <v>0</v>
      </c>
      <c r="U16" s="76">
        <v>0</v>
      </c>
      <c r="AQ16" s="77">
        <v>0</v>
      </c>
      <c r="AR16" s="77">
        <v>0</v>
      </c>
      <c r="AS16" s="77">
        <v>0</v>
      </c>
      <c r="AU16" s="77">
        <v>0</v>
      </c>
      <c r="AV16" s="77">
        <v>0</v>
      </c>
      <c r="AW16" s="77">
        <v>0</v>
      </c>
      <c r="AY16" s="77">
        <v>0</v>
      </c>
      <c r="AZ16" s="77">
        <v>0</v>
      </c>
      <c r="BA16" s="77">
        <v>0</v>
      </c>
      <c r="BC16" s="77">
        <v>0</v>
      </c>
      <c r="BD16" s="77">
        <v>0</v>
      </c>
      <c r="BE16" s="77">
        <v>0</v>
      </c>
      <c r="BG16" s="77">
        <v>0</v>
      </c>
      <c r="BH16" s="77">
        <v>0</v>
      </c>
      <c r="BI16" s="77">
        <v>0</v>
      </c>
      <c r="BK16" s="77">
        <v>0</v>
      </c>
      <c r="BL16" s="77">
        <v>0</v>
      </c>
      <c r="BM16" s="77">
        <v>0</v>
      </c>
      <c r="BN16" s="77">
        <v>0</v>
      </c>
      <c r="BO16" s="77">
        <v>0</v>
      </c>
      <c r="BP16" s="77">
        <v>0</v>
      </c>
      <c r="BQ16" s="77">
        <v>0</v>
      </c>
      <c r="BR16" s="77">
        <v>0</v>
      </c>
      <c r="BS16" s="77">
        <v>0</v>
      </c>
      <c r="BT16" s="77">
        <v>0</v>
      </c>
      <c r="BV16" s="77">
        <v>0</v>
      </c>
      <c r="BW16" s="77">
        <v>0</v>
      </c>
      <c r="BX16" s="77">
        <v>0</v>
      </c>
      <c r="BY16" s="77">
        <v>0</v>
      </c>
      <c r="BZ16" s="77">
        <v>0</v>
      </c>
      <c r="CA16" s="77">
        <v>0</v>
      </c>
      <c r="CB16" s="77">
        <v>0</v>
      </c>
      <c r="CC16" s="77">
        <v>0</v>
      </c>
      <c r="CD16" s="77">
        <v>0</v>
      </c>
      <c r="CE16" s="77">
        <v>0</v>
      </c>
      <c r="CG16" s="77">
        <v>0</v>
      </c>
      <c r="CH16" s="77">
        <v>0</v>
      </c>
      <c r="CI16" s="77">
        <v>0</v>
      </c>
      <c r="CJ16" s="77">
        <v>0</v>
      </c>
      <c r="CK16" s="77">
        <v>0</v>
      </c>
      <c r="CL16" s="77">
        <v>0</v>
      </c>
      <c r="CM16" s="77">
        <v>0</v>
      </c>
      <c r="CN16" s="77">
        <v>0</v>
      </c>
      <c r="CO16" s="77">
        <v>0</v>
      </c>
      <c r="CP16" s="77">
        <v>0</v>
      </c>
      <c r="CR16" s="77">
        <v>0</v>
      </c>
      <c r="CS16" s="77">
        <v>0</v>
      </c>
      <c r="CT16" s="77">
        <v>0</v>
      </c>
      <c r="CU16" s="77">
        <v>0</v>
      </c>
      <c r="CV16" s="77">
        <v>0</v>
      </c>
      <c r="CW16" s="77">
        <v>0</v>
      </c>
      <c r="CX16" s="77">
        <v>0</v>
      </c>
      <c r="CY16" s="77">
        <v>0</v>
      </c>
      <c r="CZ16" s="77">
        <v>0</v>
      </c>
      <c r="DA16" s="77">
        <v>0</v>
      </c>
      <c r="DC16" s="77">
        <v>0</v>
      </c>
      <c r="DD16" s="77">
        <v>0</v>
      </c>
      <c r="DE16" s="77">
        <v>0</v>
      </c>
      <c r="DF16" s="77">
        <v>0</v>
      </c>
      <c r="DG16" s="77">
        <v>0</v>
      </c>
      <c r="DH16" s="77">
        <v>0</v>
      </c>
      <c r="DI16" s="77">
        <v>0</v>
      </c>
      <c r="DJ16" s="77">
        <v>0</v>
      </c>
      <c r="DK16" s="77">
        <v>0</v>
      </c>
      <c r="DL16" s="77">
        <v>0</v>
      </c>
      <c r="DN16" s="77"/>
      <c r="DO16" s="77"/>
      <c r="DP16" s="77"/>
      <c r="DQ16" s="77"/>
      <c r="DR16" s="77"/>
      <c r="DS16" s="77"/>
    </row>
    <row r="17" spans="2:137" s="5" customFormat="1" ht="18" customHeight="1" x14ac:dyDescent="0.25">
      <c r="B17" s="78"/>
      <c r="C17" s="63"/>
      <c r="D17" s="63"/>
      <c r="E17" s="63"/>
      <c r="F17" s="63"/>
      <c r="G17" s="64"/>
      <c r="H17" s="65"/>
      <c r="I17" s="79">
        <v>0</v>
      </c>
      <c r="J17" s="80"/>
      <c r="K17" s="68"/>
      <c r="L17" s="81">
        <v>0</v>
      </c>
      <c r="M17" s="82">
        <v>0</v>
      </c>
      <c r="N17" s="83">
        <v>0</v>
      </c>
      <c r="O17" s="71">
        <v>0</v>
      </c>
      <c r="P17" s="71">
        <v>0</v>
      </c>
      <c r="Q17" s="84">
        <v>0</v>
      </c>
      <c r="R17" s="73"/>
      <c r="S17" s="74">
        <v>0</v>
      </c>
      <c r="T17" s="75">
        <v>0</v>
      </c>
      <c r="U17" s="76">
        <v>0</v>
      </c>
      <c r="AQ17" s="77">
        <v>0</v>
      </c>
      <c r="AR17" s="77">
        <v>0</v>
      </c>
      <c r="AS17" s="77">
        <v>0</v>
      </c>
      <c r="AU17" s="77">
        <v>0</v>
      </c>
      <c r="AV17" s="77">
        <v>0</v>
      </c>
      <c r="AW17" s="77">
        <v>0</v>
      </c>
      <c r="AY17" s="77">
        <v>0</v>
      </c>
      <c r="AZ17" s="77">
        <v>0</v>
      </c>
      <c r="BA17" s="77">
        <v>0</v>
      </c>
      <c r="BC17" s="77">
        <v>0</v>
      </c>
      <c r="BD17" s="77">
        <v>0</v>
      </c>
      <c r="BE17" s="77">
        <v>0</v>
      </c>
      <c r="BG17" s="77">
        <v>0</v>
      </c>
      <c r="BH17" s="77">
        <v>0</v>
      </c>
      <c r="BI17" s="77">
        <v>0</v>
      </c>
      <c r="BK17" s="77">
        <v>0</v>
      </c>
      <c r="BL17" s="77">
        <v>0</v>
      </c>
      <c r="BM17" s="77">
        <v>0</v>
      </c>
      <c r="BN17" s="77">
        <v>0</v>
      </c>
      <c r="BO17" s="77">
        <v>0</v>
      </c>
      <c r="BP17" s="77">
        <v>0</v>
      </c>
      <c r="BQ17" s="77">
        <v>0</v>
      </c>
      <c r="BR17" s="77">
        <v>0</v>
      </c>
      <c r="BS17" s="77">
        <v>0</v>
      </c>
      <c r="BT17" s="77">
        <v>0</v>
      </c>
      <c r="BV17" s="77">
        <v>0</v>
      </c>
      <c r="BW17" s="77">
        <v>0</v>
      </c>
      <c r="BX17" s="77">
        <v>0</v>
      </c>
      <c r="BY17" s="77">
        <v>0</v>
      </c>
      <c r="BZ17" s="77">
        <v>0</v>
      </c>
      <c r="CA17" s="77">
        <v>0</v>
      </c>
      <c r="CB17" s="77">
        <v>0</v>
      </c>
      <c r="CC17" s="77">
        <v>0</v>
      </c>
      <c r="CD17" s="77">
        <v>0</v>
      </c>
      <c r="CE17" s="77">
        <v>0</v>
      </c>
      <c r="CG17" s="77">
        <v>0</v>
      </c>
      <c r="CH17" s="77">
        <v>0</v>
      </c>
      <c r="CI17" s="77">
        <v>0</v>
      </c>
      <c r="CJ17" s="77">
        <v>0</v>
      </c>
      <c r="CK17" s="77">
        <v>0</v>
      </c>
      <c r="CL17" s="77">
        <v>0</v>
      </c>
      <c r="CM17" s="77">
        <v>0</v>
      </c>
      <c r="CN17" s="77">
        <v>0</v>
      </c>
      <c r="CO17" s="77">
        <v>0</v>
      </c>
      <c r="CP17" s="77">
        <v>0</v>
      </c>
      <c r="CR17" s="77">
        <v>0</v>
      </c>
      <c r="CS17" s="77">
        <v>0</v>
      </c>
      <c r="CT17" s="77">
        <v>0</v>
      </c>
      <c r="CU17" s="77">
        <v>0</v>
      </c>
      <c r="CV17" s="77">
        <v>0</v>
      </c>
      <c r="CW17" s="77">
        <v>0</v>
      </c>
      <c r="CX17" s="77">
        <v>0</v>
      </c>
      <c r="CY17" s="77">
        <v>0</v>
      </c>
      <c r="CZ17" s="77">
        <v>0</v>
      </c>
      <c r="DA17" s="77">
        <v>0</v>
      </c>
      <c r="DC17" s="77">
        <v>0</v>
      </c>
      <c r="DD17" s="77">
        <v>0</v>
      </c>
      <c r="DE17" s="77">
        <v>0</v>
      </c>
      <c r="DF17" s="77">
        <v>0</v>
      </c>
      <c r="DG17" s="77">
        <v>0</v>
      </c>
      <c r="DH17" s="77">
        <v>0</v>
      </c>
      <c r="DI17" s="77">
        <v>0</v>
      </c>
      <c r="DJ17" s="77">
        <v>0</v>
      </c>
      <c r="DK17" s="77">
        <v>0</v>
      </c>
      <c r="DL17" s="77">
        <v>0</v>
      </c>
      <c r="DN17" s="77"/>
      <c r="DO17" s="77"/>
      <c r="DP17" s="77"/>
      <c r="DQ17" s="77"/>
      <c r="DR17" s="77"/>
      <c r="DS17" s="77"/>
    </row>
    <row r="18" spans="2:137" s="5" customFormat="1" ht="18" customHeight="1" x14ac:dyDescent="0.25">
      <c r="B18" s="78"/>
      <c r="C18" s="85"/>
      <c r="D18" s="63"/>
      <c r="E18" s="63"/>
      <c r="F18" s="63"/>
      <c r="G18" s="86"/>
      <c r="H18" s="87"/>
      <c r="I18" s="79">
        <v>0</v>
      </c>
      <c r="J18" s="80"/>
      <c r="K18" s="68"/>
      <c r="L18" s="81">
        <v>0</v>
      </c>
      <c r="M18" s="82">
        <v>0</v>
      </c>
      <c r="N18" s="83">
        <v>0</v>
      </c>
      <c r="O18" s="71">
        <v>0</v>
      </c>
      <c r="P18" s="71">
        <v>0</v>
      </c>
      <c r="Q18" s="84">
        <v>0</v>
      </c>
      <c r="R18" s="73"/>
      <c r="S18" s="74">
        <v>0</v>
      </c>
      <c r="T18" s="75">
        <v>0</v>
      </c>
      <c r="U18" s="76">
        <v>0</v>
      </c>
      <c r="AQ18" s="77">
        <v>0</v>
      </c>
      <c r="AR18" s="77">
        <v>0</v>
      </c>
      <c r="AS18" s="77">
        <v>0</v>
      </c>
      <c r="AU18" s="77">
        <v>0</v>
      </c>
      <c r="AV18" s="77">
        <v>0</v>
      </c>
      <c r="AW18" s="77">
        <v>0</v>
      </c>
      <c r="AY18" s="77">
        <v>0</v>
      </c>
      <c r="AZ18" s="77">
        <v>0</v>
      </c>
      <c r="BA18" s="77">
        <v>0</v>
      </c>
      <c r="BC18" s="77">
        <v>0</v>
      </c>
      <c r="BD18" s="77">
        <v>0</v>
      </c>
      <c r="BE18" s="77">
        <v>0</v>
      </c>
      <c r="BG18" s="77">
        <v>0</v>
      </c>
      <c r="BH18" s="77">
        <v>0</v>
      </c>
      <c r="BI18" s="77">
        <v>0</v>
      </c>
      <c r="BK18" s="77">
        <v>0</v>
      </c>
      <c r="BL18" s="77">
        <v>0</v>
      </c>
      <c r="BM18" s="77">
        <v>0</v>
      </c>
      <c r="BN18" s="77">
        <v>0</v>
      </c>
      <c r="BO18" s="77">
        <v>0</v>
      </c>
      <c r="BP18" s="77">
        <v>0</v>
      </c>
      <c r="BQ18" s="77">
        <v>0</v>
      </c>
      <c r="BR18" s="77">
        <v>0</v>
      </c>
      <c r="BS18" s="77">
        <v>0</v>
      </c>
      <c r="BT18" s="77">
        <v>0</v>
      </c>
      <c r="BV18" s="77">
        <v>0</v>
      </c>
      <c r="BW18" s="77">
        <v>0</v>
      </c>
      <c r="BX18" s="77">
        <v>0</v>
      </c>
      <c r="BY18" s="77">
        <v>0</v>
      </c>
      <c r="BZ18" s="77">
        <v>0</v>
      </c>
      <c r="CA18" s="77">
        <v>0</v>
      </c>
      <c r="CB18" s="77">
        <v>0</v>
      </c>
      <c r="CC18" s="77">
        <v>0</v>
      </c>
      <c r="CD18" s="77">
        <v>0</v>
      </c>
      <c r="CE18" s="77">
        <v>0</v>
      </c>
      <c r="CG18" s="77">
        <v>0</v>
      </c>
      <c r="CH18" s="77">
        <v>0</v>
      </c>
      <c r="CI18" s="77">
        <v>0</v>
      </c>
      <c r="CJ18" s="77">
        <v>0</v>
      </c>
      <c r="CK18" s="77">
        <v>0</v>
      </c>
      <c r="CL18" s="77">
        <v>0</v>
      </c>
      <c r="CM18" s="77">
        <v>0</v>
      </c>
      <c r="CN18" s="77">
        <v>0</v>
      </c>
      <c r="CO18" s="77">
        <v>0</v>
      </c>
      <c r="CP18" s="77">
        <v>0</v>
      </c>
      <c r="CR18" s="77">
        <v>0</v>
      </c>
      <c r="CS18" s="77">
        <v>0</v>
      </c>
      <c r="CT18" s="77">
        <v>0</v>
      </c>
      <c r="CU18" s="77">
        <v>0</v>
      </c>
      <c r="CV18" s="77">
        <v>0</v>
      </c>
      <c r="CW18" s="77">
        <v>0</v>
      </c>
      <c r="CX18" s="77">
        <v>0</v>
      </c>
      <c r="CY18" s="77">
        <v>0</v>
      </c>
      <c r="CZ18" s="77">
        <v>0</v>
      </c>
      <c r="DA18" s="77">
        <v>0</v>
      </c>
      <c r="DC18" s="77">
        <v>0</v>
      </c>
      <c r="DD18" s="77">
        <v>0</v>
      </c>
      <c r="DE18" s="77">
        <v>0</v>
      </c>
      <c r="DF18" s="77">
        <v>0</v>
      </c>
      <c r="DG18" s="77">
        <v>0</v>
      </c>
      <c r="DH18" s="77">
        <v>0</v>
      </c>
      <c r="DI18" s="77">
        <v>0</v>
      </c>
      <c r="DJ18" s="77">
        <v>0</v>
      </c>
      <c r="DK18" s="77">
        <v>0</v>
      </c>
      <c r="DL18" s="77">
        <v>0</v>
      </c>
      <c r="DN18" s="77"/>
      <c r="DO18" s="77"/>
      <c r="DP18" s="77"/>
      <c r="DQ18" s="77"/>
      <c r="DR18" s="77"/>
      <c r="DS18" s="77"/>
    </row>
    <row r="19" spans="2:137" s="5" customFormat="1" ht="18" customHeight="1" x14ac:dyDescent="0.25">
      <c r="B19" s="78"/>
      <c r="C19" s="85"/>
      <c r="D19" s="85"/>
      <c r="E19" s="85"/>
      <c r="F19" s="85"/>
      <c r="G19" s="86">
        <v>0</v>
      </c>
      <c r="H19" s="87"/>
      <c r="I19" s="79">
        <v>0</v>
      </c>
      <c r="J19" s="80"/>
      <c r="K19" s="88">
        <v>0</v>
      </c>
      <c r="L19" s="81">
        <v>0</v>
      </c>
      <c r="M19" s="82">
        <v>0</v>
      </c>
      <c r="N19" s="83">
        <v>0</v>
      </c>
      <c r="O19" s="71">
        <v>0</v>
      </c>
      <c r="P19" s="71">
        <v>0</v>
      </c>
      <c r="Q19" s="84">
        <v>0</v>
      </c>
      <c r="R19" s="73"/>
      <c r="S19" s="74">
        <v>0</v>
      </c>
      <c r="T19" s="75">
        <v>0</v>
      </c>
      <c r="U19" s="76">
        <v>0</v>
      </c>
      <c r="AQ19" s="77">
        <v>0</v>
      </c>
      <c r="AR19" s="77">
        <v>0</v>
      </c>
      <c r="AS19" s="77">
        <v>0</v>
      </c>
      <c r="AU19" s="77">
        <v>0</v>
      </c>
      <c r="AV19" s="77">
        <v>0</v>
      </c>
      <c r="AW19" s="77">
        <v>0</v>
      </c>
      <c r="AY19" s="77">
        <v>0</v>
      </c>
      <c r="AZ19" s="77">
        <v>0</v>
      </c>
      <c r="BA19" s="77">
        <v>0</v>
      </c>
      <c r="BC19" s="77">
        <v>0</v>
      </c>
      <c r="BD19" s="77">
        <v>0</v>
      </c>
      <c r="BE19" s="77">
        <v>0</v>
      </c>
      <c r="BG19" s="77">
        <v>0</v>
      </c>
      <c r="BH19" s="77">
        <v>0</v>
      </c>
      <c r="BI19" s="77">
        <v>0</v>
      </c>
      <c r="BK19" s="77">
        <v>0</v>
      </c>
      <c r="BL19" s="77">
        <v>0</v>
      </c>
      <c r="BM19" s="77">
        <v>0</v>
      </c>
      <c r="BN19" s="77">
        <v>0</v>
      </c>
      <c r="BO19" s="77">
        <v>0</v>
      </c>
      <c r="BP19" s="77">
        <v>0</v>
      </c>
      <c r="BQ19" s="77">
        <v>0</v>
      </c>
      <c r="BR19" s="77">
        <v>0</v>
      </c>
      <c r="BS19" s="77">
        <v>0</v>
      </c>
      <c r="BT19" s="77">
        <v>0</v>
      </c>
      <c r="BV19" s="77">
        <v>0</v>
      </c>
      <c r="BW19" s="77">
        <v>0</v>
      </c>
      <c r="BX19" s="77">
        <v>0</v>
      </c>
      <c r="BY19" s="77">
        <v>0</v>
      </c>
      <c r="BZ19" s="77">
        <v>0</v>
      </c>
      <c r="CA19" s="77">
        <v>0</v>
      </c>
      <c r="CB19" s="77">
        <v>0</v>
      </c>
      <c r="CC19" s="77">
        <v>0</v>
      </c>
      <c r="CD19" s="77">
        <v>0</v>
      </c>
      <c r="CE19" s="77">
        <v>0</v>
      </c>
      <c r="CG19" s="77">
        <v>0</v>
      </c>
      <c r="CH19" s="77">
        <v>0</v>
      </c>
      <c r="CI19" s="77">
        <v>0</v>
      </c>
      <c r="CJ19" s="77">
        <v>0</v>
      </c>
      <c r="CK19" s="77">
        <v>0</v>
      </c>
      <c r="CL19" s="77">
        <v>0</v>
      </c>
      <c r="CM19" s="77">
        <v>0</v>
      </c>
      <c r="CN19" s="77">
        <v>0</v>
      </c>
      <c r="CO19" s="77">
        <v>0</v>
      </c>
      <c r="CP19" s="77">
        <v>0</v>
      </c>
      <c r="CR19" s="77">
        <v>0</v>
      </c>
      <c r="CS19" s="77">
        <v>0</v>
      </c>
      <c r="CT19" s="77">
        <v>0</v>
      </c>
      <c r="CU19" s="77">
        <v>0</v>
      </c>
      <c r="CV19" s="77">
        <v>0</v>
      </c>
      <c r="CW19" s="77">
        <v>0</v>
      </c>
      <c r="CX19" s="77">
        <v>0</v>
      </c>
      <c r="CY19" s="77">
        <v>0</v>
      </c>
      <c r="CZ19" s="77">
        <v>0</v>
      </c>
      <c r="DA19" s="77">
        <v>0</v>
      </c>
      <c r="DC19" s="77">
        <v>0</v>
      </c>
      <c r="DD19" s="77">
        <v>0</v>
      </c>
      <c r="DE19" s="77">
        <v>0</v>
      </c>
      <c r="DF19" s="77">
        <v>0</v>
      </c>
      <c r="DG19" s="77">
        <v>0</v>
      </c>
      <c r="DH19" s="77">
        <v>0</v>
      </c>
      <c r="DI19" s="77">
        <v>0</v>
      </c>
      <c r="DJ19" s="77">
        <v>0</v>
      </c>
      <c r="DK19" s="77">
        <v>0</v>
      </c>
      <c r="DL19" s="77">
        <v>0</v>
      </c>
      <c r="DN19" s="77"/>
      <c r="DO19" s="77"/>
      <c r="DP19" s="77"/>
      <c r="DQ19" s="77"/>
      <c r="DR19" s="77"/>
      <c r="DS19" s="77"/>
    </row>
    <row r="20" spans="2:137" s="5" customFormat="1" ht="18" customHeight="1" x14ac:dyDescent="0.25">
      <c r="B20" s="78"/>
      <c r="C20" s="85"/>
      <c r="D20" s="85"/>
      <c r="E20" s="85"/>
      <c r="F20" s="85"/>
      <c r="G20" s="86"/>
      <c r="H20" s="87"/>
      <c r="I20" s="79">
        <v>0</v>
      </c>
      <c r="J20" s="80"/>
      <c r="K20" s="88"/>
      <c r="L20" s="81">
        <v>0</v>
      </c>
      <c r="M20" s="82">
        <v>0</v>
      </c>
      <c r="N20" s="83">
        <v>0</v>
      </c>
      <c r="O20" s="71">
        <v>0</v>
      </c>
      <c r="P20" s="71">
        <v>0</v>
      </c>
      <c r="Q20" s="84">
        <v>0</v>
      </c>
      <c r="R20" s="73"/>
      <c r="S20" s="74">
        <v>0</v>
      </c>
      <c r="T20" s="75">
        <v>0</v>
      </c>
      <c r="U20" s="76">
        <v>0</v>
      </c>
      <c r="AQ20" s="77">
        <v>0</v>
      </c>
      <c r="AR20" s="77">
        <v>0</v>
      </c>
      <c r="AS20" s="77">
        <v>0</v>
      </c>
      <c r="AU20" s="77">
        <v>0</v>
      </c>
      <c r="AV20" s="77">
        <v>0</v>
      </c>
      <c r="AW20" s="77">
        <v>0</v>
      </c>
      <c r="AY20" s="77">
        <v>0</v>
      </c>
      <c r="AZ20" s="77">
        <v>0</v>
      </c>
      <c r="BA20" s="77">
        <v>0</v>
      </c>
      <c r="BC20" s="77">
        <v>0</v>
      </c>
      <c r="BD20" s="77">
        <v>0</v>
      </c>
      <c r="BE20" s="77">
        <v>0</v>
      </c>
      <c r="BG20" s="77">
        <v>0</v>
      </c>
      <c r="BH20" s="77">
        <v>0</v>
      </c>
      <c r="BI20" s="77">
        <v>0</v>
      </c>
      <c r="BK20" s="77">
        <v>0</v>
      </c>
      <c r="BL20" s="77">
        <v>0</v>
      </c>
      <c r="BM20" s="77">
        <v>0</v>
      </c>
      <c r="BN20" s="77">
        <v>0</v>
      </c>
      <c r="BO20" s="77">
        <v>0</v>
      </c>
      <c r="BP20" s="77">
        <v>0</v>
      </c>
      <c r="BQ20" s="77">
        <v>0</v>
      </c>
      <c r="BR20" s="77">
        <v>0</v>
      </c>
      <c r="BS20" s="77">
        <v>0</v>
      </c>
      <c r="BT20" s="77">
        <v>0</v>
      </c>
      <c r="BV20" s="77">
        <v>0</v>
      </c>
      <c r="BW20" s="77">
        <v>0</v>
      </c>
      <c r="BX20" s="77">
        <v>0</v>
      </c>
      <c r="BY20" s="77">
        <v>0</v>
      </c>
      <c r="BZ20" s="77">
        <v>0</v>
      </c>
      <c r="CA20" s="77">
        <v>0</v>
      </c>
      <c r="CB20" s="77">
        <v>0</v>
      </c>
      <c r="CC20" s="77">
        <v>0</v>
      </c>
      <c r="CD20" s="77">
        <v>0</v>
      </c>
      <c r="CE20" s="77">
        <v>0</v>
      </c>
      <c r="CG20" s="77">
        <v>0</v>
      </c>
      <c r="CH20" s="77">
        <v>0</v>
      </c>
      <c r="CI20" s="77">
        <v>0</v>
      </c>
      <c r="CJ20" s="77">
        <v>0</v>
      </c>
      <c r="CK20" s="77">
        <v>0</v>
      </c>
      <c r="CL20" s="77">
        <v>0</v>
      </c>
      <c r="CM20" s="77">
        <v>0</v>
      </c>
      <c r="CN20" s="77">
        <v>0</v>
      </c>
      <c r="CO20" s="77">
        <v>0</v>
      </c>
      <c r="CP20" s="77">
        <v>0</v>
      </c>
      <c r="CR20" s="77">
        <v>0</v>
      </c>
      <c r="CS20" s="77">
        <v>0</v>
      </c>
      <c r="CT20" s="77">
        <v>0</v>
      </c>
      <c r="CU20" s="77">
        <v>0</v>
      </c>
      <c r="CV20" s="77">
        <v>0</v>
      </c>
      <c r="CW20" s="77">
        <v>0</v>
      </c>
      <c r="CX20" s="77">
        <v>0</v>
      </c>
      <c r="CY20" s="77">
        <v>0</v>
      </c>
      <c r="CZ20" s="77">
        <v>0</v>
      </c>
      <c r="DA20" s="77">
        <v>0</v>
      </c>
      <c r="DC20" s="77">
        <v>0</v>
      </c>
      <c r="DD20" s="77">
        <v>0</v>
      </c>
      <c r="DE20" s="77">
        <v>0</v>
      </c>
      <c r="DF20" s="77">
        <v>0</v>
      </c>
      <c r="DG20" s="77">
        <v>0</v>
      </c>
      <c r="DH20" s="77">
        <v>0</v>
      </c>
      <c r="DI20" s="77">
        <v>0</v>
      </c>
      <c r="DJ20" s="77">
        <v>0</v>
      </c>
      <c r="DK20" s="77">
        <v>0</v>
      </c>
      <c r="DL20" s="77">
        <v>0</v>
      </c>
      <c r="DN20" s="77"/>
      <c r="DO20" s="77"/>
      <c r="DP20" s="77"/>
      <c r="DQ20" s="77"/>
      <c r="DR20" s="77"/>
      <c r="DS20" s="77"/>
    </row>
    <row r="21" spans="2:137" s="5" customFormat="1" ht="18" customHeight="1" x14ac:dyDescent="0.25">
      <c r="B21" s="78"/>
      <c r="C21" s="85"/>
      <c r="D21" s="85"/>
      <c r="E21" s="85"/>
      <c r="F21" s="85"/>
      <c r="G21" s="86"/>
      <c r="H21" s="87"/>
      <c r="I21" s="79">
        <v>0</v>
      </c>
      <c r="J21" s="80"/>
      <c r="K21" s="88"/>
      <c r="L21" s="81">
        <v>0</v>
      </c>
      <c r="M21" s="82">
        <v>0</v>
      </c>
      <c r="N21" s="83">
        <v>0</v>
      </c>
      <c r="O21" s="71">
        <v>0</v>
      </c>
      <c r="P21" s="71">
        <v>0</v>
      </c>
      <c r="Q21" s="84">
        <v>0</v>
      </c>
      <c r="R21" s="73"/>
      <c r="S21" s="74">
        <v>0</v>
      </c>
      <c r="T21" s="75">
        <v>0</v>
      </c>
      <c r="U21" s="76">
        <v>0</v>
      </c>
      <c r="AQ21" s="77">
        <v>0</v>
      </c>
      <c r="AR21" s="77">
        <v>0</v>
      </c>
      <c r="AS21" s="77">
        <v>0</v>
      </c>
      <c r="AU21" s="77">
        <v>0</v>
      </c>
      <c r="AV21" s="77">
        <v>0</v>
      </c>
      <c r="AW21" s="77">
        <v>0</v>
      </c>
      <c r="AY21" s="77">
        <v>0</v>
      </c>
      <c r="AZ21" s="77">
        <v>0</v>
      </c>
      <c r="BA21" s="77">
        <v>0</v>
      </c>
      <c r="BC21" s="77">
        <v>0</v>
      </c>
      <c r="BD21" s="77">
        <v>0</v>
      </c>
      <c r="BE21" s="77">
        <v>0</v>
      </c>
      <c r="BG21" s="77">
        <v>0</v>
      </c>
      <c r="BH21" s="77">
        <v>0</v>
      </c>
      <c r="BI21" s="77">
        <v>0</v>
      </c>
      <c r="BK21" s="77">
        <v>0</v>
      </c>
      <c r="BL21" s="77">
        <v>0</v>
      </c>
      <c r="BM21" s="77">
        <v>0</v>
      </c>
      <c r="BN21" s="77">
        <v>0</v>
      </c>
      <c r="BO21" s="77">
        <v>0</v>
      </c>
      <c r="BP21" s="77">
        <v>0</v>
      </c>
      <c r="BQ21" s="77">
        <v>0</v>
      </c>
      <c r="BR21" s="77">
        <v>0</v>
      </c>
      <c r="BS21" s="77">
        <v>0</v>
      </c>
      <c r="BT21" s="77">
        <v>0</v>
      </c>
      <c r="BV21" s="77">
        <v>0</v>
      </c>
      <c r="BW21" s="77">
        <v>0</v>
      </c>
      <c r="BX21" s="77">
        <v>0</v>
      </c>
      <c r="BY21" s="77">
        <v>0</v>
      </c>
      <c r="BZ21" s="77">
        <v>0</v>
      </c>
      <c r="CA21" s="77">
        <v>0</v>
      </c>
      <c r="CB21" s="77">
        <v>0</v>
      </c>
      <c r="CC21" s="77">
        <v>0</v>
      </c>
      <c r="CD21" s="77">
        <v>0</v>
      </c>
      <c r="CE21" s="77">
        <v>0</v>
      </c>
      <c r="CG21" s="77">
        <v>0</v>
      </c>
      <c r="CH21" s="77">
        <v>0</v>
      </c>
      <c r="CI21" s="77">
        <v>0</v>
      </c>
      <c r="CJ21" s="77">
        <v>0</v>
      </c>
      <c r="CK21" s="77">
        <v>0</v>
      </c>
      <c r="CL21" s="77">
        <v>0</v>
      </c>
      <c r="CM21" s="77">
        <v>0</v>
      </c>
      <c r="CN21" s="77">
        <v>0</v>
      </c>
      <c r="CO21" s="77">
        <v>0</v>
      </c>
      <c r="CP21" s="77">
        <v>0</v>
      </c>
      <c r="CR21" s="77">
        <v>0</v>
      </c>
      <c r="CS21" s="77">
        <v>0</v>
      </c>
      <c r="CT21" s="77">
        <v>0</v>
      </c>
      <c r="CU21" s="77">
        <v>0</v>
      </c>
      <c r="CV21" s="77">
        <v>0</v>
      </c>
      <c r="CW21" s="77">
        <v>0</v>
      </c>
      <c r="CX21" s="77">
        <v>0</v>
      </c>
      <c r="CY21" s="77">
        <v>0</v>
      </c>
      <c r="CZ21" s="77">
        <v>0</v>
      </c>
      <c r="DA21" s="77">
        <v>0</v>
      </c>
      <c r="DC21" s="77">
        <v>0</v>
      </c>
      <c r="DD21" s="77">
        <v>0</v>
      </c>
      <c r="DE21" s="77">
        <v>0</v>
      </c>
      <c r="DF21" s="77">
        <v>0</v>
      </c>
      <c r="DG21" s="77">
        <v>0</v>
      </c>
      <c r="DH21" s="77">
        <v>0</v>
      </c>
      <c r="DI21" s="77">
        <v>0</v>
      </c>
      <c r="DJ21" s="77">
        <v>0</v>
      </c>
      <c r="DK21" s="77">
        <v>0</v>
      </c>
      <c r="DL21" s="77">
        <v>0</v>
      </c>
      <c r="DN21" s="77"/>
      <c r="DO21" s="77"/>
      <c r="DP21" s="77"/>
      <c r="DQ21" s="77"/>
      <c r="DR21" s="77"/>
      <c r="DS21" s="77"/>
    </row>
    <row r="22" spans="2:137" s="5" customFormat="1" ht="18" customHeight="1" x14ac:dyDescent="0.25">
      <c r="B22" s="78"/>
      <c r="C22" s="85"/>
      <c r="D22" s="85"/>
      <c r="E22" s="85"/>
      <c r="F22" s="85"/>
      <c r="G22" s="86"/>
      <c r="H22" s="87"/>
      <c r="I22" s="79">
        <v>0</v>
      </c>
      <c r="J22" s="80"/>
      <c r="K22" s="88"/>
      <c r="L22" s="81">
        <v>0</v>
      </c>
      <c r="M22" s="82">
        <v>0</v>
      </c>
      <c r="N22" s="83">
        <v>0</v>
      </c>
      <c r="O22" s="71">
        <v>0</v>
      </c>
      <c r="P22" s="71">
        <v>0</v>
      </c>
      <c r="Q22" s="84">
        <v>0</v>
      </c>
      <c r="R22" s="73"/>
      <c r="S22" s="74">
        <v>0</v>
      </c>
      <c r="T22" s="75">
        <v>0</v>
      </c>
      <c r="U22" s="76">
        <v>0</v>
      </c>
      <c r="AQ22" s="77">
        <v>0</v>
      </c>
      <c r="AR22" s="77">
        <v>0</v>
      </c>
      <c r="AS22" s="77">
        <v>0</v>
      </c>
      <c r="AU22" s="77">
        <v>0</v>
      </c>
      <c r="AV22" s="77">
        <v>0</v>
      </c>
      <c r="AW22" s="77">
        <v>0</v>
      </c>
      <c r="AY22" s="77">
        <v>0</v>
      </c>
      <c r="AZ22" s="77">
        <v>0</v>
      </c>
      <c r="BA22" s="77">
        <v>0</v>
      </c>
      <c r="BC22" s="77">
        <v>0</v>
      </c>
      <c r="BD22" s="77">
        <v>0</v>
      </c>
      <c r="BE22" s="77">
        <v>0</v>
      </c>
      <c r="BG22" s="77">
        <v>0</v>
      </c>
      <c r="BH22" s="77">
        <v>0</v>
      </c>
      <c r="BI22" s="77">
        <v>0</v>
      </c>
      <c r="BK22" s="77">
        <v>0</v>
      </c>
      <c r="BL22" s="77">
        <v>0</v>
      </c>
      <c r="BM22" s="77">
        <v>0</v>
      </c>
      <c r="BN22" s="77">
        <v>0</v>
      </c>
      <c r="BO22" s="77">
        <v>0</v>
      </c>
      <c r="BP22" s="77">
        <v>0</v>
      </c>
      <c r="BQ22" s="77">
        <v>0</v>
      </c>
      <c r="BR22" s="77">
        <v>0</v>
      </c>
      <c r="BS22" s="77">
        <v>0</v>
      </c>
      <c r="BT22" s="77">
        <v>0</v>
      </c>
      <c r="BV22" s="77">
        <v>0</v>
      </c>
      <c r="BW22" s="77">
        <v>0</v>
      </c>
      <c r="BX22" s="77">
        <v>0</v>
      </c>
      <c r="BY22" s="77">
        <v>0</v>
      </c>
      <c r="BZ22" s="77">
        <v>0</v>
      </c>
      <c r="CA22" s="77">
        <v>0</v>
      </c>
      <c r="CB22" s="77">
        <v>0</v>
      </c>
      <c r="CC22" s="77">
        <v>0</v>
      </c>
      <c r="CD22" s="77">
        <v>0</v>
      </c>
      <c r="CE22" s="77">
        <v>0</v>
      </c>
      <c r="CG22" s="77">
        <v>0</v>
      </c>
      <c r="CH22" s="77">
        <v>0</v>
      </c>
      <c r="CI22" s="77">
        <v>0</v>
      </c>
      <c r="CJ22" s="77">
        <v>0</v>
      </c>
      <c r="CK22" s="77">
        <v>0</v>
      </c>
      <c r="CL22" s="77">
        <v>0</v>
      </c>
      <c r="CM22" s="77">
        <v>0</v>
      </c>
      <c r="CN22" s="77">
        <v>0</v>
      </c>
      <c r="CO22" s="77">
        <v>0</v>
      </c>
      <c r="CP22" s="77">
        <v>0</v>
      </c>
      <c r="CR22" s="77">
        <v>0</v>
      </c>
      <c r="CS22" s="77">
        <v>0</v>
      </c>
      <c r="CT22" s="77">
        <v>0</v>
      </c>
      <c r="CU22" s="77">
        <v>0</v>
      </c>
      <c r="CV22" s="77">
        <v>0</v>
      </c>
      <c r="CW22" s="77">
        <v>0</v>
      </c>
      <c r="CX22" s="77">
        <v>0</v>
      </c>
      <c r="CY22" s="77">
        <v>0</v>
      </c>
      <c r="CZ22" s="77">
        <v>0</v>
      </c>
      <c r="DA22" s="77">
        <v>0</v>
      </c>
      <c r="DC22" s="77">
        <v>0</v>
      </c>
      <c r="DD22" s="77">
        <v>0</v>
      </c>
      <c r="DE22" s="77">
        <v>0</v>
      </c>
      <c r="DF22" s="77">
        <v>0</v>
      </c>
      <c r="DG22" s="77">
        <v>0</v>
      </c>
      <c r="DH22" s="77">
        <v>0</v>
      </c>
      <c r="DI22" s="77">
        <v>0</v>
      </c>
      <c r="DJ22" s="77">
        <v>0</v>
      </c>
      <c r="DK22" s="77">
        <v>0</v>
      </c>
      <c r="DL22" s="77">
        <v>0</v>
      </c>
      <c r="DN22" s="77"/>
      <c r="DO22" s="77"/>
      <c r="DP22" s="77"/>
      <c r="DQ22" s="77"/>
      <c r="DR22" s="77"/>
      <c r="DS22" s="77"/>
    </row>
    <row r="23" spans="2:137" s="5" customFormat="1" ht="18" customHeight="1" x14ac:dyDescent="0.25">
      <c r="B23" s="78"/>
      <c r="C23" s="85"/>
      <c r="D23" s="85"/>
      <c r="E23" s="85"/>
      <c r="F23" s="85"/>
      <c r="G23" s="86"/>
      <c r="H23" s="87"/>
      <c r="I23" s="79">
        <v>0</v>
      </c>
      <c r="J23" s="80"/>
      <c r="K23" s="88"/>
      <c r="L23" s="81">
        <v>0</v>
      </c>
      <c r="M23" s="82">
        <v>0</v>
      </c>
      <c r="N23" s="83">
        <v>0</v>
      </c>
      <c r="O23" s="71">
        <v>0</v>
      </c>
      <c r="P23" s="71">
        <v>0</v>
      </c>
      <c r="Q23" s="84">
        <v>0</v>
      </c>
      <c r="R23" s="73"/>
      <c r="S23" s="74">
        <v>0</v>
      </c>
      <c r="T23" s="75">
        <v>0</v>
      </c>
      <c r="U23" s="76">
        <v>0</v>
      </c>
      <c r="AQ23" s="77">
        <v>0</v>
      </c>
      <c r="AR23" s="77">
        <v>0</v>
      </c>
      <c r="AS23" s="77">
        <v>0</v>
      </c>
      <c r="AU23" s="77">
        <v>0</v>
      </c>
      <c r="AV23" s="77">
        <v>0</v>
      </c>
      <c r="AW23" s="77">
        <v>0</v>
      </c>
      <c r="AY23" s="77">
        <v>0</v>
      </c>
      <c r="AZ23" s="77">
        <v>0</v>
      </c>
      <c r="BA23" s="77">
        <v>0</v>
      </c>
      <c r="BC23" s="77">
        <v>0</v>
      </c>
      <c r="BD23" s="77">
        <v>0</v>
      </c>
      <c r="BE23" s="77">
        <v>0</v>
      </c>
      <c r="BG23" s="77">
        <v>0</v>
      </c>
      <c r="BH23" s="77">
        <v>0</v>
      </c>
      <c r="BI23" s="77">
        <v>0</v>
      </c>
      <c r="BK23" s="77">
        <v>0</v>
      </c>
      <c r="BL23" s="77">
        <v>0</v>
      </c>
      <c r="BM23" s="77">
        <v>0</v>
      </c>
      <c r="BN23" s="77">
        <v>0</v>
      </c>
      <c r="BO23" s="77">
        <v>0</v>
      </c>
      <c r="BP23" s="77">
        <v>0</v>
      </c>
      <c r="BQ23" s="77">
        <v>0</v>
      </c>
      <c r="BR23" s="77">
        <v>0</v>
      </c>
      <c r="BS23" s="77">
        <v>0</v>
      </c>
      <c r="BT23" s="77">
        <v>0</v>
      </c>
      <c r="BV23" s="77">
        <v>0</v>
      </c>
      <c r="BW23" s="77">
        <v>0</v>
      </c>
      <c r="BX23" s="77">
        <v>0</v>
      </c>
      <c r="BY23" s="77">
        <v>0</v>
      </c>
      <c r="BZ23" s="77">
        <v>0</v>
      </c>
      <c r="CA23" s="77">
        <v>0</v>
      </c>
      <c r="CB23" s="77">
        <v>0</v>
      </c>
      <c r="CC23" s="77">
        <v>0</v>
      </c>
      <c r="CD23" s="77">
        <v>0</v>
      </c>
      <c r="CE23" s="77">
        <v>0</v>
      </c>
      <c r="CG23" s="77">
        <v>0</v>
      </c>
      <c r="CH23" s="77">
        <v>0</v>
      </c>
      <c r="CI23" s="77">
        <v>0</v>
      </c>
      <c r="CJ23" s="77">
        <v>0</v>
      </c>
      <c r="CK23" s="77">
        <v>0</v>
      </c>
      <c r="CL23" s="77">
        <v>0</v>
      </c>
      <c r="CM23" s="77">
        <v>0</v>
      </c>
      <c r="CN23" s="77">
        <v>0</v>
      </c>
      <c r="CO23" s="77">
        <v>0</v>
      </c>
      <c r="CP23" s="77">
        <v>0</v>
      </c>
      <c r="CR23" s="77">
        <v>0</v>
      </c>
      <c r="CS23" s="77">
        <v>0</v>
      </c>
      <c r="CT23" s="77">
        <v>0</v>
      </c>
      <c r="CU23" s="77">
        <v>0</v>
      </c>
      <c r="CV23" s="77">
        <v>0</v>
      </c>
      <c r="CW23" s="77">
        <v>0</v>
      </c>
      <c r="CX23" s="77">
        <v>0</v>
      </c>
      <c r="CY23" s="77">
        <v>0</v>
      </c>
      <c r="CZ23" s="77">
        <v>0</v>
      </c>
      <c r="DA23" s="77">
        <v>0</v>
      </c>
      <c r="DC23" s="77">
        <v>0</v>
      </c>
      <c r="DD23" s="77">
        <v>0</v>
      </c>
      <c r="DE23" s="77">
        <v>0</v>
      </c>
      <c r="DF23" s="77">
        <v>0</v>
      </c>
      <c r="DG23" s="77">
        <v>0</v>
      </c>
      <c r="DH23" s="77">
        <v>0</v>
      </c>
      <c r="DI23" s="77">
        <v>0</v>
      </c>
      <c r="DJ23" s="77">
        <v>0</v>
      </c>
      <c r="DK23" s="77">
        <v>0</v>
      </c>
      <c r="DL23" s="77">
        <v>0</v>
      </c>
      <c r="DN23" s="77"/>
      <c r="DO23" s="77"/>
      <c r="DP23" s="77"/>
      <c r="DQ23" s="77"/>
      <c r="DR23" s="77"/>
      <c r="DS23" s="77"/>
    </row>
    <row r="24" spans="2:137" s="5" customFormat="1" ht="18" customHeight="1" x14ac:dyDescent="0.25">
      <c r="B24" s="78"/>
      <c r="C24" s="85"/>
      <c r="D24" s="85"/>
      <c r="E24" s="85"/>
      <c r="F24" s="85"/>
      <c r="G24" s="86"/>
      <c r="H24" s="87"/>
      <c r="I24" s="79">
        <v>0</v>
      </c>
      <c r="J24" s="80"/>
      <c r="K24" s="88"/>
      <c r="L24" s="81">
        <v>0</v>
      </c>
      <c r="M24" s="82">
        <v>0</v>
      </c>
      <c r="N24" s="83">
        <v>0</v>
      </c>
      <c r="O24" s="71">
        <v>0</v>
      </c>
      <c r="P24" s="71">
        <v>0</v>
      </c>
      <c r="Q24" s="84">
        <v>0</v>
      </c>
      <c r="R24" s="73"/>
      <c r="S24" s="74">
        <v>0</v>
      </c>
      <c r="T24" s="75">
        <v>0</v>
      </c>
      <c r="U24" s="76">
        <v>0</v>
      </c>
      <c r="AQ24" s="77">
        <v>0</v>
      </c>
      <c r="AR24" s="77">
        <v>0</v>
      </c>
      <c r="AS24" s="77">
        <v>0</v>
      </c>
      <c r="AU24" s="77">
        <v>0</v>
      </c>
      <c r="AV24" s="77">
        <v>0</v>
      </c>
      <c r="AW24" s="77">
        <v>0</v>
      </c>
      <c r="AY24" s="77">
        <v>0</v>
      </c>
      <c r="AZ24" s="77">
        <v>0</v>
      </c>
      <c r="BA24" s="77">
        <v>0</v>
      </c>
      <c r="BC24" s="77">
        <v>0</v>
      </c>
      <c r="BD24" s="77">
        <v>0</v>
      </c>
      <c r="BE24" s="77">
        <v>0</v>
      </c>
      <c r="BG24" s="77">
        <v>0</v>
      </c>
      <c r="BH24" s="77">
        <v>0</v>
      </c>
      <c r="BI24" s="77">
        <v>0</v>
      </c>
      <c r="BK24" s="77">
        <v>0</v>
      </c>
      <c r="BL24" s="77">
        <v>0</v>
      </c>
      <c r="BM24" s="77">
        <v>0</v>
      </c>
      <c r="BN24" s="77">
        <v>0</v>
      </c>
      <c r="BO24" s="77">
        <v>0</v>
      </c>
      <c r="BP24" s="77">
        <v>0</v>
      </c>
      <c r="BQ24" s="77">
        <v>0</v>
      </c>
      <c r="BR24" s="77">
        <v>0</v>
      </c>
      <c r="BS24" s="77">
        <v>0</v>
      </c>
      <c r="BT24" s="77">
        <v>0</v>
      </c>
      <c r="BV24" s="77">
        <v>0</v>
      </c>
      <c r="BW24" s="77">
        <v>0</v>
      </c>
      <c r="BX24" s="77">
        <v>0</v>
      </c>
      <c r="BY24" s="77">
        <v>0</v>
      </c>
      <c r="BZ24" s="77">
        <v>0</v>
      </c>
      <c r="CA24" s="77">
        <v>0</v>
      </c>
      <c r="CB24" s="77">
        <v>0</v>
      </c>
      <c r="CC24" s="77">
        <v>0</v>
      </c>
      <c r="CD24" s="77">
        <v>0</v>
      </c>
      <c r="CE24" s="77">
        <v>0</v>
      </c>
      <c r="CG24" s="77">
        <v>0</v>
      </c>
      <c r="CH24" s="77">
        <v>0</v>
      </c>
      <c r="CI24" s="77">
        <v>0</v>
      </c>
      <c r="CJ24" s="77">
        <v>0</v>
      </c>
      <c r="CK24" s="77">
        <v>0</v>
      </c>
      <c r="CL24" s="77">
        <v>0</v>
      </c>
      <c r="CM24" s="77">
        <v>0</v>
      </c>
      <c r="CN24" s="77">
        <v>0</v>
      </c>
      <c r="CO24" s="77">
        <v>0</v>
      </c>
      <c r="CP24" s="77">
        <v>0</v>
      </c>
      <c r="CR24" s="77">
        <v>0</v>
      </c>
      <c r="CS24" s="77">
        <v>0</v>
      </c>
      <c r="CT24" s="77">
        <v>0</v>
      </c>
      <c r="CU24" s="77">
        <v>0</v>
      </c>
      <c r="CV24" s="77">
        <v>0</v>
      </c>
      <c r="CW24" s="77">
        <v>0</v>
      </c>
      <c r="CX24" s="77">
        <v>0</v>
      </c>
      <c r="CY24" s="77">
        <v>0</v>
      </c>
      <c r="CZ24" s="77">
        <v>0</v>
      </c>
      <c r="DA24" s="77">
        <v>0</v>
      </c>
      <c r="DC24" s="77">
        <v>0</v>
      </c>
      <c r="DD24" s="77">
        <v>0</v>
      </c>
      <c r="DE24" s="77">
        <v>0</v>
      </c>
      <c r="DF24" s="77">
        <v>0</v>
      </c>
      <c r="DG24" s="77">
        <v>0</v>
      </c>
      <c r="DH24" s="77">
        <v>0</v>
      </c>
      <c r="DI24" s="77">
        <v>0</v>
      </c>
      <c r="DJ24" s="77">
        <v>0</v>
      </c>
      <c r="DK24" s="77">
        <v>0</v>
      </c>
      <c r="DL24" s="77">
        <v>0</v>
      </c>
      <c r="DN24" s="77"/>
      <c r="DO24" s="77"/>
      <c r="DP24" s="77"/>
      <c r="DQ24" s="77"/>
      <c r="DR24" s="77"/>
      <c r="DS24" s="77"/>
    </row>
    <row r="25" spans="2:137" s="5" customFormat="1" ht="18" customHeight="1" x14ac:dyDescent="0.25">
      <c r="B25" s="89"/>
      <c r="C25" s="90"/>
      <c r="D25" s="90"/>
      <c r="E25" s="90"/>
      <c r="F25" s="90"/>
      <c r="G25" s="91"/>
      <c r="H25" s="92"/>
      <c r="I25" s="93">
        <v>0</v>
      </c>
      <c r="J25" s="94"/>
      <c r="K25" s="95"/>
      <c r="L25" s="96">
        <v>0</v>
      </c>
      <c r="M25" s="97">
        <v>0</v>
      </c>
      <c r="N25" s="83">
        <v>0</v>
      </c>
      <c r="O25" s="71">
        <v>0</v>
      </c>
      <c r="P25" s="71">
        <v>0</v>
      </c>
      <c r="Q25" s="84">
        <v>0</v>
      </c>
      <c r="R25" s="73"/>
      <c r="S25" s="74">
        <v>0</v>
      </c>
      <c r="T25" s="75">
        <v>0</v>
      </c>
      <c r="U25" s="76">
        <v>0</v>
      </c>
      <c r="AQ25" s="77">
        <v>0</v>
      </c>
      <c r="AR25" s="77">
        <v>0</v>
      </c>
      <c r="AS25" s="77">
        <v>0</v>
      </c>
      <c r="AU25" s="77">
        <v>0</v>
      </c>
      <c r="AV25" s="77">
        <v>0</v>
      </c>
      <c r="AW25" s="77">
        <v>0</v>
      </c>
      <c r="AY25" s="77">
        <v>0</v>
      </c>
      <c r="AZ25" s="77">
        <v>0</v>
      </c>
      <c r="BA25" s="77">
        <v>0</v>
      </c>
      <c r="BC25" s="77">
        <v>0</v>
      </c>
      <c r="BD25" s="77">
        <v>0</v>
      </c>
      <c r="BE25" s="77">
        <v>0</v>
      </c>
      <c r="BG25" s="77">
        <v>0</v>
      </c>
      <c r="BH25" s="77">
        <v>0</v>
      </c>
      <c r="BI25" s="77">
        <v>0</v>
      </c>
      <c r="BK25" s="77">
        <v>0</v>
      </c>
      <c r="BL25" s="77">
        <v>0</v>
      </c>
      <c r="BM25" s="77">
        <v>0</v>
      </c>
      <c r="BN25" s="77">
        <v>0</v>
      </c>
      <c r="BO25" s="77">
        <v>0</v>
      </c>
      <c r="BP25" s="77">
        <v>0</v>
      </c>
      <c r="BQ25" s="77">
        <v>0</v>
      </c>
      <c r="BR25" s="77">
        <v>0</v>
      </c>
      <c r="BS25" s="77">
        <v>0</v>
      </c>
      <c r="BT25" s="77">
        <v>0</v>
      </c>
      <c r="BV25" s="77">
        <v>0</v>
      </c>
      <c r="BW25" s="77">
        <v>0</v>
      </c>
      <c r="BX25" s="77">
        <v>0</v>
      </c>
      <c r="BY25" s="77">
        <v>0</v>
      </c>
      <c r="BZ25" s="77">
        <v>0</v>
      </c>
      <c r="CA25" s="77">
        <v>0</v>
      </c>
      <c r="CB25" s="77">
        <v>0</v>
      </c>
      <c r="CC25" s="77">
        <v>0</v>
      </c>
      <c r="CD25" s="77">
        <v>0</v>
      </c>
      <c r="CE25" s="77">
        <v>0</v>
      </c>
      <c r="CG25" s="77">
        <v>0</v>
      </c>
      <c r="CH25" s="77">
        <v>0</v>
      </c>
      <c r="CI25" s="77">
        <v>0</v>
      </c>
      <c r="CJ25" s="77">
        <v>0</v>
      </c>
      <c r="CK25" s="77">
        <v>0</v>
      </c>
      <c r="CL25" s="77">
        <v>0</v>
      </c>
      <c r="CM25" s="77">
        <v>0</v>
      </c>
      <c r="CN25" s="77">
        <v>0</v>
      </c>
      <c r="CO25" s="77">
        <v>0</v>
      </c>
      <c r="CP25" s="77">
        <v>0</v>
      </c>
      <c r="CR25" s="77">
        <v>0</v>
      </c>
      <c r="CS25" s="77">
        <v>0</v>
      </c>
      <c r="CT25" s="77">
        <v>0</v>
      </c>
      <c r="CU25" s="77">
        <v>0</v>
      </c>
      <c r="CV25" s="77">
        <v>0</v>
      </c>
      <c r="CW25" s="77">
        <v>0</v>
      </c>
      <c r="CX25" s="77">
        <v>0</v>
      </c>
      <c r="CY25" s="77">
        <v>0</v>
      </c>
      <c r="CZ25" s="77">
        <v>0</v>
      </c>
      <c r="DA25" s="77">
        <v>0</v>
      </c>
      <c r="DC25" s="77">
        <v>0</v>
      </c>
      <c r="DD25" s="77">
        <v>0</v>
      </c>
      <c r="DE25" s="77">
        <v>0</v>
      </c>
      <c r="DF25" s="77">
        <v>0</v>
      </c>
      <c r="DG25" s="77">
        <v>0</v>
      </c>
      <c r="DH25" s="77">
        <v>0</v>
      </c>
      <c r="DI25" s="77">
        <v>0</v>
      </c>
      <c r="DJ25" s="77">
        <v>0</v>
      </c>
      <c r="DK25" s="77">
        <v>0</v>
      </c>
      <c r="DL25" s="77">
        <v>0</v>
      </c>
      <c r="DN25" s="77"/>
      <c r="DO25" s="77"/>
      <c r="DP25" s="77"/>
      <c r="DQ25" s="77"/>
      <c r="DR25" s="77"/>
      <c r="DS25" s="77"/>
    </row>
    <row r="26" spans="2:137" s="5" customFormat="1" ht="18" customHeight="1" x14ac:dyDescent="0.25">
      <c r="B26" s="98" t="s">
        <v>50</v>
      </c>
      <c r="C26" s="99"/>
      <c r="D26" s="99"/>
      <c r="E26" s="99"/>
      <c r="F26" s="99"/>
      <c r="G26" s="100"/>
      <c r="H26" s="101"/>
      <c r="I26" s="102"/>
      <c r="J26" s="99"/>
      <c r="K26" s="99"/>
      <c r="L26" s="103"/>
      <c r="M26" s="104"/>
      <c r="N26" s="105"/>
      <c r="O26" s="106"/>
      <c r="P26" s="107">
        <v>0</v>
      </c>
      <c r="Q26" s="108"/>
      <c r="R26" s="109"/>
      <c r="S26" s="74">
        <v>0</v>
      </c>
      <c r="T26" s="75">
        <v>0</v>
      </c>
      <c r="U26" s="76">
        <v>0</v>
      </c>
      <c r="AQ26" s="77">
        <v>0</v>
      </c>
      <c r="AR26" s="77">
        <v>0</v>
      </c>
      <c r="AS26" s="77">
        <v>0</v>
      </c>
      <c r="AU26" s="77">
        <v>0</v>
      </c>
      <c r="AV26" s="77">
        <v>0</v>
      </c>
      <c r="AW26" s="77">
        <v>0</v>
      </c>
      <c r="AY26" s="77">
        <v>0</v>
      </c>
      <c r="AZ26" s="77">
        <v>0</v>
      </c>
      <c r="BA26" s="77">
        <v>0</v>
      </c>
      <c r="BC26" s="77">
        <v>0</v>
      </c>
      <c r="BD26" s="77">
        <v>0</v>
      </c>
      <c r="BE26" s="77">
        <v>0</v>
      </c>
      <c r="BG26" s="77">
        <v>0</v>
      </c>
      <c r="BH26" s="77">
        <v>0</v>
      </c>
      <c r="BI26" s="77">
        <v>0</v>
      </c>
      <c r="BK26" s="77">
        <v>0</v>
      </c>
      <c r="BL26" s="77">
        <v>0</v>
      </c>
      <c r="BM26" s="77">
        <v>0</v>
      </c>
      <c r="BN26" s="77">
        <v>0</v>
      </c>
      <c r="BO26" s="77">
        <v>0</v>
      </c>
      <c r="BP26" s="77">
        <v>0</v>
      </c>
      <c r="BQ26" s="77">
        <v>0</v>
      </c>
      <c r="BR26" s="77">
        <v>0</v>
      </c>
      <c r="BS26" s="77">
        <v>0</v>
      </c>
      <c r="BT26" s="77">
        <v>0</v>
      </c>
      <c r="BV26" s="77">
        <v>0</v>
      </c>
      <c r="BW26" s="77">
        <v>0</v>
      </c>
      <c r="BX26" s="77">
        <v>0</v>
      </c>
      <c r="BY26" s="77">
        <v>0</v>
      </c>
      <c r="BZ26" s="77">
        <v>0</v>
      </c>
      <c r="CA26" s="77">
        <v>0</v>
      </c>
      <c r="CB26" s="77">
        <v>0</v>
      </c>
      <c r="CC26" s="77">
        <v>0</v>
      </c>
      <c r="CD26" s="77">
        <v>0</v>
      </c>
      <c r="CE26" s="77">
        <v>0</v>
      </c>
      <c r="CG26" s="77">
        <v>0</v>
      </c>
      <c r="CH26" s="77">
        <v>0</v>
      </c>
      <c r="CI26" s="77">
        <v>0</v>
      </c>
      <c r="CJ26" s="77">
        <v>0</v>
      </c>
      <c r="CK26" s="77">
        <v>0</v>
      </c>
      <c r="CL26" s="77">
        <v>0</v>
      </c>
      <c r="CM26" s="77">
        <v>0</v>
      </c>
      <c r="CN26" s="77">
        <v>0</v>
      </c>
      <c r="CO26" s="77">
        <v>0</v>
      </c>
      <c r="CP26" s="77">
        <v>0</v>
      </c>
      <c r="CR26" s="77">
        <v>0</v>
      </c>
      <c r="CS26" s="77">
        <v>0</v>
      </c>
      <c r="CT26" s="77">
        <v>0</v>
      </c>
      <c r="CU26" s="77">
        <v>0</v>
      </c>
      <c r="CV26" s="77">
        <v>0</v>
      </c>
      <c r="CW26" s="77">
        <v>0</v>
      </c>
      <c r="CX26" s="77">
        <v>0</v>
      </c>
      <c r="CY26" s="77">
        <v>0</v>
      </c>
      <c r="CZ26" s="77">
        <v>0</v>
      </c>
      <c r="DA26" s="77">
        <v>0</v>
      </c>
      <c r="DC26" s="77">
        <v>0</v>
      </c>
      <c r="DD26" s="77">
        <v>0</v>
      </c>
      <c r="DE26" s="77">
        <v>0</v>
      </c>
      <c r="DF26" s="77">
        <v>0</v>
      </c>
      <c r="DG26" s="77">
        <v>0</v>
      </c>
      <c r="DH26" s="77">
        <v>0</v>
      </c>
      <c r="DI26" s="77">
        <v>0</v>
      </c>
      <c r="DJ26" s="77">
        <v>0</v>
      </c>
      <c r="DK26" s="77">
        <v>0</v>
      </c>
      <c r="DL26" s="77">
        <v>0</v>
      </c>
      <c r="DN26" s="77">
        <v>0</v>
      </c>
      <c r="DO26" s="77">
        <v>0</v>
      </c>
      <c r="DP26" s="77">
        <v>0</v>
      </c>
      <c r="DQ26" s="77">
        <v>0</v>
      </c>
      <c r="DR26" s="77">
        <v>0</v>
      </c>
      <c r="DS26" s="77">
        <v>0</v>
      </c>
    </row>
    <row r="27" spans="2:137" s="5" customFormat="1" ht="18" customHeight="1" x14ac:dyDescent="0.25">
      <c r="B27" s="110" t="s">
        <v>84</v>
      </c>
      <c r="C27" s="111"/>
      <c r="D27" s="111"/>
      <c r="E27" s="111"/>
      <c r="F27" s="111"/>
      <c r="G27" s="112">
        <v>0</v>
      </c>
      <c r="H27" s="113"/>
      <c r="I27" s="114">
        <v>0</v>
      </c>
      <c r="J27" s="115"/>
      <c r="K27" s="115"/>
      <c r="L27" s="116">
        <v>0</v>
      </c>
      <c r="M27" s="115"/>
      <c r="N27" s="117">
        <v>0</v>
      </c>
      <c r="O27" s="117">
        <v>0</v>
      </c>
      <c r="P27" s="117">
        <v>0</v>
      </c>
      <c r="Q27" s="118">
        <v>0</v>
      </c>
      <c r="R27" s="73"/>
      <c r="S27" s="119">
        <v>0</v>
      </c>
      <c r="T27" s="117">
        <v>0</v>
      </c>
      <c r="U27" s="118">
        <v>0</v>
      </c>
      <c r="AQ27" s="120">
        <v>0</v>
      </c>
      <c r="AR27" s="120">
        <v>0</v>
      </c>
      <c r="AS27" s="120">
        <v>0</v>
      </c>
      <c r="AU27" s="120">
        <v>0</v>
      </c>
      <c r="AV27" s="120">
        <v>0</v>
      </c>
      <c r="AW27" s="120">
        <v>0</v>
      </c>
      <c r="AY27" s="120">
        <v>0</v>
      </c>
      <c r="AZ27" s="120">
        <v>0</v>
      </c>
      <c r="BA27" s="120">
        <v>0</v>
      </c>
      <c r="BC27" s="120">
        <v>0</v>
      </c>
      <c r="BD27" s="120">
        <v>0</v>
      </c>
      <c r="BE27" s="120">
        <v>0</v>
      </c>
      <c r="BG27" s="120">
        <v>0</v>
      </c>
      <c r="BH27" s="120">
        <v>0</v>
      </c>
      <c r="BI27" s="120">
        <v>0</v>
      </c>
      <c r="BK27" s="120">
        <v>0</v>
      </c>
      <c r="BL27" s="120">
        <v>0</v>
      </c>
      <c r="BM27" s="120">
        <v>0</v>
      </c>
      <c r="BN27" s="120">
        <v>0</v>
      </c>
      <c r="BO27" s="120">
        <v>0</v>
      </c>
      <c r="BP27" s="120">
        <v>0</v>
      </c>
      <c r="BQ27" s="120">
        <v>0</v>
      </c>
      <c r="BR27" s="120">
        <v>0</v>
      </c>
      <c r="BS27" s="120">
        <v>0</v>
      </c>
      <c r="BT27" s="120">
        <v>0</v>
      </c>
      <c r="BV27" s="120">
        <v>0</v>
      </c>
      <c r="BW27" s="120">
        <v>0</v>
      </c>
      <c r="BX27" s="120">
        <v>0</v>
      </c>
      <c r="BY27" s="120">
        <v>0</v>
      </c>
      <c r="BZ27" s="120">
        <v>0</v>
      </c>
      <c r="CA27" s="120">
        <v>0</v>
      </c>
      <c r="CB27" s="120">
        <v>0</v>
      </c>
      <c r="CC27" s="120">
        <v>0</v>
      </c>
      <c r="CD27" s="120">
        <v>0</v>
      </c>
      <c r="CE27" s="120">
        <v>0</v>
      </c>
      <c r="CG27" s="120">
        <v>0</v>
      </c>
      <c r="CH27" s="120">
        <v>0</v>
      </c>
      <c r="CI27" s="120">
        <v>0</v>
      </c>
      <c r="CJ27" s="120">
        <v>0</v>
      </c>
      <c r="CK27" s="120">
        <v>0</v>
      </c>
      <c r="CL27" s="120">
        <v>0</v>
      </c>
      <c r="CM27" s="120">
        <v>0</v>
      </c>
      <c r="CN27" s="120">
        <v>0</v>
      </c>
      <c r="CO27" s="120">
        <v>0</v>
      </c>
      <c r="CP27" s="120">
        <v>0</v>
      </c>
      <c r="CR27" s="120">
        <v>0</v>
      </c>
      <c r="CS27" s="120">
        <v>0</v>
      </c>
      <c r="CT27" s="120">
        <v>0</v>
      </c>
      <c r="CU27" s="120">
        <v>0</v>
      </c>
      <c r="CV27" s="120">
        <v>0</v>
      </c>
      <c r="CW27" s="120">
        <v>0</v>
      </c>
      <c r="CX27" s="120">
        <v>0</v>
      </c>
      <c r="CY27" s="120">
        <v>0</v>
      </c>
      <c r="CZ27" s="120">
        <v>0</v>
      </c>
      <c r="DA27" s="120">
        <v>0</v>
      </c>
      <c r="DC27" s="120">
        <v>0</v>
      </c>
      <c r="DD27" s="120">
        <v>0</v>
      </c>
      <c r="DE27" s="120">
        <v>0</v>
      </c>
      <c r="DF27" s="120">
        <v>0</v>
      </c>
      <c r="DG27" s="120">
        <v>0</v>
      </c>
      <c r="DH27" s="120">
        <v>0</v>
      </c>
      <c r="DI27" s="120">
        <v>0</v>
      </c>
      <c r="DJ27" s="120">
        <v>0</v>
      </c>
      <c r="DK27" s="120">
        <v>0</v>
      </c>
      <c r="DL27" s="120">
        <v>0</v>
      </c>
      <c r="DN27" s="120">
        <v>0</v>
      </c>
      <c r="DO27" s="120">
        <v>0</v>
      </c>
      <c r="DP27" s="120">
        <v>0</v>
      </c>
      <c r="DQ27" s="120">
        <v>0</v>
      </c>
      <c r="DR27" s="120">
        <v>0</v>
      </c>
      <c r="DS27" s="120">
        <v>0</v>
      </c>
    </row>
    <row r="28" spans="2:137" s="5" customFormat="1" ht="18" customHeight="1" x14ac:dyDescent="0.25">
      <c r="B28" s="121" t="s">
        <v>122</v>
      </c>
      <c r="C28" s="122"/>
      <c r="D28" s="122"/>
      <c r="E28" s="122"/>
      <c r="F28" s="122"/>
      <c r="G28" s="123">
        <v>0</v>
      </c>
      <c r="H28" s="124"/>
      <c r="I28" s="125">
        <v>0</v>
      </c>
      <c r="J28" s="126"/>
      <c r="K28" s="126"/>
      <c r="L28" s="127">
        <v>0</v>
      </c>
      <c r="M28" s="126"/>
      <c r="N28" s="128">
        <v>0</v>
      </c>
      <c r="O28" s="128"/>
      <c r="P28" s="128">
        <v>0</v>
      </c>
      <c r="Q28" s="129">
        <v>0</v>
      </c>
      <c r="R28" s="73"/>
      <c r="S28" s="130">
        <v>0</v>
      </c>
      <c r="T28" s="131">
        <v>0</v>
      </c>
      <c r="U28" s="132">
        <v>0</v>
      </c>
      <c r="AQ28" s="133"/>
      <c r="AR28" s="133"/>
      <c r="AS28" s="133"/>
      <c r="AT28" s="134"/>
      <c r="AU28" s="133"/>
      <c r="AV28" s="133"/>
      <c r="AW28" s="133"/>
      <c r="AX28" s="134"/>
      <c r="AY28" s="133"/>
      <c r="AZ28" s="133"/>
      <c r="BA28" s="133"/>
      <c r="BB28" s="134"/>
      <c r="BC28" s="133"/>
      <c r="BD28" s="133"/>
      <c r="BE28" s="133"/>
      <c r="BF28" s="134"/>
      <c r="BG28" s="133"/>
      <c r="BH28" s="133"/>
      <c r="BI28" s="133"/>
      <c r="BJ28" s="134"/>
      <c r="BK28" s="133"/>
      <c r="BL28" s="133"/>
      <c r="BM28" s="133"/>
      <c r="BN28" s="133"/>
      <c r="BO28" s="133"/>
      <c r="BP28" s="133"/>
      <c r="BQ28" s="133"/>
      <c r="BR28" s="133"/>
      <c r="BS28" s="133"/>
      <c r="BT28" s="133"/>
      <c r="BU28" s="134"/>
      <c r="BV28" s="133"/>
      <c r="BW28" s="133"/>
      <c r="BX28" s="133"/>
      <c r="BY28" s="133"/>
      <c r="BZ28" s="133"/>
      <c r="CA28" s="133"/>
      <c r="CB28" s="133"/>
      <c r="CC28" s="133"/>
      <c r="CD28" s="133"/>
      <c r="CE28" s="133"/>
      <c r="CF28" s="134"/>
      <c r="CG28" s="133"/>
      <c r="CH28" s="133"/>
      <c r="CI28" s="133"/>
      <c r="CJ28" s="133"/>
      <c r="CK28" s="133"/>
      <c r="CL28" s="133"/>
      <c r="CM28" s="133"/>
      <c r="CN28" s="133"/>
      <c r="CO28" s="133"/>
      <c r="CP28" s="133"/>
      <c r="CQ28" s="134"/>
      <c r="CR28" s="133"/>
      <c r="CS28" s="133"/>
      <c r="CT28" s="133"/>
      <c r="CU28" s="133"/>
      <c r="CV28" s="133"/>
      <c r="CW28" s="133"/>
      <c r="CX28" s="133"/>
      <c r="CY28" s="133"/>
      <c r="CZ28" s="133"/>
      <c r="DA28" s="133"/>
      <c r="DB28" s="134"/>
      <c r="DC28" s="133"/>
      <c r="DD28" s="133"/>
      <c r="DE28" s="133"/>
      <c r="DF28" s="133"/>
      <c r="DG28" s="133"/>
      <c r="DH28" s="133"/>
      <c r="DI28" s="133"/>
      <c r="DJ28" s="133"/>
      <c r="DK28" s="133"/>
      <c r="DL28" s="133"/>
      <c r="DM28" s="134"/>
      <c r="DN28" s="133"/>
      <c r="DO28" s="133"/>
      <c r="DP28" s="133"/>
      <c r="DQ28" s="133"/>
      <c r="DR28" s="133"/>
      <c r="DS28" s="133"/>
      <c r="DT28" s="134"/>
      <c r="DU28" s="134"/>
      <c r="DV28" s="134"/>
      <c r="DW28" s="134"/>
      <c r="DX28" s="134"/>
      <c r="DY28" s="134"/>
      <c r="DZ28" s="134"/>
      <c r="EA28" s="134"/>
      <c r="EB28" s="134"/>
      <c r="EC28" s="134"/>
      <c r="ED28" s="134"/>
      <c r="EE28" s="134"/>
      <c r="EF28" s="134"/>
      <c r="EG28" s="134"/>
    </row>
    <row r="29" spans="2:137" ht="15" customHeight="1" x14ac:dyDescent="0.2">
      <c r="S29" s="135"/>
      <c r="T29" s="135"/>
      <c r="U29" s="135"/>
    </row>
    <row r="30" spans="2:137" ht="19.899999999999999" customHeight="1" thickBot="1" x14ac:dyDescent="0.3">
      <c r="B30" s="48" t="s">
        <v>85</v>
      </c>
      <c r="C30" s="49"/>
      <c r="D30" s="49"/>
      <c r="E30" s="50"/>
      <c r="F30" s="50"/>
      <c r="G30" s="50"/>
      <c r="H30" s="50"/>
      <c r="I30" s="50"/>
      <c r="J30" s="50"/>
      <c r="K30" s="50"/>
      <c r="L30" s="50"/>
      <c r="M30" s="50"/>
      <c r="N30" s="50"/>
      <c r="O30" s="50"/>
      <c r="P30" s="50"/>
      <c r="Q30" s="50"/>
      <c r="R30" s="51"/>
      <c r="S30" s="50"/>
      <c r="T30" s="50"/>
      <c r="U30" s="50"/>
      <c r="BK30" s="56" t="s">
        <v>86</v>
      </c>
      <c r="BL30" s="136"/>
      <c r="BM30" s="136"/>
      <c r="BN30" s="136"/>
      <c r="BO30" s="136"/>
      <c r="BP30" s="136"/>
      <c r="BQ30" s="136"/>
      <c r="BR30" s="136"/>
      <c r="BS30" s="136"/>
      <c r="BT30" s="136"/>
      <c r="BV30" s="56" t="s">
        <v>87</v>
      </c>
      <c r="BW30" s="136"/>
      <c r="BX30" s="136"/>
      <c r="BY30" s="136"/>
      <c r="BZ30" s="136"/>
      <c r="CA30" s="136"/>
      <c r="CB30" s="136"/>
      <c r="CC30" s="136"/>
      <c r="CD30" s="136"/>
      <c r="CE30" s="136"/>
      <c r="CG30" s="56" t="s">
        <v>88</v>
      </c>
      <c r="CH30" s="136"/>
      <c r="CI30" s="136"/>
      <c r="CJ30" s="136"/>
      <c r="CK30" s="136"/>
      <c r="CL30" s="136"/>
      <c r="CM30" s="136"/>
      <c r="CN30" s="136"/>
      <c r="CO30" s="136"/>
      <c r="CP30" s="136"/>
      <c r="CR30" s="56" t="s">
        <v>89</v>
      </c>
      <c r="CS30" s="136"/>
      <c r="CT30" s="136"/>
      <c r="CU30" s="136"/>
      <c r="CV30" s="136"/>
      <c r="CW30" s="136"/>
      <c r="CX30" s="136"/>
      <c r="CY30" s="136"/>
      <c r="CZ30" s="136"/>
      <c r="DA30" s="136"/>
      <c r="DC30" s="56" t="s">
        <v>90</v>
      </c>
      <c r="DD30" s="136"/>
      <c r="DE30" s="136"/>
      <c r="DF30" s="136"/>
      <c r="DG30" s="136"/>
      <c r="DH30" s="136"/>
      <c r="DI30" s="136"/>
      <c r="DJ30" s="136"/>
      <c r="DK30" s="136"/>
      <c r="DL30" s="136"/>
      <c r="DN30" s="56" t="s">
        <v>50</v>
      </c>
      <c r="DO30" s="136"/>
      <c r="DP30" s="136"/>
      <c r="DQ30" s="136"/>
      <c r="DR30" s="136"/>
      <c r="DS30" s="136"/>
    </row>
    <row r="31" spans="2:137" ht="15" customHeight="1" thickTop="1" x14ac:dyDescent="0.2">
      <c r="B31" s="137"/>
      <c r="S31" s="54"/>
      <c r="T31" s="54"/>
      <c r="U31" s="54"/>
    </row>
    <row r="32" spans="2:137" ht="40.15" customHeight="1" x14ac:dyDescent="0.2">
      <c r="B32" s="283" t="s">
        <v>91</v>
      </c>
      <c r="C32" s="284"/>
      <c r="D32" s="284"/>
      <c r="E32" s="284"/>
      <c r="F32" s="284"/>
      <c r="G32" s="284"/>
      <c r="H32" s="284"/>
      <c r="I32" s="138" t="s">
        <v>92</v>
      </c>
      <c r="J32" s="139"/>
      <c r="K32" s="140"/>
      <c r="L32" s="140"/>
      <c r="M32" s="140"/>
      <c r="N32" s="141"/>
      <c r="O32" s="138" t="s">
        <v>93</v>
      </c>
      <c r="P32" s="138" t="s">
        <v>94</v>
      </c>
      <c r="Q32" s="142" t="s">
        <v>41</v>
      </c>
      <c r="R32" s="55"/>
      <c r="S32" s="143" t="s">
        <v>42</v>
      </c>
      <c r="T32" s="138" t="s">
        <v>43</v>
      </c>
      <c r="U32" s="142" t="s">
        <v>44</v>
      </c>
      <c r="BK32" s="60"/>
      <c r="BL32" s="60" t="s">
        <v>95</v>
      </c>
      <c r="BM32" s="60"/>
      <c r="BN32" s="60" t="s">
        <v>96</v>
      </c>
      <c r="BO32" s="60"/>
      <c r="BP32" s="60" t="s">
        <v>97</v>
      </c>
      <c r="BQ32" s="60" t="s">
        <v>80</v>
      </c>
      <c r="BR32" s="60" t="s">
        <v>81</v>
      </c>
      <c r="BS32" s="60" t="s">
        <v>82</v>
      </c>
      <c r="BT32" s="60" t="s">
        <v>83</v>
      </c>
      <c r="BV32" s="60"/>
      <c r="BW32" s="60" t="s">
        <v>95</v>
      </c>
      <c r="BX32" s="60"/>
      <c r="BY32" s="60" t="s">
        <v>96</v>
      </c>
      <c r="BZ32" s="60"/>
      <c r="CA32" s="60" t="s">
        <v>97</v>
      </c>
      <c r="CB32" s="60" t="s">
        <v>80</v>
      </c>
      <c r="CC32" s="60" t="s">
        <v>81</v>
      </c>
      <c r="CD32" s="60" t="s">
        <v>82</v>
      </c>
      <c r="CE32" s="60" t="s">
        <v>83</v>
      </c>
      <c r="CG32" s="60"/>
      <c r="CH32" s="60" t="s">
        <v>95</v>
      </c>
      <c r="CI32" s="60"/>
      <c r="CJ32" s="60" t="s">
        <v>96</v>
      </c>
      <c r="CK32" s="60"/>
      <c r="CL32" s="60" t="s">
        <v>97</v>
      </c>
      <c r="CM32" s="60" t="s">
        <v>80</v>
      </c>
      <c r="CN32" s="60" t="s">
        <v>81</v>
      </c>
      <c r="CO32" s="60" t="s">
        <v>82</v>
      </c>
      <c r="CP32" s="60" t="s">
        <v>83</v>
      </c>
      <c r="CR32" s="60"/>
      <c r="CS32" s="60" t="s">
        <v>95</v>
      </c>
      <c r="CT32" s="60"/>
      <c r="CU32" s="60" t="s">
        <v>96</v>
      </c>
      <c r="CV32" s="60"/>
      <c r="CW32" s="60" t="s">
        <v>97</v>
      </c>
      <c r="CX32" s="60" t="s">
        <v>80</v>
      </c>
      <c r="CY32" s="60" t="s">
        <v>81</v>
      </c>
      <c r="CZ32" s="60" t="s">
        <v>82</v>
      </c>
      <c r="DA32" s="60" t="s">
        <v>83</v>
      </c>
      <c r="DC32" s="60"/>
      <c r="DD32" s="60" t="s">
        <v>95</v>
      </c>
      <c r="DE32" s="60"/>
      <c r="DF32" s="60" t="s">
        <v>96</v>
      </c>
      <c r="DG32" s="60"/>
      <c r="DH32" s="60" t="s">
        <v>97</v>
      </c>
      <c r="DI32" s="60" t="s">
        <v>80</v>
      </c>
      <c r="DJ32" s="60" t="s">
        <v>81</v>
      </c>
      <c r="DK32" s="60" t="s">
        <v>82</v>
      </c>
      <c r="DL32" s="60" t="s">
        <v>83</v>
      </c>
      <c r="DN32" s="60" t="s">
        <v>96</v>
      </c>
      <c r="DO32" s="60" t="s">
        <v>97</v>
      </c>
      <c r="DP32" s="60" t="s">
        <v>80</v>
      </c>
      <c r="DQ32" s="60" t="s">
        <v>81</v>
      </c>
      <c r="DR32" s="60" t="s">
        <v>82</v>
      </c>
      <c r="DS32" s="60" t="s">
        <v>83</v>
      </c>
    </row>
    <row r="33" spans="2:137" s="5" customFormat="1" ht="18" customHeight="1" x14ac:dyDescent="0.25">
      <c r="B33" s="287" t="s">
        <v>86</v>
      </c>
      <c r="C33" s="288"/>
      <c r="D33" s="288"/>
      <c r="E33" s="288"/>
      <c r="F33" s="288"/>
      <c r="G33" s="288"/>
      <c r="H33" s="288"/>
      <c r="I33" s="144">
        <v>214511.7409737104</v>
      </c>
      <c r="J33" s="145"/>
      <c r="K33" s="146"/>
      <c r="L33" s="146"/>
      <c r="M33" s="146"/>
      <c r="N33" s="146"/>
      <c r="O33" s="75">
        <v>50324.45443243246</v>
      </c>
      <c r="P33" s="75">
        <v>264836.19540614286</v>
      </c>
      <c r="Q33" s="76">
        <v>34481.672641879799</v>
      </c>
      <c r="R33" s="147"/>
      <c r="S33" s="148">
        <v>299317.86804802268</v>
      </c>
      <c r="T33" s="149">
        <v>18258.389950929384</v>
      </c>
      <c r="U33" s="150">
        <v>317576.25799895206</v>
      </c>
      <c r="BK33" s="77"/>
      <c r="BL33" s="77">
        <v>214511.7409737104</v>
      </c>
      <c r="BM33" s="77"/>
      <c r="BN33" s="77">
        <v>50324.45443243246</v>
      </c>
      <c r="BO33" s="77"/>
      <c r="BP33" s="77">
        <v>264836.19540614286</v>
      </c>
      <c r="BQ33" s="77">
        <v>34481.672641879799</v>
      </c>
      <c r="BR33" s="77">
        <v>299317.86804802268</v>
      </c>
      <c r="BS33" s="77">
        <v>18258.389950929384</v>
      </c>
      <c r="BT33" s="77">
        <v>317576.25799895206</v>
      </c>
      <c r="BV33" s="77"/>
      <c r="BW33" s="77">
        <v>0</v>
      </c>
      <c r="BX33" s="77"/>
      <c r="BY33" s="77">
        <v>0</v>
      </c>
      <c r="BZ33" s="77"/>
      <c r="CA33" s="77">
        <v>0</v>
      </c>
      <c r="CB33" s="77">
        <v>0</v>
      </c>
      <c r="CC33" s="77">
        <v>0</v>
      </c>
      <c r="CD33" s="77">
        <v>0</v>
      </c>
      <c r="CE33" s="77">
        <v>0</v>
      </c>
      <c r="CG33" s="77"/>
      <c r="CH33" s="77">
        <v>0</v>
      </c>
      <c r="CI33" s="77"/>
      <c r="CJ33" s="77">
        <v>0</v>
      </c>
      <c r="CK33" s="77"/>
      <c r="CL33" s="77">
        <v>0</v>
      </c>
      <c r="CM33" s="77">
        <v>0</v>
      </c>
      <c r="CN33" s="77">
        <v>0</v>
      </c>
      <c r="CO33" s="77">
        <v>0</v>
      </c>
      <c r="CP33" s="77">
        <v>0</v>
      </c>
      <c r="CR33" s="77"/>
      <c r="CS33" s="77">
        <v>0</v>
      </c>
      <c r="CT33" s="77"/>
      <c r="CU33" s="77">
        <v>0</v>
      </c>
      <c r="CV33" s="77"/>
      <c r="CW33" s="77">
        <v>0</v>
      </c>
      <c r="CX33" s="77">
        <v>0</v>
      </c>
      <c r="CY33" s="77">
        <v>0</v>
      </c>
      <c r="CZ33" s="77">
        <v>0</v>
      </c>
      <c r="DA33" s="77">
        <v>0</v>
      </c>
      <c r="DC33" s="77"/>
      <c r="DD33" s="77">
        <v>0</v>
      </c>
      <c r="DE33" s="77"/>
      <c r="DF33" s="77">
        <v>0</v>
      </c>
      <c r="DG33" s="77"/>
      <c r="DH33" s="77">
        <v>0</v>
      </c>
      <c r="DI33" s="77">
        <v>0</v>
      </c>
      <c r="DJ33" s="77">
        <v>0</v>
      </c>
      <c r="DK33" s="77">
        <v>0</v>
      </c>
      <c r="DL33" s="77">
        <v>0</v>
      </c>
      <c r="DN33" s="77"/>
      <c r="DO33" s="77"/>
      <c r="DP33" s="77"/>
      <c r="DQ33" s="77"/>
      <c r="DR33" s="77"/>
      <c r="DS33" s="77"/>
    </row>
    <row r="34" spans="2:137" s="5" customFormat="1" ht="18" customHeight="1" x14ac:dyDescent="0.25">
      <c r="B34" s="289"/>
      <c r="C34" s="290"/>
      <c r="D34" s="290"/>
      <c r="E34" s="290"/>
      <c r="F34" s="290"/>
      <c r="G34" s="290"/>
      <c r="H34" s="290"/>
      <c r="I34" s="151"/>
      <c r="J34" s="152"/>
      <c r="K34" s="153"/>
      <c r="L34" s="153"/>
      <c r="M34" s="153"/>
      <c r="N34" s="153"/>
      <c r="O34" s="75">
        <v>0</v>
      </c>
      <c r="P34" s="75">
        <v>0</v>
      </c>
      <c r="Q34" s="76">
        <v>0</v>
      </c>
      <c r="R34" s="147"/>
      <c r="S34" s="148">
        <v>0</v>
      </c>
      <c r="T34" s="149">
        <v>0</v>
      </c>
      <c r="U34" s="150">
        <v>0</v>
      </c>
      <c r="BK34" s="77"/>
      <c r="BL34" s="77">
        <v>0</v>
      </c>
      <c r="BM34" s="77"/>
      <c r="BN34" s="77">
        <v>0</v>
      </c>
      <c r="BO34" s="77"/>
      <c r="BP34" s="77">
        <v>0</v>
      </c>
      <c r="BQ34" s="77">
        <v>0</v>
      </c>
      <c r="BR34" s="77">
        <v>0</v>
      </c>
      <c r="BS34" s="77">
        <v>0</v>
      </c>
      <c r="BT34" s="77">
        <v>0</v>
      </c>
      <c r="BV34" s="77"/>
      <c r="BW34" s="77">
        <v>0</v>
      </c>
      <c r="BX34" s="77"/>
      <c r="BY34" s="77">
        <v>0</v>
      </c>
      <c r="BZ34" s="77"/>
      <c r="CA34" s="77">
        <v>0</v>
      </c>
      <c r="CB34" s="77">
        <v>0</v>
      </c>
      <c r="CC34" s="77">
        <v>0</v>
      </c>
      <c r="CD34" s="77">
        <v>0</v>
      </c>
      <c r="CE34" s="77">
        <v>0</v>
      </c>
      <c r="CG34" s="77"/>
      <c r="CH34" s="77">
        <v>0</v>
      </c>
      <c r="CI34" s="77"/>
      <c r="CJ34" s="77">
        <v>0</v>
      </c>
      <c r="CK34" s="77"/>
      <c r="CL34" s="77">
        <v>0</v>
      </c>
      <c r="CM34" s="77">
        <v>0</v>
      </c>
      <c r="CN34" s="77">
        <v>0</v>
      </c>
      <c r="CO34" s="77">
        <v>0</v>
      </c>
      <c r="CP34" s="77">
        <v>0</v>
      </c>
      <c r="CR34" s="77"/>
      <c r="CS34" s="77">
        <v>0</v>
      </c>
      <c r="CT34" s="77"/>
      <c r="CU34" s="77">
        <v>0</v>
      </c>
      <c r="CV34" s="77"/>
      <c r="CW34" s="77">
        <v>0</v>
      </c>
      <c r="CX34" s="77">
        <v>0</v>
      </c>
      <c r="CY34" s="77">
        <v>0</v>
      </c>
      <c r="CZ34" s="77">
        <v>0</v>
      </c>
      <c r="DA34" s="77">
        <v>0</v>
      </c>
      <c r="DC34" s="77"/>
      <c r="DD34" s="77">
        <v>0</v>
      </c>
      <c r="DE34" s="77"/>
      <c r="DF34" s="77">
        <v>0</v>
      </c>
      <c r="DG34" s="77"/>
      <c r="DH34" s="77">
        <v>0</v>
      </c>
      <c r="DI34" s="77">
        <v>0</v>
      </c>
      <c r="DJ34" s="77">
        <v>0</v>
      </c>
      <c r="DK34" s="77">
        <v>0</v>
      </c>
      <c r="DL34" s="77">
        <v>0</v>
      </c>
      <c r="DN34" s="77"/>
      <c r="DO34" s="77"/>
      <c r="DP34" s="77"/>
      <c r="DQ34" s="77"/>
      <c r="DR34" s="77"/>
      <c r="DS34" s="77"/>
    </row>
    <row r="35" spans="2:137" s="5" customFormat="1" ht="18" customHeight="1" x14ac:dyDescent="0.25">
      <c r="B35" s="291"/>
      <c r="C35" s="292"/>
      <c r="D35" s="292"/>
      <c r="E35" s="292"/>
      <c r="F35" s="292"/>
      <c r="G35" s="292"/>
      <c r="H35" s="292"/>
      <c r="I35" s="154"/>
      <c r="J35" s="152"/>
      <c r="K35" s="153"/>
      <c r="L35" s="153"/>
      <c r="M35" s="153"/>
      <c r="N35" s="153"/>
      <c r="O35" s="75">
        <v>0</v>
      </c>
      <c r="P35" s="75">
        <v>0</v>
      </c>
      <c r="Q35" s="76">
        <v>0</v>
      </c>
      <c r="R35" s="147"/>
      <c r="S35" s="148">
        <v>0</v>
      </c>
      <c r="T35" s="149">
        <v>0</v>
      </c>
      <c r="U35" s="150">
        <v>0</v>
      </c>
      <c r="BK35" s="77"/>
      <c r="BL35" s="77">
        <v>0</v>
      </c>
      <c r="BM35" s="77"/>
      <c r="BN35" s="77">
        <v>0</v>
      </c>
      <c r="BO35" s="77"/>
      <c r="BP35" s="77">
        <v>0</v>
      </c>
      <c r="BQ35" s="77">
        <v>0</v>
      </c>
      <c r="BR35" s="77">
        <v>0</v>
      </c>
      <c r="BS35" s="77">
        <v>0</v>
      </c>
      <c r="BT35" s="77">
        <v>0</v>
      </c>
      <c r="BV35" s="77"/>
      <c r="BW35" s="77">
        <v>0</v>
      </c>
      <c r="BX35" s="77"/>
      <c r="BY35" s="77">
        <v>0</v>
      </c>
      <c r="BZ35" s="77"/>
      <c r="CA35" s="77">
        <v>0</v>
      </c>
      <c r="CB35" s="77">
        <v>0</v>
      </c>
      <c r="CC35" s="77">
        <v>0</v>
      </c>
      <c r="CD35" s="77">
        <v>0</v>
      </c>
      <c r="CE35" s="77">
        <v>0</v>
      </c>
      <c r="CG35" s="77"/>
      <c r="CH35" s="77">
        <v>0</v>
      </c>
      <c r="CI35" s="77"/>
      <c r="CJ35" s="77">
        <v>0</v>
      </c>
      <c r="CK35" s="77"/>
      <c r="CL35" s="77">
        <v>0</v>
      </c>
      <c r="CM35" s="77">
        <v>0</v>
      </c>
      <c r="CN35" s="77">
        <v>0</v>
      </c>
      <c r="CO35" s="77">
        <v>0</v>
      </c>
      <c r="CP35" s="77">
        <v>0</v>
      </c>
      <c r="CR35" s="77"/>
      <c r="CS35" s="77">
        <v>0</v>
      </c>
      <c r="CT35" s="77"/>
      <c r="CU35" s="77">
        <v>0</v>
      </c>
      <c r="CV35" s="77"/>
      <c r="CW35" s="77">
        <v>0</v>
      </c>
      <c r="CX35" s="77">
        <v>0</v>
      </c>
      <c r="CY35" s="77">
        <v>0</v>
      </c>
      <c r="CZ35" s="77">
        <v>0</v>
      </c>
      <c r="DA35" s="77">
        <v>0</v>
      </c>
      <c r="DC35" s="77"/>
      <c r="DD35" s="77">
        <v>0</v>
      </c>
      <c r="DE35" s="77"/>
      <c r="DF35" s="77">
        <v>0</v>
      </c>
      <c r="DG35" s="77"/>
      <c r="DH35" s="77">
        <v>0</v>
      </c>
      <c r="DI35" s="77">
        <v>0</v>
      </c>
      <c r="DJ35" s="77">
        <v>0</v>
      </c>
      <c r="DK35" s="77">
        <v>0</v>
      </c>
      <c r="DL35" s="77">
        <v>0</v>
      </c>
      <c r="DN35" s="77"/>
      <c r="DO35" s="77"/>
      <c r="DP35" s="77"/>
      <c r="DQ35" s="77"/>
      <c r="DR35" s="77"/>
      <c r="DS35" s="77"/>
    </row>
    <row r="36" spans="2:137" s="5" customFormat="1" ht="18" customHeight="1" x14ac:dyDescent="0.25">
      <c r="B36" s="155" t="s">
        <v>50</v>
      </c>
      <c r="C36" s="156"/>
      <c r="D36" s="156"/>
      <c r="E36" s="156"/>
      <c r="F36" s="156"/>
      <c r="G36" s="156"/>
      <c r="H36" s="156"/>
      <c r="I36" s="157"/>
      <c r="J36" s="158"/>
      <c r="K36" s="159"/>
      <c r="L36" s="159"/>
      <c r="M36" s="159"/>
      <c r="N36" s="159"/>
      <c r="O36" s="160"/>
      <c r="P36" s="75">
        <v>0</v>
      </c>
      <c r="Q36" s="161"/>
      <c r="R36" s="162"/>
      <c r="S36" s="148">
        <v>0</v>
      </c>
      <c r="T36" s="149">
        <v>0</v>
      </c>
      <c r="U36" s="150">
        <v>0</v>
      </c>
      <c r="BK36" s="77"/>
      <c r="BL36" s="77">
        <v>0</v>
      </c>
      <c r="BM36" s="77"/>
      <c r="BN36" s="77">
        <v>0</v>
      </c>
      <c r="BO36" s="77"/>
      <c r="BP36" s="77">
        <v>0</v>
      </c>
      <c r="BQ36" s="77">
        <v>0</v>
      </c>
      <c r="BR36" s="77">
        <v>0</v>
      </c>
      <c r="BS36" s="77">
        <v>0</v>
      </c>
      <c r="BT36" s="77">
        <v>0</v>
      </c>
      <c r="BV36" s="77"/>
      <c r="BW36" s="77">
        <v>0</v>
      </c>
      <c r="BX36" s="77"/>
      <c r="BY36" s="77">
        <v>0</v>
      </c>
      <c r="BZ36" s="77"/>
      <c r="CA36" s="77">
        <v>0</v>
      </c>
      <c r="CB36" s="77">
        <v>0</v>
      </c>
      <c r="CC36" s="77">
        <v>0</v>
      </c>
      <c r="CD36" s="77">
        <v>0</v>
      </c>
      <c r="CE36" s="77">
        <v>0</v>
      </c>
      <c r="CG36" s="77"/>
      <c r="CH36" s="77">
        <v>0</v>
      </c>
      <c r="CI36" s="77"/>
      <c r="CJ36" s="77">
        <v>0</v>
      </c>
      <c r="CK36" s="77"/>
      <c r="CL36" s="77">
        <v>0</v>
      </c>
      <c r="CM36" s="77">
        <v>0</v>
      </c>
      <c r="CN36" s="77">
        <v>0</v>
      </c>
      <c r="CO36" s="77">
        <v>0</v>
      </c>
      <c r="CP36" s="77">
        <v>0</v>
      </c>
      <c r="CR36" s="77"/>
      <c r="CS36" s="77">
        <v>0</v>
      </c>
      <c r="CT36" s="77"/>
      <c r="CU36" s="77">
        <v>0</v>
      </c>
      <c r="CV36" s="77"/>
      <c r="CW36" s="77">
        <v>0</v>
      </c>
      <c r="CX36" s="77">
        <v>0</v>
      </c>
      <c r="CY36" s="77">
        <v>0</v>
      </c>
      <c r="CZ36" s="77">
        <v>0</v>
      </c>
      <c r="DA36" s="77">
        <v>0</v>
      </c>
      <c r="DC36" s="77"/>
      <c r="DD36" s="77">
        <v>0</v>
      </c>
      <c r="DE36" s="77"/>
      <c r="DF36" s="77">
        <v>0</v>
      </c>
      <c r="DG36" s="77"/>
      <c r="DH36" s="77">
        <v>0</v>
      </c>
      <c r="DI36" s="77">
        <v>0</v>
      </c>
      <c r="DJ36" s="77">
        <v>0</v>
      </c>
      <c r="DK36" s="77">
        <v>0</v>
      </c>
      <c r="DL36" s="77">
        <v>0</v>
      </c>
      <c r="DN36" s="77">
        <v>0</v>
      </c>
      <c r="DO36" s="77">
        <v>0</v>
      </c>
      <c r="DP36" s="77">
        <v>0</v>
      </c>
      <c r="DQ36" s="77">
        <v>0</v>
      </c>
      <c r="DR36" s="77">
        <v>0</v>
      </c>
      <c r="DS36" s="77">
        <v>0</v>
      </c>
    </row>
    <row r="37" spans="2:137" s="5" customFormat="1" ht="18" customHeight="1" x14ac:dyDescent="0.25">
      <c r="B37" s="163" t="s">
        <v>98</v>
      </c>
      <c r="C37" s="164"/>
      <c r="D37" s="164"/>
      <c r="E37" s="164"/>
      <c r="F37" s="164"/>
      <c r="G37" s="164"/>
      <c r="H37" s="164"/>
      <c r="I37" s="165">
        <v>214511.7409737104</v>
      </c>
      <c r="J37" s="166"/>
      <c r="K37" s="166"/>
      <c r="L37" s="166"/>
      <c r="M37" s="166"/>
      <c r="N37" s="167">
        <v>0</v>
      </c>
      <c r="O37" s="167">
        <v>50324.45443243246</v>
      </c>
      <c r="P37" s="167">
        <v>264836.19540614286</v>
      </c>
      <c r="Q37" s="168">
        <v>34481.672641879799</v>
      </c>
      <c r="R37" s="147"/>
      <c r="S37" s="169">
        <v>299317.86804802268</v>
      </c>
      <c r="T37" s="165">
        <v>18258.389950929384</v>
      </c>
      <c r="U37" s="170">
        <v>317576.25799895206</v>
      </c>
      <c r="BK37" s="120"/>
      <c r="BL37" s="120">
        <v>214511.7409737104</v>
      </c>
      <c r="BM37" s="120"/>
      <c r="BN37" s="120">
        <v>50324.45443243246</v>
      </c>
      <c r="BO37" s="120"/>
      <c r="BP37" s="120">
        <v>264836.19540614286</v>
      </c>
      <c r="BQ37" s="120">
        <v>34481.672641879799</v>
      </c>
      <c r="BR37" s="120">
        <v>299317.86804802268</v>
      </c>
      <c r="BS37" s="120">
        <v>18258.389950929384</v>
      </c>
      <c r="BT37" s="120">
        <v>317576.25799895206</v>
      </c>
      <c r="BV37" s="120"/>
      <c r="BW37" s="120">
        <v>0</v>
      </c>
      <c r="BX37" s="120"/>
      <c r="BY37" s="120">
        <v>0</v>
      </c>
      <c r="BZ37" s="120"/>
      <c r="CA37" s="120">
        <v>0</v>
      </c>
      <c r="CB37" s="120">
        <v>0</v>
      </c>
      <c r="CC37" s="120">
        <v>0</v>
      </c>
      <c r="CD37" s="120">
        <v>0</v>
      </c>
      <c r="CE37" s="120">
        <v>0</v>
      </c>
      <c r="CG37" s="120"/>
      <c r="CH37" s="120">
        <v>0</v>
      </c>
      <c r="CI37" s="120"/>
      <c r="CJ37" s="120">
        <v>0</v>
      </c>
      <c r="CK37" s="120"/>
      <c r="CL37" s="120">
        <v>0</v>
      </c>
      <c r="CM37" s="120">
        <v>0</v>
      </c>
      <c r="CN37" s="120">
        <v>0</v>
      </c>
      <c r="CO37" s="120">
        <v>0</v>
      </c>
      <c r="CP37" s="120">
        <v>0</v>
      </c>
      <c r="CR37" s="120"/>
      <c r="CS37" s="120">
        <v>0</v>
      </c>
      <c r="CT37" s="120"/>
      <c r="CU37" s="120">
        <v>0</v>
      </c>
      <c r="CV37" s="120"/>
      <c r="CW37" s="120">
        <v>0</v>
      </c>
      <c r="CX37" s="120">
        <v>0</v>
      </c>
      <c r="CY37" s="120">
        <v>0</v>
      </c>
      <c r="CZ37" s="120">
        <v>0</v>
      </c>
      <c r="DA37" s="120">
        <v>0</v>
      </c>
      <c r="DC37" s="120"/>
      <c r="DD37" s="120">
        <v>0</v>
      </c>
      <c r="DE37" s="120"/>
      <c r="DF37" s="120">
        <v>0</v>
      </c>
      <c r="DG37" s="120"/>
      <c r="DH37" s="120">
        <v>0</v>
      </c>
      <c r="DI37" s="120">
        <v>0</v>
      </c>
      <c r="DJ37" s="120">
        <v>0</v>
      </c>
      <c r="DK37" s="120">
        <v>0</v>
      </c>
      <c r="DL37" s="120">
        <v>0</v>
      </c>
      <c r="DN37" s="120">
        <v>0</v>
      </c>
      <c r="DO37" s="120">
        <v>0</v>
      </c>
      <c r="DP37" s="120">
        <v>0</v>
      </c>
      <c r="DQ37" s="120">
        <v>0</v>
      </c>
      <c r="DR37" s="120">
        <v>0</v>
      </c>
      <c r="DS37" s="120">
        <v>0</v>
      </c>
    </row>
    <row r="38" spans="2:137" s="5" customFormat="1" ht="18" customHeight="1" x14ac:dyDescent="0.25">
      <c r="B38" s="171" t="s">
        <v>123</v>
      </c>
      <c r="C38" s="172"/>
      <c r="D38" s="172"/>
      <c r="E38" s="172"/>
      <c r="F38" s="172"/>
      <c r="G38" s="173"/>
      <c r="H38" s="173"/>
      <c r="I38" s="174">
        <v>190271.91424368112</v>
      </c>
      <c r="J38" s="173"/>
      <c r="K38" s="173"/>
      <c r="L38" s="173"/>
      <c r="M38" s="173"/>
      <c r="N38" s="128">
        <v>0</v>
      </c>
      <c r="O38" s="128"/>
      <c r="P38" s="128">
        <v>234909.70532524871</v>
      </c>
      <c r="Q38" s="129">
        <v>30585.243633347382</v>
      </c>
      <c r="R38" s="73"/>
      <c r="S38" s="175">
        <v>265494.9489585961</v>
      </c>
      <c r="T38" s="176">
        <v>16195.191886474364</v>
      </c>
      <c r="U38" s="177">
        <v>281690.14084507048</v>
      </c>
      <c r="AQ38" s="133"/>
      <c r="AR38" s="133"/>
      <c r="AS38" s="133"/>
      <c r="AT38" s="134"/>
      <c r="AU38" s="133"/>
      <c r="AV38" s="133"/>
      <c r="AW38" s="133"/>
      <c r="AX38" s="134"/>
      <c r="AY38" s="133"/>
      <c r="AZ38" s="133"/>
      <c r="BA38" s="133"/>
      <c r="BB38" s="134"/>
      <c r="BC38" s="133"/>
      <c r="BD38" s="133"/>
      <c r="BE38" s="133"/>
      <c r="BF38" s="134"/>
      <c r="BG38" s="133"/>
      <c r="BH38" s="133"/>
      <c r="BI38" s="133"/>
      <c r="BJ38" s="134"/>
      <c r="BK38" s="133"/>
      <c r="BL38" s="133"/>
      <c r="BM38" s="133"/>
      <c r="BN38" s="133"/>
      <c r="BO38" s="133"/>
      <c r="BP38" s="133"/>
      <c r="BQ38" s="133"/>
      <c r="BR38" s="133"/>
      <c r="BS38" s="133"/>
      <c r="BT38" s="133"/>
      <c r="BU38" s="134"/>
      <c r="BV38" s="133"/>
      <c r="BW38" s="133"/>
      <c r="BX38" s="133"/>
      <c r="BY38" s="133"/>
      <c r="BZ38" s="133"/>
      <c r="CA38" s="133"/>
      <c r="CB38" s="133"/>
      <c r="CC38" s="133"/>
      <c r="CD38" s="133"/>
      <c r="CE38" s="133"/>
      <c r="CF38" s="134"/>
      <c r="CG38" s="133"/>
      <c r="CH38" s="133"/>
      <c r="CI38" s="133"/>
      <c r="CJ38" s="133"/>
      <c r="CK38" s="133"/>
      <c r="CL38" s="133"/>
      <c r="CM38" s="133"/>
      <c r="CN38" s="133"/>
      <c r="CO38" s="133"/>
      <c r="CP38" s="133"/>
      <c r="CQ38" s="134"/>
      <c r="CR38" s="133"/>
      <c r="CS38" s="133"/>
      <c r="CT38" s="133"/>
      <c r="CU38" s="133"/>
      <c r="CV38" s="133"/>
      <c r="CW38" s="133"/>
      <c r="CX38" s="133"/>
      <c r="CY38" s="133"/>
      <c r="CZ38" s="133"/>
      <c r="DA38" s="133"/>
      <c r="DB38" s="134"/>
      <c r="DC38" s="133"/>
      <c r="DD38" s="133"/>
      <c r="DE38" s="133"/>
      <c r="DF38" s="133"/>
      <c r="DG38" s="133"/>
      <c r="DH38" s="133"/>
      <c r="DI38" s="133"/>
      <c r="DJ38" s="133"/>
      <c r="DK38" s="133"/>
      <c r="DL38" s="133"/>
      <c r="DM38" s="134"/>
      <c r="DN38" s="133"/>
      <c r="DO38" s="133"/>
      <c r="DP38" s="133"/>
      <c r="DQ38" s="133"/>
      <c r="DR38" s="133"/>
      <c r="DS38" s="133"/>
      <c r="DT38" s="134"/>
      <c r="DU38" s="134"/>
      <c r="DV38" s="134"/>
      <c r="DW38" s="134"/>
      <c r="DX38" s="134"/>
      <c r="DY38" s="134"/>
      <c r="DZ38" s="134"/>
      <c r="EA38" s="134"/>
      <c r="EB38" s="134"/>
      <c r="EC38" s="134"/>
      <c r="ED38" s="134"/>
      <c r="EE38" s="134"/>
      <c r="EF38" s="134"/>
      <c r="EG38" s="134"/>
    </row>
    <row r="39" spans="2:137" ht="15" customHeight="1" x14ac:dyDescent="0.2">
      <c r="S39" s="135"/>
      <c r="T39" s="135"/>
      <c r="U39" s="135"/>
    </row>
    <row r="40" spans="2:137" ht="19.899999999999999" customHeight="1" thickBot="1" x14ac:dyDescent="0.3">
      <c r="B40" s="48" t="s">
        <v>99</v>
      </c>
      <c r="C40" s="49"/>
      <c r="D40" s="49"/>
      <c r="E40" s="50"/>
      <c r="F40" s="50"/>
      <c r="G40" s="50"/>
      <c r="H40" s="50"/>
      <c r="I40" s="50"/>
      <c r="J40" s="50"/>
      <c r="K40" s="50"/>
      <c r="L40" s="50"/>
      <c r="M40" s="50"/>
      <c r="N40" s="50"/>
      <c r="O40" s="50"/>
      <c r="P40" s="50"/>
      <c r="Q40" s="50"/>
      <c r="R40" s="51"/>
      <c r="S40" s="50"/>
      <c r="T40" s="50"/>
      <c r="U40" s="50"/>
      <c r="CR40" s="56" t="s">
        <v>100</v>
      </c>
      <c r="CS40" s="136"/>
      <c r="CT40" s="136"/>
      <c r="CU40" s="136"/>
      <c r="CV40" s="136"/>
      <c r="CW40" s="136"/>
      <c r="CX40" s="136"/>
      <c r="CY40" s="136"/>
      <c r="CZ40" s="136"/>
      <c r="DA40" s="136"/>
      <c r="DC40" s="56" t="s">
        <v>101</v>
      </c>
      <c r="DD40" s="136"/>
      <c r="DE40" s="136"/>
      <c r="DF40" s="136"/>
      <c r="DG40" s="136"/>
      <c r="DH40" s="136"/>
      <c r="DI40" s="136"/>
      <c r="DJ40" s="136"/>
      <c r="DK40" s="136"/>
      <c r="DL40" s="136"/>
      <c r="DN40" s="56" t="s">
        <v>50</v>
      </c>
      <c r="DO40" s="136"/>
      <c r="DP40" s="136"/>
      <c r="DQ40" s="136"/>
      <c r="DR40" s="136"/>
      <c r="DS40" s="136"/>
    </row>
    <row r="41" spans="2:137" ht="15" customHeight="1" thickTop="1" x14ac:dyDescent="0.2">
      <c r="S41" s="54"/>
      <c r="T41" s="54"/>
      <c r="U41" s="54"/>
    </row>
    <row r="42" spans="2:137" ht="40.15" customHeight="1" x14ac:dyDescent="0.2">
      <c r="B42" s="283" t="s">
        <v>91</v>
      </c>
      <c r="C42" s="284"/>
      <c r="D42" s="284"/>
      <c r="E42" s="284"/>
      <c r="F42" s="284"/>
      <c r="G42" s="284"/>
      <c r="H42" s="284"/>
      <c r="I42" s="138" t="s">
        <v>102</v>
      </c>
      <c r="J42" s="139"/>
      <c r="K42" s="140"/>
      <c r="L42" s="140"/>
      <c r="M42" s="140"/>
      <c r="N42" s="140"/>
      <c r="O42" s="178"/>
      <c r="P42" s="138" t="s">
        <v>94</v>
      </c>
      <c r="Q42" s="142" t="s">
        <v>41</v>
      </c>
      <c r="R42" s="55"/>
      <c r="S42" s="143" t="s">
        <v>42</v>
      </c>
      <c r="T42" s="138" t="s">
        <v>43</v>
      </c>
      <c r="U42" s="142" t="s">
        <v>44</v>
      </c>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R42" s="60"/>
      <c r="CS42" s="60" t="s">
        <v>95</v>
      </c>
      <c r="CT42" s="60"/>
      <c r="CU42" s="60"/>
      <c r="CV42" s="60"/>
      <c r="CW42" s="60" t="s">
        <v>97</v>
      </c>
      <c r="CX42" s="60" t="s">
        <v>80</v>
      </c>
      <c r="CY42" s="60" t="s">
        <v>81</v>
      </c>
      <c r="CZ42" s="60" t="s">
        <v>82</v>
      </c>
      <c r="DA42" s="60" t="s">
        <v>83</v>
      </c>
      <c r="DC42" s="60"/>
      <c r="DD42" s="60" t="s">
        <v>95</v>
      </c>
      <c r="DE42" s="60"/>
      <c r="DF42" s="60"/>
      <c r="DG42" s="60"/>
      <c r="DH42" s="60" t="s">
        <v>97</v>
      </c>
      <c r="DI42" s="60" t="s">
        <v>80</v>
      </c>
      <c r="DJ42" s="60" t="s">
        <v>81</v>
      </c>
      <c r="DK42" s="60" t="s">
        <v>82</v>
      </c>
      <c r="DL42" s="60" t="s">
        <v>83</v>
      </c>
      <c r="DN42" s="60"/>
      <c r="DO42" s="60"/>
      <c r="DP42" s="60" t="s">
        <v>80</v>
      </c>
      <c r="DQ42" s="60" t="s">
        <v>81</v>
      </c>
      <c r="DR42" s="60" t="s">
        <v>82</v>
      </c>
      <c r="DS42" s="60" t="s">
        <v>83</v>
      </c>
    </row>
    <row r="43" spans="2:137" s="5" customFormat="1" ht="18" customHeight="1" x14ac:dyDescent="0.25">
      <c r="B43" s="179" t="s">
        <v>100</v>
      </c>
      <c r="C43" s="180"/>
      <c r="D43" s="180"/>
      <c r="E43" s="180"/>
      <c r="F43" s="180"/>
      <c r="G43" s="180"/>
      <c r="H43" s="181"/>
      <c r="I43" s="154"/>
      <c r="J43" s="183"/>
      <c r="K43" s="183"/>
      <c r="L43" s="183"/>
      <c r="M43" s="183"/>
      <c r="N43" s="183"/>
      <c r="O43" s="183"/>
      <c r="P43" s="107">
        <v>0</v>
      </c>
      <c r="Q43" s="184">
        <v>0</v>
      </c>
      <c r="R43" s="185"/>
      <c r="S43" s="186">
        <v>0</v>
      </c>
      <c r="T43" s="187">
        <v>0</v>
      </c>
      <c r="U43" s="188">
        <v>0</v>
      </c>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R43" s="77"/>
      <c r="CS43" s="77">
        <v>0</v>
      </c>
      <c r="CT43" s="77"/>
      <c r="CU43" s="77"/>
      <c r="CV43" s="77"/>
      <c r="CW43" s="77">
        <v>0</v>
      </c>
      <c r="CX43" s="77">
        <v>0</v>
      </c>
      <c r="CY43" s="77">
        <v>0</v>
      </c>
      <c r="CZ43" s="77">
        <v>0</v>
      </c>
      <c r="DA43" s="77">
        <v>0</v>
      </c>
      <c r="DC43" s="77"/>
      <c r="DD43" s="77"/>
      <c r="DE43" s="77"/>
      <c r="DF43" s="77"/>
      <c r="DG43" s="77"/>
      <c r="DH43" s="77"/>
      <c r="DI43" s="77"/>
      <c r="DJ43" s="77"/>
      <c r="DK43" s="77"/>
      <c r="DL43" s="77"/>
      <c r="DN43" s="77"/>
      <c r="DO43" s="77"/>
      <c r="DP43" s="77"/>
      <c r="DQ43" s="77"/>
      <c r="DR43" s="77"/>
      <c r="DS43" s="77"/>
    </row>
    <row r="44" spans="2:137" s="5" customFormat="1" ht="18" customHeight="1" x14ac:dyDescent="0.25">
      <c r="B44" s="189" t="s">
        <v>101</v>
      </c>
      <c r="C44" s="190"/>
      <c r="D44" s="190"/>
      <c r="E44" s="190"/>
      <c r="F44" s="190"/>
      <c r="G44" s="190"/>
      <c r="H44" s="190"/>
      <c r="I44" s="191"/>
      <c r="J44" s="183"/>
      <c r="K44" s="183"/>
      <c r="L44" s="183"/>
      <c r="M44" s="183"/>
      <c r="N44" s="183"/>
      <c r="O44" s="183"/>
      <c r="P44" s="75">
        <v>0</v>
      </c>
      <c r="Q44" s="76">
        <v>0</v>
      </c>
      <c r="R44" s="185"/>
      <c r="S44" s="186">
        <v>0</v>
      </c>
      <c r="T44" s="187">
        <v>0</v>
      </c>
      <c r="U44" s="188">
        <v>0</v>
      </c>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R44" s="77"/>
      <c r="CS44" s="77"/>
      <c r="CT44" s="77"/>
      <c r="CU44" s="77"/>
      <c r="CV44" s="77"/>
      <c r="CW44" s="77"/>
      <c r="CX44" s="77"/>
      <c r="CY44" s="77"/>
      <c r="CZ44" s="77"/>
      <c r="DA44" s="77"/>
      <c r="DC44" s="77"/>
      <c r="DD44" s="77">
        <v>0</v>
      </c>
      <c r="DE44" s="77"/>
      <c r="DF44" s="77"/>
      <c r="DG44" s="77"/>
      <c r="DH44" s="77">
        <v>0</v>
      </c>
      <c r="DI44" s="77">
        <v>0</v>
      </c>
      <c r="DJ44" s="77">
        <v>0</v>
      </c>
      <c r="DK44" s="77">
        <v>0</v>
      </c>
      <c r="DL44" s="77">
        <v>0</v>
      </c>
      <c r="DN44" s="77"/>
      <c r="DO44" s="77"/>
      <c r="DP44" s="77"/>
      <c r="DQ44" s="77"/>
      <c r="DR44" s="77"/>
      <c r="DS44" s="77"/>
    </row>
    <row r="45" spans="2:137" s="5" customFormat="1" ht="18" customHeight="1" x14ac:dyDescent="0.25">
      <c r="B45" s="192" t="s">
        <v>50</v>
      </c>
      <c r="C45" s="193"/>
      <c r="D45" s="193"/>
      <c r="E45" s="193"/>
      <c r="F45" s="193"/>
      <c r="G45" s="193"/>
      <c r="H45" s="193"/>
      <c r="I45" s="194"/>
      <c r="J45" s="167"/>
      <c r="K45" s="167"/>
      <c r="L45" s="167"/>
      <c r="M45" s="167"/>
      <c r="N45" s="167"/>
      <c r="O45" s="167"/>
      <c r="P45" s="195"/>
      <c r="Q45" s="161"/>
      <c r="R45" s="196"/>
      <c r="S45" s="186">
        <v>0</v>
      </c>
      <c r="T45" s="187">
        <v>0</v>
      </c>
      <c r="U45" s="188">
        <v>0</v>
      </c>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R45" s="77"/>
      <c r="CS45" s="77"/>
      <c r="CT45" s="77"/>
      <c r="CU45" s="77"/>
      <c r="CV45" s="77"/>
      <c r="CW45" s="77"/>
      <c r="CX45" s="77"/>
      <c r="CY45" s="77"/>
      <c r="CZ45" s="77"/>
      <c r="DA45" s="77"/>
      <c r="DC45" s="77"/>
      <c r="DD45" s="77"/>
      <c r="DE45" s="77"/>
      <c r="DF45" s="77"/>
      <c r="DG45" s="77"/>
      <c r="DH45" s="77"/>
      <c r="DI45" s="77"/>
      <c r="DJ45" s="77"/>
      <c r="DK45" s="77"/>
      <c r="DL45" s="77"/>
      <c r="DN45" s="77"/>
      <c r="DO45" s="77"/>
      <c r="DP45" s="77">
        <v>0</v>
      </c>
      <c r="DQ45" s="77">
        <v>0</v>
      </c>
      <c r="DR45" s="77">
        <v>0</v>
      </c>
      <c r="DS45" s="77">
        <v>0</v>
      </c>
    </row>
    <row r="46" spans="2:137" s="5" customFormat="1" ht="18" customHeight="1" x14ac:dyDescent="0.25">
      <c r="B46" s="197" t="s">
        <v>103</v>
      </c>
      <c r="C46" s="198"/>
      <c r="D46" s="198"/>
      <c r="E46" s="198"/>
      <c r="F46" s="198"/>
      <c r="G46" s="198"/>
      <c r="H46" s="198"/>
      <c r="I46" s="199">
        <v>0</v>
      </c>
      <c r="J46" s="200">
        <v>0</v>
      </c>
      <c r="K46" s="200">
        <v>0</v>
      </c>
      <c r="L46" s="200">
        <v>0</v>
      </c>
      <c r="M46" s="200">
        <v>0</v>
      </c>
      <c r="N46" s="201">
        <v>0</v>
      </c>
      <c r="O46" s="201"/>
      <c r="P46" s="202">
        <v>0</v>
      </c>
      <c r="Q46" s="203">
        <v>0</v>
      </c>
      <c r="R46" s="147"/>
      <c r="S46" s="204">
        <v>0</v>
      </c>
      <c r="T46" s="205">
        <v>0</v>
      </c>
      <c r="U46" s="203">
        <v>0</v>
      </c>
      <c r="BK46" s="133"/>
      <c r="BL46" s="133"/>
      <c r="BM46" s="133"/>
      <c r="BN46" s="133"/>
      <c r="BO46" s="133"/>
      <c r="BP46" s="133"/>
      <c r="BQ46" s="133"/>
      <c r="BR46" s="133"/>
      <c r="BS46" s="133"/>
      <c r="BT46" s="133"/>
      <c r="BU46" s="134"/>
      <c r="BV46" s="133"/>
      <c r="BW46" s="133"/>
      <c r="BX46" s="133"/>
      <c r="BY46" s="133"/>
      <c r="BZ46" s="133"/>
      <c r="CA46" s="133"/>
      <c r="CB46" s="133"/>
      <c r="CC46" s="133"/>
      <c r="CD46" s="133"/>
      <c r="CE46" s="133"/>
      <c r="CF46" s="134"/>
      <c r="CG46" s="133"/>
      <c r="CH46" s="133"/>
      <c r="CI46" s="133"/>
      <c r="CJ46" s="133"/>
      <c r="CK46" s="133"/>
      <c r="CL46" s="133"/>
      <c r="CM46" s="133"/>
      <c r="CN46" s="133"/>
      <c r="CO46" s="133"/>
      <c r="CP46" s="133"/>
      <c r="CR46" s="120"/>
      <c r="CS46" s="120">
        <v>0</v>
      </c>
      <c r="CT46" s="120"/>
      <c r="CU46" s="120"/>
      <c r="CV46" s="120"/>
      <c r="CW46" s="120">
        <v>0</v>
      </c>
      <c r="CX46" s="120">
        <v>0</v>
      </c>
      <c r="CY46" s="120">
        <v>0</v>
      </c>
      <c r="CZ46" s="120">
        <v>0</v>
      </c>
      <c r="DA46" s="120">
        <v>0</v>
      </c>
      <c r="DC46" s="120"/>
      <c r="DD46" s="120">
        <v>0</v>
      </c>
      <c r="DE46" s="120"/>
      <c r="DF46" s="120"/>
      <c r="DG46" s="120"/>
      <c r="DH46" s="120">
        <v>0</v>
      </c>
      <c r="DI46" s="120">
        <v>0</v>
      </c>
      <c r="DJ46" s="120">
        <v>0</v>
      </c>
      <c r="DK46" s="120">
        <v>0</v>
      </c>
      <c r="DL46" s="120">
        <v>0</v>
      </c>
      <c r="DN46" s="120"/>
      <c r="DO46" s="120"/>
      <c r="DP46" s="120">
        <v>0</v>
      </c>
      <c r="DQ46" s="120">
        <v>0</v>
      </c>
      <c r="DR46" s="120">
        <v>0</v>
      </c>
      <c r="DS46" s="120">
        <v>0</v>
      </c>
    </row>
    <row r="47" spans="2:137" s="5" customFormat="1" ht="18" customHeight="1" x14ac:dyDescent="0.25">
      <c r="B47" s="171" t="s">
        <v>124</v>
      </c>
      <c r="C47" s="172"/>
      <c r="D47" s="172"/>
      <c r="E47" s="172"/>
      <c r="F47" s="172"/>
      <c r="G47" s="173"/>
      <c r="H47" s="173"/>
      <c r="I47" s="128">
        <v>0</v>
      </c>
      <c r="J47" s="173"/>
      <c r="K47" s="173"/>
      <c r="L47" s="173"/>
      <c r="M47" s="173"/>
      <c r="N47" s="206"/>
      <c r="O47" s="206"/>
      <c r="P47" s="128">
        <v>0</v>
      </c>
      <c r="Q47" s="129">
        <v>0</v>
      </c>
      <c r="R47" s="73"/>
      <c r="S47" s="130">
        <v>0</v>
      </c>
      <c r="T47" s="131">
        <v>0</v>
      </c>
      <c r="U47" s="132">
        <v>0</v>
      </c>
      <c r="AQ47" s="133"/>
      <c r="AR47" s="133"/>
      <c r="AS47" s="133"/>
      <c r="AT47" s="134"/>
      <c r="AU47" s="133"/>
      <c r="AV47" s="133"/>
      <c r="AW47" s="133"/>
      <c r="AX47" s="134"/>
      <c r="AY47" s="133"/>
      <c r="AZ47" s="133"/>
      <c r="BA47" s="133"/>
      <c r="BB47" s="134"/>
      <c r="BC47" s="133"/>
      <c r="BD47" s="133"/>
      <c r="BE47" s="133"/>
      <c r="BF47" s="134"/>
      <c r="BG47" s="133"/>
      <c r="BH47" s="133"/>
      <c r="BI47" s="133"/>
      <c r="BJ47" s="134"/>
      <c r="BK47" s="133"/>
      <c r="BL47" s="133"/>
      <c r="BM47" s="133"/>
      <c r="BN47" s="133"/>
      <c r="BO47" s="133"/>
      <c r="BP47" s="133"/>
      <c r="BQ47" s="133"/>
      <c r="BR47" s="133"/>
      <c r="BS47" s="133"/>
      <c r="BT47" s="133"/>
      <c r="BU47" s="134"/>
      <c r="BV47" s="133"/>
      <c r="BW47" s="133"/>
      <c r="BX47" s="133"/>
      <c r="BY47" s="133"/>
      <c r="BZ47" s="133"/>
      <c r="CA47" s="133"/>
      <c r="CB47" s="133"/>
      <c r="CC47" s="133"/>
      <c r="CD47" s="133"/>
      <c r="CE47" s="133"/>
      <c r="CF47" s="134"/>
      <c r="CG47" s="133"/>
      <c r="CH47" s="133"/>
      <c r="CI47" s="133"/>
      <c r="CJ47" s="133"/>
      <c r="CK47" s="133"/>
      <c r="CL47" s="133"/>
      <c r="CM47" s="133"/>
      <c r="CN47" s="133"/>
      <c r="CO47" s="133"/>
      <c r="CP47" s="133"/>
      <c r="CQ47" s="134"/>
      <c r="CR47" s="133"/>
      <c r="CS47" s="133"/>
      <c r="CT47" s="133"/>
      <c r="CU47" s="133"/>
      <c r="CV47" s="133"/>
      <c r="CW47" s="133"/>
      <c r="CX47" s="133"/>
      <c r="CY47" s="133"/>
      <c r="CZ47" s="133"/>
      <c r="DA47" s="133"/>
      <c r="DB47" s="134"/>
      <c r="DC47" s="133"/>
      <c r="DD47" s="133"/>
      <c r="DE47" s="133"/>
      <c r="DF47" s="133"/>
      <c r="DG47" s="133"/>
      <c r="DH47" s="133"/>
      <c r="DI47" s="133"/>
      <c r="DJ47" s="133"/>
      <c r="DK47" s="133"/>
      <c r="DL47" s="133"/>
      <c r="DM47" s="134"/>
      <c r="DN47" s="133"/>
      <c r="DO47" s="133"/>
      <c r="DP47" s="133"/>
      <c r="DQ47" s="133"/>
      <c r="DR47" s="133"/>
      <c r="DS47" s="133"/>
      <c r="DT47" s="134"/>
      <c r="DU47" s="134"/>
      <c r="DV47" s="134"/>
      <c r="DW47" s="134"/>
      <c r="DX47" s="134"/>
      <c r="DY47" s="134"/>
      <c r="DZ47" s="134"/>
      <c r="EA47" s="134"/>
      <c r="EB47" s="134"/>
      <c r="EC47" s="134"/>
      <c r="ED47" s="134"/>
      <c r="EE47" s="134"/>
      <c r="EF47" s="134"/>
      <c r="EG47" s="134"/>
    </row>
    <row r="48" spans="2:137" ht="15" customHeight="1" x14ac:dyDescent="0.2"/>
    <row r="49" spans="2:21" ht="19.899999999999999" customHeight="1" thickBot="1" x14ac:dyDescent="0.3">
      <c r="B49" s="48" t="s">
        <v>104</v>
      </c>
      <c r="C49" s="49"/>
      <c r="D49" s="49"/>
      <c r="E49" s="50"/>
      <c r="F49" s="50"/>
      <c r="G49" s="50"/>
      <c r="H49" s="50"/>
      <c r="I49" s="50"/>
      <c r="J49" s="50"/>
      <c r="K49" s="50"/>
      <c r="L49" s="50"/>
      <c r="M49" s="50"/>
      <c r="N49" s="50"/>
      <c r="O49" s="50"/>
      <c r="P49" s="50"/>
      <c r="Q49" s="50"/>
      <c r="R49" s="51"/>
      <c r="S49" s="50"/>
      <c r="T49" s="50"/>
      <c r="U49" s="50"/>
    </row>
    <row r="50" spans="2:21" ht="15" customHeight="1" thickTop="1" x14ac:dyDescent="0.2"/>
    <row r="51" spans="2:21" ht="40.15" customHeight="1" x14ac:dyDescent="0.2">
      <c r="B51" s="293" t="s">
        <v>105</v>
      </c>
      <c r="C51" s="294"/>
      <c r="D51" s="294"/>
      <c r="E51" s="294"/>
      <c r="F51" s="294"/>
      <c r="G51" s="294"/>
      <c r="H51" s="294"/>
      <c r="I51" s="294"/>
      <c r="J51" s="294"/>
      <c r="K51" s="294"/>
      <c r="L51" s="294"/>
      <c r="M51" s="294"/>
      <c r="N51" s="294"/>
      <c r="O51" s="294"/>
      <c r="P51" s="294"/>
      <c r="Q51" s="295"/>
      <c r="S51" s="283" t="s">
        <v>43</v>
      </c>
      <c r="T51" s="284"/>
      <c r="U51" s="142" t="s">
        <v>44</v>
      </c>
    </row>
    <row r="52" spans="2:21" s="5" customFormat="1" ht="18" customHeight="1" x14ac:dyDescent="0.25">
      <c r="B52" s="207" t="s">
        <v>106</v>
      </c>
      <c r="C52" s="208"/>
      <c r="D52" s="208"/>
      <c r="E52" s="208"/>
      <c r="F52" s="208"/>
      <c r="G52" s="208"/>
      <c r="H52" s="208"/>
      <c r="I52" s="209"/>
      <c r="J52" s="209"/>
      <c r="K52" s="209"/>
      <c r="L52" s="209"/>
      <c r="M52" s="209"/>
      <c r="N52" s="209"/>
      <c r="O52" s="209"/>
      <c r="P52" s="209"/>
      <c r="Q52" s="210"/>
      <c r="R52" s="134"/>
      <c r="S52" s="211"/>
      <c r="T52" s="212"/>
      <c r="U52" s="213">
        <v>0</v>
      </c>
    </row>
    <row r="53" spans="2:21" s="5" customFormat="1" ht="18" customHeight="1" x14ac:dyDescent="0.25">
      <c r="B53" s="171" t="s">
        <v>125</v>
      </c>
      <c r="C53" s="172"/>
      <c r="D53" s="172"/>
      <c r="E53" s="172"/>
      <c r="F53" s="172"/>
      <c r="G53" s="173"/>
      <c r="H53" s="173"/>
      <c r="I53" s="128"/>
      <c r="J53" s="173"/>
      <c r="K53" s="173"/>
      <c r="L53" s="173"/>
      <c r="M53" s="173"/>
      <c r="N53" s="206"/>
      <c r="O53" s="206"/>
      <c r="P53" s="206"/>
      <c r="Q53" s="129"/>
      <c r="R53" s="73"/>
      <c r="S53" s="130"/>
      <c r="T53" s="131">
        <v>0</v>
      </c>
      <c r="U53" s="132">
        <v>0</v>
      </c>
    </row>
    <row r="54" spans="2:21" ht="15" customHeight="1" x14ac:dyDescent="0.2"/>
    <row r="55" spans="2:21" s="215" customFormat="1" ht="15" customHeight="1" x14ac:dyDescent="0.25">
      <c r="B55" s="214" t="s">
        <v>107</v>
      </c>
      <c r="R55" s="216"/>
    </row>
    <row r="56" spans="2:21" s="215" customFormat="1" ht="15" customHeight="1" x14ac:dyDescent="0.25">
      <c r="B56" s="214" t="s">
        <v>126</v>
      </c>
      <c r="R56" s="216"/>
    </row>
    <row r="57" spans="2:21" s="215" customFormat="1" ht="15" customHeight="1" x14ac:dyDescent="0.25">
      <c r="R57" s="216"/>
    </row>
    <row r="58" spans="2:21" ht="40.15" customHeight="1" x14ac:dyDescent="0.2">
      <c r="B58" s="217" t="s">
        <v>109</v>
      </c>
      <c r="C58" s="285"/>
      <c r="D58" s="285"/>
      <c r="E58" s="285"/>
      <c r="F58" s="285"/>
      <c r="G58" s="285"/>
      <c r="H58" s="285"/>
      <c r="I58" s="285"/>
      <c r="J58" s="285"/>
      <c r="K58" s="285"/>
      <c r="L58" s="285"/>
      <c r="M58" s="285"/>
      <c r="N58" s="285"/>
      <c r="O58" s="285"/>
      <c r="P58" s="285"/>
      <c r="Q58" s="286"/>
      <c r="S58" s="218"/>
      <c r="T58" s="218"/>
      <c r="U58" s="218"/>
    </row>
    <row r="59" spans="2:21" ht="18" customHeight="1" x14ac:dyDescent="0.2">
      <c r="C59" s="219"/>
      <c r="D59" s="219"/>
      <c r="E59" s="219"/>
      <c r="F59" s="219"/>
      <c r="G59" s="219"/>
      <c r="H59" s="219"/>
      <c r="I59" s="219"/>
      <c r="J59" s="219"/>
      <c r="K59" s="219"/>
      <c r="L59" s="219"/>
      <c r="M59" s="219"/>
      <c r="N59" s="219"/>
      <c r="O59" s="219"/>
      <c r="P59" s="219"/>
      <c r="Q59" s="219"/>
      <c r="S59" s="218"/>
      <c r="T59" s="218"/>
      <c r="U59" s="218"/>
    </row>
    <row r="60" spans="2:21" ht="15" hidden="1" customHeight="1" x14ac:dyDescent="0.2"/>
    <row r="61" spans="2:21" ht="15" hidden="1" customHeight="1" x14ac:dyDescent="0.2"/>
  </sheetData>
  <mergeCells count="32">
    <mergeCell ref="E3:I3"/>
    <mergeCell ref="K3:K5"/>
    <mergeCell ref="E4:I5"/>
    <mergeCell ref="E6:G6"/>
    <mergeCell ref="H6:I6"/>
    <mergeCell ref="K6:L6"/>
    <mergeCell ref="E7:I7"/>
    <mergeCell ref="K7:L7"/>
    <mergeCell ref="E8:I10"/>
    <mergeCell ref="K8:L8"/>
    <mergeCell ref="K9:L9"/>
    <mergeCell ref="K10:L10"/>
    <mergeCell ref="U14:U15"/>
    <mergeCell ref="B14:B15"/>
    <mergeCell ref="C14:C15"/>
    <mergeCell ref="D14:D15"/>
    <mergeCell ref="E14:E15"/>
    <mergeCell ref="F14:F15"/>
    <mergeCell ref="G14:I14"/>
    <mergeCell ref="J14:O14"/>
    <mergeCell ref="P14:P15"/>
    <mergeCell ref="Q14:Q15"/>
    <mergeCell ref="S14:S15"/>
    <mergeCell ref="T14:T15"/>
    <mergeCell ref="S51:T51"/>
    <mergeCell ref="C58:Q58"/>
    <mergeCell ref="B32:H32"/>
    <mergeCell ref="B33:H33"/>
    <mergeCell ref="B34:H34"/>
    <mergeCell ref="B35:H35"/>
    <mergeCell ref="B42:H42"/>
    <mergeCell ref="B51:Q51"/>
  </mergeCells>
  <conditionalFormatting sqref="J16">
    <cfRule type="expression" dxfId="23" priority="24">
      <formula>D16="LP"</formula>
    </cfRule>
  </conditionalFormatting>
  <conditionalFormatting sqref="K16:K18">
    <cfRule type="expression" dxfId="22" priority="23">
      <formula>D16="LP"</formula>
    </cfRule>
  </conditionalFormatting>
  <conditionalFormatting sqref="J17">
    <cfRule type="expression" dxfId="21" priority="22">
      <formula>D17="LP"</formula>
    </cfRule>
  </conditionalFormatting>
  <conditionalFormatting sqref="J18">
    <cfRule type="expression" dxfId="20" priority="21">
      <formula>D18="LP"</formula>
    </cfRule>
  </conditionalFormatting>
  <conditionalFormatting sqref="J19">
    <cfRule type="expression" dxfId="19" priority="20">
      <formula>D19="LP"</formula>
    </cfRule>
  </conditionalFormatting>
  <conditionalFormatting sqref="J20">
    <cfRule type="expression" dxfId="18" priority="19">
      <formula>D20="LP"</formula>
    </cfRule>
  </conditionalFormatting>
  <conditionalFormatting sqref="K20">
    <cfRule type="expression" dxfId="17" priority="18">
      <formula>D20="LP"</formula>
    </cfRule>
  </conditionalFormatting>
  <conditionalFormatting sqref="J21">
    <cfRule type="expression" dxfId="16" priority="17">
      <formula>D21="LP"</formula>
    </cfRule>
  </conditionalFormatting>
  <conditionalFormatting sqref="K21">
    <cfRule type="expression" dxfId="15" priority="16">
      <formula>D21="LP"</formula>
    </cfRule>
  </conditionalFormatting>
  <conditionalFormatting sqref="J22">
    <cfRule type="expression" dxfId="14" priority="15">
      <formula>D22="LP"</formula>
    </cfRule>
  </conditionalFormatting>
  <conditionalFormatting sqref="K22">
    <cfRule type="expression" dxfId="13" priority="14">
      <formula>D22="LP"</formula>
    </cfRule>
  </conditionalFormatting>
  <conditionalFormatting sqref="J23">
    <cfRule type="expression" dxfId="12" priority="13">
      <formula>D23="LP"</formula>
    </cfRule>
  </conditionalFormatting>
  <conditionalFormatting sqref="K23">
    <cfRule type="expression" dxfId="11" priority="12">
      <formula>D23="LP"</formula>
    </cfRule>
  </conditionalFormatting>
  <conditionalFormatting sqref="J24">
    <cfRule type="expression" dxfId="10" priority="11">
      <formula>D24="LP"</formula>
    </cfRule>
  </conditionalFormatting>
  <conditionalFormatting sqref="K24">
    <cfRule type="expression" dxfId="9" priority="10">
      <formula>D24="LP"</formula>
    </cfRule>
  </conditionalFormatting>
  <conditionalFormatting sqref="J25">
    <cfRule type="expression" dxfId="8" priority="9">
      <formula>D25="LP"</formula>
    </cfRule>
  </conditionalFormatting>
  <conditionalFormatting sqref="K25">
    <cfRule type="expression" dxfId="7" priority="8">
      <formula>D25="LP"</formula>
    </cfRule>
  </conditionalFormatting>
  <conditionalFormatting sqref="U3:U7 U10">
    <cfRule type="expression" dxfId="6" priority="7">
      <formula>Tag=1</formula>
    </cfRule>
  </conditionalFormatting>
  <conditionalFormatting sqref="U8">
    <cfRule type="expression" dxfId="5" priority="6">
      <formula>Tag=1</formula>
    </cfRule>
  </conditionalFormatting>
  <conditionalFormatting sqref="U9">
    <cfRule type="expression" dxfId="4" priority="5">
      <formula>Tag=1</formula>
    </cfRule>
  </conditionalFormatting>
  <conditionalFormatting sqref="S28:U28 S38:U38 S47:U47 S53:U53 B28:Q28 B38:Q38 B47:Q47 B53:Q53">
    <cfRule type="expression" dxfId="3" priority="4">
      <formula>Tag=1</formula>
    </cfRule>
  </conditionalFormatting>
  <conditionalFormatting sqref="J5:J6 N5:N6">
    <cfRule type="cellIs" dxfId="2" priority="3" operator="equal">
      <formula>0</formula>
    </cfRule>
  </conditionalFormatting>
  <conditionalFormatting sqref="H6 E4">
    <cfRule type="cellIs" dxfId="1" priority="2" operator="equal">
      <formula>0</formula>
    </cfRule>
  </conditionalFormatting>
  <conditionalFormatting sqref="K19">
    <cfRule type="expression" dxfId="0" priority="1">
      <formula>D19="LP"</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5A84E52988574B8D4ED6D21343F087" ma:contentTypeVersion="2" ma:contentTypeDescription="Create a new document." ma:contentTypeScope="" ma:versionID="b21b39f3178a7747248a35058122b1fb">
  <xsd:schema xmlns:xsd="http://www.w3.org/2001/XMLSchema" xmlns:xs="http://www.w3.org/2001/XMLSchema" xmlns:p="http://schemas.microsoft.com/office/2006/metadata/properties" targetNamespace="http://schemas.microsoft.com/office/2006/metadata/properties" ma:root="true" ma:fieldsID="8cfb2408d54898f964b8d249141f4bf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5DC16F-127D-4C7D-9BC3-B63E3B4F859E}"/>
</file>

<file path=customXml/itemProps2.xml><?xml version="1.0" encoding="utf-8"?>
<ds:datastoreItem xmlns:ds="http://schemas.openxmlformats.org/officeDocument/2006/customXml" ds:itemID="{7B574644-4F90-4CAA-9F74-DCC483E0EF97}"/>
</file>

<file path=customXml/itemProps3.xml><?xml version="1.0" encoding="utf-8"?>
<ds:datastoreItem xmlns:ds="http://schemas.openxmlformats.org/officeDocument/2006/customXml" ds:itemID="{A9A48F83-5BDD-4F39-AB45-4FE81ECAE9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 Mali</vt:lpstr>
      <vt:lpstr>SO1 ACT1</vt:lpstr>
      <vt:lpstr>SO1 ACT2</vt:lpstr>
      <vt:lpstr>SO2 ACT4</vt:lpstr>
      <vt:lpstr>SO3 ACT5</vt:lpstr>
      <vt:lpstr>SO3 ACT6</vt:lpstr>
      <vt:lpstr>SO4 ACT8</vt:lpstr>
      <vt:lpstr>'SO2 ACT4'!fla_01</vt:lpstr>
      <vt:lpstr>'SO2 ACT4'!r_cbt01</vt:lpstr>
      <vt:lpstr>'SO2 ACT4'!r_imp01</vt:lpstr>
      <vt:lpstr>'SO2 ACT4'!r_isc01</vt:lpstr>
      <vt:lpstr>'SO2 ACT4'!r_lp01</vt:lpstr>
      <vt:lpstr>'SO2 ACT4'!r_os01</vt:lpstr>
      <vt:lpstr>'SO2 ACT4'!r_rp01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PUTTEMANS Erika</dc:creator>
  <cp:lastModifiedBy>PUTTEMANS Erika</cp:lastModifiedBy>
  <dcterms:created xsi:type="dcterms:W3CDTF">2019-05-03T13:50:11Z</dcterms:created>
  <dcterms:modified xsi:type="dcterms:W3CDTF">2019-05-13T12:39:03Z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0x010100895A84E52988574B8D4ED6D21343F087</vt:lpwstr>
  </property>
</Properties>
</file>