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160" windowHeight="8700"/>
  </bookViews>
  <sheets>
    <sheet name="Budget Plan International" sheetId="1" r:id="rId1"/>
  </sheets>
  <definedNames>
    <definedName name="_xlnm.Print_Area" localSheetId="0">'Budget Plan International'!$A$1:$P$236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P234" i="1"/>
  <c r="P140" i="1"/>
  <c r="I235" i="1"/>
  <c r="I232" i="1"/>
  <c r="I230" i="1"/>
  <c r="I228" i="1"/>
  <c r="O228" i="1" s="1"/>
  <c r="I227" i="1"/>
  <c r="O227" i="1" s="1"/>
  <c r="I226" i="1"/>
  <c r="L226" i="1" s="1"/>
  <c r="O225" i="1"/>
  <c r="I225" i="1"/>
  <c r="N225" i="1" s="1"/>
  <c r="I224" i="1"/>
  <c r="O224" i="1" s="1"/>
  <c r="I220" i="1"/>
  <c r="N220" i="1" s="1"/>
  <c r="I219" i="1"/>
  <c r="L219" i="1" s="1"/>
  <c r="I215" i="1"/>
  <c r="N215" i="1" s="1"/>
  <c r="N213" i="1" s="1"/>
  <c r="L211" i="1"/>
  <c r="I211" i="1"/>
  <c r="I210" i="1"/>
  <c r="N210" i="1" s="1"/>
  <c r="I204" i="1"/>
  <c r="O204" i="1" s="1"/>
  <c r="O202" i="1" s="1"/>
  <c r="I200" i="1"/>
  <c r="N200" i="1" s="1"/>
  <c r="I199" i="1"/>
  <c r="I198" i="1"/>
  <c r="O194" i="1"/>
  <c r="N194" i="1"/>
  <c r="I194" i="1"/>
  <c r="K194" i="1" s="1"/>
  <c r="I193" i="1"/>
  <c r="O189" i="1"/>
  <c r="I189" i="1"/>
  <c r="K189" i="1" s="1"/>
  <c r="I188" i="1"/>
  <c r="I187" i="1"/>
  <c r="I186" i="1"/>
  <c r="N186" i="1" s="1"/>
  <c r="I180" i="1"/>
  <c r="I179" i="1"/>
  <c r="I178" i="1"/>
  <c r="O178" i="1" s="1"/>
  <c r="I177" i="1"/>
  <c r="N177" i="1" s="1"/>
  <c r="I173" i="1"/>
  <c r="J173" i="1" s="1"/>
  <c r="I172" i="1"/>
  <c r="N172" i="1" s="1"/>
  <c r="I171" i="1"/>
  <c r="J171" i="1" s="1"/>
  <c r="I170" i="1"/>
  <c r="I166" i="1"/>
  <c r="J166" i="1" s="1"/>
  <c r="I165" i="1"/>
  <c r="I164" i="1"/>
  <c r="O164" i="1" s="1"/>
  <c r="I163" i="1"/>
  <c r="N163" i="1" s="1"/>
  <c r="I162" i="1"/>
  <c r="I158" i="1"/>
  <c r="N158" i="1" s="1"/>
  <c r="I157" i="1"/>
  <c r="J157" i="1" s="1"/>
  <c r="I156" i="1"/>
  <c r="N152" i="1"/>
  <c r="I152" i="1"/>
  <c r="I151" i="1"/>
  <c r="I150" i="1"/>
  <c r="J150" i="1" s="1"/>
  <c r="I147" i="1"/>
  <c r="O146" i="1"/>
  <c r="J146" i="1"/>
  <c r="I146" i="1"/>
  <c r="I138" i="1"/>
  <c r="L138" i="1" s="1"/>
  <c r="I137" i="1"/>
  <c r="H134" i="1"/>
  <c r="I134" i="1" s="1"/>
  <c r="M134" i="1" s="1"/>
  <c r="M132" i="1" s="1"/>
  <c r="K132" i="1"/>
  <c r="J132" i="1"/>
  <c r="I130" i="1"/>
  <c r="K130" i="1" s="1"/>
  <c r="I129" i="1"/>
  <c r="N129" i="1" s="1"/>
  <c r="N127" i="1" s="1"/>
  <c r="I128" i="1"/>
  <c r="O128" i="1" s="1"/>
  <c r="I126" i="1"/>
  <c r="N126" i="1" s="1"/>
  <c r="I125" i="1"/>
  <c r="O125" i="1" s="1"/>
  <c r="I124" i="1"/>
  <c r="I123" i="1"/>
  <c r="L123" i="1" s="1"/>
  <c r="I121" i="1"/>
  <c r="O121" i="1" s="1"/>
  <c r="I120" i="1"/>
  <c r="N120" i="1" s="1"/>
  <c r="I118" i="1"/>
  <c r="O118" i="1" s="1"/>
  <c r="I117" i="1"/>
  <c r="N117" i="1" s="1"/>
  <c r="I116" i="1"/>
  <c r="O116" i="1" s="1"/>
  <c r="I115" i="1"/>
  <c r="I114" i="1"/>
  <c r="O114" i="1" s="1"/>
  <c r="I113" i="1"/>
  <c r="N113" i="1" s="1"/>
  <c r="I112" i="1"/>
  <c r="N112" i="1" s="1"/>
  <c r="I110" i="1"/>
  <c r="L110" i="1" s="1"/>
  <c r="J109" i="1"/>
  <c r="I109" i="1"/>
  <c r="I108" i="1"/>
  <c r="O108" i="1" s="1"/>
  <c r="I106" i="1"/>
  <c r="I105" i="1"/>
  <c r="O105" i="1" s="1"/>
  <c r="I104" i="1"/>
  <c r="K103" i="1"/>
  <c r="J103" i="1"/>
  <c r="I102" i="1"/>
  <c r="O102" i="1" s="1"/>
  <c r="I101" i="1"/>
  <c r="I99" i="1"/>
  <c r="I98" i="1"/>
  <c r="O98" i="1" s="1"/>
  <c r="I97" i="1"/>
  <c r="K97" i="1" s="1"/>
  <c r="I93" i="1"/>
  <c r="L93" i="1" s="1"/>
  <c r="I92" i="1"/>
  <c r="L92" i="1" s="1"/>
  <c r="I91" i="1"/>
  <c r="I90" i="1"/>
  <c r="O90" i="1" s="1"/>
  <c r="I89" i="1"/>
  <c r="L89" i="1" s="1"/>
  <c r="I88" i="1"/>
  <c r="L88" i="1" s="1"/>
  <c r="I86" i="1"/>
  <c r="L86" i="1" s="1"/>
  <c r="N85" i="1"/>
  <c r="L85" i="1"/>
  <c r="I85" i="1"/>
  <c r="O85" i="1" s="1"/>
  <c r="I84" i="1"/>
  <c r="L84" i="1" s="1"/>
  <c r="I83" i="1"/>
  <c r="I80" i="1"/>
  <c r="O80" i="1" s="1"/>
  <c r="I79" i="1"/>
  <c r="O79" i="1" s="1"/>
  <c r="O78" i="1" s="1"/>
  <c r="I77" i="1"/>
  <c r="L77" i="1" s="1"/>
  <c r="I76" i="1"/>
  <c r="L76" i="1" s="1"/>
  <c r="I75" i="1"/>
  <c r="L75" i="1" s="1"/>
  <c r="I74" i="1"/>
  <c r="J74" i="1" s="1"/>
  <c r="I71" i="1"/>
  <c r="O71" i="1" s="1"/>
  <c r="I70" i="1"/>
  <c r="I69" i="1"/>
  <c r="I68" i="1"/>
  <c r="O68" i="1" s="1"/>
  <c r="I67" i="1"/>
  <c r="J67" i="1" s="1"/>
  <c r="I66" i="1"/>
  <c r="I65" i="1"/>
  <c r="N65" i="1" s="1"/>
  <c r="I64" i="1"/>
  <c r="I63" i="1"/>
  <c r="I62" i="1"/>
  <c r="O62" i="1" s="1"/>
  <c r="I61" i="1"/>
  <c r="N61" i="1" s="1"/>
  <c r="I60" i="1"/>
  <c r="J60" i="1" s="1"/>
  <c r="I59" i="1"/>
  <c r="O59" i="1" s="1"/>
  <c r="O58" i="1"/>
  <c r="I58" i="1"/>
  <c r="K58" i="1" s="1"/>
  <c r="I57" i="1"/>
  <c r="N57" i="1" s="1"/>
  <c r="I55" i="1"/>
  <c r="N55" i="1" s="1"/>
  <c r="I54" i="1"/>
  <c r="J54" i="1" s="1"/>
  <c r="I53" i="1"/>
  <c r="J53" i="1" s="1"/>
  <c r="I52" i="1"/>
  <c r="N51" i="1"/>
  <c r="I51" i="1"/>
  <c r="N50" i="1"/>
  <c r="I50" i="1"/>
  <c r="I49" i="1"/>
  <c r="I48" i="1"/>
  <c r="I47" i="1"/>
  <c r="N47" i="1" s="1"/>
  <c r="I46" i="1"/>
  <c r="J46" i="1" s="1"/>
  <c r="L45" i="1"/>
  <c r="L44" i="1" s="1"/>
  <c r="L43" i="1" s="1"/>
  <c r="I45" i="1"/>
  <c r="J45" i="1" s="1"/>
  <c r="I40" i="1"/>
  <c r="I39" i="1"/>
  <c r="I38" i="1"/>
  <c r="L38" i="1" s="1"/>
  <c r="I36" i="1"/>
  <c r="I35" i="1"/>
  <c r="I34" i="1"/>
  <c r="J34" i="1" s="1"/>
  <c r="N33" i="1"/>
  <c r="I33" i="1"/>
  <c r="J33" i="1" s="1"/>
  <c r="M32" i="1"/>
  <c r="L32" i="1"/>
  <c r="I31" i="1"/>
  <c r="J31" i="1" s="1"/>
  <c r="J30" i="1" s="1"/>
  <c r="M30" i="1"/>
  <c r="I30" i="1"/>
  <c r="K186" i="1" l="1"/>
  <c r="N77" i="1"/>
  <c r="O53" i="1"/>
  <c r="O163" i="1"/>
  <c r="O130" i="1"/>
  <c r="M29" i="1"/>
  <c r="N224" i="1"/>
  <c r="L225" i="1"/>
  <c r="M234" i="1"/>
  <c r="N74" i="1"/>
  <c r="O99" i="1"/>
  <c r="O110" i="1"/>
  <c r="O186" i="1"/>
  <c r="I56" i="1"/>
  <c r="N123" i="1"/>
  <c r="N151" i="1"/>
  <c r="K193" i="1"/>
  <c r="K191" i="1" s="1"/>
  <c r="L232" i="1"/>
  <c r="L230" i="1" s="1"/>
  <c r="N34" i="1"/>
  <c r="K40" i="1"/>
  <c r="J50" i="1"/>
  <c r="K53" i="1"/>
  <c r="N84" i="1"/>
  <c r="N86" i="1"/>
  <c r="O92" i="1"/>
  <c r="L108" i="1"/>
  <c r="O112" i="1"/>
  <c r="O111" i="1" s="1"/>
  <c r="O123" i="1"/>
  <c r="O138" i="1"/>
  <c r="O151" i="1"/>
  <c r="O162" i="1"/>
  <c r="O193" i="1"/>
  <c r="N199" i="1"/>
  <c r="I222" i="1"/>
  <c r="N232" i="1"/>
  <c r="N230" i="1" s="1"/>
  <c r="N59" i="1"/>
  <c r="K74" i="1"/>
  <c r="J177" i="1"/>
  <c r="O52" i="1"/>
  <c r="J128" i="1"/>
  <c r="O177" i="1"/>
  <c r="L210" i="1"/>
  <c r="L208" i="1" s="1"/>
  <c r="K34" i="1"/>
  <c r="J40" i="1"/>
  <c r="K199" i="1"/>
  <c r="O210" i="1"/>
  <c r="K50" i="1"/>
  <c r="N53" i="1"/>
  <c r="N58" i="1"/>
  <c r="O84" i="1"/>
  <c r="O86" i="1"/>
  <c r="O199" i="1"/>
  <c r="O232" i="1"/>
  <c r="O230" i="1" s="1"/>
  <c r="K33" i="1"/>
  <c r="O113" i="1"/>
  <c r="N180" i="1"/>
  <c r="N189" i="1"/>
  <c r="I202" i="1"/>
  <c r="N204" i="1"/>
  <c r="N202" i="1" s="1"/>
  <c r="L130" i="1"/>
  <c r="J70" i="1"/>
  <c r="K66" i="1"/>
  <c r="K70" i="1"/>
  <c r="O60" i="1"/>
  <c r="N70" i="1"/>
  <c r="N68" i="1"/>
  <c r="J59" i="1"/>
  <c r="K71" i="1"/>
  <c r="J71" i="1"/>
  <c r="K59" i="1"/>
  <c r="N71" i="1"/>
  <c r="K76" i="1"/>
  <c r="J76" i="1"/>
  <c r="N76" i="1"/>
  <c r="I82" i="1"/>
  <c r="O83" i="1"/>
  <c r="K36" i="1"/>
  <c r="N46" i="1"/>
  <c r="K49" i="1"/>
  <c r="J52" i="1"/>
  <c r="O55" i="1"/>
  <c r="K60" i="1"/>
  <c r="J63" i="1"/>
  <c r="K67" i="1"/>
  <c r="J77" i="1"/>
  <c r="J79" i="1"/>
  <c r="L83" i="1"/>
  <c r="L82" i="1" s="1"/>
  <c r="N89" i="1"/>
  <c r="L97" i="1"/>
  <c r="I107" i="1"/>
  <c r="J110" i="1"/>
  <c r="N115" i="1"/>
  <c r="L117" i="1"/>
  <c r="O120" i="1"/>
  <c r="N157" i="1"/>
  <c r="J162" i="1"/>
  <c r="N166" i="1"/>
  <c r="N171" i="1"/>
  <c r="L215" i="1"/>
  <c r="L213" i="1" s="1"/>
  <c r="N219" i="1"/>
  <c r="N217" i="1" s="1"/>
  <c r="L228" i="1"/>
  <c r="N36" i="1"/>
  <c r="K45" i="1"/>
  <c r="O46" i="1"/>
  <c r="N52" i="1"/>
  <c r="N60" i="1"/>
  <c r="K63" i="1"/>
  <c r="J66" i="1"/>
  <c r="N67" i="1"/>
  <c r="K77" i="1"/>
  <c r="K79" i="1"/>
  <c r="N83" i="1"/>
  <c r="I87" i="1"/>
  <c r="O89" i="1"/>
  <c r="N92" i="1"/>
  <c r="N97" i="1"/>
  <c r="N99" i="1"/>
  <c r="L113" i="1"/>
  <c r="O115" i="1"/>
  <c r="O117" i="1"/>
  <c r="N138" i="1"/>
  <c r="J147" i="1"/>
  <c r="J144" i="1" s="1"/>
  <c r="J152" i="1"/>
  <c r="O157" i="1"/>
  <c r="N162" i="1"/>
  <c r="O166" i="1"/>
  <c r="O171" i="1"/>
  <c r="J180" i="1"/>
  <c r="I196" i="1"/>
  <c r="K204" i="1"/>
  <c r="K202" i="1" s="1"/>
  <c r="O215" i="1"/>
  <c r="O213" i="1" s="1"/>
  <c r="O219" i="1"/>
  <c r="L224" i="1"/>
  <c r="N228" i="1"/>
  <c r="N45" i="1"/>
  <c r="J64" i="1"/>
  <c r="O77" i="1"/>
  <c r="K98" i="1"/>
  <c r="L116" i="1"/>
  <c r="L121" i="1"/>
  <c r="O152" i="1"/>
  <c r="J165" i="1"/>
  <c r="I168" i="1"/>
  <c r="O180" i="1"/>
  <c r="O188" i="1"/>
  <c r="K200" i="1"/>
  <c r="I217" i="1"/>
  <c r="N38" i="1"/>
  <c r="K54" i="1"/>
  <c r="N88" i="1"/>
  <c r="L125" i="1"/>
  <c r="O47" i="1"/>
  <c r="J58" i="1"/>
  <c r="K64" i="1"/>
  <c r="O66" i="1"/>
  <c r="K80" i="1"/>
  <c r="O88" i="1"/>
  <c r="L90" i="1"/>
  <c r="L98" i="1"/>
  <c r="L112" i="1"/>
  <c r="N116" i="1"/>
  <c r="L118" i="1"/>
  <c r="J130" i="1"/>
  <c r="I144" i="1"/>
  <c r="J158" i="1"/>
  <c r="N165" i="1"/>
  <c r="J172" i="1"/>
  <c r="O198" i="1"/>
  <c r="O200" i="1"/>
  <c r="L220" i="1"/>
  <c r="L217" i="1" s="1"/>
  <c r="L227" i="1"/>
  <c r="O67" i="1"/>
  <c r="N66" i="1"/>
  <c r="I73" i="1"/>
  <c r="J80" i="1"/>
  <c r="O191" i="1"/>
  <c r="N198" i="1"/>
  <c r="I213" i="1"/>
  <c r="O45" i="1"/>
  <c r="N54" i="1"/>
  <c r="O54" i="1"/>
  <c r="O61" i="1"/>
  <c r="N64" i="1"/>
  <c r="K68" i="1"/>
  <c r="O76" i="1"/>
  <c r="I78" i="1"/>
  <c r="L80" i="1"/>
  <c r="N98" i="1"/>
  <c r="N105" i="1"/>
  <c r="I136" i="1"/>
  <c r="I132" i="1" s="1"/>
  <c r="J151" i="1"/>
  <c r="O158" i="1"/>
  <c r="J163" i="1"/>
  <c r="O165" i="1"/>
  <c r="J170" i="1"/>
  <c r="O172" i="1"/>
  <c r="O220" i="1"/>
  <c r="N227" i="1"/>
  <c r="J36" i="1"/>
  <c r="K46" i="1"/>
  <c r="J49" i="1"/>
  <c r="L91" i="1"/>
  <c r="L115" i="1"/>
  <c r="L120" i="1"/>
  <c r="L137" i="1"/>
  <c r="L136" i="1" s="1"/>
  <c r="L132" i="1" s="1"/>
  <c r="N39" i="1"/>
  <c r="J39" i="1"/>
  <c r="L39" i="1"/>
  <c r="K39" i="1"/>
  <c r="N35" i="1"/>
  <c r="J35" i="1"/>
  <c r="K35" i="1"/>
  <c r="O48" i="1"/>
  <c r="N48" i="1"/>
  <c r="K48" i="1"/>
  <c r="J48" i="1"/>
  <c r="I32" i="1"/>
  <c r="L101" i="1"/>
  <c r="L100" i="1" s="1"/>
  <c r="J101" i="1"/>
  <c r="J100" i="1" s="1"/>
  <c r="I100" i="1"/>
  <c r="I103" i="1"/>
  <c r="N178" i="1"/>
  <c r="I184" i="1"/>
  <c r="O196" i="1"/>
  <c r="J51" i="1"/>
  <c r="K52" i="1"/>
  <c r="J57" i="1"/>
  <c r="J65" i="1"/>
  <c r="L74" i="1"/>
  <c r="L73" i="1" s="1"/>
  <c r="J75" i="1"/>
  <c r="N90" i="1"/>
  <c r="J97" i="1"/>
  <c r="I96" i="1"/>
  <c r="K101" i="1"/>
  <c r="K100" i="1" s="1"/>
  <c r="N110" i="1"/>
  <c r="K110" i="1"/>
  <c r="N118" i="1"/>
  <c r="N125" i="1"/>
  <c r="J129" i="1"/>
  <c r="I154" i="1"/>
  <c r="J178" i="1"/>
  <c r="K51" i="1"/>
  <c r="K57" i="1"/>
  <c r="K65" i="1"/>
  <c r="K75" i="1"/>
  <c r="N101" i="1"/>
  <c r="I122" i="1"/>
  <c r="K129" i="1"/>
  <c r="N164" i="1"/>
  <c r="O187" i="1"/>
  <c r="N187" i="1"/>
  <c r="N75" i="1"/>
  <c r="N93" i="1"/>
  <c r="O101" i="1"/>
  <c r="O100" i="1" s="1"/>
  <c r="N109" i="1"/>
  <c r="K109" i="1"/>
  <c r="L126" i="1"/>
  <c r="O127" i="1"/>
  <c r="L129" i="1"/>
  <c r="N150" i="1"/>
  <c r="I160" i="1"/>
  <c r="J164" i="1"/>
  <c r="N173" i="1"/>
  <c r="K187" i="1"/>
  <c r="N193" i="1"/>
  <c r="N191" i="1" s="1"/>
  <c r="O51" i="1"/>
  <c r="J62" i="1"/>
  <c r="J69" i="1"/>
  <c r="O124" i="1"/>
  <c r="L124" i="1"/>
  <c r="O65" i="1"/>
  <c r="L31" i="1"/>
  <c r="L30" i="1" s="1"/>
  <c r="J38" i="1"/>
  <c r="L40" i="1"/>
  <c r="J47" i="1"/>
  <c r="N49" i="1"/>
  <c r="O50" i="1"/>
  <c r="J55" i="1"/>
  <c r="J61" i="1"/>
  <c r="K62" i="1"/>
  <c r="N63" i="1"/>
  <c r="O64" i="1"/>
  <c r="K69" i="1"/>
  <c r="O70" i="1"/>
  <c r="O74" i="1"/>
  <c r="L79" i="1"/>
  <c r="N80" i="1"/>
  <c r="N91" i="1"/>
  <c r="O93" i="1"/>
  <c r="O97" i="1"/>
  <c r="J99" i="1"/>
  <c r="N104" i="1"/>
  <c r="N106" i="1"/>
  <c r="N108" i="1"/>
  <c r="K108" i="1"/>
  <c r="L109" i="1"/>
  <c r="L107" i="1" s="1"/>
  <c r="N114" i="1"/>
  <c r="N124" i="1"/>
  <c r="O126" i="1"/>
  <c r="K128" i="1"/>
  <c r="N134" i="1"/>
  <c r="N137" i="1"/>
  <c r="N147" i="1"/>
  <c r="O150" i="1"/>
  <c r="J156" i="1"/>
  <c r="N170" i="1"/>
  <c r="O173" i="1"/>
  <c r="J179" i="1"/>
  <c r="K31" i="1"/>
  <c r="K30" i="1" s="1"/>
  <c r="O57" i="1"/>
  <c r="O75" i="1"/>
  <c r="N31" i="1"/>
  <c r="N30" i="1" s="1"/>
  <c r="I37" i="1"/>
  <c r="K38" i="1"/>
  <c r="N40" i="1"/>
  <c r="I44" i="1"/>
  <c r="K47" i="1"/>
  <c r="O49" i="1"/>
  <c r="K55" i="1"/>
  <c r="K61" i="1"/>
  <c r="N62" i="1"/>
  <c r="O63" i="1"/>
  <c r="J68" i="1"/>
  <c r="N69" i="1"/>
  <c r="N79" i="1"/>
  <c r="O91" i="1"/>
  <c r="K99" i="1"/>
  <c r="N102" i="1"/>
  <c r="O104" i="1"/>
  <c r="O106" i="1"/>
  <c r="J108" i="1"/>
  <c r="O109" i="1"/>
  <c r="O107" i="1" s="1"/>
  <c r="I111" i="1"/>
  <c r="L114" i="1"/>
  <c r="N121" i="1"/>
  <c r="I127" i="1"/>
  <c r="L128" i="1"/>
  <c r="O137" i="1"/>
  <c r="O136" i="1" s="1"/>
  <c r="O132" i="1" s="1"/>
  <c r="O147" i="1"/>
  <c r="O144" i="1" s="1"/>
  <c r="N156" i="1"/>
  <c r="O170" i="1"/>
  <c r="I175" i="1"/>
  <c r="N179" i="1"/>
  <c r="K188" i="1"/>
  <c r="K198" i="1"/>
  <c r="I208" i="1"/>
  <c r="O69" i="1"/>
  <c r="J98" i="1"/>
  <c r="L99" i="1"/>
  <c r="N146" i="1"/>
  <c r="I148" i="1"/>
  <c r="O156" i="1"/>
  <c r="O154" i="1" s="1"/>
  <c r="O179" i="1"/>
  <c r="N188" i="1"/>
  <c r="I191" i="1"/>
  <c r="O211" i="1"/>
  <c r="N211" i="1"/>
  <c r="N208" i="1" s="1"/>
  <c r="O226" i="1"/>
  <c r="O222" i="1" s="1"/>
  <c r="N226" i="1"/>
  <c r="N144" i="1" l="1"/>
  <c r="K127" i="1"/>
  <c r="N44" i="1"/>
  <c r="O160" i="1"/>
  <c r="L96" i="1"/>
  <c r="J168" i="1"/>
  <c r="O96" i="1"/>
  <c r="L37" i="1"/>
  <c r="O175" i="1"/>
  <c r="N196" i="1"/>
  <c r="N37" i="1"/>
  <c r="N107" i="1"/>
  <c r="J175" i="1"/>
  <c r="O82" i="1"/>
  <c r="O208" i="1"/>
  <c r="J37" i="1"/>
  <c r="N32" i="1"/>
  <c r="N29" i="1" s="1"/>
  <c r="J148" i="1"/>
  <c r="J142" i="1" s="1"/>
  <c r="J140" i="1" s="1"/>
  <c r="O148" i="1"/>
  <c r="L122" i="1"/>
  <c r="L119" i="1" s="1"/>
  <c r="L222" i="1"/>
  <c r="L206" i="1" s="1"/>
  <c r="L140" i="1" s="1"/>
  <c r="N148" i="1"/>
  <c r="L87" i="1"/>
  <c r="N82" i="1"/>
  <c r="I206" i="1"/>
  <c r="N222" i="1"/>
  <c r="N206" i="1" s="1"/>
  <c r="O56" i="1"/>
  <c r="N136" i="1"/>
  <c r="O122" i="1"/>
  <c r="O119" i="1" s="1"/>
  <c r="J160" i="1"/>
  <c r="I43" i="1"/>
  <c r="N73" i="1"/>
  <c r="K73" i="1"/>
  <c r="L78" i="1"/>
  <c r="L72" i="1" s="1"/>
  <c r="I72" i="1"/>
  <c r="I81" i="1"/>
  <c r="K107" i="1"/>
  <c r="L81" i="1"/>
  <c r="O168" i="1"/>
  <c r="N87" i="1"/>
  <c r="N81" i="1" s="1"/>
  <c r="N154" i="1"/>
  <c r="L111" i="1"/>
  <c r="K96" i="1"/>
  <c r="K37" i="1"/>
  <c r="N122" i="1"/>
  <c r="N119" i="1" s="1"/>
  <c r="N160" i="1"/>
  <c r="J73" i="1"/>
  <c r="O103" i="1"/>
  <c r="K44" i="1"/>
  <c r="J44" i="1"/>
  <c r="O184" i="1"/>
  <c r="O182" i="1" s="1"/>
  <c r="J127" i="1"/>
  <c r="N56" i="1"/>
  <c r="N43" i="1" s="1"/>
  <c r="J154" i="1"/>
  <c r="N111" i="1"/>
  <c r="I29" i="1"/>
  <c r="K78" i="1"/>
  <c r="O87" i="1"/>
  <c r="O81" i="1" s="1"/>
  <c r="K32" i="1"/>
  <c r="K196" i="1"/>
  <c r="J107" i="1"/>
  <c r="J32" i="1"/>
  <c r="O217" i="1"/>
  <c r="O206" i="1" s="1"/>
  <c r="J78" i="1"/>
  <c r="N96" i="1"/>
  <c r="N103" i="1"/>
  <c r="L127" i="1"/>
  <c r="N78" i="1"/>
  <c r="O73" i="1"/>
  <c r="O72" i="1" s="1"/>
  <c r="L29" i="1"/>
  <c r="K56" i="1"/>
  <c r="J96" i="1"/>
  <c r="I119" i="1"/>
  <c r="J56" i="1"/>
  <c r="J43" i="1" s="1"/>
  <c r="N132" i="1"/>
  <c r="K184" i="1"/>
  <c r="K182" i="1" s="1"/>
  <c r="K140" i="1" s="1"/>
  <c r="N184" i="1"/>
  <c r="N100" i="1"/>
  <c r="O44" i="1"/>
  <c r="I182" i="1"/>
  <c r="I142" i="1"/>
  <c r="N175" i="1"/>
  <c r="N168" i="1"/>
  <c r="O95" i="1" l="1"/>
  <c r="N182" i="1"/>
  <c r="N72" i="1"/>
  <c r="O142" i="1"/>
  <c r="O140" i="1" s="1"/>
  <c r="O43" i="1"/>
  <c r="O42" i="1" s="1"/>
  <c r="J95" i="1"/>
  <c r="K72" i="1"/>
  <c r="I42" i="1"/>
  <c r="P43" i="1" s="1"/>
  <c r="L42" i="1"/>
  <c r="N42" i="1"/>
  <c r="L95" i="1"/>
  <c r="N142" i="1"/>
  <c r="N140" i="1" s="1"/>
  <c r="J72" i="1"/>
  <c r="J42" i="1" s="1"/>
  <c r="J234" i="1" s="1"/>
  <c r="K43" i="1"/>
  <c r="K95" i="1"/>
  <c r="I140" i="1"/>
  <c r="I95" i="1"/>
  <c r="N95" i="1"/>
  <c r="O234" i="1" l="1"/>
  <c r="L234" i="1"/>
  <c r="K42" i="1"/>
  <c r="P72" i="1"/>
  <c r="P81" i="1"/>
  <c r="N234" i="1"/>
  <c r="K234" i="1"/>
  <c r="I234" i="1"/>
  <c r="I236" i="1" l="1"/>
  <c r="D19" i="1" s="1"/>
  <c r="D21" i="1" s="1"/>
  <c r="P29" i="1"/>
  <c r="P132" i="1"/>
  <c r="P42" i="1"/>
  <c r="P95" i="1"/>
</calcChain>
</file>

<file path=xl/sharedStrings.xml><?xml version="1.0" encoding="utf-8"?>
<sst xmlns="http://schemas.openxmlformats.org/spreadsheetml/2006/main" count="487" uniqueCount="402">
  <si>
    <t>Plan International Belgique</t>
  </si>
  <si>
    <t>Burkina Faso</t>
  </si>
  <si>
    <t>Title of projet:</t>
  </si>
  <si>
    <t xml:space="preserve">Environnement protecteur pour les enfants et les jeunes affecté par la crise dans la province du Bam au Burkina Faso. </t>
  </si>
  <si>
    <t>Implementation period:</t>
  </si>
  <si>
    <t>01/06/2020 - 31/05/2022</t>
  </si>
  <si>
    <t>I. Project Income</t>
  </si>
  <si>
    <t>Amount in Eur</t>
  </si>
  <si>
    <t>-Total project income</t>
  </si>
  <si>
    <t>o Contribution requested to DGD :</t>
  </si>
  <si>
    <t>o Plan International Belgium contribution:</t>
  </si>
  <si>
    <t>o Others:</t>
  </si>
  <si>
    <t>II. Project costs</t>
  </si>
  <si>
    <t>Attribution per result</t>
  </si>
  <si>
    <t>Attribution per year</t>
  </si>
  <si>
    <t>Reference</t>
  </si>
  <si>
    <t>Budget lines</t>
  </si>
  <si>
    <t>Qty</t>
  </si>
  <si>
    <t>Unit type</t>
  </si>
  <si>
    <t>Frequency</t>
  </si>
  <si>
    <t>% covered by the project</t>
  </si>
  <si>
    <t>Unit cost (EUR)</t>
  </si>
  <si>
    <t>TOTAL (EUR)</t>
  </si>
  <si>
    <t>R1
in Eur</t>
  </si>
  <si>
    <t xml:space="preserve"> R2
in Eur</t>
  </si>
  <si>
    <t xml:space="preserve"> R3
in Eur</t>
  </si>
  <si>
    <t>Not attributed to results</t>
  </si>
  <si>
    <t>Y1
in Eur</t>
  </si>
  <si>
    <t>Y2
in Eur</t>
  </si>
  <si>
    <t>Ratio</t>
  </si>
  <si>
    <t>A</t>
  </si>
  <si>
    <t>Equipments</t>
  </si>
  <si>
    <t>A1</t>
  </si>
  <si>
    <t>Vehicle</t>
  </si>
  <si>
    <t>A1.1</t>
  </si>
  <si>
    <t xml:space="preserve">Landcruiser  4x4 </t>
  </si>
  <si>
    <t>A2</t>
  </si>
  <si>
    <t>IT &amp; communication material</t>
  </si>
  <si>
    <t>A2.1</t>
  </si>
  <si>
    <t>Printer</t>
  </si>
  <si>
    <t>A2.2</t>
  </si>
  <si>
    <t xml:space="preserve">Laptop </t>
  </si>
  <si>
    <t>Laptop</t>
  </si>
  <si>
    <t>A2.3</t>
  </si>
  <si>
    <t>Smartphone</t>
  </si>
  <si>
    <t>A2.4</t>
  </si>
  <si>
    <t>Security equipment</t>
  </si>
  <si>
    <t>Lumpsum</t>
  </si>
  <si>
    <t>A3</t>
  </si>
  <si>
    <t>Office equipment</t>
  </si>
  <si>
    <t>A3.1</t>
  </si>
  <si>
    <t>Office tables</t>
  </si>
  <si>
    <t>Table</t>
  </si>
  <si>
    <t>A3.2</t>
  </si>
  <si>
    <t>Office chairs</t>
  </si>
  <si>
    <t>Chair</t>
  </si>
  <si>
    <t>A3.3</t>
  </si>
  <si>
    <t>Armoire</t>
  </si>
  <si>
    <t>B</t>
  </si>
  <si>
    <t>Human Resources</t>
  </si>
  <si>
    <t>B1</t>
  </si>
  <si>
    <t>Local staff PLAN</t>
  </si>
  <si>
    <t>B1.1</t>
  </si>
  <si>
    <t>Programme Staff</t>
  </si>
  <si>
    <t>B1.1.1</t>
  </si>
  <si>
    <t>Project Manager</t>
  </si>
  <si>
    <t>Staff</t>
  </si>
  <si>
    <t>B1.1.2</t>
  </si>
  <si>
    <t>Superviseur</t>
  </si>
  <si>
    <t>B1.1.3</t>
  </si>
  <si>
    <t>Animateur/Case worker</t>
  </si>
  <si>
    <t>B1.1.4</t>
  </si>
  <si>
    <t>Case worker</t>
  </si>
  <si>
    <t>B1.1.5</t>
  </si>
  <si>
    <t xml:space="preserve">Field ERM </t>
  </si>
  <si>
    <t>B1.1.6</t>
  </si>
  <si>
    <t>Gender in Emergency specialist</t>
  </si>
  <si>
    <t>B1.1.7</t>
  </si>
  <si>
    <t>Child Protection in Emergency specialist</t>
  </si>
  <si>
    <t>B1.1.8</t>
  </si>
  <si>
    <t>EiE specialist</t>
  </si>
  <si>
    <t>B1.1.9</t>
  </si>
  <si>
    <t>M&amp;E officer</t>
  </si>
  <si>
    <t>B1.1.10</t>
  </si>
  <si>
    <t>Case Manager specialist</t>
  </si>
  <si>
    <t>B1.1.11</t>
  </si>
  <si>
    <t>Cash Specialist</t>
  </si>
  <si>
    <t>B1.2</t>
  </si>
  <si>
    <t>Support Staff</t>
  </si>
  <si>
    <t>B1.2.1</t>
  </si>
  <si>
    <t>Accountant</t>
  </si>
  <si>
    <t>B1.2.2</t>
  </si>
  <si>
    <t>Logistics &amp; procurement coordinator</t>
  </si>
  <si>
    <t>B1.2.3</t>
  </si>
  <si>
    <t>Finance in Emergency specialist</t>
  </si>
  <si>
    <t>B1.2.4</t>
  </si>
  <si>
    <t>Driver</t>
  </si>
  <si>
    <t>B1.2.5</t>
  </si>
  <si>
    <t>Grant Coordinator</t>
  </si>
  <si>
    <t>B1.2.6</t>
  </si>
  <si>
    <t>Procurement Specialist</t>
  </si>
  <si>
    <t>B1.2.7</t>
  </si>
  <si>
    <t>HR Manager</t>
  </si>
  <si>
    <t>B1.2.8</t>
  </si>
  <si>
    <t xml:space="preserve">Logistics Coordinator </t>
  </si>
  <si>
    <t>B1.2.9</t>
  </si>
  <si>
    <t>HR Advisor</t>
  </si>
  <si>
    <t>B1.2.10</t>
  </si>
  <si>
    <t>Executive Assistant</t>
  </si>
  <si>
    <t>B1.2.11</t>
  </si>
  <si>
    <t>Senior Auditor and Risk Management Focal Point</t>
  </si>
  <si>
    <t>B1.2.12</t>
  </si>
  <si>
    <t>Grants and Business Development Manager</t>
  </si>
  <si>
    <t>B1.2.13</t>
  </si>
  <si>
    <t>Country Finance Manager</t>
  </si>
  <si>
    <t>B1.2.14</t>
  </si>
  <si>
    <t xml:space="preserve">Country Director </t>
  </si>
  <si>
    <t>B1.2.15</t>
  </si>
  <si>
    <t>Deputy Director -Operations</t>
  </si>
  <si>
    <t>B2</t>
  </si>
  <si>
    <t>HQ Direct staff</t>
  </si>
  <si>
    <t>B2.1</t>
  </si>
  <si>
    <t>B2.1.1</t>
  </si>
  <si>
    <t>Emergency Response Manager</t>
  </si>
  <si>
    <t>B2.1.2</t>
  </si>
  <si>
    <t>MEAL Manager</t>
  </si>
  <si>
    <t>B2.1.3</t>
  </si>
  <si>
    <t>Education and IQE Spécialiste</t>
  </si>
  <si>
    <t>B2.1.4</t>
  </si>
  <si>
    <t>Child Protection Specialst</t>
  </si>
  <si>
    <t>B2.2</t>
  </si>
  <si>
    <t>B2.2.1</t>
  </si>
  <si>
    <t>DRM Finance Controller</t>
  </si>
  <si>
    <t>B2.2.2</t>
  </si>
  <si>
    <t>Program Director</t>
  </si>
  <si>
    <t>B3</t>
  </si>
  <si>
    <t>SFCG Staff</t>
  </si>
  <si>
    <t>B3.1</t>
  </si>
  <si>
    <t>B3.1.1</t>
  </si>
  <si>
    <t>Chef projet</t>
  </si>
  <si>
    <t>Staff National</t>
  </si>
  <si>
    <t>B3.1.2</t>
  </si>
  <si>
    <t xml:space="preserve">Mobilisateur communautaires </t>
  </si>
  <si>
    <t>B3.1.3</t>
  </si>
  <si>
    <t>Equipe DM&amp;E</t>
  </si>
  <si>
    <t>B3.1.4</t>
  </si>
  <si>
    <t>Equipe Production Médias</t>
  </si>
  <si>
    <t>B3.2</t>
  </si>
  <si>
    <t>B3.2.1</t>
  </si>
  <si>
    <t>Directeur Pays</t>
  </si>
  <si>
    <t>Staff international</t>
  </si>
  <si>
    <t>B3.2.2</t>
  </si>
  <si>
    <t>Coordinateur Programmes</t>
  </si>
  <si>
    <t>B3.2.3</t>
  </si>
  <si>
    <t>Equipe Administration, RH, et Finances</t>
  </si>
  <si>
    <t>B3.2.4</t>
  </si>
  <si>
    <t>Equipe regionale d'appui programmatique et opérationnel</t>
  </si>
  <si>
    <t>B3.2.5</t>
  </si>
  <si>
    <t>Equipe régionale de Suivi &amp; Evaluation (Institutional Learning Team)</t>
  </si>
  <si>
    <t>B3.2.6</t>
  </si>
  <si>
    <t>Manager Operations &amp; Securité</t>
  </si>
  <si>
    <t>C</t>
  </si>
  <si>
    <t>Running Costs</t>
  </si>
  <si>
    <t>C1</t>
  </si>
  <si>
    <t>Running costs of vehicles</t>
  </si>
  <si>
    <t>C1.1</t>
  </si>
  <si>
    <t>Vehicle Fuel</t>
  </si>
  <si>
    <t>C1.2</t>
  </si>
  <si>
    <t>Vehicle Insurance</t>
  </si>
  <si>
    <t>C1.3</t>
  </si>
  <si>
    <t>Vehicle maintenance</t>
  </si>
  <si>
    <t>C2</t>
  </si>
  <si>
    <t>Travel costs</t>
  </si>
  <si>
    <t>C2.1</t>
  </si>
  <si>
    <t>International travel costs PLAN</t>
  </si>
  <si>
    <t>Mission</t>
  </si>
  <si>
    <t>C2.2</t>
  </si>
  <si>
    <t>National travel costs</t>
  </si>
  <si>
    <t>C3</t>
  </si>
  <si>
    <t>Communication &amp; visibility</t>
  </si>
  <si>
    <t>C3.1</t>
  </si>
  <si>
    <t>Communication material (banners, tshirts, etc.)</t>
  </si>
  <si>
    <t>Material</t>
  </si>
  <si>
    <t>C3.2</t>
  </si>
  <si>
    <t xml:space="preserve">Communication smartphone </t>
  </si>
  <si>
    <t>C3.3</t>
  </si>
  <si>
    <t>Communication costs PM</t>
  </si>
  <si>
    <t>C4</t>
  </si>
  <si>
    <t>Buildings: rents and utilities</t>
  </si>
  <si>
    <t>C4.1</t>
  </si>
  <si>
    <t>Ouaga Office rent &amp; running cost</t>
  </si>
  <si>
    <t>C4.2</t>
  </si>
  <si>
    <t>Field Office rent &amp; running cost</t>
  </si>
  <si>
    <t>C4.3</t>
  </si>
  <si>
    <t>Field Office stationaries</t>
  </si>
  <si>
    <t>C5</t>
  </si>
  <si>
    <t>Frais de location et de fonctionnement SFCG</t>
  </si>
  <si>
    <t>C5.1</t>
  </si>
  <si>
    <t>Loyer du bureau de coordination</t>
  </si>
  <si>
    <t>Bureaux</t>
  </si>
  <si>
    <t>C5.2</t>
  </si>
  <si>
    <t>Charges Bureau</t>
  </si>
  <si>
    <t>Charges</t>
  </si>
  <si>
    <t>C5.3</t>
  </si>
  <si>
    <t>Communication (internet, téléphone)</t>
  </si>
  <si>
    <t>C5.4</t>
  </si>
  <si>
    <t>Frais bancaires, frais légaux</t>
  </si>
  <si>
    <t>C5.5</t>
  </si>
  <si>
    <t>Fournitures et consommables des bureaux</t>
  </si>
  <si>
    <t>Fournitures</t>
  </si>
  <si>
    <t>C5.6</t>
  </si>
  <si>
    <t>Maintenance, réparation</t>
  </si>
  <si>
    <t>C5.7</t>
  </si>
  <si>
    <t>Carburant et coûts d'entretien des motos</t>
  </si>
  <si>
    <t>Mois</t>
  </si>
  <si>
    <t>C6</t>
  </si>
  <si>
    <t>Transport et équipement SFCG</t>
  </si>
  <si>
    <t>C6.1</t>
  </si>
  <si>
    <t>Voyages locaux SFCG</t>
  </si>
  <si>
    <t>C6.2</t>
  </si>
  <si>
    <t>Voyages internationaux SFCG</t>
  </si>
  <si>
    <t>Personnes</t>
  </si>
  <si>
    <t>C6.3</t>
  </si>
  <si>
    <t>Matériel et équipement</t>
  </si>
  <si>
    <t>C6.3.1</t>
  </si>
  <si>
    <t>Ordinateurs, tablettes, imprimante</t>
  </si>
  <si>
    <t>Ordinateur</t>
  </si>
  <si>
    <t>C6.3.2</t>
  </si>
  <si>
    <t>Logiciel et divers IT</t>
  </si>
  <si>
    <t>Logicels</t>
  </si>
  <si>
    <t>C6.3.3</t>
  </si>
  <si>
    <t>Mobilier et Materiel de bureau</t>
  </si>
  <si>
    <t>C6.3.4</t>
  </si>
  <si>
    <t>Achat de motos</t>
  </si>
  <si>
    <t>Motos</t>
  </si>
  <si>
    <t>C7</t>
  </si>
  <si>
    <t>External services</t>
  </si>
  <si>
    <t>C7.1</t>
  </si>
  <si>
    <t>External final audit</t>
  </si>
  <si>
    <t>C7.2</t>
  </si>
  <si>
    <t>Baseline</t>
  </si>
  <si>
    <t>C7.3</t>
  </si>
  <si>
    <t>External final evaluation</t>
  </si>
  <si>
    <t>D</t>
  </si>
  <si>
    <t>Activités transversales</t>
  </si>
  <si>
    <t>D1</t>
  </si>
  <si>
    <t>Start-up workshop &amp; Induction training</t>
  </si>
  <si>
    <t>lumpsum</t>
  </si>
  <si>
    <t>D2</t>
  </si>
  <si>
    <t>Activité transversales SFCG</t>
  </si>
  <si>
    <t>D2.1</t>
  </si>
  <si>
    <t>Cartographie participative par les jeunes leaders</t>
  </si>
  <si>
    <t>Etude</t>
  </si>
  <si>
    <t>D2.2</t>
  </si>
  <si>
    <t>Missions de suivi ponctuelles M&amp;E et programme</t>
  </si>
  <si>
    <t>R</t>
  </si>
  <si>
    <t>R1</t>
  </si>
  <si>
    <t xml:space="preserve">Les enfants et jeunes de 3 à 24 ans des communautés déplacées et des communautés hôtes ont un accès accru aux services de protection et sont protégés de toute forme de violence, y compris les violences sexuelles et basées sur le genre dans les communes de Bourzanga et Kongoussi </t>
  </si>
  <si>
    <t>R1-A1</t>
  </si>
  <si>
    <t>Mise en place de mécanismes de Protection de l enfance</t>
  </si>
  <si>
    <t>R1-A1.1</t>
  </si>
  <si>
    <t>Mise en place du système de référencement et formation des acteurs clefs</t>
  </si>
  <si>
    <t>participant</t>
  </si>
  <si>
    <t>R1-A1.2</t>
  </si>
  <si>
    <t xml:space="preserve">Mise en place de mécanismes de retours d'information et de plaintes adapté aux enfants </t>
  </si>
  <si>
    <t>boite</t>
  </si>
  <si>
    <t>R1-A2</t>
  </si>
  <si>
    <t xml:space="preserve">Mobilisation communautaire et renforcement de capacités des MCPE </t>
  </si>
  <si>
    <t>R1-A2.1</t>
  </si>
  <si>
    <t xml:space="preserve">Formation et apppui au MCPE </t>
  </si>
  <si>
    <t>personne</t>
  </si>
  <si>
    <t>R1-A2.2</t>
  </si>
  <si>
    <t xml:space="preserve">Appui aux MCPE pour l’identification et le référencement des cas de violences et de VSBG </t>
  </si>
  <si>
    <t>sessions</t>
  </si>
  <si>
    <t>R1-A2.3</t>
  </si>
  <si>
    <t>Sessions d’information et sensibilisation au niveau communautaire pour les risques PE VBG</t>
  </si>
  <si>
    <t>R1-A3</t>
  </si>
  <si>
    <t>Mise en place et/ou renforcement de Espaces Amis des Enfants (EAE) et Espaces Amis des Jeunes</t>
  </si>
  <si>
    <t>R1-A3.1</t>
  </si>
  <si>
    <t xml:space="preserve">Construction et équipement des EAE et EAJ </t>
  </si>
  <si>
    <t>centre</t>
  </si>
  <si>
    <t>R1-A3.2</t>
  </si>
  <si>
    <t xml:space="preserve">Identification et formation des animateurs, volontaires et superviseurs des EAE et EAJ </t>
  </si>
  <si>
    <t>R1-A3.3</t>
  </si>
  <si>
    <t xml:space="preserve">Organisation d’activités récréatives, ludiques et psychosociales pour aider les enfants à évacuer leur stress </t>
  </si>
  <si>
    <t>R1-A4</t>
  </si>
  <si>
    <t>Mise en place aux activités liées aux thématiques de genre et sur la promotion de la santé reproductive dans les EAJ et EAE</t>
  </si>
  <si>
    <t>R1-A4.1</t>
  </si>
  <si>
    <t>Identification et formation d’adolescents (filles et garçons) sur les thématiques de genre</t>
  </si>
  <si>
    <t>R1-A4.2</t>
  </si>
  <si>
    <t>Organisation des activités participatives sur les thématiques liées au genre pour les garçons </t>
  </si>
  <si>
    <t>R1-A4.3</t>
  </si>
  <si>
    <t>Sessions d’information et de sensibilisation pour les filles sur les droit des filles et la Gestion Hygiénique des Menstrues (GHM) et sur l’exploitation sexuelle </t>
  </si>
  <si>
    <t>R1-A4.4</t>
  </si>
  <si>
    <t>Distribution des kits GHM réutilisables d’urgence (pour 3 mois) </t>
  </si>
  <si>
    <t>R1-A4.5</t>
  </si>
  <si>
    <t>Organisation d’ateliers de confection de serviette hygiénique réutilisables et distribution de matérie</t>
  </si>
  <si>
    <t>R1-A5</t>
  </si>
  <si>
    <t xml:space="preserve">Regroupement familial et placement dans familles d’accueil temporaire </t>
  </si>
  <si>
    <t>R1-A5.1</t>
  </si>
  <si>
    <t>Identification, documentation, recherche des familles de regroupement familial pour les enfants non-accompagnés et/ou séparés (ENA/ES)</t>
  </si>
  <si>
    <t>R1-A5.2</t>
  </si>
  <si>
    <t xml:space="preserve">Appui aux Service de l’action sociale pour la recherche et la réunification familiale </t>
  </si>
  <si>
    <t>Session</t>
  </si>
  <si>
    <t>R1-A5.3</t>
  </si>
  <si>
    <t xml:space="preserve">Soutien à la prise en charge temporaire par les familles d’accueil </t>
  </si>
  <si>
    <t>enfant</t>
  </si>
  <si>
    <t>R1-A5.4</t>
  </si>
  <si>
    <t xml:space="preserve">Formation et coaching sur les compétences parentales positives </t>
  </si>
  <si>
    <t>R1-A6</t>
  </si>
  <si>
    <t>Assurer que les écoles soient des espaces d’apprentissages protecteurs, inclusif, sûrs et accueillants (safe school)</t>
  </si>
  <si>
    <t>R1-A6.1</t>
  </si>
  <si>
    <t xml:space="preserve">Formation des enseignants et volontaire communautaire des EAT </t>
  </si>
  <si>
    <t>R1-A6.2</t>
  </si>
  <si>
    <t>Formation des points focaux sécurité, aux sein des écoles et des COGES sur la prise en charge de la sécurité en milieu scolaire</t>
  </si>
  <si>
    <t>R1-A6.3</t>
  </si>
  <si>
    <t xml:space="preserve">Audit participatif de sécurité des écoles </t>
  </si>
  <si>
    <t>audit</t>
  </si>
  <si>
    <t>R1-A6.4</t>
  </si>
  <si>
    <t xml:space="preserve">Séances d’information sur la prévention et la réduction des risques </t>
  </si>
  <si>
    <t>R2</t>
  </si>
  <si>
    <t>Les enfants et jeunes de 6 à 18 ans des communautés déplacées et des communautés hôtes, non scolarisés ou déscolarisés, ont un accès accru à une education primaire et post-primaire inclusive, de qualité et sensible au genre dans un environnement protecteur</t>
  </si>
  <si>
    <t>R2-A1</t>
  </si>
  <si>
    <t>Amélioration des infrastructures scolaires et de leur gestion</t>
  </si>
  <si>
    <t>R2-A1.1</t>
  </si>
  <si>
    <t xml:space="preserve">Construction et équipement des EAT </t>
  </si>
  <si>
    <t>R2-A1.2</t>
  </si>
  <si>
    <t xml:space="preserve">Réhabilitation de salles de classes existences délabrées  </t>
  </si>
  <si>
    <t>R2-A1.3</t>
  </si>
  <si>
    <t xml:space="preserve">Construction de latrines sèches sensible au genre et aux besoins spécificques avec installation de dispositifs de lavage de main et de poubelles dans les EAT et les écoles réhabilitées
</t>
  </si>
  <si>
    <t>unités</t>
  </si>
  <si>
    <t>R2-A2</t>
  </si>
  <si>
    <t xml:space="preserve">Appui à la scolarisation des enfants vulnérables </t>
  </si>
  <si>
    <t>R2-A2.1</t>
  </si>
  <si>
    <t xml:space="preserve">Dotations de kits scolaires aux filles et garçons de ménages vulnérables </t>
  </si>
  <si>
    <t>kit</t>
  </si>
  <si>
    <t>R2-A2.2</t>
  </si>
  <si>
    <t>Établissement d’un système temporaire de bourses scolaires pour les élèves les plus vulnérables</t>
  </si>
  <si>
    <t>R2-A3</t>
  </si>
  <si>
    <t>Amélioration de la qualité des activités d’enseignement /apprentissage dans les écoles et EAT ciblés</t>
  </si>
  <si>
    <t>R2-A3.1</t>
  </si>
  <si>
    <t>Organisation de cours de rattrapage</t>
  </si>
  <si>
    <t>enseignant</t>
  </si>
  <si>
    <t>R2-A3.2</t>
  </si>
  <si>
    <t xml:space="preserve">Préparation aux examens de fin de cycle </t>
  </si>
  <si>
    <t>R2-A3.3</t>
  </si>
  <si>
    <t>Organisation de cours de curricula à minima au sein des EAT</t>
  </si>
  <si>
    <t>R2-A4</t>
  </si>
  <si>
    <t>Mise en œuvre de la campagne « Retour à l’école »</t>
  </si>
  <si>
    <t>R2-A4.1</t>
  </si>
  <si>
    <t xml:space="preserve">Elaboration et diffusion de message radio </t>
  </si>
  <si>
    <t>jours</t>
  </si>
  <si>
    <t>R3</t>
  </si>
  <si>
    <t>Les conditions pour la restauration d’un environnement propice à la coexistence pacifique entre personnes déplacées internes et communautés hôtes, et à la réalisation du droit des enfants à l’éducation sont créées</t>
  </si>
  <si>
    <t>R3-A1</t>
  </si>
  <si>
    <t>Renforcement des mécanismes de prévention et de gestion de conflit</t>
  </si>
  <si>
    <t>R3-A1.1</t>
  </si>
  <si>
    <t>Formations des acteurs locaux à la transformation des conflits selon l’approche Common Ground</t>
  </si>
  <si>
    <t>Formation</t>
  </si>
  <si>
    <t>R3-A1.2</t>
  </si>
  <si>
    <t>Soutien aux observatoires villageois de l’Observatoire National de Prévention et de Gestion des conflits (ONAPREGECC)</t>
  </si>
  <si>
    <t>Observatoire</t>
  </si>
  <si>
    <t>R3-A2</t>
  </si>
  <si>
    <t>Appui au développement de prestations culturelles qui favorisent la gestion des traumatismes (théâtre participatif)</t>
  </si>
  <si>
    <t>R3-A2.1</t>
  </si>
  <si>
    <t>Théatre participatif</t>
  </si>
  <si>
    <t>Communes</t>
  </si>
  <si>
    <t>R3-A3</t>
  </si>
  <si>
    <t>Animation de cadres de dialogues pour le renforcement de la cohésion sociale et l'accès à l'éducation pour les enfants</t>
  </si>
  <si>
    <t>R3-A3.1</t>
  </si>
  <si>
    <t>Facilitation de dialogue intra- communautaires (PDI-communautés hôtes) et inter-communautaires </t>
  </si>
  <si>
    <t>Session mensuelle</t>
  </si>
  <si>
    <t>R3-A3.2</t>
  </si>
  <si>
    <t>Organisation de Tribunes d'Expression Populaires (sessions de dialogues autorités-FDS-populations)</t>
  </si>
  <si>
    <t>Session semestrielle</t>
  </si>
  <si>
    <t>R3-A4</t>
  </si>
  <si>
    <t>Production et diffusion de spots radiophoniques en collaboration avec les communautés</t>
  </si>
  <si>
    <t>R3-A4.1</t>
  </si>
  <si>
    <t>Production de spots d'informations et de magazine (tables-rondes, reportages etc.)</t>
  </si>
  <si>
    <t>Emission</t>
  </si>
  <si>
    <t>R3-A4.2</t>
  </si>
  <si>
    <t>Diffusion des spots d'information et magazine</t>
  </si>
  <si>
    <t>Emissions</t>
  </si>
  <si>
    <t>R3-A4.3</t>
  </si>
  <si>
    <t>Soutien des stations de radios partenaires</t>
  </si>
  <si>
    <t>Stations radios</t>
  </si>
  <si>
    <t>R3-A4.4</t>
  </si>
  <si>
    <t>Formation au Journalisme sensible au conflit des stations de radios partenaires</t>
  </si>
  <si>
    <t>R3-A4.5</t>
  </si>
  <si>
    <t>Sessions de coaching régulières</t>
  </si>
  <si>
    <t>Stations de radios</t>
  </si>
  <si>
    <t>R3-A5</t>
  </si>
  <si>
    <t>Activités transversales pour une programmation sensible aux conflits</t>
  </si>
  <si>
    <t>R3-A5.1</t>
  </si>
  <si>
    <t>Scan de conflits : 1 au début du projet 1 à mi-parcours</t>
  </si>
  <si>
    <t>Total directs costs</t>
  </si>
  <si>
    <t>Indirect costs</t>
  </si>
  <si>
    <t>Total eligible costs</t>
  </si>
  <si>
    <r>
      <t>Country:</t>
    </r>
    <r>
      <rPr>
        <b/>
        <sz val="10"/>
        <rFont val="Arial"/>
        <family val="2"/>
      </rPr>
      <t xml:space="preserve"> </t>
    </r>
  </si>
  <si>
    <t>Name of the humanitarian organisation :</t>
  </si>
  <si>
    <t>Duration of the project</t>
  </si>
  <si>
    <t>24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</si>
</sst>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  <numFmt numFmtId="167" formatCode="_ * #,##0_ ;_ * \-#,##0_ ;_ * &quot;-&quot;??_ ;_ @_ "/>
    <numFmt numFmtId="168" formatCode="#,##0.00\ [$]"/>
    <numFmt numFmtId="169" formatCode="#,##0.00\ &quot;€&quot;"/>
    <numFmt numFmtId="170" formatCode="[$XOF]\ #,##0.00"/>
    <numFmt numFmtId="171" formatCode="#,##0.000\ [$]"/>
    <numFmt numFmtId="172" formatCode="#,##0\ &quot;€&quot;"/>
    <numFmt numFmtId="173" formatCode="0.0%"/>
    <numFmt numFmtId="174" formatCode="_-* #,##0\ _€_-;\-* #,##0\ _€_-;_-* &quot;-&quot;??\ _€_-;_-@_-"/>
    <numFmt numFmtId="175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lan"/>
      <family val="2"/>
    </font>
    <font>
      <b/>
      <sz val="10"/>
      <name val="Plan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0"/>
      <name val="Plan"/>
      <family val="2"/>
    </font>
    <font>
      <b/>
      <u/>
      <sz val="12"/>
      <name val="Plan"/>
      <family val="2"/>
    </font>
    <font>
      <b/>
      <sz val="11"/>
      <name val="Arial Narrow"/>
      <family val="2"/>
    </font>
    <font>
      <u/>
      <sz val="11"/>
      <name val="Arial Narrow"/>
      <family val="2"/>
    </font>
    <font>
      <b/>
      <u/>
      <sz val="11"/>
      <name val="Arial Narrow"/>
      <family val="2"/>
    </font>
    <font>
      <sz val="11"/>
      <name val="Arial Narrow"/>
      <family val="2"/>
    </font>
    <font>
      <b/>
      <sz val="9"/>
      <name val="Plan"/>
      <family val="2"/>
    </font>
    <font>
      <b/>
      <sz val="10"/>
      <color indexed="12"/>
      <name val="Plan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200">
    <xf numFmtId="0" fontId="0" fillId="0" borderId="0" xfId="0"/>
    <xf numFmtId="0" fontId="3" fillId="3" borderId="0" xfId="3" applyFont="1" applyFill="1" applyAlignment="1">
      <alignment vertical="center"/>
    </xf>
    <xf numFmtId="164" fontId="3" fillId="3" borderId="0" xfId="3" applyNumberFormat="1" applyFont="1" applyFill="1" applyAlignment="1">
      <alignment vertical="center"/>
    </xf>
    <xf numFmtId="165" fontId="3" fillId="3" borderId="0" xfId="4" applyFont="1" applyFill="1" applyAlignment="1">
      <alignment vertical="center"/>
    </xf>
    <xf numFmtId="166" fontId="4" fillId="3" borderId="0" xfId="5" applyNumberFormat="1" applyFont="1" applyFill="1" applyAlignment="1">
      <alignment horizontal="left" vertical="center"/>
    </xf>
    <xf numFmtId="9" fontId="4" fillId="3" borderId="0" xfId="5" applyNumberFormat="1" applyFont="1" applyFill="1" applyAlignment="1">
      <alignment horizontal="left" vertical="center"/>
    </xf>
    <xf numFmtId="49" fontId="5" fillId="4" borderId="0" xfId="3" applyNumberFormat="1" applyFont="1" applyFill="1" applyBorder="1" applyAlignment="1">
      <alignment vertical="center"/>
    </xf>
    <xf numFmtId="49" fontId="6" fillId="4" borderId="0" xfId="3" applyNumberFormat="1" applyFont="1" applyFill="1" applyBorder="1" applyAlignment="1">
      <alignment vertical="center"/>
    </xf>
    <xf numFmtId="0" fontId="3" fillId="4" borderId="0" xfId="3" applyFont="1" applyFill="1" applyBorder="1" applyAlignment="1">
      <alignment vertical="center"/>
    </xf>
    <xf numFmtId="2" fontId="3" fillId="4" borderId="0" xfId="3" applyNumberFormat="1" applyFont="1" applyFill="1" applyBorder="1" applyAlignment="1">
      <alignment vertical="center"/>
    </xf>
    <xf numFmtId="9" fontId="3" fillId="4" borderId="0" xfId="3" applyNumberFormat="1" applyFont="1" applyFill="1" applyBorder="1" applyAlignment="1">
      <alignment vertical="center"/>
    </xf>
    <xf numFmtId="164" fontId="6" fillId="4" borderId="0" xfId="3" applyNumberFormat="1" applyFont="1" applyFill="1" applyBorder="1" applyAlignment="1">
      <alignment vertical="center" wrapText="1"/>
    </xf>
    <xf numFmtId="49" fontId="4" fillId="4" borderId="0" xfId="3" applyNumberFormat="1" applyFont="1" applyFill="1" applyBorder="1" applyAlignment="1">
      <alignment vertical="center"/>
    </xf>
    <xf numFmtId="164" fontId="6" fillId="0" borderId="0" xfId="3" applyNumberFormat="1" applyFont="1" applyFill="1" applyBorder="1" applyAlignment="1">
      <alignment vertical="center"/>
    </xf>
    <xf numFmtId="164" fontId="4" fillId="4" borderId="0" xfId="3" applyNumberFormat="1" applyFont="1" applyFill="1" applyBorder="1" applyAlignment="1">
      <alignment vertical="center"/>
    </xf>
    <xf numFmtId="49" fontId="7" fillId="4" borderId="0" xfId="3" applyNumberFormat="1" applyFont="1" applyFill="1" applyBorder="1" applyAlignment="1">
      <alignment vertical="center"/>
    </xf>
    <xf numFmtId="2" fontId="4" fillId="4" borderId="0" xfId="3" applyNumberFormat="1" applyFont="1" applyFill="1" applyBorder="1" applyAlignment="1">
      <alignment vertical="center"/>
    </xf>
    <xf numFmtId="0" fontId="8" fillId="2" borderId="0" xfId="3" applyFont="1" applyFill="1" applyAlignment="1">
      <alignment vertical="center"/>
    </xf>
    <xf numFmtId="0" fontId="3" fillId="2" borderId="0" xfId="3" applyFont="1" applyFill="1" applyAlignment="1">
      <alignment vertical="center"/>
    </xf>
    <xf numFmtId="164" fontId="3" fillId="2" borderId="0" xfId="3" applyNumberFormat="1" applyFont="1" applyFill="1" applyAlignment="1">
      <alignment vertical="center"/>
    </xf>
    <xf numFmtId="9" fontId="3" fillId="2" borderId="0" xfId="3" applyNumberFormat="1" applyFont="1" applyFill="1" applyAlignment="1">
      <alignment vertical="center"/>
    </xf>
    <xf numFmtId="0" fontId="9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167" fontId="12" fillId="2" borderId="0" xfId="4" applyNumberFormat="1" applyFont="1" applyFill="1" applyBorder="1" applyAlignment="1">
      <alignment vertical="center"/>
    </xf>
    <xf numFmtId="9" fontId="3" fillId="2" borderId="0" xfId="6" applyFont="1" applyFill="1" applyAlignment="1">
      <alignment vertical="center"/>
    </xf>
    <xf numFmtId="9" fontId="3" fillId="3" borderId="0" xfId="3" applyNumberFormat="1" applyFont="1" applyFill="1" applyAlignment="1">
      <alignment vertical="center"/>
    </xf>
    <xf numFmtId="0" fontId="4" fillId="7" borderId="20" xfId="7" applyFont="1" applyFill="1" applyBorder="1" applyAlignment="1">
      <alignment horizontal="left" vertical="center"/>
    </xf>
    <xf numFmtId="0" fontId="4" fillId="7" borderId="21" xfId="7" applyFont="1" applyFill="1" applyBorder="1" applyAlignment="1">
      <alignment vertical="center"/>
    </xf>
    <xf numFmtId="168" fontId="4" fillId="7" borderId="21" xfId="7" applyNumberFormat="1" applyFont="1" applyFill="1" applyBorder="1" applyAlignment="1">
      <alignment vertical="center"/>
    </xf>
    <xf numFmtId="169" fontId="4" fillId="7" borderId="23" xfId="7" applyNumberFormat="1" applyFont="1" applyFill="1" applyBorder="1" applyAlignment="1">
      <alignment vertical="center"/>
    </xf>
    <xf numFmtId="169" fontId="4" fillId="7" borderId="28" xfId="7" applyNumberFormat="1" applyFont="1" applyFill="1" applyBorder="1" applyAlignment="1">
      <alignment vertical="center"/>
    </xf>
    <xf numFmtId="169" fontId="4" fillId="7" borderId="29" xfId="7" applyNumberFormat="1" applyFont="1" applyFill="1" applyBorder="1" applyAlignment="1">
      <alignment vertical="center"/>
    </xf>
    <xf numFmtId="9" fontId="4" fillId="7" borderId="30" xfId="6" applyNumberFormat="1" applyFont="1" applyFill="1" applyBorder="1" applyAlignment="1">
      <alignment vertical="center"/>
    </xf>
    <xf numFmtId="0" fontId="4" fillId="8" borderId="20" xfId="7" applyFont="1" applyFill="1" applyBorder="1" applyAlignment="1">
      <alignment horizontal="left" vertical="center"/>
    </xf>
    <xf numFmtId="0" fontId="4" fillId="8" borderId="21" xfId="7" applyFont="1" applyFill="1" applyBorder="1" applyAlignment="1">
      <alignment vertical="center"/>
    </xf>
    <xf numFmtId="168" fontId="4" fillId="8" borderId="21" xfId="7" applyNumberFormat="1" applyFont="1" applyFill="1" applyBorder="1" applyAlignment="1">
      <alignment vertical="center"/>
    </xf>
    <xf numFmtId="169" fontId="4" fillId="8" borderId="23" xfId="7" applyNumberFormat="1" applyFont="1" applyFill="1" applyBorder="1" applyAlignment="1">
      <alignment vertical="center"/>
    </xf>
    <xf numFmtId="169" fontId="4" fillId="8" borderId="20" xfId="7" applyNumberFormat="1" applyFont="1" applyFill="1" applyBorder="1" applyAlignment="1">
      <alignment vertical="center"/>
    </xf>
    <xf numFmtId="169" fontId="4" fillId="8" borderId="31" xfId="7" applyNumberFormat="1" applyFont="1" applyFill="1" applyBorder="1" applyAlignment="1">
      <alignment vertical="center"/>
    </xf>
    <xf numFmtId="9" fontId="4" fillId="8" borderId="32" xfId="7" applyNumberFormat="1" applyFont="1" applyFill="1" applyBorder="1" applyAlignment="1">
      <alignment vertical="center"/>
    </xf>
    <xf numFmtId="165" fontId="3" fillId="3" borderId="20" xfId="8" applyFont="1" applyFill="1" applyBorder="1" applyAlignment="1">
      <alignment horizontal="left" vertical="center"/>
    </xf>
    <xf numFmtId="165" fontId="3" fillId="6" borderId="21" xfId="8" applyFont="1" applyFill="1" applyBorder="1" applyAlignment="1">
      <alignment vertical="center"/>
    </xf>
    <xf numFmtId="9" fontId="3" fillId="6" borderId="21" xfId="6" applyFont="1" applyFill="1" applyBorder="1" applyAlignment="1">
      <alignment vertical="center"/>
    </xf>
    <xf numFmtId="168" fontId="3" fillId="6" borderId="21" xfId="8" applyNumberFormat="1" applyFont="1" applyFill="1" applyBorder="1" applyAlignment="1">
      <alignment vertical="center"/>
    </xf>
    <xf numFmtId="169" fontId="3" fillId="6" borderId="23" xfId="8" applyNumberFormat="1" applyFont="1" applyFill="1" applyBorder="1" applyAlignment="1">
      <alignment vertical="center"/>
    </xf>
    <xf numFmtId="169" fontId="3" fillId="6" borderId="20" xfId="8" applyNumberFormat="1" applyFont="1" applyFill="1" applyBorder="1" applyAlignment="1">
      <alignment vertical="center"/>
    </xf>
    <xf numFmtId="169" fontId="3" fillId="6" borderId="21" xfId="8" applyNumberFormat="1" applyFont="1" applyFill="1" applyBorder="1" applyAlignment="1">
      <alignment vertical="center"/>
    </xf>
    <xf numFmtId="169" fontId="3" fillId="6" borderId="31" xfId="8" applyNumberFormat="1" applyFont="1" applyFill="1" applyBorder="1" applyAlignment="1">
      <alignment vertical="center"/>
    </xf>
    <xf numFmtId="9" fontId="3" fillId="6" borderId="32" xfId="8" applyNumberFormat="1" applyFont="1" applyFill="1" applyBorder="1" applyAlignment="1">
      <alignment vertical="center"/>
    </xf>
    <xf numFmtId="169" fontId="4" fillId="8" borderId="21" xfId="7" applyNumberFormat="1" applyFont="1" applyFill="1" applyBorder="1" applyAlignment="1">
      <alignment vertical="center"/>
    </xf>
    <xf numFmtId="0" fontId="3" fillId="3" borderId="33" xfId="3" applyFont="1" applyFill="1" applyBorder="1" applyAlignment="1">
      <alignment vertical="center"/>
    </xf>
    <xf numFmtId="0" fontId="3" fillId="3" borderId="0" xfId="3" applyFont="1" applyFill="1" applyBorder="1" applyAlignment="1">
      <alignment vertical="center"/>
    </xf>
    <xf numFmtId="0" fontId="3" fillId="3" borderId="6" xfId="3" applyFont="1" applyFill="1" applyBorder="1" applyAlignment="1">
      <alignment vertical="center"/>
    </xf>
    <xf numFmtId="169" fontId="4" fillId="7" borderId="20" xfId="7" applyNumberFormat="1" applyFont="1" applyFill="1" applyBorder="1" applyAlignment="1">
      <alignment vertical="center"/>
    </xf>
    <xf numFmtId="169" fontId="4" fillId="7" borderId="21" xfId="7" applyNumberFormat="1" applyFont="1" applyFill="1" applyBorder="1" applyAlignment="1">
      <alignment vertical="center"/>
    </xf>
    <xf numFmtId="169" fontId="4" fillId="7" borderId="31" xfId="7" applyNumberFormat="1" applyFont="1" applyFill="1" applyBorder="1" applyAlignment="1">
      <alignment vertical="center"/>
    </xf>
    <xf numFmtId="9" fontId="4" fillId="8" borderId="32" xfId="2" applyNumberFormat="1" applyFont="1" applyFill="1" applyBorder="1" applyAlignment="1">
      <alignment vertical="center"/>
    </xf>
    <xf numFmtId="165" fontId="3" fillId="9" borderId="21" xfId="8" applyFont="1" applyFill="1" applyBorder="1" applyAlignment="1">
      <alignment horizontal="left" vertical="center"/>
    </xf>
    <xf numFmtId="165" fontId="3" fillId="9" borderId="21" xfId="8" applyFont="1" applyFill="1" applyBorder="1" applyAlignment="1">
      <alignment vertical="center"/>
    </xf>
    <xf numFmtId="168" fontId="3" fillId="9" borderId="21" xfId="8" applyNumberFormat="1" applyFont="1" applyFill="1" applyBorder="1" applyAlignment="1">
      <alignment vertical="center"/>
    </xf>
    <xf numFmtId="169" fontId="3" fillId="9" borderId="23" xfId="8" applyNumberFormat="1" applyFont="1" applyFill="1" applyBorder="1" applyAlignment="1">
      <alignment vertical="center"/>
    </xf>
    <xf numFmtId="169" fontId="3" fillId="9" borderId="20" xfId="8" applyNumberFormat="1" applyFont="1" applyFill="1" applyBorder="1" applyAlignment="1">
      <alignment vertical="center"/>
    </xf>
    <xf numFmtId="169" fontId="3" fillId="9" borderId="21" xfId="8" applyNumberFormat="1" applyFont="1" applyFill="1" applyBorder="1" applyAlignment="1">
      <alignment vertical="center"/>
    </xf>
    <xf numFmtId="9" fontId="3" fillId="9" borderId="32" xfId="8" applyNumberFormat="1" applyFont="1" applyFill="1" applyBorder="1" applyAlignment="1">
      <alignment vertical="center"/>
    </xf>
    <xf numFmtId="169" fontId="3" fillId="9" borderId="31" xfId="8" applyNumberFormat="1" applyFont="1" applyFill="1" applyBorder="1" applyAlignment="1">
      <alignment vertical="center"/>
    </xf>
    <xf numFmtId="9" fontId="3" fillId="9" borderId="21" xfId="6" applyFont="1" applyFill="1" applyBorder="1" applyAlignment="1">
      <alignment vertical="center"/>
    </xf>
    <xf numFmtId="0" fontId="3" fillId="3" borderId="0" xfId="7" applyFont="1" applyFill="1" applyAlignment="1">
      <alignment horizontal="left" vertical="center"/>
    </xf>
    <xf numFmtId="0" fontId="3" fillId="3" borderId="0" xfId="7" applyFont="1" applyFill="1" applyAlignment="1">
      <alignment vertical="center"/>
    </xf>
    <xf numFmtId="168" fontId="3" fillId="3" borderId="0" xfId="7" applyNumberFormat="1" applyFont="1" applyFill="1" applyAlignment="1">
      <alignment vertical="center"/>
    </xf>
    <xf numFmtId="169" fontId="3" fillId="3" borderId="0" xfId="7" applyNumberFormat="1" applyFont="1" applyFill="1" applyAlignment="1">
      <alignment vertical="center"/>
    </xf>
    <xf numFmtId="169" fontId="3" fillId="3" borderId="33" xfId="7" applyNumberFormat="1" applyFont="1" applyFill="1" applyBorder="1" applyAlignment="1">
      <alignment vertical="center"/>
    </xf>
    <xf numFmtId="169" fontId="3" fillId="3" borderId="0" xfId="7" applyNumberFormat="1" applyFont="1" applyFill="1" applyBorder="1" applyAlignment="1">
      <alignment vertical="center"/>
    </xf>
    <xf numFmtId="169" fontId="3" fillId="3" borderId="6" xfId="7" applyNumberFormat="1" applyFont="1" applyFill="1" applyBorder="1" applyAlignment="1">
      <alignment vertical="center"/>
    </xf>
    <xf numFmtId="9" fontId="3" fillId="3" borderId="0" xfId="7" applyNumberFormat="1" applyFont="1" applyFill="1" applyAlignment="1">
      <alignment vertical="center"/>
    </xf>
    <xf numFmtId="164" fontId="3" fillId="6" borderId="21" xfId="4" applyNumberFormat="1" applyFont="1" applyFill="1" applyBorder="1" applyAlignment="1">
      <alignment vertical="center"/>
    </xf>
    <xf numFmtId="170" fontId="4" fillId="3" borderId="0" xfId="7" applyNumberFormat="1" applyFont="1" applyFill="1" applyBorder="1" applyAlignment="1">
      <alignment horizontal="left" vertical="center"/>
    </xf>
    <xf numFmtId="0" fontId="4" fillId="3" borderId="0" xfId="7" applyFont="1" applyFill="1" applyBorder="1" applyAlignment="1">
      <alignment horizontal="center" vertical="center"/>
    </xf>
    <xf numFmtId="168" fontId="4" fillId="3" borderId="0" xfId="7" applyNumberFormat="1" applyFont="1" applyFill="1" applyBorder="1" applyAlignment="1">
      <alignment vertical="center"/>
    </xf>
    <xf numFmtId="169" fontId="4" fillId="3" borderId="33" xfId="7" applyNumberFormat="1" applyFont="1" applyFill="1" applyBorder="1" applyAlignment="1">
      <alignment vertical="center"/>
    </xf>
    <xf numFmtId="169" fontId="4" fillId="3" borderId="0" xfId="7" applyNumberFormat="1" applyFont="1" applyFill="1" applyBorder="1" applyAlignment="1">
      <alignment vertical="center"/>
    </xf>
    <xf numFmtId="169" fontId="4" fillId="3" borderId="6" xfId="7" applyNumberFormat="1" applyFont="1" applyFill="1" applyBorder="1" applyAlignment="1">
      <alignment vertical="center"/>
    </xf>
    <xf numFmtId="9" fontId="4" fillId="3" borderId="0" xfId="7" applyNumberFormat="1" applyFont="1" applyFill="1" applyBorder="1" applyAlignment="1">
      <alignment vertical="center"/>
    </xf>
    <xf numFmtId="9" fontId="4" fillId="8" borderId="21" xfId="6" applyFont="1" applyFill="1" applyBorder="1" applyAlignment="1">
      <alignment vertical="center"/>
    </xf>
    <xf numFmtId="171" fontId="3" fillId="6" borderId="21" xfId="8" applyNumberFormat="1" applyFont="1" applyFill="1" applyBorder="1" applyAlignment="1">
      <alignment vertical="center"/>
    </xf>
    <xf numFmtId="0" fontId="3" fillId="10" borderId="35" xfId="7" applyFont="1" applyFill="1" applyBorder="1" applyAlignment="1">
      <alignment horizontal="left" vertical="center" wrapText="1"/>
    </xf>
    <xf numFmtId="0" fontId="3" fillId="10" borderId="36" xfId="7" applyFont="1" applyFill="1" applyBorder="1" applyAlignment="1">
      <alignment horizontal="left" vertical="center" wrapText="1"/>
    </xf>
    <xf numFmtId="168" fontId="4" fillId="10" borderId="22" xfId="7" applyNumberFormat="1" applyFont="1" applyFill="1" applyBorder="1" applyAlignment="1">
      <alignment vertical="center"/>
    </xf>
    <xf numFmtId="169" fontId="4" fillId="10" borderId="35" xfId="7" applyNumberFormat="1" applyFont="1" applyFill="1" applyBorder="1" applyAlignment="1">
      <alignment vertical="center"/>
    </xf>
    <xf numFmtId="169" fontId="4" fillId="10" borderId="28" xfId="7" applyNumberFormat="1" applyFont="1" applyFill="1" applyBorder="1" applyAlignment="1">
      <alignment vertical="center"/>
    </xf>
    <xf numFmtId="9" fontId="4" fillId="10" borderId="30" xfId="7" applyNumberFormat="1" applyFont="1" applyFill="1" applyBorder="1" applyAlignment="1">
      <alignment vertical="center"/>
    </xf>
    <xf numFmtId="165" fontId="3" fillId="3" borderId="20" xfId="8" applyFont="1" applyFill="1" applyBorder="1" applyAlignment="1">
      <alignment horizontal="left" vertical="center" indent="1"/>
    </xf>
    <xf numFmtId="165" fontId="3" fillId="6" borderId="21" xfId="8" quotePrefix="1" applyNumberFormat="1" applyFont="1" applyFill="1" applyBorder="1" applyAlignment="1">
      <alignment vertical="center" wrapText="1"/>
    </xf>
    <xf numFmtId="0" fontId="3" fillId="11" borderId="35" xfId="7" applyFont="1" applyFill="1" applyBorder="1" applyAlignment="1">
      <alignment horizontal="left" vertical="center" wrapText="1"/>
    </xf>
    <xf numFmtId="0" fontId="3" fillId="11" borderId="36" xfId="7" applyFont="1" applyFill="1" applyBorder="1" applyAlignment="1">
      <alignment horizontal="left" vertical="center" wrapText="1"/>
    </xf>
    <xf numFmtId="168" fontId="4" fillId="11" borderId="22" xfId="7" applyNumberFormat="1" applyFont="1" applyFill="1" applyBorder="1" applyAlignment="1">
      <alignment vertical="center"/>
    </xf>
    <xf numFmtId="169" fontId="4" fillId="11" borderId="35" xfId="7" applyNumberFormat="1" applyFont="1" applyFill="1" applyBorder="1" applyAlignment="1">
      <alignment vertical="center"/>
    </xf>
    <xf numFmtId="169" fontId="4" fillId="11" borderId="28" xfId="7" applyNumberFormat="1" applyFont="1" applyFill="1" applyBorder="1" applyAlignment="1">
      <alignment vertical="center"/>
    </xf>
    <xf numFmtId="169" fontId="4" fillId="11" borderId="22" xfId="7" applyNumberFormat="1" applyFont="1" applyFill="1" applyBorder="1" applyAlignment="1">
      <alignment vertical="center"/>
    </xf>
    <xf numFmtId="169" fontId="4" fillId="11" borderId="29" xfId="7" applyNumberFormat="1" applyFont="1" applyFill="1" applyBorder="1" applyAlignment="1">
      <alignment vertical="center"/>
    </xf>
    <xf numFmtId="9" fontId="4" fillId="11" borderId="30" xfId="7" applyNumberFormat="1" applyFont="1" applyFill="1" applyBorder="1" applyAlignment="1">
      <alignment vertical="center"/>
    </xf>
    <xf numFmtId="0" fontId="3" fillId="11" borderId="21" xfId="7" applyFont="1" applyFill="1" applyBorder="1" applyAlignment="1">
      <alignment horizontal="left" vertical="center" wrapText="1"/>
    </xf>
    <xf numFmtId="168" fontId="4" fillId="11" borderId="21" xfId="7" applyNumberFormat="1" applyFont="1" applyFill="1" applyBorder="1" applyAlignment="1">
      <alignment vertical="center"/>
    </xf>
    <xf numFmtId="169" fontId="4" fillId="11" borderId="21" xfId="7" applyNumberFormat="1" applyFont="1" applyFill="1" applyBorder="1" applyAlignment="1">
      <alignment vertical="center"/>
    </xf>
    <xf numFmtId="169" fontId="4" fillId="11" borderId="30" xfId="7" applyNumberFormat="1" applyFont="1" applyFill="1" applyBorder="1" applyAlignment="1">
      <alignment vertical="center"/>
    </xf>
    <xf numFmtId="0" fontId="14" fillId="7" borderId="37" xfId="7" applyFont="1" applyFill="1" applyBorder="1" applyAlignment="1">
      <alignment horizontal="left" vertical="center"/>
    </xf>
    <xf numFmtId="0" fontId="4" fillId="7" borderId="38" xfId="7" applyFont="1" applyFill="1" applyBorder="1" applyAlignment="1">
      <alignment horizontal="center" vertical="center"/>
    </xf>
    <xf numFmtId="0" fontId="4" fillId="7" borderId="38" xfId="7" applyFont="1" applyFill="1" applyBorder="1" applyAlignment="1">
      <alignment vertical="center"/>
    </xf>
    <xf numFmtId="0" fontId="14" fillId="7" borderId="38" xfId="7" applyFont="1" applyFill="1" applyBorder="1" applyAlignment="1">
      <alignment vertical="center"/>
    </xf>
    <xf numFmtId="168" fontId="14" fillId="7" borderId="38" xfId="7" applyNumberFormat="1" applyFont="1" applyFill="1" applyBorder="1" applyAlignment="1">
      <alignment vertical="center"/>
    </xf>
    <xf numFmtId="172" fontId="14" fillId="7" borderId="37" xfId="8" applyNumberFormat="1" applyFont="1" applyFill="1" applyBorder="1" applyAlignment="1">
      <alignment horizontal="center" vertical="center"/>
    </xf>
    <xf numFmtId="172" fontId="14" fillId="7" borderId="38" xfId="8" applyNumberFormat="1" applyFont="1" applyFill="1" applyBorder="1" applyAlignment="1">
      <alignment horizontal="center" vertical="center"/>
    </xf>
    <xf numFmtId="172" fontId="14" fillId="7" borderId="25" xfId="8" applyNumberFormat="1" applyFont="1" applyFill="1" applyBorder="1" applyAlignment="1">
      <alignment horizontal="center" vertical="center"/>
    </xf>
    <xf numFmtId="172" fontId="14" fillId="7" borderId="26" xfId="8" applyNumberFormat="1" applyFont="1" applyFill="1" applyBorder="1" applyAlignment="1">
      <alignment horizontal="center" vertical="center"/>
    </xf>
    <xf numFmtId="9" fontId="14" fillId="7" borderId="39" xfId="6" applyNumberFormat="1" applyFont="1" applyFill="1" applyBorder="1" applyAlignment="1">
      <alignment horizontal="center" vertical="center"/>
    </xf>
    <xf numFmtId="0" fontId="4" fillId="7" borderId="40" xfId="7" applyFont="1" applyFill="1" applyBorder="1" applyAlignment="1">
      <alignment horizontal="center" vertical="center"/>
    </xf>
    <xf numFmtId="173" fontId="4" fillId="7" borderId="11" xfId="6" applyNumberFormat="1" applyFont="1" applyFill="1" applyBorder="1" applyAlignment="1">
      <alignment vertical="center"/>
    </xf>
    <xf numFmtId="173" fontId="14" fillId="7" borderId="11" xfId="6" applyNumberFormat="1" applyFont="1" applyFill="1" applyBorder="1" applyAlignment="1">
      <alignment vertical="center"/>
    </xf>
    <xf numFmtId="168" fontId="14" fillId="7" borderId="12" xfId="6" applyNumberFormat="1" applyFont="1" applyFill="1" applyBorder="1" applyAlignment="1">
      <alignment vertical="center"/>
    </xf>
    <xf numFmtId="166" fontId="3" fillId="3" borderId="41" xfId="5" applyNumberFormat="1" applyFont="1" applyFill="1" applyBorder="1" applyAlignment="1">
      <alignment vertical="center"/>
    </xf>
    <xf numFmtId="166" fontId="3" fillId="3" borderId="42" xfId="5" applyNumberFormat="1" applyFont="1" applyFill="1" applyBorder="1" applyAlignment="1">
      <alignment vertical="center"/>
    </xf>
    <xf numFmtId="166" fontId="3" fillId="3" borderId="3" xfId="5" applyNumberFormat="1" applyFont="1" applyFill="1" applyBorder="1" applyAlignment="1">
      <alignment vertical="center"/>
    </xf>
    <xf numFmtId="9" fontId="3" fillId="3" borderId="43" xfId="5" applyNumberFormat="1" applyFont="1" applyFill="1" applyBorder="1" applyAlignment="1">
      <alignment vertical="center"/>
    </xf>
    <xf numFmtId="166" fontId="3" fillId="3" borderId="44" xfId="5" applyNumberFormat="1" applyFont="1" applyFill="1" applyBorder="1" applyAlignment="1">
      <alignment vertical="center"/>
    </xf>
    <xf numFmtId="166" fontId="3" fillId="3" borderId="40" xfId="5" applyNumberFormat="1" applyFont="1" applyFill="1" applyBorder="1" applyAlignment="1">
      <alignment vertical="center"/>
    </xf>
    <xf numFmtId="166" fontId="3" fillId="3" borderId="9" xfId="5" applyNumberFormat="1" applyFont="1" applyFill="1" applyBorder="1" applyAlignment="1">
      <alignment vertical="center"/>
    </xf>
    <xf numFmtId="9" fontId="3" fillId="3" borderId="45" xfId="5" applyNumberFormat="1" applyFont="1" applyFill="1" applyBorder="1" applyAlignment="1">
      <alignment vertical="center"/>
    </xf>
    <xf numFmtId="166" fontId="3" fillId="3" borderId="0" xfId="5" applyNumberFormat="1" applyFont="1" applyFill="1" applyAlignment="1">
      <alignment vertical="center"/>
    </xf>
    <xf numFmtId="9" fontId="3" fillId="3" borderId="0" xfId="5" applyNumberFormat="1" applyFont="1" applyFill="1" applyAlignment="1">
      <alignment vertical="center"/>
    </xf>
    <xf numFmtId="174" fontId="14" fillId="7" borderId="25" xfId="1" applyNumberFormat="1" applyFont="1" applyFill="1" applyBorder="1" applyAlignment="1">
      <alignment horizontal="center" vertical="center"/>
    </xf>
    <xf numFmtId="174" fontId="14" fillId="7" borderId="11" xfId="1" applyNumberFormat="1" applyFont="1" applyFill="1" applyBorder="1" applyAlignment="1">
      <alignment vertical="center"/>
    </xf>
    <xf numFmtId="174" fontId="14" fillId="7" borderId="44" xfId="1" applyNumberFormat="1" applyFont="1" applyFill="1" applyBorder="1" applyAlignment="1">
      <alignment vertical="center"/>
    </xf>
    <xf numFmtId="0" fontId="3" fillId="3" borderId="0" xfId="3" applyFont="1" applyFill="1" applyAlignment="1">
      <alignment vertical="center" wrapText="1"/>
    </xf>
    <xf numFmtId="49" fontId="6" fillId="4" borderId="0" xfId="3" applyNumberFormat="1" applyFont="1" applyFill="1" applyBorder="1" applyAlignment="1">
      <alignment vertical="center" wrapText="1"/>
    </xf>
    <xf numFmtId="0" fontId="3" fillId="4" borderId="0" xfId="3" applyFont="1" applyFill="1" applyBorder="1" applyAlignment="1">
      <alignment vertical="center" wrapText="1"/>
    </xf>
    <xf numFmtId="0" fontId="8" fillId="2" borderId="0" xfId="3" applyFont="1" applyFill="1" applyAlignment="1">
      <alignment vertical="center" wrapText="1"/>
    </xf>
    <xf numFmtId="0" fontId="3" fillId="2" borderId="0" xfId="3" applyFont="1" applyFill="1" applyAlignment="1">
      <alignment vertical="center" wrapText="1"/>
    </xf>
    <xf numFmtId="0" fontId="10" fillId="5" borderId="1" xfId="3" applyFont="1" applyFill="1" applyBorder="1" applyAlignment="1">
      <alignment vertical="center" wrapText="1"/>
    </xf>
    <xf numFmtId="0" fontId="11" fillId="5" borderId="4" xfId="3" applyFont="1" applyFill="1" applyBorder="1" applyAlignment="1">
      <alignment vertical="center" wrapText="1"/>
    </xf>
    <xf numFmtId="0" fontId="10" fillId="5" borderId="4" xfId="3" applyFont="1" applyFill="1" applyBorder="1" applyAlignment="1">
      <alignment vertical="center" wrapText="1"/>
    </xf>
    <xf numFmtId="0" fontId="10" fillId="5" borderId="7" xfId="3" applyFont="1" applyFill="1" applyBorder="1" applyAlignment="1">
      <alignment vertical="center" wrapText="1"/>
    </xf>
    <xf numFmtId="0" fontId="4" fillId="7" borderId="21" xfId="7" applyFont="1" applyFill="1" applyBorder="1" applyAlignment="1">
      <alignment vertical="center" wrapText="1"/>
    </xf>
    <xf numFmtId="0" fontId="4" fillId="8" borderId="21" xfId="7" applyFont="1" applyFill="1" applyBorder="1" applyAlignment="1">
      <alignment vertical="center" wrapText="1"/>
    </xf>
    <xf numFmtId="165" fontId="3" fillId="6" borderId="21" xfId="8" applyFont="1" applyFill="1" applyBorder="1" applyAlignment="1">
      <alignment vertical="center" wrapText="1"/>
    </xf>
    <xf numFmtId="165" fontId="3" fillId="9" borderId="21" xfId="8" applyFont="1" applyFill="1" applyBorder="1" applyAlignment="1">
      <alignment vertical="center" wrapText="1"/>
    </xf>
    <xf numFmtId="0" fontId="3" fillId="3" borderId="0" xfId="7" applyFont="1" applyFill="1" applyAlignment="1">
      <alignment vertical="center" wrapText="1"/>
    </xf>
    <xf numFmtId="0" fontId="4" fillId="3" borderId="0" xfId="7" applyFont="1" applyFill="1" applyBorder="1" applyAlignment="1">
      <alignment horizontal="center" vertical="center" wrapText="1"/>
    </xf>
    <xf numFmtId="0" fontId="4" fillId="7" borderId="20" xfId="7" applyFont="1" applyFill="1" applyBorder="1" applyAlignment="1">
      <alignment horizontal="left" vertical="center" wrapText="1"/>
    </xf>
    <xf numFmtId="0" fontId="4" fillId="7" borderId="38" xfId="7" applyFont="1" applyFill="1" applyBorder="1" applyAlignment="1">
      <alignment horizontal="center" vertical="center" wrapText="1"/>
    </xf>
    <xf numFmtId="0" fontId="4" fillId="7" borderId="24" xfId="7" applyFont="1" applyFill="1" applyBorder="1" applyAlignment="1">
      <alignment horizontal="center" vertical="center" wrapText="1"/>
    </xf>
    <xf numFmtId="165" fontId="3" fillId="12" borderId="21" xfId="8" quotePrefix="1" applyNumberFormat="1" applyFont="1" applyFill="1" applyBorder="1" applyAlignment="1">
      <alignment vertical="center" wrapText="1"/>
    </xf>
    <xf numFmtId="168" fontId="3" fillId="12" borderId="21" xfId="8" applyNumberFormat="1" applyFont="1" applyFill="1" applyBorder="1" applyAlignment="1">
      <alignment vertical="center"/>
    </xf>
    <xf numFmtId="169" fontId="3" fillId="12" borderId="23" xfId="8" applyNumberFormat="1" applyFont="1" applyFill="1" applyBorder="1" applyAlignment="1">
      <alignment vertical="center"/>
    </xf>
    <xf numFmtId="169" fontId="3" fillId="12" borderId="20" xfId="8" applyNumberFormat="1" applyFont="1" applyFill="1" applyBorder="1" applyAlignment="1">
      <alignment vertical="center"/>
    </xf>
    <xf numFmtId="169" fontId="3" fillId="12" borderId="21" xfId="8" applyNumberFormat="1" applyFont="1" applyFill="1" applyBorder="1" applyAlignment="1">
      <alignment vertical="center"/>
    </xf>
    <xf numFmtId="169" fontId="3" fillId="12" borderId="31" xfId="8" applyNumberFormat="1" applyFont="1" applyFill="1" applyBorder="1" applyAlignment="1">
      <alignment vertical="center"/>
    </xf>
    <xf numFmtId="9" fontId="3" fillId="12" borderId="32" xfId="8" applyNumberFormat="1" applyFont="1" applyFill="1" applyBorder="1" applyAlignment="1">
      <alignment vertical="center"/>
    </xf>
    <xf numFmtId="0" fontId="3" fillId="11" borderId="35" xfId="7" applyFont="1" applyFill="1" applyBorder="1" applyAlignment="1">
      <alignment horizontal="left" vertical="center" wrapText="1"/>
    </xf>
    <xf numFmtId="0" fontId="3" fillId="11" borderId="36" xfId="7" applyFont="1" applyFill="1" applyBorder="1" applyAlignment="1">
      <alignment horizontal="left" vertical="center" wrapText="1"/>
    </xf>
    <xf numFmtId="0" fontId="4" fillId="3" borderId="0" xfId="7" applyFont="1" applyFill="1" applyBorder="1" applyAlignment="1">
      <alignment horizontal="center" vertical="center"/>
    </xf>
    <xf numFmtId="0" fontId="14" fillId="7" borderId="11" xfId="7" applyFont="1" applyFill="1" applyBorder="1" applyAlignment="1">
      <alignment horizontal="center" vertical="center"/>
    </xf>
    <xf numFmtId="0" fontId="14" fillId="7" borderId="12" xfId="7" applyFont="1" applyFill="1" applyBorder="1" applyAlignment="1">
      <alignment horizontal="center" vertical="center"/>
    </xf>
    <xf numFmtId="0" fontId="4" fillId="8" borderId="23" xfId="7" applyFont="1" applyFill="1" applyBorder="1" applyAlignment="1">
      <alignment horizontal="left" vertical="top" wrapText="1"/>
    </xf>
    <xf numFmtId="0" fontId="4" fillId="8" borderId="34" xfId="7" applyFont="1" applyFill="1" applyBorder="1" applyAlignment="1">
      <alignment horizontal="left" vertical="top" wrapText="1"/>
    </xf>
    <xf numFmtId="0" fontId="4" fillId="8" borderId="32" xfId="7" applyFont="1" applyFill="1" applyBorder="1" applyAlignment="1">
      <alignment horizontal="left" vertical="top" wrapText="1"/>
    </xf>
    <xf numFmtId="0" fontId="3" fillId="11" borderId="21" xfId="7" applyFont="1" applyFill="1" applyBorder="1" applyAlignment="1">
      <alignment horizontal="left" vertical="center" wrapText="1"/>
    </xf>
    <xf numFmtId="0" fontId="4" fillId="8" borderId="23" xfId="7" applyFont="1" applyFill="1" applyBorder="1" applyAlignment="1">
      <alignment horizontal="left" vertical="center" wrapText="1"/>
    </xf>
    <xf numFmtId="0" fontId="4" fillId="8" borderId="34" xfId="7" applyFont="1" applyFill="1" applyBorder="1" applyAlignment="1">
      <alignment horizontal="left" vertical="center" wrapText="1"/>
    </xf>
    <xf numFmtId="0" fontId="4" fillId="8" borderId="32" xfId="7" applyFont="1" applyFill="1" applyBorder="1" applyAlignment="1">
      <alignment horizontal="left" vertical="center" wrapText="1"/>
    </xf>
    <xf numFmtId="9" fontId="4" fillId="3" borderId="19" xfId="7" applyNumberFormat="1" applyFont="1" applyFill="1" applyBorder="1" applyAlignment="1">
      <alignment horizontal="center" vertical="center" wrapText="1"/>
    </xf>
    <xf numFmtId="9" fontId="4" fillId="3" borderId="27" xfId="7" applyNumberFormat="1" applyFont="1" applyFill="1" applyBorder="1" applyAlignment="1">
      <alignment horizontal="center" vertical="center" wrapText="1"/>
    </xf>
    <xf numFmtId="0" fontId="3" fillId="10" borderId="35" xfId="7" applyFont="1" applyFill="1" applyBorder="1" applyAlignment="1">
      <alignment horizontal="left" vertical="center" wrapText="1"/>
    </xf>
    <xf numFmtId="0" fontId="3" fillId="10" borderId="36" xfId="7" applyFont="1" applyFill="1" applyBorder="1" applyAlignment="1">
      <alignment horizontal="left" vertical="center" wrapText="1"/>
    </xf>
    <xf numFmtId="169" fontId="4" fillId="3" borderId="17" xfId="7" applyNumberFormat="1" applyFont="1" applyFill="1" applyBorder="1" applyAlignment="1">
      <alignment horizontal="center" vertical="center" wrapText="1"/>
    </xf>
    <xf numFmtId="169" fontId="4" fillId="3" borderId="24" xfId="7" applyNumberFormat="1" applyFont="1" applyFill="1" applyBorder="1" applyAlignment="1">
      <alignment horizontal="center" vertical="center" wrapText="1"/>
    </xf>
    <xf numFmtId="169" fontId="4" fillId="3" borderId="16" xfId="7" applyNumberFormat="1" applyFont="1" applyFill="1" applyBorder="1" applyAlignment="1">
      <alignment horizontal="center" vertical="center" wrapText="1"/>
    </xf>
    <xf numFmtId="169" fontId="4" fillId="3" borderId="25" xfId="7" applyNumberFormat="1" applyFont="1" applyFill="1" applyBorder="1" applyAlignment="1">
      <alignment horizontal="center" vertical="center" wrapText="1"/>
    </xf>
    <xf numFmtId="169" fontId="4" fillId="3" borderId="18" xfId="7" applyNumberFormat="1" applyFont="1" applyFill="1" applyBorder="1" applyAlignment="1">
      <alignment horizontal="center" vertical="center" wrapText="1"/>
    </xf>
    <xf numFmtId="169" fontId="4" fillId="3" borderId="26" xfId="7" applyNumberFormat="1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/>
    </xf>
    <xf numFmtId="0" fontId="4" fillId="3" borderId="12" xfId="3" applyFont="1" applyFill="1" applyBorder="1" applyAlignment="1">
      <alignment horizontal="center" vertical="center"/>
    </xf>
    <xf numFmtId="0" fontId="13" fillId="3" borderId="13" xfId="7" applyFont="1" applyFill="1" applyBorder="1" applyAlignment="1">
      <alignment horizontal="center" vertical="center" wrapText="1"/>
    </xf>
    <xf numFmtId="0" fontId="13" fillId="3" borderId="20" xfId="7" applyFont="1" applyFill="1" applyBorder="1" applyAlignment="1">
      <alignment horizontal="center" vertical="center" wrapText="1"/>
    </xf>
    <xf numFmtId="0" fontId="4" fillId="3" borderId="14" xfId="7" applyFont="1" applyFill="1" applyBorder="1" applyAlignment="1">
      <alignment horizontal="center" vertical="center" wrapText="1"/>
    </xf>
    <xf numFmtId="0" fontId="4" fillId="3" borderId="21" xfId="7" applyFont="1" applyFill="1" applyBorder="1" applyAlignment="1">
      <alignment horizontal="center" vertical="center" wrapText="1"/>
    </xf>
    <xf numFmtId="0" fontId="4" fillId="3" borderId="15" xfId="7" applyFont="1" applyFill="1" applyBorder="1" applyAlignment="1">
      <alignment horizontal="center" vertical="center" wrapText="1"/>
    </xf>
    <xf numFmtId="0" fontId="4" fillId="3" borderId="22" xfId="7" applyFont="1" applyFill="1" applyBorder="1" applyAlignment="1">
      <alignment horizontal="center" vertical="center" wrapText="1"/>
    </xf>
    <xf numFmtId="9" fontId="6" fillId="3" borderId="15" xfId="6" applyFont="1" applyFill="1" applyBorder="1" applyAlignment="1">
      <alignment horizontal="center" vertical="center" wrapText="1"/>
    </xf>
    <xf numFmtId="9" fontId="6" fillId="3" borderId="22" xfId="6" applyFont="1" applyFill="1" applyBorder="1" applyAlignment="1">
      <alignment horizontal="center" vertical="center" wrapText="1"/>
    </xf>
    <xf numFmtId="168" fontId="4" fillId="3" borderId="14" xfId="7" applyNumberFormat="1" applyFont="1" applyFill="1" applyBorder="1" applyAlignment="1">
      <alignment horizontal="center" vertical="center" wrapText="1"/>
    </xf>
    <xf numFmtId="168" fontId="4" fillId="3" borderId="21" xfId="7" applyNumberFormat="1" applyFont="1" applyFill="1" applyBorder="1" applyAlignment="1">
      <alignment horizontal="center" vertical="center" wrapText="1"/>
    </xf>
    <xf numFmtId="169" fontId="4" fillId="3" borderId="23" xfId="7" applyNumberFormat="1" applyFont="1" applyFill="1" applyBorder="1" applyAlignment="1">
      <alignment horizontal="center" vertical="center" wrapText="1"/>
    </xf>
    <xf numFmtId="167" fontId="9" fillId="6" borderId="2" xfId="4" applyNumberFormat="1" applyFont="1" applyFill="1" applyBorder="1" applyAlignment="1">
      <alignment horizontal="center" vertical="center"/>
    </xf>
    <xf numFmtId="167" fontId="9" fillId="6" borderId="3" xfId="4" applyNumberFormat="1" applyFont="1" applyFill="1" applyBorder="1" applyAlignment="1">
      <alignment horizontal="center" vertical="center"/>
    </xf>
    <xf numFmtId="167" fontId="9" fillId="5" borderId="5" xfId="4" applyNumberFormat="1" applyFont="1" applyFill="1" applyBorder="1" applyAlignment="1">
      <alignment horizontal="center" vertical="center"/>
    </xf>
    <xf numFmtId="167" fontId="9" fillId="5" borderId="6" xfId="4" applyNumberFormat="1" applyFont="1" applyFill="1" applyBorder="1" applyAlignment="1">
      <alignment horizontal="center" vertical="center"/>
    </xf>
    <xf numFmtId="175" fontId="12" fillId="5" borderId="5" xfId="4" applyNumberFormat="1" applyFont="1" applyFill="1" applyBorder="1" applyAlignment="1">
      <alignment horizontal="center" vertical="center"/>
    </xf>
    <xf numFmtId="175" fontId="12" fillId="5" borderId="6" xfId="4" applyNumberFormat="1" applyFont="1" applyFill="1" applyBorder="1" applyAlignment="1">
      <alignment horizontal="center" vertical="center"/>
    </xf>
    <xf numFmtId="167" fontId="12" fillId="5" borderId="8" xfId="4" applyNumberFormat="1" applyFont="1" applyFill="1" applyBorder="1" applyAlignment="1">
      <alignment horizontal="center" vertical="center"/>
    </xf>
    <xf numFmtId="167" fontId="12" fillId="5" borderId="9" xfId="4" applyNumberFormat="1" applyFont="1" applyFill="1" applyBorder="1" applyAlignment="1">
      <alignment horizontal="center" vertical="center"/>
    </xf>
    <xf numFmtId="0" fontId="4" fillId="3" borderId="11" xfId="3" applyFont="1" applyFill="1" applyBorder="1" applyAlignment="1">
      <alignment horizontal="center" vertical="center"/>
    </xf>
  </cellXfs>
  <cellStyles count="9">
    <cellStyle name="Comma 2 2" xfId="4"/>
    <cellStyle name="Comma 3 2" xfId="5"/>
    <cellStyle name="Comma 3 4" xfId="8"/>
    <cellStyle name="Milliers" xfId="1" builtinId="3"/>
    <cellStyle name="Normal" xfId="0" builtinId="0"/>
    <cellStyle name="Normal 2 2" xfId="3"/>
    <cellStyle name="Normal 2 3" xfId="7"/>
    <cellStyle name="Percent 2 2" xfId="6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133086</xdr:colOff>
      <xdr:row>0</xdr:row>
      <xdr:rowOff>0</xdr:rowOff>
    </xdr:from>
    <xdr:to>
      <xdr:col>2</xdr:col>
      <xdr:colOff>2116842</xdr:colOff>
      <xdr:row>4</xdr:row>
      <xdr:rowOff>314325</xdr:rowOff>
    </xdr:to>
    <xdr:pic>
      <xdr:nvPicPr>
        <xdr:cNvPr id="2" name="Afbeelding 4">
          <a:extLst>
            <a:ext uri="{FF2B5EF4-FFF2-40B4-BE49-F238E27FC236}">
              <a16:creationId xmlns:a16="http://schemas.microsoft.com/office/drawing/2014/main" xmlns="" id="{010AF5CB-EF77-4933-8F4A-5416B19D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161" y="0"/>
          <a:ext cx="2660031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213359</xdr:colOff>
      <xdr:row>0</xdr:row>
      <xdr:rowOff>0</xdr:rowOff>
    </xdr:from>
    <xdr:to>
      <xdr:col>7</xdr:col>
      <xdr:colOff>771525</xdr:colOff>
      <xdr:row>5</xdr:row>
      <xdr:rowOff>87394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AF3B71E7-2ED8-468D-B41F-07F7AFC0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0059" y="0"/>
          <a:ext cx="3520441" cy="1116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236"/>
  <sheetViews>
    <sheetView tabSelected="1" topLeftCell="A103" workbookViewId="0">
      <selection activeCell="G13" sqref="G13"/>
    </sheetView>
  </sheetViews>
  <sheetFormatPr baseColWidth="10" defaultColWidth="24.85546875" defaultRowHeight="12.75"/>
  <cols>
    <col min="1" max="1" width="3.28515625" style="1" customWidth="1"/>
    <col min="2" max="2" width="9.85546875" style="1" customWidth="1"/>
    <col min="3" max="3" width="46.42578125" style="131" customWidth="1"/>
    <col min="4" max="4" width="8.7109375" style="2" customWidth="1"/>
    <col min="5" max="5" width="14.85546875" style="1" customWidth="1"/>
    <col min="6" max="6" width="9.42578125" style="3" bestFit="1" customWidth="1"/>
    <col min="7" max="7" width="10.28515625" style="3" bestFit="1" customWidth="1"/>
    <col min="8" max="8" width="13.5703125" style="126" bestFit="1" customWidth="1"/>
    <col min="9" max="9" width="12.5703125" style="126" bestFit="1" customWidth="1"/>
    <col min="10" max="12" width="12.28515625" style="126" bestFit="1" customWidth="1"/>
    <col min="13" max="13" width="14.85546875" style="126" bestFit="1" customWidth="1"/>
    <col min="14" max="15" width="12.28515625" style="126" bestFit="1" customWidth="1"/>
    <col min="16" max="16" width="6.28515625" style="127" bestFit="1" customWidth="1"/>
    <col min="17" max="16384" width="24.85546875" style="1"/>
  </cols>
  <sheetData>
    <row r="5" spans="2:16" ht="27" customHeight="1">
      <c r="H5" s="4"/>
      <c r="I5" s="4"/>
      <c r="J5" s="4"/>
      <c r="K5" s="4"/>
      <c r="L5" s="4"/>
      <c r="M5" s="4"/>
      <c r="N5" s="4"/>
      <c r="O5" s="4"/>
      <c r="P5" s="5"/>
    </row>
    <row r="6" spans="2:16" ht="18.75" customHeight="1">
      <c r="H6" s="4"/>
      <c r="I6" s="4"/>
      <c r="J6" s="4"/>
      <c r="K6" s="4"/>
      <c r="L6" s="4"/>
      <c r="M6" s="4"/>
      <c r="N6" s="4"/>
      <c r="O6" s="4"/>
      <c r="P6" s="5"/>
    </row>
    <row r="7" spans="2:16" ht="18.75" customHeight="1">
      <c r="H7" s="4"/>
      <c r="I7" s="4"/>
      <c r="J7" s="4"/>
      <c r="K7" s="4"/>
      <c r="L7" s="4"/>
      <c r="M7" s="4"/>
      <c r="N7" s="4"/>
      <c r="O7" s="4"/>
      <c r="P7" s="5"/>
    </row>
    <row r="8" spans="2:16" ht="18.75" customHeight="1">
      <c r="F8" s="1"/>
      <c r="G8" s="1"/>
      <c r="H8" s="4"/>
      <c r="I8" s="4"/>
      <c r="J8" s="4"/>
      <c r="K8" s="4"/>
      <c r="L8" s="4"/>
      <c r="M8" s="4"/>
      <c r="N8" s="4"/>
      <c r="O8" s="4"/>
      <c r="P8" s="5"/>
    </row>
    <row r="9" spans="2:16" ht="18.75" customHeight="1">
      <c r="B9" s="6" t="s">
        <v>399</v>
      </c>
      <c r="C9" s="132"/>
      <c r="D9" s="7" t="s">
        <v>0</v>
      </c>
      <c r="F9" s="1"/>
      <c r="G9" s="1"/>
      <c r="H9" s="4"/>
      <c r="I9" s="4"/>
      <c r="J9" s="4"/>
      <c r="K9" s="4"/>
      <c r="L9" s="4"/>
      <c r="M9" s="4"/>
      <c r="N9" s="4"/>
      <c r="O9" s="4"/>
      <c r="P9" s="5"/>
    </row>
    <row r="10" spans="2:16" s="8" customFormat="1" ht="24" customHeight="1">
      <c r="B10" s="6" t="s">
        <v>398</v>
      </c>
      <c r="C10" s="132"/>
      <c r="D10" s="7" t="s">
        <v>1</v>
      </c>
      <c r="H10" s="9"/>
      <c r="I10" s="9"/>
      <c r="J10" s="9"/>
      <c r="K10" s="9"/>
      <c r="L10" s="9"/>
      <c r="M10" s="9"/>
      <c r="N10" s="9"/>
      <c r="O10" s="9"/>
      <c r="P10" s="10"/>
    </row>
    <row r="11" spans="2:16" s="8" customFormat="1" ht="24" customHeight="1">
      <c r="B11" s="6" t="s">
        <v>2</v>
      </c>
      <c r="C11" s="133"/>
      <c r="D11" s="7" t="s">
        <v>3</v>
      </c>
      <c r="H11" s="9"/>
      <c r="I11" s="9"/>
      <c r="J11" s="9"/>
      <c r="K11" s="9"/>
      <c r="L11" s="9"/>
      <c r="M11" s="9"/>
      <c r="N11" s="9"/>
      <c r="O11" s="9"/>
      <c r="P11" s="10"/>
    </row>
    <row r="12" spans="2:16" s="8" customFormat="1" ht="15" customHeight="1">
      <c r="B12" s="6" t="s">
        <v>400</v>
      </c>
      <c r="C12" s="132"/>
      <c r="D12" s="11" t="s">
        <v>401</v>
      </c>
      <c r="H12" s="9"/>
      <c r="I12" s="9"/>
      <c r="J12" s="9"/>
      <c r="K12" s="9"/>
      <c r="L12" s="9"/>
      <c r="M12" s="9"/>
      <c r="N12" s="9"/>
      <c r="O12" s="9"/>
      <c r="P12" s="10"/>
    </row>
    <row r="13" spans="2:16" s="8" customFormat="1" ht="18" customHeight="1">
      <c r="B13" s="6" t="s">
        <v>4</v>
      </c>
      <c r="C13" s="132"/>
      <c r="D13" s="7" t="s">
        <v>5</v>
      </c>
      <c r="H13" s="9"/>
      <c r="I13" s="9"/>
      <c r="J13" s="9"/>
      <c r="K13" s="9"/>
      <c r="L13" s="9"/>
      <c r="M13" s="9"/>
      <c r="N13" s="9"/>
      <c r="O13" s="9"/>
      <c r="P13" s="10"/>
    </row>
    <row r="14" spans="2:16" s="8" customFormat="1" ht="17.25" customHeight="1">
      <c r="B14" s="12"/>
      <c r="C14" s="133"/>
      <c r="D14" s="13"/>
      <c r="H14" s="9"/>
      <c r="I14" s="9"/>
      <c r="J14" s="9"/>
      <c r="K14" s="9"/>
      <c r="L14" s="9"/>
      <c r="M14" s="9"/>
      <c r="N14" s="9"/>
      <c r="O14" s="9"/>
      <c r="P14" s="10"/>
    </row>
    <row r="15" spans="2:16" s="8" customFormat="1" ht="13.15">
      <c r="B15" s="12"/>
      <c r="C15" s="133"/>
      <c r="D15" s="14"/>
      <c r="E15" s="15"/>
      <c r="F15" s="12"/>
      <c r="G15" s="16"/>
      <c r="H15" s="9"/>
      <c r="I15" s="9"/>
      <c r="J15" s="9"/>
      <c r="K15" s="9"/>
      <c r="L15" s="9"/>
      <c r="M15" s="9"/>
      <c r="N15" s="9"/>
      <c r="O15" s="9"/>
      <c r="P15" s="10"/>
    </row>
    <row r="16" spans="2:16" s="18" customFormat="1" ht="15.6">
      <c r="B16" s="17" t="s">
        <v>6</v>
      </c>
      <c r="C16" s="134"/>
      <c r="F16" s="19"/>
      <c r="G16" s="19"/>
      <c r="P16" s="20"/>
    </row>
    <row r="17" spans="2:16" s="18" customFormat="1" ht="4.5" customHeight="1" thickBot="1">
      <c r="C17" s="135"/>
      <c r="F17" s="19"/>
      <c r="G17" s="19"/>
      <c r="P17" s="20"/>
    </row>
    <row r="18" spans="2:16" s="18" customFormat="1" ht="15.75" customHeight="1">
      <c r="B18" s="21"/>
      <c r="C18" s="136"/>
      <c r="D18" s="191" t="s">
        <v>7</v>
      </c>
      <c r="E18" s="192"/>
      <c r="P18" s="20"/>
    </row>
    <row r="19" spans="2:16" s="18" customFormat="1" ht="13.9">
      <c r="C19" s="137" t="s">
        <v>8</v>
      </c>
      <c r="D19" s="193">
        <f>+I236</f>
        <v>1882415.0361430154</v>
      </c>
      <c r="E19" s="194"/>
      <c r="P19" s="20"/>
    </row>
    <row r="20" spans="2:16" s="18" customFormat="1" ht="13.9">
      <c r="C20" s="138" t="s">
        <v>9</v>
      </c>
      <c r="D20" s="195">
        <v>1795247.4772601228</v>
      </c>
      <c r="E20" s="196"/>
      <c r="P20" s="20"/>
    </row>
    <row r="21" spans="2:16" s="18" customFormat="1" ht="13.9">
      <c r="C21" s="138" t="s">
        <v>10</v>
      </c>
      <c r="D21" s="195">
        <f>+D19-D20</f>
        <v>87167.558882892597</v>
      </c>
      <c r="E21" s="196"/>
      <c r="P21" s="20"/>
    </row>
    <row r="22" spans="2:16" s="18" customFormat="1" ht="14.45" thickBot="1">
      <c r="C22" s="139" t="s">
        <v>11</v>
      </c>
      <c r="D22" s="197">
        <v>0</v>
      </c>
      <c r="E22" s="198"/>
      <c r="P22" s="20"/>
    </row>
    <row r="23" spans="2:16" s="18" customFormat="1" ht="13.9">
      <c r="C23" s="135"/>
      <c r="D23" s="22"/>
      <c r="E23" s="23"/>
      <c r="F23" s="19"/>
      <c r="G23" s="19"/>
      <c r="P23" s="20"/>
    </row>
    <row r="24" spans="2:16" s="18" customFormat="1" ht="13.9">
      <c r="C24" s="135"/>
      <c r="D24" s="22"/>
      <c r="E24" s="23"/>
      <c r="F24" s="19"/>
      <c r="G24" s="19"/>
      <c r="P24" s="20"/>
    </row>
    <row r="25" spans="2:16" s="18" customFormat="1" ht="16.5" thickBot="1">
      <c r="B25" s="17" t="s">
        <v>12</v>
      </c>
      <c r="C25" s="134"/>
      <c r="E25" s="24"/>
      <c r="F25" s="19"/>
      <c r="G25" s="19"/>
      <c r="P25" s="20"/>
    </row>
    <row r="26" spans="2:16" ht="30.75" customHeight="1" thickBot="1">
      <c r="D26" s="1"/>
      <c r="F26" s="2"/>
      <c r="G26" s="2"/>
      <c r="H26" s="1"/>
      <c r="I26" s="1"/>
      <c r="J26" s="178" t="s">
        <v>13</v>
      </c>
      <c r="K26" s="199"/>
      <c r="L26" s="199"/>
      <c r="M26" s="179"/>
      <c r="N26" s="178" t="s">
        <v>14</v>
      </c>
      <c r="O26" s="179"/>
      <c r="P26" s="25"/>
    </row>
    <row r="27" spans="2:16" ht="12.75" customHeight="1">
      <c r="B27" s="180" t="s">
        <v>15</v>
      </c>
      <c r="C27" s="182" t="s">
        <v>16</v>
      </c>
      <c r="D27" s="184" t="s">
        <v>17</v>
      </c>
      <c r="E27" s="182" t="s">
        <v>18</v>
      </c>
      <c r="F27" s="182" t="s">
        <v>19</v>
      </c>
      <c r="G27" s="186" t="s">
        <v>20</v>
      </c>
      <c r="H27" s="188" t="s">
        <v>21</v>
      </c>
      <c r="I27" s="174" t="s">
        <v>22</v>
      </c>
      <c r="J27" s="172" t="s">
        <v>23</v>
      </c>
      <c r="K27" s="174" t="s">
        <v>24</v>
      </c>
      <c r="L27" s="174" t="s">
        <v>25</v>
      </c>
      <c r="M27" s="174" t="s">
        <v>26</v>
      </c>
      <c r="N27" s="172" t="s">
        <v>27</v>
      </c>
      <c r="O27" s="176" t="s">
        <v>28</v>
      </c>
      <c r="P27" s="168" t="s">
        <v>29</v>
      </c>
    </row>
    <row r="28" spans="2:16" ht="28.15" customHeight="1" thickBot="1">
      <c r="B28" s="181"/>
      <c r="C28" s="183"/>
      <c r="D28" s="185"/>
      <c r="E28" s="183"/>
      <c r="F28" s="183"/>
      <c r="G28" s="187"/>
      <c r="H28" s="189"/>
      <c r="I28" s="190"/>
      <c r="J28" s="173"/>
      <c r="K28" s="175"/>
      <c r="L28" s="175"/>
      <c r="M28" s="175"/>
      <c r="N28" s="173"/>
      <c r="O28" s="177"/>
      <c r="P28" s="169"/>
    </row>
    <row r="29" spans="2:16">
      <c r="B29" s="26" t="s">
        <v>30</v>
      </c>
      <c r="C29" s="140" t="s">
        <v>31</v>
      </c>
      <c r="D29" s="27"/>
      <c r="E29" s="27"/>
      <c r="F29" s="27"/>
      <c r="G29" s="27"/>
      <c r="H29" s="28"/>
      <c r="I29" s="29">
        <f>+I30+I32+I37</f>
        <v>52363.120003811258</v>
      </c>
      <c r="J29" s="29">
        <f>+J30+J32+J37</f>
        <v>20200.413064893153</v>
      </c>
      <c r="K29" s="29">
        <f>+K30+K32+K37</f>
        <v>20200.413064893153</v>
      </c>
      <c r="L29" s="29">
        <f t="shared" ref="L29:M29" si="0">+L30+L32+L37</f>
        <v>11962.29387402495</v>
      </c>
      <c r="M29" s="29">
        <f t="shared" si="0"/>
        <v>0</v>
      </c>
      <c r="N29" s="30">
        <f>+N30+N32+N37</f>
        <v>52363.120003811258</v>
      </c>
      <c r="O29" s="31"/>
      <c r="P29" s="32">
        <f>+I29/$I$234</f>
        <v>2.9356849299015452E-2</v>
      </c>
    </row>
    <row r="30" spans="2:16">
      <c r="B30" s="33" t="s">
        <v>32</v>
      </c>
      <c r="C30" s="141" t="s">
        <v>33</v>
      </c>
      <c r="D30" s="34"/>
      <c r="E30" s="34"/>
      <c r="F30" s="34"/>
      <c r="G30" s="34"/>
      <c r="H30" s="35"/>
      <c r="I30" s="36">
        <f>SUM(I31)</f>
        <v>33539.141702873691</v>
      </c>
      <c r="J30" s="36">
        <f t="shared" ref="J30:M30" si="1">SUM(J31)</f>
        <v>11179.713900957897</v>
      </c>
      <c r="K30" s="36">
        <f t="shared" si="1"/>
        <v>11179.713900957897</v>
      </c>
      <c r="L30" s="36">
        <f t="shared" si="1"/>
        <v>11179.713900957897</v>
      </c>
      <c r="M30" s="36">
        <f t="shared" si="1"/>
        <v>0</v>
      </c>
      <c r="N30" s="37">
        <f>SUM(N31)</f>
        <v>33539.141702873691</v>
      </c>
      <c r="O30" s="38"/>
      <c r="P30" s="39"/>
    </row>
    <row r="31" spans="2:16">
      <c r="B31" s="40" t="s">
        <v>34</v>
      </c>
      <c r="C31" s="142" t="s">
        <v>35</v>
      </c>
      <c r="D31" s="41">
        <v>1</v>
      </c>
      <c r="E31" s="41" t="s">
        <v>33</v>
      </c>
      <c r="F31" s="41">
        <v>1</v>
      </c>
      <c r="G31" s="42">
        <v>1</v>
      </c>
      <c r="H31" s="43">
        <v>33539.141702873691</v>
      </c>
      <c r="I31" s="44">
        <f>+D31*F31*G31*H31</f>
        <v>33539.141702873691</v>
      </c>
      <c r="J31" s="45">
        <f>+$I31/3</f>
        <v>11179.713900957897</v>
      </c>
      <c r="K31" s="46">
        <f t="shared" ref="K31" si="2">+$I31/3</f>
        <v>11179.713900957897</v>
      </c>
      <c r="L31" s="46">
        <f>+$I31/3</f>
        <v>11179.713900957897</v>
      </c>
      <c r="M31" s="44"/>
      <c r="N31" s="45">
        <f>+$I31</f>
        <v>33539.141702873691</v>
      </c>
      <c r="O31" s="47"/>
      <c r="P31" s="48"/>
    </row>
    <row r="32" spans="2:16">
      <c r="B32" s="33" t="s">
        <v>36</v>
      </c>
      <c r="C32" s="141" t="s">
        <v>37</v>
      </c>
      <c r="D32" s="34"/>
      <c r="E32" s="34"/>
      <c r="F32" s="34"/>
      <c r="G32" s="34"/>
      <c r="H32" s="35"/>
      <c r="I32" s="36">
        <f>SUM(I33:I36)</f>
        <v>16476.23838173641</v>
      </c>
      <c r="J32" s="36">
        <f t="shared" ref="J32:M32" si="3">SUM(J33:J36)</f>
        <v>8238.1191908682049</v>
      </c>
      <c r="K32" s="36">
        <f t="shared" si="3"/>
        <v>8238.1191908682049</v>
      </c>
      <c r="L32" s="36">
        <f t="shared" si="3"/>
        <v>0</v>
      </c>
      <c r="M32" s="36">
        <f t="shared" si="3"/>
        <v>0</v>
      </c>
      <c r="N32" s="37">
        <f>SUM(N33:N36)</f>
        <v>16476.23838173641</v>
      </c>
      <c r="O32" s="38"/>
      <c r="P32" s="39"/>
    </row>
    <row r="33" spans="2:16">
      <c r="B33" s="40" t="s">
        <v>38</v>
      </c>
      <c r="C33" s="142" t="s">
        <v>39</v>
      </c>
      <c r="D33" s="41">
        <v>1</v>
      </c>
      <c r="E33" s="41" t="s">
        <v>39</v>
      </c>
      <c r="F33" s="41">
        <v>1</v>
      </c>
      <c r="G33" s="42">
        <v>1</v>
      </c>
      <c r="H33" s="43">
        <v>1500.0160073176307</v>
      </c>
      <c r="I33" s="44">
        <f t="shared" ref="I33:I36" si="4">+D33*F33*G33*H33</f>
        <v>1500.0160073176307</v>
      </c>
      <c r="J33" s="45">
        <f>+$I33/2</f>
        <v>750.00800365881537</v>
      </c>
      <c r="K33" s="46">
        <f>+$I33/2</f>
        <v>750.00800365881537</v>
      </c>
      <c r="L33" s="46"/>
      <c r="M33" s="44"/>
      <c r="N33" s="45">
        <f t="shared" ref="N33:N36" si="5">+$I33</f>
        <v>1500.0160073176307</v>
      </c>
      <c r="O33" s="47"/>
      <c r="P33" s="48"/>
    </row>
    <row r="34" spans="2:16">
      <c r="B34" s="40" t="s">
        <v>40</v>
      </c>
      <c r="C34" s="142" t="s">
        <v>41</v>
      </c>
      <c r="D34" s="41">
        <v>5</v>
      </c>
      <c r="E34" s="41" t="s">
        <v>42</v>
      </c>
      <c r="F34" s="41">
        <v>1</v>
      </c>
      <c r="G34" s="42">
        <v>1</v>
      </c>
      <c r="H34" s="43">
        <v>1295.8304748837563</v>
      </c>
      <c r="I34" s="44">
        <f t="shared" si="4"/>
        <v>6479.1523744187816</v>
      </c>
      <c r="J34" s="45">
        <f t="shared" ref="J34:K36" si="6">+$I34/2</f>
        <v>3239.5761872093908</v>
      </c>
      <c r="K34" s="46">
        <f t="shared" si="6"/>
        <v>3239.5761872093908</v>
      </c>
      <c r="L34" s="46"/>
      <c r="M34" s="44"/>
      <c r="N34" s="45">
        <f t="shared" si="5"/>
        <v>6479.1523744187816</v>
      </c>
      <c r="O34" s="47"/>
      <c r="P34" s="48"/>
    </row>
    <row r="35" spans="2:16">
      <c r="B35" s="40" t="s">
        <v>43</v>
      </c>
      <c r="C35" s="142" t="s">
        <v>44</v>
      </c>
      <c r="D35" s="41">
        <v>12</v>
      </c>
      <c r="E35" s="41" t="s">
        <v>44</v>
      </c>
      <c r="F35" s="41">
        <v>1</v>
      </c>
      <c r="G35" s="42">
        <v>1</v>
      </c>
      <c r="H35" s="43">
        <v>200</v>
      </c>
      <c r="I35" s="44">
        <f t="shared" si="4"/>
        <v>2400</v>
      </c>
      <c r="J35" s="45">
        <f t="shared" si="6"/>
        <v>1200</v>
      </c>
      <c r="K35" s="46">
        <f t="shared" si="6"/>
        <v>1200</v>
      </c>
      <c r="L35" s="46"/>
      <c r="M35" s="44"/>
      <c r="N35" s="45">
        <f t="shared" si="5"/>
        <v>2400</v>
      </c>
      <c r="O35" s="47"/>
      <c r="P35" s="48"/>
    </row>
    <row r="36" spans="2:16">
      <c r="B36" s="40" t="s">
        <v>45</v>
      </c>
      <c r="C36" s="142" t="s">
        <v>46</v>
      </c>
      <c r="D36" s="41">
        <v>1</v>
      </c>
      <c r="E36" s="41" t="s">
        <v>47</v>
      </c>
      <c r="F36" s="41">
        <v>1</v>
      </c>
      <c r="G36" s="42">
        <v>1</v>
      </c>
      <c r="H36" s="43">
        <v>6097.07</v>
      </c>
      <c r="I36" s="44">
        <f t="shared" si="4"/>
        <v>6097.07</v>
      </c>
      <c r="J36" s="45">
        <f t="shared" si="6"/>
        <v>3048.5349999999999</v>
      </c>
      <c r="K36" s="46">
        <f t="shared" si="6"/>
        <v>3048.5349999999999</v>
      </c>
      <c r="L36" s="46"/>
      <c r="M36" s="44"/>
      <c r="N36" s="45">
        <f t="shared" si="5"/>
        <v>6097.07</v>
      </c>
      <c r="O36" s="47"/>
      <c r="P36" s="48"/>
    </row>
    <row r="37" spans="2:16">
      <c r="B37" s="33" t="s">
        <v>48</v>
      </c>
      <c r="C37" s="141" t="s">
        <v>49</v>
      </c>
      <c r="D37" s="34"/>
      <c r="E37" s="34"/>
      <c r="F37" s="34"/>
      <c r="G37" s="34"/>
      <c r="H37" s="35"/>
      <c r="I37" s="36">
        <f>SUM(I38:I40)</f>
        <v>2347.7399192011585</v>
      </c>
      <c r="J37" s="37">
        <f>SUM(J38:J40)</f>
        <v>782.57997306705272</v>
      </c>
      <c r="K37" s="49">
        <f t="shared" ref="K37:L37" si="7">SUM(K38:K40)</f>
        <v>782.57997306705272</v>
      </c>
      <c r="L37" s="49">
        <f t="shared" si="7"/>
        <v>782.57997306705272</v>
      </c>
      <c r="M37" s="36"/>
      <c r="N37" s="37">
        <f>SUM(N38:N40)</f>
        <v>2347.7399192011585</v>
      </c>
      <c r="O37" s="38"/>
      <c r="P37" s="39"/>
    </row>
    <row r="38" spans="2:16">
      <c r="B38" s="40" t="s">
        <v>50</v>
      </c>
      <c r="C38" s="142" t="s">
        <v>51</v>
      </c>
      <c r="D38" s="41">
        <v>2</v>
      </c>
      <c r="E38" s="41" t="s">
        <v>52</v>
      </c>
      <c r="F38" s="41">
        <v>1</v>
      </c>
      <c r="G38" s="42">
        <v>1</v>
      </c>
      <c r="H38" s="43">
        <v>259.16609497675125</v>
      </c>
      <c r="I38" s="44">
        <f t="shared" ref="I38:I40" si="8">+D38*F38*G38*H38</f>
        <v>518.33218995350251</v>
      </c>
      <c r="J38" s="45">
        <f>+$I38/3</f>
        <v>172.77739665116749</v>
      </c>
      <c r="K38" s="46">
        <f t="shared" ref="K38:K40" si="9">+$I38/3</f>
        <v>172.77739665116749</v>
      </c>
      <c r="L38" s="46">
        <f>+$I38/3</f>
        <v>172.77739665116749</v>
      </c>
      <c r="M38" s="44"/>
      <c r="N38" s="45">
        <f t="shared" ref="N38:N40" si="10">+$I38</f>
        <v>518.33218995350251</v>
      </c>
      <c r="O38" s="47"/>
      <c r="P38" s="48"/>
    </row>
    <row r="39" spans="2:16">
      <c r="B39" s="40" t="s">
        <v>53</v>
      </c>
      <c r="C39" s="142" t="s">
        <v>54</v>
      </c>
      <c r="D39" s="41">
        <v>4</v>
      </c>
      <c r="E39" s="41" t="s">
        <v>55</v>
      </c>
      <c r="F39" s="41">
        <v>1</v>
      </c>
      <c r="G39" s="42">
        <v>1</v>
      </c>
      <c r="H39" s="43">
        <v>282.03369159234694</v>
      </c>
      <c r="I39" s="44">
        <f t="shared" si="8"/>
        <v>1128.1347663693878</v>
      </c>
      <c r="J39" s="45">
        <f>+$I39/3</f>
        <v>376.04492212312925</v>
      </c>
      <c r="K39" s="46">
        <f t="shared" si="9"/>
        <v>376.04492212312925</v>
      </c>
      <c r="L39" s="46">
        <f>+$I39/3</f>
        <v>376.04492212312925</v>
      </c>
      <c r="M39" s="44"/>
      <c r="N39" s="45">
        <f t="shared" si="10"/>
        <v>1128.1347663693878</v>
      </c>
      <c r="O39" s="47"/>
      <c r="P39" s="48"/>
    </row>
    <row r="40" spans="2:16">
      <c r="B40" s="40" t="s">
        <v>56</v>
      </c>
      <c r="C40" s="142" t="s">
        <v>57</v>
      </c>
      <c r="D40" s="41">
        <v>2</v>
      </c>
      <c r="E40" s="41" t="s">
        <v>57</v>
      </c>
      <c r="F40" s="41">
        <v>1</v>
      </c>
      <c r="G40" s="42">
        <v>1</v>
      </c>
      <c r="H40" s="43">
        <v>350.63648143913406</v>
      </c>
      <c r="I40" s="44">
        <f t="shared" si="8"/>
        <v>701.27296287826812</v>
      </c>
      <c r="J40" s="45">
        <f>+$I40/3</f>
        <v>233.75765429275603</v>
      </c>
      <c r="K40" s="46">
        <f t="shared" si="9"/>
        <v>233.75765429275603</v>
      </c>
      <c r="L40" s="46">
        <f>+$I40/3</f>
        <v>233.75765429275603</v>
      </c>
      <c r="M40" s="44"/>
      <c r="N40" s="45">
        <f t="shared" si="10"/>
        <v>701.27296287826812</v>
      </c>
      <c r="O40" s="47"/>
      <c r="P40" s="48"/>
    </row>
    <row r="41" spans="2:16" ht="7.5" customHeight="1">
      <c r="D41" s="1"/>
      <c r="F41" s="1"/>
      <c r="G41" s="1"/>
      <c r="H41" s="1"/>
      <c r="I41" s="1"/>
      <c r="J41" s="50"/>
      <c r="K41" s="51"/>
      <c r="L41" s="51"/>
      <c r="M41" s="51"/>
      <c r="N41" s="50"/>
      <c r="O41" s="52"/>
      <c r="P41" s="25"/>
    </row>
    <row r="42" spans="2:16">
      <c r="B42" s="26" t="s">
        <v>58</v>
      </c>
      <c r="C42" s="140" t="s">
        <v>59</v>
      </c>
      <c r="D42" s="27"/>
      <c r="E42" s="27"/>
      <c r="F42" s="27"/>
      <c r="G42" s="27"/>
      <c r="H42" s="28"/>
      <c r="I42" s="29">
        <f>+I43+I72+I81</f>
        <v>631097.16564967833</v>
      </c>
      <c r="J42" s="53">
        <f>+J43+J72+J81</f>
        <v>221259.38083144228</v>
      </c>
      <c r="K42" s="54">
        <f>+K43+K72+K81</f>
        <v>221259.38083144228</v>
      </c>
      <c r="L42" s="54">
        <f>+L43+L72+L81</f>
        <v>188578.40398679371</v>
      </c>
      <c r="M42" s="29"/>
      <c r="N42" s="53">
        <f>+N43+N72+N81</f>
        <v>315548.58282483916</v>
      </c>
      <c r="O42" s="55">
        <f>+O43+O72+O81</f>
        <v>315548.58282483916</v>
      </c>
      <c r="P42" s="32">
        <f>+I42/$I$234</f>
        <v>0.3538181908118711</v>
      </c>
    </row>
    <row r="43" spans="2:16">
      <c r="B43" s="33" t="s">
        <v>60</v>
      </c>
      <c r="C43" s="141" t="s">
        <v>61</v>
      </c>
      <c r="D43" s="34"/>
      <c r="E43" s="34"/>
      <c r="F43" s="34"/>
      <c r="G43" s="34"/>
      <c r="H43" s="35"/>
      <c r="I43" s="36">
        <f>+I44+I56</f>
        <v>425978.0525902888</v>
      </c>
      <c r="J43" s="37">
        <f>+J44+J56</f>
        <v>201707.67863145052</v>
      </c>
      <c r="K43" s="49">
        <f>+K44+K56</f>
        <v>201707.67863145052</v>
      </c>
      <c r="L43" s="49">
        <f>+L44+L56</f>
        <v>22562.695327387755</v>
      </c>
      <c r="M43" s="36"/>
      <c r="N43" s="37">
        <f>+N44+N56</f>
        <v>212989.0262951444</v>
      </c>
      <c r="O43" s="38">
        <f>+O44+O56</f>
        <v>212989.0262951444</v>
      </c>
      <c r="P43" s="56">
        <f>+I43/$I$42</f>
        <v>0.67498013899613829</v>
      </c>
    </row>
    <row r="44" spans="2:16">
      <c r="B44" s="57" t="s">
        <v>62</v>
      </c>
      <c r="C44" s="143" t="s">
        <v>63</v>
      </c>
      <c r="D44" s="58"/>
      <c r="E44" s="58"/>
      <c r="F44" s="58"/>
      <c r="G44" s="58"/>
      <c r="H44" s="59"/>
      <c r="I44" s="60">
        <f>SUM(I45:I55)</f>
        <v>366986.82003201457</v>
      </c>
      <c r="J44" s="61">
        <f>SUM(J45:J55)</f>
        <v>172212.0623523134</v>
      </c>
      <c r="K44" s="62">
        <f>SUM(K45:K55)</f>
        <v>172212.0623523134</v>
      </c>
      <c r="L44" s="62">
        <f>SUM(L45:L55)</f>
        <v>22562.695327387755</v>
      </c>
      <c r="M44" s="60"/>
      <c r="N44" s="61">
        <f>SUM(N45:N55)</f>
        <v>183493.41001600728</v>
      </c>
      <c r="O44" s="61">
        <f>SUM(O45:O55)</f>
        <v>183493.41001600728</v>
      </c>
      <c r="P44" s="63"/>
    </row>
    <row r="45" spans="2:16">
      <c r="B45" s="40" t="s">
        <v>64</v>
      </c>
      <c r="C45" s="142" t="s">
        <v>65</v>
      </c>
      <c r="D45" s="41">
        <v>1</v>
      </c>
      <c r="E45" s="41" t="s">
        <v>66</v>
      </c>
      <c r="F45" s="41">
        <v>24</v>
      </c>
      <c r="G45" s="42">
        <v>1</v>
      </c>
      <c r="H45" s="43">
        <v>2820.3369159234694</v>
      </c>
      <c r="I45" s="44">
        <f t="shared" ref="I45:I55" si="11">+D45*F45*G45*H45</f>
        <v>67688.085982163262</v>
      </c>
      <c r="J45" s="45">
        <f>+$I45/3</f>
        <v>22562.695327387755</v>
      </c>
      <c r="K45" s="46">
        <f t="shared" ref="K45" si="12">+$I45/3</f>
        <v>22562.695327387755</v>
      </c>
      <c r="L45" s="46">
        <f>+$I45/3</f>
        <v>22562.695327387755</v>
      </c>
      <c r="M45" s="44"/>
      <c r="N45" s="45">
        <f t="shared" ref="N45:O60" si="13">+$I45/2</f>
        <v>33844.042991081631</v>
      </c>
      <c r="O45" s="47">
        <f t="shared" si="13"/>
        <v>33844.042991081631</v>
      </c>
      <c r="P45" s="48"/>
    </row>
    <row r="46" spans="2:16">
      <c r="B46" s="40" t="s">
        <v>67</v>
      </c>
      <c r="C46" s="142" t="s">
        <v>68</v>
      </c>
      <c r="D46" s="41">
        <v>2</v>
      </c>
      <c r="E46" s="41" t="s">
        <v>66</v>
      </c>
      <c r="F46" s="41">
        <v>22</v>
      </c>
      <c r="G46" s="42">
        <v>1</v>
      </c>
      <c r="H46" s="43">
        <v>609.80257641588537</v>
      </c>
      <c r="I46" s="44">
        <f t="shared" si="11"/>
        <v>26831.313362298955</v>
      </c>
      <c r="J46" s="45">
        <f t="shared" ref="J46:K61" si="14">+$I46/2</f>
        <v>13415.656681149478</v>
      </c>
      <c r="K46" s="46">
        <f t="shared" si="14"/>
        <v>13415.656681149478</v>
      </c>
      <c r="L46" s="46"/>
      <c r="M46" s="44"/>
      <c r="N46" s="45">
        <f t="shared" si="13"/>
        <v>13415.656681149478</v>
      </c>
      <c r="O46" s="47">
        <f t="shared" si="13"/>
        <v>13415.656681149478</v>
      </c>
      <c r="P46" s="48"/>
    </row>
    <row r="47" spans="2:16">
      <c r="B47" s="40" t="s">
        <v>69</v>
      </c>
      <c r="C47" s="142" t="s">
        <v>70</v>
      </c>
      <c r="D47" s="41">
        <v>16</v>
      </c>
      <c r="E47" s="41" t="s">
        <v>66</v>
      </c>
      <c r="F47" s="41">
        <v>22</v>
      </c>
      <c r="G47" s="42">
        <v>1</v>
      </c>
      <c r="H47" s="43">
        <v>533.57725436389967</v>
      </c>
      <c r="I47" s="44">
        <f t="shared" si="11"/>
        <v>187819.19353609267</v>
      </c>
      <c r="J47" s="45">
        <f t="shared" si="14"/>
        <v>93909.596768046336</v>
      </c>
      <c r="K47" s="46">
        <f t="shared" si="14"/>
        <v>93909.596768046336</v>
      </c>
      <c r="L47" s="46"/>
      <c r="M47" s="44"/>
      <c r="N47" s="45">
        <f t="shared" si="13"/>
        <v>93909.596768046336</v>
      </c>
      <c r="O47" s="47">
        <f t="shared" si="13"/>
        <v>93909.596768046336</v>
      </c>
      <c r="P47" s="48"/>
    </row>
    <row r="48" spans="2:16">
      <c r="B48" s="40" t="s">
        <v>71</v>
      </c>
      <c r="C48" s="142" t="s">
        <v>72</v>
      </c>
      <c r="D48" s="41">
        <v>1</v>
      </c>
      <c r="E48" s="41" t="s">
        <v>66</v>
      </c>
      <c r="F48" s="41">
        <v>22</v>
      </c>
      <c r="G48" s="42">
        <v>1</v>
      </c>
      <c r="H48" s="43">
        <v>533.57725436389967</v>
      </c>
      <c r="I48" s="44">
        <f t="shared" si="11"/>
        <v>11738.699596005792</v>
      </c>
      <c r="J48" s="45">
        <f t="shared" si="14"/>
        <v>5869.349798002896</v>
      </c>
      <c r="K48" s="46">
        <f t="shared" si="14"/>
        <v>5869.349798002896</v>
      </c>
      <c r="L48" s="46"/>
      <c r="M48" s="44"/>
      <c r="N48" s="45">
        <f t="shared" si="13"/>
        <v>5869.349798002896</v>
      </c>
      <c r="O48" s="47">
        <f t="shared" si="13"/>
        <v>5869.349798002896</v>
      </c>
      <c r="P48" s="48"/>
    </row>
    <row r="49" spans="2:16">
      <c r="B49" s="40" t="s">
        <v>73</v>
      </c>
      <c r="C49" s="142" t="s">
        <v>74</v>
      </c>
      <c r="D49" s="41">
        <v>1</v>
      </c>
      <c r="E49" s="41" t="s">
        <v>66</v>
      </c>
      <c r="F49" s="41">
        <v>24</v>
      </c>
      <c r="G49" s="42">
        <v>0.1</v>
      </c>
      <c r="H49" s="43">
        <v>2731.1534161648497</v>
      </c>
      <c r="I49" s="44">
        <f t="shared" si="11"/>
        <v>6554.7681987956403</v>
      </c>
      <c r="J49" s="45">
        <f t="shared" si="14"/>
        <v>3277.3840993978201</v>
      </c>
      <c r="K49" s="46">
        <f t="shared" si="14"/>
        <v>3277.3840993978201</v>
      </c>
      <c r="L49" s="46"/>
      <c r="M49" s="44"/>
      <c r="N49" s="45">
        <f t="shared" si="13"/>
        <v>3277.3840993978201</v>
      </c>
      <c r="O49" s="47">
        <f t="shared" si="13"/>
        <v>3277.3840993978201</v>
      </c>
      <c r="P49" s="48"/>
    </row>
    <row r="50" spans="2:16">
      <c r="B50" s="40" t="s">
        <v>75</v>
      </c>
      <c r="C50" s="142" t="s">
        <v>76</v>
      </c>
      <c r="D50" s="41">
        <v>1</v>
      </c>
      <c r="E50" s="41" t="s">
        <v>66</v>
      </c>
      <c r="F50" s="41">
        <v>24</v>
      </c>
      <c r="G50" s="42">
        <v>0.05</v>
      </c>
      <c r="H50" s="43">
        <v>2352.4552176232942</v>
      </c>
      <c r="I50" s="44">
        <f t="shared" si="11"/>
        <v>2822.9462611479535</v>
      </c>
      <c r="J50" s="45">
        <f t="shared" si="14"/>
        <v>1411.4731305739767</v>
      </c>
      <c r="K50" s="46">
        <f t="shared" si="14"/>
        <v>1411.4731305739767</v>
      </c>
      <c r="L50" s="46"/>
      <c r="M50" s="44"/>
      <c r="N50" s="45">
        <f t="shared" si="13"/>
        <v>1411.4731305739767</v>
      </c>
      <c r="O50" s="47">
        <f t="shared" si="13"/>
        <v>1411.4731305739767</v>
      </c>
      <c r="P50" s="48"/>
    </row>
    <row r="51" spans="2:16">
      <c r="B51" s="40" t="s">
        <v>77</v>
      </c>
      <c r="C51" s="142" t="s">
        <v>78</v>
      </c>
      <c r="D51" s="41">
        <v>1</v>
      </c>
      <c r="E51" s="41" t="s">
        <v>66</v>
      </c>
      <c r="F51" s="41">
        <v>24</v>
      </c>
      <c r="G51" s="42">
        <v>0.15</v>
      </c>
      <c r="H51" s="43">
        <v>2352.4552176232942</v>
      </c>
      <c r="I51" s="44">
        <f t="shared" si="11"/>
        <v>8468.8387834438581</v>
      </c>
      <c r="J51" s="45">
        <f t="shared" si="14"/>
        <v>4234.4193917219291</v>
      </c>
      <c r="K51" s="46">
        <f t="shared" si="14"/>
        <v>4234.4193917219291</v>
      </c>
      <c r="L51" s="46"/>
      <c r="M51" s="44"/>
      <c r="N51" s="45">
        <f t="shared" si="13"/>
        <v>4234.4193917219291</v>
      </c>
      <c r="O51" s="47">
        <f t="shared" si="13"/>
        <v>4234.4193917219291</v>
      </c>
      <c r="P51" s="48"/>
    </row>
    <row r="52" spans="2:16">
      <c r="B52" s="40" t="s">
        <v>79</v>
      </c>
      <c r="C52" s="142" t="s">
        <v>80</v>
      </c>
      <c r="D52" s="41">
        <v>1</v>
      </c>
      <c r="E52" s="41" t="s">
        <v>66</v>
      </c>
      <c r="F52" s="41">
        <v>24</v>
      </c>
      <c r="G52" s="42">
        <v>0.15</v>
      </c>
      <c r="H52" s="43">
        <v>2352.4552176232942</v>
      </c>
      <c r="I52" s="44">
        <f t="shared" si="11"/>
        <v>8468.8387834438581</v>
      </c>
      <c r="J52" s="45">
        <f t="shared" si="14"/>
        <v>4234.4193917219291</v>
      </c>
      <c r="K52" s="46">
        <f t="shared" si="14"/>
        <v>4234.4193917219291</v>
      </c>
      <c r="L52" s="46"/>
      <c r="M52" s="44"/>
      <c r="N52" s="45">
        <f t="shared" si="13"/>
        <v>4234.4193917219291</v>
      </c>
      <c r="O52" s="47">
        <f t="shared" si="13"/>
        <v>4234.4193917219291</v>
      </c>
      <c r="P52" s="48"/>
    </row>
    <row r="53" spans="2:16">
      <c r="B53" s="40" t="s">
        <v>81</v>
      </c>
      <c r="C53" s="142" t="s">
        <v>82</v>
      </c>
      <c r="D53" s="41">
        <v>1</v>
      </c>
      <c r="E53" s="41" t="s">
        <v>66</v>
      </c>
      <c r="F53" s="41">
        <v>22</v>
      </c>
      <c r="G53" s="42">
        <v>1</v>
      </c>
      <c r="H53" s="43">
        <v>1295.8304748837563</v>
      </c>
      <c r="I53" s="44">
        <f t="shared" si="11"/>
        <v>28508.270447442639</v>
      </c>
      <c r="J53" s="45">
        <f t="shared" si="14"/>
        <v>14254.13522372132</v>
      </c>
      <c r="K53" s="46">
        <f t="shared" si="14"/>
        <v>14254.13522372132</v>
      </c>
      <c r="L53" s="46"/>
      <c r="M53" s="44"/>
      <c r="N53" s="45">
        <f t="shared" si="13"/>
        <v>14254.13522372132</v>
      </c>
      <c r="O53" s="47">
        <f t="shared" si="13"/>
        <v>14254.13522372132</v>
      </c>
      <c r="P53" s="48"/>
    </row>
    <row r="54" spans="2:16">
      <c r="B54" s="40" t="s">
        <v>83</v>
      </c>
      <c r="C54" s="142" t="s">
        <v>84</v>
      </c>
      <c r="D54" s="41">
        <v>1</v>
      </c>
      <c r="E54" s="41" t="s">
        <v>66</v>
      </c>
      <c r="F54" s="41">
        <v>24</v>
      </c>
      <c r="G54" s="42">
        <v>0.4</v>
      </c>
      <c r="H54" s="43">
        <v>1295.8304748837563</v>
      </c>
      <c r="I54" s="44">
        <f t="shared" si="11"/>
        <v>12439.972558884063</v>
      </c>
      <c r="J54" s="45">
        <f t="shared" si="14"/>
        <v>6219.9862794420314</v>
      </c>
      <c r="K54" s="46">
        <f t="shared" si="14"/>
        <v>6219.9862794420314</v>
      </c>
      <c r="L54" s="46"/>
      <c r="M54" s="44"/>
      <c r="N54" s="45">
        <f t="shared" si="13"/>
        <v>6219.9862794420314</v>
      </c>
      <c r="O54" s="47">
        <f t="shared" si="13"/>
        <v>6219.9862794420314</v>
      </c>
      <c r="P54" s="48"/>
    </row>
    <row r="55" spans="2:16">
      <c r="B55" s="40" t="s">
        <v>85</v>
      </c>
      <c r="C55" s="142" t="s">
        <v>86</v>
      </c>
      <c r="D55" s="41">
        <v>1</v>
      </c>
      <c r="E55" s="41" t="s">
        <v>66</v>
      </c>
      <c r="F55" s="41">
        <v>24</v>
      </c>
      <c r="G55" s="42">
        <v>0.1</v>
      </c>
      <c r="H55" s="43">
        <v>2352.4552176232942</v>
      </c>
      <c r="I55" s="44">
        <f t="shared" si="11"/>
        <v>5645.8925222959069</v>
      </c>
      <c r="J55" s="45">
        <f t="shared" si="14"/>
        <v>2822.9462611479535</v>
      </c>
      <c r="K55" s="46">
        <f t="shared" si="14"/>
        <v>2822.9462611479535</v>
      </c>
      <c r="L55" s="46"/>
      <c r="M55" s="44"/>
      <c r="N55" s="45">
        <f t="shared" si="13"/>
        <v>2822.9462611479535</v>
      </c>
      <c r="O55" s="47">
        <f t="shared" si="13"/>
        <v>2822.9462611479535</v>
      </c>
      <c r="P55" s="48"/>
    </row>
    <row r="56" spans="2:16">
      <c r="B56" s="57" t="s">
        <v>87</v>
      </c>
      <c r="C56" s="143" t="s">
        <v>88</v>
      </c>
      <c r="D56" s="58"/>
      <c r="E56" s="58"/>
      <c r="F56" s="58"/>
      <c r="G56" s="58">
        <v>0</v>
      </c>
      <c r="H56" s="59"/>
      <c r="I56" s="60">
        <f>SUM(I57:I71)</f>
        <v>58991.232558274249</v>
      </c>
      <c r="J56" s="61">
        <f t="shared" ref="J56:K56" si="15">SUM(J57:J71)</f>
        <v>29495.616279137124</v>
      </c>
      <c r="K56" s="62">
        <f t="shared" si="15"/>
        <v>29495.616279137124</v>
      </c>
      <c r="L56" s="62"/>
      <c r="M56" s="60"/>
      <c r="N56" s="61">
        <f>SUM(N57:N71)</f>
        <v>29495.616279137124</v>
      </c>
      <c r="O56" s="64">
        <f>SUM(O57:O71)</f>
        <v>29495.616279137124</v>
      </c>
      <c r="P56" s="63"/>
    </row>
    <row r="57" spans="2:16">
      <c r="B57" s="40" t="s">
        <v>89</v>
      </c>
      <c r="C57" s="142" t="s">
        <v>90</v>
      </c>
      <c r="D57" s="41">
        <v>1</v>
      </c>
      <c r="E57" s="41" t="s">
        <v>66</v>
      </c>
      <c r="F57" s="41">
        <v>24</v>
      </c>
      <c r="G57" s="42">
        <v>1</v>
      </c>
      <c r="H57" s="43">
        <v>952.81652564982085</v>
      </c>
      <c r="I57" s="44">
        <f>+D57*F57*G57*H57</f>
        <v>22867.596615595699</v>
      </c>
      <c r="J57" s="45">
        <f t="shared" si="14"/>
        <v>11433.79830779785</v>
      </c>
      <c r="K57" s="46">
        <f t="shared" si="14"/>
        <v>11433.79830779785</v>
      </c>
      <c r="L57" s="46"/>
      <c r="M57" s="44"/>
      <c r="N57" s="45">
        <f t="shared" si="13"/>
        <v>11433.79830779785</v>
      </c>
      <c r="O57" s="47">
        <f t="shared" si="13"/>
        <v>11433.79830779785</v>
      </c>
      <c r="P57" s="48"/>
    </row>
    <row r="58" spans="2:16">
      <c r="B58" s="40" t="s">
        <v>91</v>
      </c>
      <c r="C58" s="142" t="s">
        <v>92</v>
      </c>
      <c r="D58" s="41">
        <v>1</v>
      </c>
      <c r="E58" s="41" t="s">
        <v>66</v>
      </c>
      <c r="F58" s="41">
        <v>24</v>
      </c>
      <c r="G58" s="42">
        <v>0.15</v>
      </c>
      <c r="H58" s="43">
        <v>1360.4116167390807</v>
      </c>
      <c r="I58" s="44">
        <f t="shared" ref="I58:I71" si="16">+D58*F58*G58*H58</f>
        <v>4897.4818202606903</v>
      </c>
      <c r="J58" s="45">
        <f t="shared" si="14"/>
        <v>2448.7409101303451</v>
      </c>
      <c r="K58" s="46">
        <f t="shared" si="14"/>
        <v>2448.7409101303451</v>
      </c>
      <c r="L58" s="46"/>
      <c r="M58" s="44"/>
      <c r="N58" s="45">
        <f t="shared" si="13"/>
        <v>2448.7409101303451</v>
      </c>
      <c r="O58" s="47">
        <f t="shared" si="13"/>
        <v>2448.7409101303451</v>
      </c>
      <c r="P58" s="48"/>
    </row>
    <row r="59" spans="2:16">
      <c r="B59" s="40" t="s">
        <v>93</v>
      </c>
      <c r="C59" s="142" t="s">
        <v>94</v>
      </c>
      <c r="D59" s="41">
        <v>1</v>
      </c>
      <c r="E59" s="41" t="s">
        <v>66</v>
      </c>
      <c r="F59" s="41">
        <v>24</v>
      </c>
      <c r="G59" s="42">
        <v>0.15</v>
      </c>
      <c r="H59" s="43">
        <v>2352.4552176232942</v>
      </c>
      <c r="I59" s="44">
        <f t="shared" si="16"/>
        <v>8468.8387834438581</v>
      </c>
      <c r="J59" s="45">
        <f t="shared" si="14"/>
        <v>4234.4193917219291</v>
      </c>
      <c r="K59" s="46">
        <f t="shared" si="14"/>
        <v>4234.4193917219291</v>
      </c>
      <c r="L59" s="46"/>
      <c r="M59" s="44"/>
      <c r="N59" s="45">
        <f t="shared" si="13"/>
        <v>4234.4193917219291</v>
      </c>
      <c r="O59" s="47">
        <f t="shared" si="13"/>
        <v>4234.4193917219291</v>
      </c>
      <c r="P59" s="48"/>
    </row>
    <row r="60" spans="2:16">
      <c r="B60" s="40" t="s">
        <v>95</v>
      </c>
      <c r="C60" s="142" t="s">
        <v>96</v>
      </c>
      <c r="D60" s="41">
        <v>1</v>
      </c>
      <c r="E60" s="41" t="s">
        <v>66</v>
      </c>
      <c r="F60" s="41">
        <v>23</v>
      </c>
      <c r="G60" s="42">
        <v>1</v>
      </c>
      <c r="H60" s="43">
        <v>624.09514597149166</v>
      </c>
      <c r="I60" s="44">
        <f t="shared" si="16"/>
        <v>14354.188357344308</v>
      </c>
      <c r="J60" s="45">
        <f t="shared" si="14"/>
        <v>7177.0941786721542</v>
      </c>
      <c r="K60" s="46">
        <f t="shared" si="14"/>
        <v>7177.0941786721542</v>
      </c>
      <c r="L60" s="46"/>
      <c r="M60" s="44"/>
      <c r="N60" s="45">
        <f t="shared" si="13"/>
        <v>7177.0941786721542</v>
      </c>
      <c r="O60" s="47">
        <f t="shared" si="13"/>
        <v>7177.0941786721542</v>
      </c>
      <c r="P60" s="48"/>
    </row>
    <row r="61" spans="2:16">
      <c r="B61" s="40" t="s">
        <v>97</v>
      </c>
      <c r="C61" s="142" t="s">
        <v>98</v>
      </c>
      <c r="D61" s="41">
        <v>1</v>
      </c>
      <c r="E61" s="41" t="s">
        <v>66</v>
      </c>
      <c r="F61" s="41">
        <v>24</v>
      </c>
      <c r="G61" s="42">
        <v>0.05</v>
      </c>
      <c r="H61" s="43">
        <v>2352.4552176232942</v>
      </c>
      <c r="I61" s="44">
        <f t="shared" si="16"/>
        <v>2822.9462611479535</v>
      </c>
      <c r="J61" s="45">
        <f t="shared" si="14"/>
        <v>1411.4731305739767</v>
      </c>
      <c r="K61" s="46">
        <f t="shared" si="14"/>
        <v>1411.4731305739767</v>
      </c>
      <c r="L61" s="46"/>
      <c r="M61" s="44"/>
      <c r="N61" s="45">
        <f t="shared" ref="N61:O71" si="17">+$I61/2</f>
        <v>1411.4731305739767</v>
      </c>
      <c r="O61" s="47">
        <f t="shared" si="17"/>
        <v>1411.4731305739767</v>
      </c>
      <c r="P61" s="48"/>
    </row>
    <row r="62" spans="2:16">
      <c r="B62" s="40" t="s">
        <v>99</v>
      </c>
      <c r="C62" s="142" t="s">
        <v>100</v>
      </c>
      <c r="D62" s="41">
        <v>0</v>
      </c>
      <c r="E62" s="41" t="s">
        <v>66</v>
      </c>
      <c r="F62" s="41">
        <v>24</v>
      </c>
      <c r="G62" s="42">
        <v>0.05</v>
      </c>
      <c r="H62" s="43">
        <v>2352.4552176232942</v>
      </c>
      <c r="I62" s="44">
        <f t="shared" si="16"/>
        <v>0</v>
      </c>
      <c r="J62" s="45">
        <f t="shared" ref="J62:K71" si="18">+$I62/2</f>
        <v>0</v>
      </c>
      <c r="K62" s="46">
        <f t="shared" si="18"/>
        <v>0</v>
      </c>
      <c r="L62" s="46"/>
      <c r="M62" s="44"/>
      <c r="N62" s="45">
        <f t="shared" si="17"/>
        <v>0</v>
      </c>
      <c r="O62" s="47">
        <f t="shared" si="17"/>
        <v>0</v>
      </c>
      <c r="P62" s="48"/>
    </row>
    <row r="63" spans="2:16">
      <c r="B63" s="40" t="s">
        <v>101</v>
      </c>
      <c r="C63" s="142" t="s">
        <v>102</v>
      </c>
      <c r="D63" s="41">
        <v>0</v>
      </c>
      <c r="E63" s="41" t="s">
        <v>66</v>
      </c>
      <c r="F63" s="41">
        <v>24</v>
      </c>
      <c r="G63" s="42">
        <v>0.05</v>
      </c>
      <c r="H63" s="43">
        <v>3841.0797935310106</v>
      </c>
      <c r="I63" s="44">
        <f t="shared" si="16"/>
        <v>0</v>
      </c>
      <c r="J63" s="45">
        <f t="shared" si="18"/>
        <v>0</v>
      </c>
      <c r="K63" s="46">
        <f t="shared" si="18"/>
        <v>0</v>
      </c>
      <c r="L63" s="46"/>
      <c r="M63" s="44"/>
      <c r="N63" s="45">
        <f t="shared" si="17"/>
        <v>0</v>
      </c>
      <c r="O63" s="47">
        <f t="shared" si="17"/>
        <v>0</v>
      </c>
      <c r="P63" s="48"/>
    </row>
    <row r="64" spans="2:16">
      <c r="B64" s="40" t="s">
        <v>103</v>
      </c>
      <c r="C64" s="142" t="s">
        <v>104</v>
      </c>
      <c r="D64" s="41">
        <v>0</v>
      </c>
      <c r="E64" s="41" t="s">
        <v>66</v>
      </c>
      <c r="F64" s="41">
        <v>24</v>
      </c>
      <c r="G64" s="42">
        <v>0.05</v>
      </c>
      <c r="H64" s="43">
        <v>1864.9995043321389</v>
      </c>
      <c r="I64" s="44">
        <f t="shared" si="16"/>
        <v>0</v>
      </c>
      <c r="J64" s="45">
        <f t="shared" si="18"/>
        <v>0</v>
      </c>
      <c r="K64" s="46">
        <f t="shared" si="18"/>
        <v>0</v>
      </c>
      <c r="L64" s="46"/>
      <c r="M64" s="44"/>
      <c r="N64" s="45">
        <f t="shared" si="17"/>
        <v>0</v>
      </c>
      <c r="O64" s="47">
        <f t="shared" si="17"/>
        <v>0</v>
      </c>
      <c r="P64" s="48"/>
    </row>
    <row r="65" spans="2:16">
      <c r="B65" s="40" t="s">
        <v>105</v>
      </c>
      <c r="C65" s="142" t="s">
        <v>106</v>
      </c>
      <c r="D65" s="41">
        <v>1</v>
      </c>
      <c r="E65" s="41" t="s">
        <v>66</v>
      </c>
      <c r="F65" s="41">
        <v>24</v>
      </c>
      <c r="G65" s="42">
        <v>0.05</v>
      </c>
      <c r="H65" s="43">
        <v>2325.0753002007264</v>
      </c>
      <c r="I65" s="44">
        <f t="shared" si="16"/>
        <v>2790.0903602408721</v>
      </c>
      <c r="J65" s="45">
        <f t="shared" si="18"/>
        <v>1395.045180120436</v>
      </c>
      <c r="K65" s="46">
        <f t="shared" si="18"/>
        <v>1395.045180120436</v>
      </c>
      <c r="L65" s="46"/>
      <c r="M65" s="44"/>
      <c r="N65" s="45">
        <f t="shared" si="17"/>
        <v>1395.045180120436</v>
      </c>
      <c r="O65" s="47">
        <f t="shared" si="17"/>
        <v>1395.045180120436</v>
      </c>
      <c r="P65" s="48"/>
    </row>
    <row r="66" spans="2:16">
      <c r="B66" s="40" t="s">
        <v>107</v>
      </c>
      <c r="C66" s="142" t="s">
        <v>108</v>
      </c>
      <c r="D66" s="41">
        <v>0</v>
      </c>
      <c r="E66" s="41" t="s">
        <v>66</v>
      </c>
      <c r="F66" s="41">
        <v>24</v>
      </c>
      <c r="G66" s="42">
        <v>0.05</v>
      </c>
      <c r="H66" s="43">
        <v>1415.3507759229619</v>
      </c>
      <c r="I66" s="44">
        <f t="shared" si="16"/>
        <v>0</v>
      </c>
      <c r="J66" s="45">
        <f t="shared" si="18"/>
        <v>0</v>
      </c>
      <c r="K66" s="46">
        <f t="shared" si="18"/>
        <v>0</v>
      </c>
      <c r="L66" s="46"/>
      <c r="M66" s="44"/>
      <c r="N66" s="45">
        <f t="shared" si="17"/>
        <v>0</v>
      </c>
      <c r="O66" s="47">
        <f t="shared" si="17"/>
        <v>0</v>
      </c>
      <c r="P66" s="48"/>
    </row>
    <row r="67" spans="2:16">
      <c r="B67" s="40" t="s">
        <v>109</v>
      </c>
      <c r="C67" s="142" t="s">
        <v>110</v>
      </c>
      <c r="D67" s="41">
        <v>1</v>
      </c>
      <c r="E67" s="41" t="s">
        <v>66</v>
      </c>
      <c r="F67" s="41">
        <v>24</v>
      </c>
      <c r="G67" s="42">
        <v>0.05</v>
      </c>
      <c r="H67" s="43">
        <v>2325.0753002007264</v>
      </c>
      <c r="I67" s="44">
        <f t="shared" si="16"/>
        <v>2790.0903602408721</v>
      </c>
      <c r="J67" s="45">
        <f t="shared" si="18"/>
        <v>1395.045180120436</v>
      </c>
      <c r="K67" s="46">
        <f t="shared" si="18"/>
        <v>1395.045180120436</v>
      </c>
      <c r="L67" s="46"/>
      <c r="M67" s="44"/>
      <c r="N67" s="45">
        <f t="shared" si="17"/>
        <v>1395.045180120436</v>
      </c>
      <c r="O67" s="47">
        <f t="shared" si="17"/>
        <v>1395.045180120436</v>
      </c>
      <c r="P67" s="48"/>
    </row>
    <row r="68" spans="2:16">
      <c r="B68" s="40" t="s">
        <v>111</v>
      </c>
      <c r="C68" s="142" t="s">
        <v>112</v>
      </c>
      <c r="D68" s="41">
        <v>0</v>
      </c>
      <c r="E68" s="41" t="s">
        <v>66</v>
      </c>
      <c r="F68" s="41">
        <v>24</v>
      </c>
      <c r="G68" s="42">
        <v>0.05</v>
      </c>
      <c r="H68" s="43">
        <v>3841.0797935310106</v>
      </c>
      <c r="I68" s="44">
        <f t="shared" si="16"/>
        <v>0</v>
      </c>
      <c r="J68" s="45">
        <f t="shared" si="18"/>
        <v>0</v>
      </c>
      <c r="K68" s="46">
        <f t="shared" si="18"/>
        <v>0</v>
      </c>
      <c r="L68" s="46"/>
      <c r="M68" s="44"/>
      <c r="N68" s="45">
        <f t="shared" si="17"/>
        <v>0</v>
      </c>
      <c r="O68" s="47">
        <f t="shared" si="17"/>
        <v>0</v>
      </c>
      <c r="P68" s="48"/>
    </row>
    <row r="69" spans="2:16">
      <c r="B69" s="40" t="s">
        <v>113</v>
      </c>
      <c r="C69" s="142" t="s">
        <v>114</v>
      </c>
      <c r="D69" s="41">
        <v>0</v>
      </c>
      <c r="E69" s="41" t="s">
        <v>66</v>
      </c>
      <c r="F69" s="41">
        <v>24</v>
      </c>
      <c r="G69" s="42">
        <v>0.05</v>
      </c>
      <c r="H69" s="43">
        <v>3841.0797935310106</v>
      </c>
      <c r="I69" s="44">
        <f t="shared" si="16"/>
        <v>0</v>
      </c>
      <c r="J69" s="45">
        <f t="shared" si="18"/>
        <v>0</v>
      </c>
      <c r="K69" s="46">
        <f t="shared" si="18"/>
        <v>0</v>
      </c>
      <c r="L69" s="46"/>
      <c r="M69" s="44"/>
      <c r="N69" s="45">
        <f t="shared" si="17"/>
        <v>0</v>
      </c>
      <c r="O69" s="47">
        <f t="shared" si="17"/>
        <v>0</v>
      </c>
      <c r="P69" s="48"/>
    </row>
    <row r="70" spans="2:16">
      <c r="B70" s="40" t="s">
        <v>115</v>
      </c>
      <c r="C70" s="142" t="s">
        <v>116</v>
      </c>
      <c r="D70" s="41">
        <v>0</v>
      </c>
      <c r="E70" s="41" t="s">
        <v>66</v>
      </c>
      <c r="F70" s="41">
        <v>24</v>
      </c>
      <c r="G70" s="42">
        <v>0.05</v>
      </c>
      <c r="H70" s="43">
        <v>8263.1417846764798</v>
      </c>
      <c r="I70" s="44">
        <f t="shared" si="16"/>
        <v>0</v>
      </c>
      <c r="J70" s="45">
        <f t="shared" si="18"/>
        <v>0</v>
      </c>
      <c r="K70" s="46">
        <f t="shared" si="18"/>
        <v>0</v>
      </c>
      <c r="L70" s="46"/>
      <c r="M70" s="44"/>
      <c r="N70" s="45">
        <f t="shared" si="17"/>
        <v>0</v>
      </c>
      <c r="O70" s="47">
        <f t="shared" si="17"/>
        <v>0</v>
      </c>
      <c r="P70" s="48"/>
    </row>
    <row r="71" spans="2:16">
      <c r="B71" s="40" t="s">
        <v>117</v>
      </c>
      <c r="C71" s="142" t="s">
        <v>118</v>
      </c>
      <c r="D71" s="41">
        <v>0</v>
      </c>
      <c r="E71" s="41" t="s">
        <v>66</v>
      </c>
      <c r="F71" s="41">
        <v>24</v>
      </c>
      <c r="G71" s="42">
        <v>0.05</v>
      </c>
      <c r="H71" s="43">
        <v>6466.6880703652678</v>
      </c>
      <c r="I71" s="44">
        <f t="shared" si="16"/>
        <v>0</v>
      </c>
      <c r="J71" s="45">
        <f t="shared" si="18"/>
        <v>0</v>
      </c>
      <c r="K71" s="46">
        <f t="shared" si="18"/>
        <v>0</v>
      </c>
      <c r="L71" s="46"/>
      <c r="M71" s="44"/>
      <c r="N71" s="45">
        <f t="shared" si="17"/>
        <v>0</v>
      </c>
      <c r="O71" s="47">
        <f t="shared" si="17"/>
        <v>0</v>
      </c>
      <c r="P71" s="48"/>
    </row>
    <row r="72" spans="2:16">
      <c r="B72" s="33" t="s">
        <v>119</v>
      </c>
      <c r="C72" s="141" t="s">
        <v>120</v>
      </c>
      <c r="D72" s="34"/>
      <c r="E72" s="34"/>
      <c r="F72" s="34"/>
      <c r="G72" s="34"/>
      <c r="H72" s="35"/>
      <c r="I72" s="36">
        <f>+I73+I78</f>
        <v>58655.106599975305</v>
      </c>
      <c r="J72" s="37">
        <f t="shared" ref="J72:L72" si="19">+J73+J78</f>
        <v>19551.702199991771</v>
      </c>
      <c r="K72" s="49">
        <f t="shared" si="19"/>
        <v>19551.702199991771</v>
      </c>
      <c r="L72" s="49">
        <f t="shared" si="19"/>
        <v>19551.702199991771</v>
      </c>
      <c r="M72" s="36"/>
      <c r="N72" s="37">
        <f>+N73+N78</f>
        <v>29327.553299987652</v>
      </c>
      <c r="O72" s="38">
        <f>+O73+O78</f>
        <v>29327.553299987652</v>
      </c>
      <c r="P72" s="56">
        <f>+I72/$I$42</f>
        <v>9.294148317017592E-2</v>
      </c>
    </row>
    <row r="73" spans="2:16">
      <c r="B73" s="57" t="s">
        <v>121</v>
      </c>
      <c r="C73" s="143" t="s">
        <v>63</v>
      </c>
      <c r="D73" s="58"/>
      <c r="E73" s="58"/>
      <c r="F73" s="58"/>
      <c r="G73" s="58"/>
      <c r="H73" s="59"/>
      <c r="I73" s="60">
        <f>SUM(I74:I77)</f>
        <v>58655.106599975305</v>
      </c>
      <c r="J73" s="61">
        <f t="shared" ref="J73:L73" si="20">SUM(J74:J77)</f>
        <v>19551.702199991771</v>
      </c>
      <c r="K73" s="62">
        <f t="shared" si="20"/>
        <v>19551.702199991771</v>
      </c>
      <c r="L73" s="62">
        <f t="shared" si="20"/>
        <v>19551.702199991771</v>
      </c>
      <c r="M73" s="60"/>
      <c r="N73" s="61">
        <f>SUM(N74:N77)</f>
        <v>29327.553299987652</v>
      </c>
      <c r="O73" s="64">
        <f>SUM(O74:O77)</f>
        <v>29327.553299987652</v>
      </c>
      <c r="P73" s="63"/>
    </row>
    <row r="74" spans="2:16">
      <c r="B74" s="40" t="s">
        <v>122</v>
      </c>
      <c r="C74" s="142" t="s">
        <v>123</v>
      </c>
      <c r="D74" s="41">
        <v>1</v>
      </c>
      <c r="E74" s="41" t="s">
        <v>66</v>
      </c>
      <c r="F74" s="41">
        <v>24</v>
      </c>
      <c r="G74" s="42">
        <v>0.2</v>
      </c>
      <c r="H74" s="43">
        <v>5897.7305372150913</v>
      </c>
      <c r="I74" s="44">
        <f t="shared" ref="I74:I77" si="21">+D74*F74*G74*H74</f>
        <v>28309.106578632443</v>
      </c>
      <c r="J74" s="45">
        <f>+$I74/3</f>
        <v>9436.3688595441472</v>
      </c>
      <c r="K74" s="46">
        <f t="shared" ref="K74:K77" si="22">+$I74/3</f>
        <v>9436.3688595441472</v>
      </c>
      <c r="L74" s="46">
        <f>+$I74/3</f>
        <v>9436.3688595441472</v>
      </c>
      <c r="M74" s="44"/>
      <c r="N74" s="45">
        <f t="shared" ref="N74:O77" si="23">+$I74/2</f>
        <v>14154.553289316222</v>
      </c>
      <c r="O74" s="47">
        <f t="shared" si="23"/>
        <v>14154.553289316222</v>
      </c>
      <c r="P74" s="48"/>
    </row>
    <row r="75" spans="2:16">
      <c r="B75" s="40" t="s">
        <v>124</v>
      </c>
      <c r="C75" s="142" t="s">
        <v>125</v>
      </c>
      <c r="D75" s="41">
        <v>0</v>
      </c>
      <c r="E75" s="41" t="s">
        <v>66</v>
      </c>
      <c r="F75" s="41">
        <v>24</v>
      </c>
      <c r="G75" s="42">
        <v>0.2</v>
      </c>
      <c r="H75" s="43">
        <v>5897.7305372150913</v>
      </c>
      <c r="I75" s="44">
        <f t="shared" si="21"/>
        <v>0</v>
      </c>
      <c r="J75" s="45">
        <f>+$I75/3</f>
        <v>0</v>
      </c>
      <c r="K75" s="46">
        <f t="shared" si="22"/>
        <v>0</v>
      </c>
      <c r="L75" s="46">
        <f>+$I75/3</f>
        <v>0</v>
      </c>
      <c r="M75" s="44"/>
      <c r="N75" s="45">
        <f t="shared" si="23"/>
        <v>0</v>
      </c>
      <c r="O75" s="47">
        <f t="shared" si="23"/>
        <v>0</v>
      </c>
      <c r="P75" s="48"/>
    </row>
    <row r="76" spans="2:16">
      <c r="B76" s="40" t="s">
        <v>126</v>
      </c>
      <c r="C76" s="142" t="s">
        <v>127</v>
      </c>
      <c r="D76" s="41">
        <v>1</v>
      </c>
      <c r="E76" s="41" t="s">
        <v>66</v>
      </c>
      <c r="F76" s="41">
        <v>24</v>
      </c>
      <c r="G76" s="42">
        <v>0.1</v>
      </c>
      <c r="H76" s="43">
        <v>6322.0833377797626</v>
      </c>
      <c r="I76" s="44">
        <f t="shared" si="21"/>
        <v>15173.000010671432</v>
      </c>
      <c r="J76" s="45">
        <f>+$I76/3</f>
        <v>5057.6666702238108</v>
      </c>
      <c r="K76" s="46">
        <f t="shared" si="22"/>
        <v>5057.6666702238108</v>
      </c>
      <c r="L76" s="46">
        <f>+$I76/3</f>
        <v>5057.6666702238108</v>
      </c>
      <c r="M76" s="44"/>
      <c r="N76" s="45">
        <f t="shared" si="23"/>
        <v>7586.5000053357162</v>
      </c>
      <c r="O76" s="47">
        <f t="shared" si="23"/>
        <v>7586.5000053357162</v>
      </c>
      <c r="P76" s="48"/>
    </row>
    <row r="77" spans="2:16">
      <c r="B77" s="40" t="s">
        <v>128</v>
      </c>
      <c r="C77" s="142" t="s">
        <v>129</v>
      </c>
      <c r="D77" s="41">
        <v>1</v>
      </c>
      <c r="E77" s="41" t="s">
        <v>66</v>
      </c>
      <c r="F77" s="41">
        <v>24</v>
      </c>
      <c r="G77" s="42">
        <v>0.1</v>
      </c>
      <c r="H77" s="43">
        <v>6322.0833377797626</v>
      </c>
      <c r="I77" s="44">
        <f t="shared" si="21"/>
        <v>15173.000010671432</v>
      </c>
      <c r="J77" s="45">
        <f>+$I77/3</f>
        <v>5057.6666702238108</v>
      </c>
      <c r="K77" s="46">
        <f t="shared" si="22"/>
        <v>5057.6666702238108</v>
      </c>
      <c r="L77" s="46">
        <f>+$I77/3</f>
        <v>5057.6666702238108</v>
      </c>
      <c r="M77" s="44"/>
      <c r="N77" s="45">
        <f t="shared" si="23"/>
        <v>7586.5000053357162</v>
      </c>
      <c r="O77" s="47">
        <f t="shared" si="23"/>
        <v>7586.5000053357162</v>
      </c>
      <c r="P77" s="48"/>
    </row>
    <row r="78" spans="2:16">
      <c r="B78" s="57" t="s">
        <v>130</v>
      </c>
      <c r="C78" s="143" t="s">
        <v>88</v>
      </c>
      <c r="D78" s="58"/>
      <c r="E78" s="58"/>
      <c r="F78" s="58"/>
      <c r="G78" s="58"/>
      <c r="H78" s="59"/>
      <c r="I78" s="60">
        <f>SUM(I79:I80)</f>
        <v>0</v>
      </c>
      <c r="J78" s="61">
        <f t="shared" ref="J78:L78" si="24">SUM(J79:J80)</f>
        <v>0</v>
      </c>
      <c r="K78" s="62">
        <f t="shared" si="24"/>
        <v>0</v>
      </c>
      <c r="L78" s="62">
        <f t="shared" si="24"/>
        <v>0</v>
      </c>
      <c r="M78" s="60"/>
      <c r="N78" s="61">
        <f>SUM(N79:N80)</f>
        <v>0</v>
      </c>
      <c r="O78" s="64">
        <f>SUM(O79:O80)</f>
        <v>0</v>
      </c>
      <c r="P78" s="63"/>
    </row>
    <row r="79" spans="2:16">
      <c r="B79" s="40" t="s">
        <v>131</v>
      </c>
      <c r="C79" s="142" t="s">
        <v>132</v>
      </c>
      <c r="D79" s="41">
        <v>0</v>
      </c>
      <c r="E79" s="41" t="s">
        <v>66</v>
      </c>
      <c r="F79" s="41">
        <v>24</v>
      </c>
      <c r="G79" s="42">
        <v>0.05</v>
      </c>
      <c r="H79" s="43">
        <v>5897.7305372150913</v>
      </c>
      <c r="I79" s="44">
        <f t="shared" ref="I79:I80" si="25">+D79*F79*G79*H79</f>
        <v>0</v>
      </c>
      <c r="J79" s="45">
        <f>+$I79/3</f>
        <v>0</v>
      </c>
      <c r="K79" s="46">
        <f t="shared" ref="K79:K80" si="26">+$I79/3</f>
        <v>0</v>
      </c>
      <c r="L79" s="46">
        <f>+$I79/3</f>
        <v>0</v>
      </c>
      <c r="M79" s="44"/>
      <c r="N79" s="45">
        <f t="shared" ref="N79:O80" si="27">+$I79/2</f>
        <v>0</v>
      </c>
      <c r="O79" s="47">
        <f t="shared" si="27"/>
        <v>0</v>
      </c>
      <c r="P79" s="48"/>
    </row>
    <row r="80" spans="2:16">
      <c r="B80" s="40" t="s">
        <v>133</v>
      </c>
      <c r="C80" s="142" t="s">
        <v>134</v>
      </c>
      <c r="D80" s="41">
        <v>0</v>
      </c>
      <c r="E80" s="41" t="s">
        <v>66</v>
      </c>
      <c r="F80" s="41">
        <v>24</v>
      </c>
      <c r="G80" s="42">
        <v>0.05</v>
      </c>
      <c r="H80" s="43">
        <v>7394.6166593237049</v>
      </c>
      <c r="I80" s="44">
        <f t="shared" si="25"/>
        <v>0</v>
      </c>
      <c r="J80" s="45">
        <f>+$I80/3</f>
        <v>0</v>
      </c>
      <c r="K80" s="46">
        <f t="shared" si="26"/>
        <v>0</v>
      </c>
      <c r="L80" s="46">
        <f>+$I80/3</f>
        <v>0</v>
      </c>
      <c r="M80" s="44"/>
      <c r="N80" s="45">
        <f t="shared" si="27"/>
        <v>0</v>
      </c>
      <c r="O80" s="47">
        <f t="shared" si="27"/>
        <v>0</v>
      </c>
      <c r="P80" s="48"/>
    </row>
    <row r="81" spans="2:16">
      <c r="B81" s="33" t="s">
        <v>135</v>
      </c>
      <c r="C81" s="141" t="s">
        <v>136</v>
      </c>
      <c r="D81" s="34"/>
      <c r="E81" s="34"/>
      <c r="F81" s="34"/>
      <c r="G81" s="34"/>
      <c r="H81" s="35"/>
      <c r="I81" s="36">
        <f>+I82+I87</f>
        <v>146464.0064594142</v>
      </c>
      <c r="J81" s="37"/>
      <c r="K81" s="49"/>
      <c r="L81" s="49">
        <f>+L82+L87</f>
        <v>146464.0064594142</v>
      </c>
      <c r="M81" s="36"/>
      <c r="N81" s="37">
        <f>+N82+N87</f>
        <v>73232.003229707101</v>
      </c>
      <c r="O81" s="38">
        <f>+O82+O87</f>
        <v>73232.003229707101</v>
      </c>
      <c r="P81" s="56">
        <f>+I81/$I$42</f>
        <v>0.23207837783368573</v>
      </c>
    </row>
    <row r="82" spans="2:16">
      <c r="B82" s="57" t="s">
        <v>137</v>
      </c>
      <c r="C82" s="143" t="s">
        <v>63</v>
      </c>
      <c r="D82" s="58"/>
      <c r="E82" s="58"/>
      <c r="F82" s="58"/>
      <c r="G82" s="58"/>
      <c r="H82" s="59"/>
      <c r="I82" s="60">
        <f>SUM(I83:I86)</f>
        <v>73023.536406223197</v>
      </c>
      <c r="J82" s="61"/>
      <c r="K82" s="62"/>
      <c r="L82" s="62">
        <f>SUM(L83:L86)</f>
        <v>73023.536406223197</v>
      </c>
      <c r="M82" s="60"/>
      <c r="N82" s="61">
        <f>SUM(N83:N86)</f>
        <v>36511.768203111598</v>
      </c>
      <c r="O82" s="64">
        <f>SUM(O83:O86)</f>
        <v>36511.768203111598</v>
      </c>
      <c r="P82" s="63"/>
    </row>
    <row r="83" spans="2:16">
      <c r="B83" s="40" t="s">
        <v>138</v>
      </c>
      <c r="C83" s="142" t="s">
        <v>139</v>
      </c>
      <c r="D83" s="41">
        <v>1</v>
      </c>
      <c r="E83" s="41" t="s">
        <v>140</v>
      </c>
      <c r="F83" s="41">
        <v>22</v>
      </c>
      <c r="G83" s="42">
        <v>1</v>
      </c>
      <c r="H83" s="43">
        <v>1372.0411551366935</v>
      </c>
      <c r="I83" s="44">
        <f t="shared" ref="I83:I86" si="28">+D83*F83*G83*H83</f>
        <v>30184.905413007258</v>
      </c>
      <c r="J83" s="45"/>
      <c r="K83" s="46"/>
      <c r="L83" s="46">
        <f t="shared" ref="L83:L86" si="29">+$I83</f>
        <v>30184.905413007258</v>
      </c>
      <c r="M83" s="44"/>
      <c r="N83" s="45">
        <f t="shared" ref="N83:O86" si="30">+$I83/2</f>
        <v>15092.452706503629</v>
      </c>
      <c r="O83" s="47">
        <f t="shared" si="30"/>
        <v>15092.452706503629</v>
      </c>
      <c r="P83" s="48"/>
    </row>
    <row r="84" spans="2:16">
      <c r="B84" s="40" t="s">
        <v>141</v>
      </c>
      <c r="C84" s="142" t="s">
        <v>142</v>
      </c>
      <c r="D84" s="41">
        <v>2</v>
      </c>
      <c r="E84" s="41" t="s">
        <v>140</v>
      </c>
      <c r="F84" s="41">
        <v>20</v>
      </c>
      <c r="G84" s="42">
        <v>1</v>
      </c>
      <c r="H84" s="43">
        <v>533.57725436389967</v>
      </c>
      <c r="I84" s="44">
        <f t="shared" si="28"/>
        <v>21343.090174555986</v>
      </c>
      <c r="J84" s="45"/>
      <c r="K84" s="46"/>
      <c r="L84" s="46">
        <f t="shared" si="29"/>
        <v>21343.090174555986</v>
      </c>
      <c r="M84" s="44"/>
      <c r="N84" s="45">
        <f t="shared" si="30"/>
        <v>10671.545087277993</v>
      </c>
      <c r="O84" s="47">
        <f t="shared" si="30"/>
        <v>10671.545087277993</v>
      </c>
      <c r="P84" s="48"/>
    </row>
    <row r="85" spans="2:16">
      <c r="B85" s="40" t="s">
        <v>143</v>
      </c>
      <c r="C85" s="142" t="s">
        <v>144</v>
      </c>
      <c r="D85" s="41">
        <v>1</v>
      </c>
      <c r="E85" s="41" t="s">
        <v>140</v>
      </c>
      <c r="F85" s="41">
        <v>20</v>
      </c>
      <c r="G85" s="42">
        <v>0.15</v>
      </c>
      <c r="H85" s="43">
        <v>3049.0128820794266</v>
      </c>
      <c r="I85" s="44">
        <f t="shared" si="28"/>
        <v>9147.0386462382794</v>
      </c>
      <c r="J85" s="45"/>
      <c r="K85" s="46"/>
      <c r="L85" s="46">
        <f t="shared" si="29"/>
        <v>9147.0386462382794</v>
      </c>
      <c r="M85" s="44"/>
      <c r="N85" s="45">
        <f t="shared" si="30"/>
        <v>4573.5193231191397</v>
      </c>
      <c r="O85" s="47">
        <f t="shared" si="30"/>
        <v>4573.5193231191397</v>
      </c>
      <c r="P85" s="48"/>
    </row>
    <row r="86" spans="2:16">
      <c r="B86" s="40" t="s">
        <v>145</v>
      </c>
      <c r="C86" s="142" t="s">
        <v>146</v>
      </c>
      <c r="D86" s="41">
        <v>1</v>
      </c>
      <c r="E86" s="41" t="s">
        <v>140</v>
      </c>
      <c r="F86" s="41">
        <v>18</v>
      </c>
      <c r="G86" s="42">
        <v>0.3</v>
      </c>
      <c r="H86" s="43">
        <v>2286.7596615595698</v>
      </c>
      <c r="I86" s="44">
        <f t="shared" si="28"/>
        <v>12348.502172421677</v>
      </c>
      <c r="J86" s="45"/>
      <c r="K86" s="46"/>
      <c r="L86" s="46">
        <f t="shared" si="29"/>
        <v>12348.502172421677</v>
      </c>
      <c r="M86" s="44"/>
      <c r="N86" s="45">
        <f t="shared" si="30"/>
        <v>6174.2510862108384</v>
      </c>
      <c r="O86" s="47">
        <f t="shared" si="30"/>
        <v>6174.2510862108384</v>
      </c>
      <c r="P86" s="48"/>
    </row>
    <row r="87" spans="2:16">
      <c r="B87" s="57" t="s">
        <v>147</v>
      </c>
      <c r="C87" s="143" t="s">
        <v>88</v>
      </c>
      <c r="D87" s="58"/>
      <c r="E87" s="58"/>
      <c r="F87" s="58"/>
      <c r="G87" s="65"/>
      <c r="H87" s="59"/>
      <c r="I87" s="60">
        <f>SUM(I88:I93)</f>
        <v>73440.470053190991</v>
      </c>
      <c r="J87" s="61"/>
      <c r="K87" s="62"/>
      <c r="L87" s="62">
        <f>SUM(L88:L93)</f>
        <v>73440.470053190991</v>
      </c>
      <c r="M87" s="60"/>
      <c r="N87" s="61">
        <f>SUM(N88:N93)</f>
        <v>36720.235026595496</v>
      </c>
      <c r="O87" s="64">
        <f>SUM(O88:O93)</f>
        <v>36720.235026595496</v>
      </c>
      <c r="P87" s="63"/>
    </row>
    <row r="88" spans="2:16">
      <c r="B88" s="40" t="s">
        <v>148</v>
      </c>
      <c r="C88" s="142" t="s">
        <v>149</v>
      </c>
      <c r="D88" s="41">
        <v>1</v>
      </c>
      <c r="E88" s="41" t="s">
        <v>150</v>
      </c>
      <c r="F88" s="41">
        <v>24</v>
      </c>
      <c r="G88" s="42">
        <v>0.1</v>
      </c>
      <c r="H88" s="43">
        <v>8332.3424041466606</v>
      </c>
      <c r="I88" s="44">
        <f>+D88*F88*G88*H88</f>
        <v>19997.621769951988</v>
      </c>
      <c r="J88" s="45"/>
      <c r="K88" s="46"/>
      <c r="L88" s="46">
        <f t="shared" ref="L88:L93" si="31">+$I88</f>
        <v>19997.621769951988</v>
      </c>
      <c r="M88" s="44"/>
      <c r="N88" s="45">
        <f t="shared" ref="N88:O93" si="32">+$I88/2</f>
        <v>9998.8108849759938</v>
      </c>
      <c r="O88" s="47">
        <f t="shared" si="32"/>
        <v>9998.8108849759938</v>
      </c>
      <c r="P88" s="48"/>
    </row>
    <row r="89" spans="2:16">
      <c r="B89" s="40" t="s">
        <v>151</v>
      </c>
      <c r="C89" s="142" t="s">
        <v>152</v>
      </c>
      <c r="D89" s="41">
        <v>1</v>
      </c>
      <c r="E89" s="41" t="s">
        <v>140</v>
      </c>
      <c r="F89" s="41">
        <v>24</v>
      </c>
      <c r="G89" s="42">
        <v>0.1</v>
      </c>
      <c r="H89" s="43">
        <v>5114.7191096882379</v>
      </c>
      <c r="I89" s="44">
        <f t="shared" ref="I89:I93" si="33">+D89*F89*G89*H89</f>
        <v>12275.325863251774</v>
      </c>
      <c r="J89" s="45"/>
      <c r="K89" s="46"/>
      <c r="L89" s="46">
        <f t="shared" si="31"/>
        <v>12275.325863251774</v>
      </c>
      <c r="M89" s="44"/>
      <c r="N89" s="45">
        <f t="shared" si="32"/>
        <v>6137.6629316258868</v>
      </c>
      <c r="O89" s="47">
        <f t="shared" si="32"/>
        <v>6137.6629316258868</v>
      </c>
      <c r="P89" s="48"/>
    </row>
    <row r="90" spans="2:16">
      <c r="B90" s="40" t="s">
        <v>153</v>
      </c>
      <c r="C90" s="142" t="s">
        <v>154</v>
      </c>
      <c r="D90" s="41">
        <v>1</v>
      </c>
      <c r="E90" s="41" t="s">
        <v>140</v>
      </c>
      <c r="F90" s="41">
        <v>24</v>
      </c>
      <c r="G90" s="42">
        <v>0.1</v>
      </c>
      <c r="H90" s="43">
        <v>4573.5193231191397</v>
      </c>
      <c r="I90" s="44">
        <f t="shared" si="33"/>
        <v>10976.446375485937</v>
      </c>
      <c r="J90" s="45"/>
      <c r="K90" s="46"/>
      <c r="L90" s="46">
        <f t="shared" si="31"/>
        <v>10976.446375485937</v>
      </c>
      <c r="M90" s="44"/>
      <c r="N90" s="45">
        <f t="shared" si="32"/>
        <v>5488.2231877429685</v>
      </c>
      <c r="O90" s="47">
        <f t="shared" si="32"/>
        <v>5488.2231877429685</v>
      </c>
      <c r="P90" s="48"/>
    </row>
    <row r="91" spans="2:16" ht="25.5">
      <c r="B91" s="40" t="s">
        <v>155</v>
      </c>
      <c r="C91" s="142" t="s">
        <v>156</v>
      </c>
      <c r="D91" s="41">
        <v>1</v>
      </c>
      <c r="E91" s="41" t="s">
        <v>150</v>
      </c>
      <c r="F91" s="41">
        <v>24</v>
      </c>
      <c r="G91" s="42">
        <v>1</v>
      </c>
      <c r="H91" s="43">
        <v>914.69410342446224</v>
      </c>
      <c r="I91" s="44">
        <f t="shared" si="33"/>
        <v>21952.658482187093</v>
      </c>
      <c r="J91" s="45"/>
      <c r="K91" s="46"/>
      <c r="L91" s="46">
        <f t="shared" si="31"/>
        <v>21952.658482187093</v>
      </c>
      <c r="M91" s="44"/>
      <c r="N91" s="45">
        <f t="shared" si="32"/>
        <v>10976.329241093546</v>
      </c>
      <c r="O91" s="47">
        <f t="shared" si="32"/>
        <v>10976.329241093546</v>
      </c>
      <c r="P91" s="48"/>
    </row>
    <row r="92" spans="2:16" ht="25.5">
      <c r="B92" s="40" t="s">
        <v>157</v>
      </c>
      <c r="C92" s="142" t="s">
        <v>158</v>
      </c>
      <c r="D92" s="41">
        <v>1</v>
      </c>
      <c r="E92" s="41" t="s">
        <v>150</v>
      </c>
      <c r="F92" s="41">
        <v>7</v>
      </c>
      <c r="G92" s="42">
        <v>1</v>
      </c>
      <c r="H92" s="43">
        <v>321.01532128973247</v>
      </c>
      <c r="I92" s="44">
        <f t="shared" si="33"/>
        <v>2247.1072490281272</v>
      </c>
      <c r="J92" s="45"/>
      <c r="K92" s="46"/>
      <c r="L92" s="46">
        <f t="shared" si="31"/>
        <v>2247.1072490281272</v>
      </c>
      <c r="M92" s="44"/>
      <c r="N92" s="45">
        <f t="shared" si="32"/>
        <v>1123.5536245140636</v>
      </c>
      <c r="O92" s="47">
        <f t="shared" si="32"/>
        <v>1123.5536245140636</v>
      </c>
      <c r="P92" s="48"/>
    </row>
    <row r="93" spans="2:16" ht="12" customHeight="1">
      <c r="B93" s="40" t="s">
        <v>159</v>
      </c>
      <c r="C93" s="142" t="s">
        <v>160</v>
      </c>
      <c r="D93" s="41">
        <v>1</v>
      </c>
      <c r="E93" s="41" t="s">
        <v>140</v>
      </c>
      <c r="F93" s="41">
        <v>24</v>
      </c>
      <c r="G93" s="42">
        <v>0.1</v>
      </c>
      <c r="H93" s="43">
        <v>2496.3792972025308</v>
      </c>
      <c r="I93" s="44">
        <f t="shared" si="33"/>
        <v>5991.3103132860751</v>
      </c>
      <c r="J93" s="45"/>
      <c r="K93" s="46"/>
      <c r="L93" s="46">
        <f t="shared" si="31"/>
        <v>5991.3103132860751</v>
      </c>
      <c r="M93" s="44"/>
      <c r="N93" s="45">
        <f t="shared" si="32"/>
        <v>2995.6551566430376</v>
      </c>
      <c r="O93" s="47">
        <f t="shared" si="32"/>
        <v>2995.6551566430376</v>
      </c>
      <c r="P93" s="48"/>
    </row>
    <row r="94" spans="2:16" ht="4.9000000000000004" customHeight="1">
      <c r="B94" s="66"/>
      <c r="C94" s="144"/>
      <c r="D94" s="67"/>
      <c r="E94" s="67"/>
      <c r="F94" s="67"/>
      <c r="G94" s="67">
        <v>1</v>
      </c>
      <c r="H94" s="68"/>
      <c r="I94" s="69"/>
      <c r="J94" s="70"/>
      <c r="K94" s="71"/>
      <c r="L94" s="71"/>
      <c r="M94" s="71"/>
      <c r="N94" s="70"/>
      <c r="O94" s="72"/>
      <c r="P94" s="73"/>
    </row>
    <row r="95" spans="2:16">
      <c r="B95" s="26" t="s">
        <v>161</v>
      </c>
      <c r="C95" s="140" t="s">
        <v>162</v>
      </c>
      <c r="D95" s="27"/>
      <c r="E95" s="27"/>
      <c r="F95" s="27"/>
      <c r="G95" s="27"/>
      <c r="H95" s="28"/>
      <c r="I95" s="29">
        <f>+I96+I100+I103+I107+I111+I119+I127</f>
        <v>204497.12439682131</v>
      </c>
      <c r="J95" s="53">
        <f>+J96+J100+J103+J107+J111+J119+J127</f>
        <v>53097.158416678685</v>
      </c>
      <c r="K95" s="54">
        <f>+K96+K100+K103+K107+K111+K119+K127</f>
        <v>53097.158416678685</v>
      </c>
      <c r="L95" s="54">
        <f>+L96+L100+L103+L107+L111+L119+L127</f>
        <v>98302.807563463983</v>
      </c>
      <c r="M95" s="29"/>
      <c r="N95" s="53">
        <f>+N96+N100+N103+N107+N111+N119+N127</f>
        <v>97693.243707259564</v>
      </c>
      <c r="O95" s="55">
        <f>+O96+O100+O103+O107+O111+O119+O127</f>
        <v>106803.88068956176</v>
      </c>
      <c r="P95" s="32">
        <f>+I95/$I$234</f>
        <v>0.11464922759687622</v>
      </c>
    </row>
    <row r="96" spans="2:16">
      <c r="B96" s="33" t="s">
        <v>163</v>
      </c>
      <c r="C96" s="141" t="s">
        <v>164</v>
      </c>
      <c r="D96" s="34"/>
      <c r="E96" s="34"/>
      <c r="F96" s="34"/>
      <c r="G96" s="34"/>
      <c r="H96" s="35"/>
      <c r="I96" s="36">
        <f>SUM(I97:I99)</f>
        <v>15725.283939324641</v>
      </c>
      <c r="J96" s="37">
        <f t="shared" ref="J96:L96" si="34">SUM(J97:J99)</f>
        <v>5241.7613131082135</v>
      </c>
      <c r="K96" s="49">
        <f t="shared" si="34"/>
        <v>5241.7613131082135</v>
      </c>
      <c r="L96" s="49">
        <f t="shared" si="34"/>
        <v>5241.7613131082135</v>
      </c>
      <c r="M96" s="36"/>
      <c r="N96" s="37">
        <f>SUM(N97:N99)</f>
        <v>7862.6419696623207</v>
      </c>
      <c r="O96" s="38">
        <f>SUM(O97:O99)</f>
        <v>7862.6419696623207</v>
      </c>
      <c r="P96" s="39"/>
    </row>
    <row r="97" spans="2:16">
      <c r="B97" s="40" t="s">
        <v>165</v>
      </c>
      <c r="C97" s="142" t="s">
        <v>166</v>
      </c>
      <c r="D97" s="41">
        <v>1</v>
      </c>
      <c r="E97" s="41" t="s">
        <v>47</v>
      </c>
      <c r="F97" s="41">
        <v>23</v>
      </c>
      <c r="G97" s="42">
        <v>1</v>
      </c>
      <c r="H97" s="43">
        <v>457.35193231191397</v>
      </c>
      <c r="I97" s="44">
        <f t="shared" ref="I97:I99" si="35">+D97*F97*G97*H97</f>
        <v>10519.094443174021</v>
      </c>
      <c r="J97" s="45">
        <f>+$I97/3</f>
        <v>3506.3648143913401</v>
      </c>
      <c r="K97" s="46">
        <f t="shared" ref="K97:K99" si="36">+$I97/3</f>
        <v>3506.3648143913401</v>
      </c>
      <c r="L97" s="46">
        <f>+$I97/3</f>
        <v>3506.3648143913401</v>
      </c>
      <c r="M97" s="44"/>
      <c r="N97" s="45">
        <f t="shared" ref="N97:O99" si="37">+$I97/2</f>
        <v>5259.5472215870104</v>
      </c>
      <c r="O97" s="47">
        <f t="shared" si="37"/>
        <v>5259.5472215870104</v>
      </c>
      <c r="P97" s="48"/>
    </row>
    <row r="98" spans="2:16">
      <c r="B98" s="40" t="s">
        <v>167</v>
      </c>
      <c r="C98" s="142" t="s">
        <v>168</v>
      </c>
      <c r="D98" s="41">
        <v>1</v>
      </c>
      <c r="E98" s="41" t="s">
        <v>47</v>
      </c>
      <c r="F98" s="41">
        <v>2</v>
      </c>
      <c r="G98" s="42">
        <v>1</v>
      </c>
      <c r="H98" s="43">
        <v>762.25322051985665</v>
      </c>
      <c r="I98" s="44">
        <f t="shared" si="35"/>
        <v>1524.5064410397133</v>
      </c>
      <c r="J98" s="45">
        <f>+$I98/3</f>
        <v>508.16881367990442</v>
      </c>
      <c r="K98" s="46">
        <f t="shared" si="36"/>
        <v>508.16881367990442</v>
      </c>
      <c r="L98" s="46">
        <f>+$I98/3</f>
        <v>508.16881367990442</v>
      </c>
      <c r="M98" s="44"/>
      <c r="N98" s="45">
        <f t="shared" si="37"/>
        <v>762.25322051985665</v>
      </c>
      <c r="O98" s="47">
        <f t="shared" si="37"/>
        <v>762.25322051985665</v>
      </c>
      <c r="P98" s="48"/>
    </row>
    <row r="99" spans="2:16">
      <c r="B99" s="40" t="s">
        <v>169</v>
      </c>
      <c r="C99" s="142" t="s">
        <v>170</v>
      </c>
      <c r="D99" s="41">
        <v>1</v>
      </c>
      <c r="E99" s="41" t="s">
        <v>47</v>
      </c>
      <c r="F99" s="41">
        <v>23</v>
      </c>
      <c r="G99" s="42">
        <v>1</v>
      </c>
      <c r="H99" s="43">
        <v>160.0731763091699</v>
      </c>
      <c r="I99" s="44">
        <f t="shared" si="35"/>
        <v>3681.6830551109074</v>
      </c>
      <c r="J99" s="45">
        <f>+$I99/3</f>
        <v>1227.2276850369692</v>
      </c>
      <c r="K99" s="46">
        <f t="shared" si="36"/>
        <v>1227.2276850369692</v>
      </c>
      <c r="L99" s="46">
        <f>+$I99/3</f>
        <v>1227.2276850369692</v>
      </c>
      <c r="M99" s="44"/>
      <c r="N99" s="45">
        <f t="shared" si="37"/>
        <v>1840.8415275554537</v>
      </c>
      <c r="O99" s="47">
        <f t="shared" si="37"/>
        <v>1840.8415275554537</v>
      </c>
      <c r="P99" s="48"/>
    </row>
    <row r="100" spans="2:16">
      <c r="B100" s="33" t="s">
        <v>171</v>
      </c>
      <c r="C100" s="141" t="s">
        <v>172</v>
      </c>
      <c r="D100" s="34"/>
      <c r="E100" s="34"/>
      <c r="F100" s="34"/>
      <c r="G100" s="34"/>
      <c r="H100" s="35"/>
      <c r="I100" s="36">
        <f>SUM(I101:I102)</f>
        <v>23376.446375485935</v>
      </c>
      <c r="J100" s="37">
        <f>SUM(J101:J102)</f>
        <v>9621.5565210763016</v>
      </c>
      <c r="K100" s="49">
        <f>SUM(K101:K102)</f>
        <v>9621.5565210763016</v>
      </c>
      <c r="L100" s="49">
        <f>SUM(L101:L102)</f>
        <v>4133.333333333333</v>
      </c>
      <c r="M100" s="36"/>
      <c r="N100" s="37">
        <f>SUM(N101:N102)</f>
        <v>11688.223187742968</v>
      </c>
      <c r="O100" s="38">
        <f>SUM(O101:O102)</f>
        <v>11688.223187742968</v>
      </c>
      <c r="P100" s="39"/>
    </row>
    <row r="101" spans="2:16">
      <c r="B101" s="40" t="s">
        <v>173</v>
      </c>
      <c r="C101" s="142" t="s">
        <v>174</v>
      </c>
      <c r="D101" s="41">
        <v>5</v>
      </c>
      <c r="E101" s="41" t="s">
        <v>175</v>
      </c>
      <c r="F101" s="41">
        <v>1</v>
      </c>
      <c r="G101" s="42">
        <v>1</v>
      </c>
      <c r="H101" s="43">
        <v>2480</v>
      </c>
      <c r="I101" s="44">
        <f t="shared" ref="I101:I102" si="38">+D101*F101*G101*H101</f>
        <v>12400</v>
      </c>
      <c r="J101" s="45">
        <f>+$I101/3</f>
        <v>4133.333333333333</v>
      </c>
      <c r="K101" s="46">
        <f t="shared" ref="K101" si="39">+$I101/3</f>
        <v>4133.333333333333</v>
      </c>
      <c r="L101" s="46">
        <f>+$I101/3</f>
        <v>4133.333333333333</v>
      </c>
      <c r="M101" s="44"/>
      <c r="N101" s="45">
        <f t="shared" ref="N101:O102" si="40">+$I101/2</f>
        <v>6200</v>
      </c>
      <c r="O101" s="47">
        <f t="shared" si="40"/>
        <v>6200</v>
      </c>
      <c r="P101" s="48"/>
    </row>
    <row r="102" spans="2:16">
      <c r="B102" s="40" t="s">
        <v>176</v>
      </c>
      <c r="C102" s="142" t="s">
        <v>177</v>
      </c>
      <c r="D102" s="41">
        <v>60</v>
      </c>
      <c r="E102" s="41" t="s">
        <v>47</v>
      </c>
      <c r="F102" s="41">
        <v>1</v>
      </c>
      <c r="G102" s="42">
        <v>1</v>
      </c>
      <c r="H102" s="43">
        <v>182.94077292476558</v>
      </c>
      <c r="I102" s="44">
        <f t="shared" si="38"/>
        <v>10976.446375485935</v>
      </c>
      <c r="J102" s="45">
        <v>5488.2231877429676</v>
      </c>
      <c r="K102" s="46">
        <v>5488.2231877429676</v>
      </c>
      <c r="L102" s="46"/>
      <c r="M102" s="44"/>
      <c r="N102" s="45">
        <f t="shared" si="40"/>
        <v>5488.2231877429676</v>
      </c>
      <c r="O102" s="47">
        <f t="shared" si="40"/>
        <v>5488.2231877429676</v>
      </c>
      <c r="P102" s="48"/>
    </row>
    <row r="103" spans="2:16">
      <c r="B103" s="33" t="s">
        <v>178</v>
      </c>
      <c r="C103" s="141" t="s">
        <v>179</v>
      </c>
      <c r="D103" s="34"/>
      <c r="E103" s="34"/>
      <c r="F103" s="34"/>
      <c r="G103" s="34"/>
      <c r="H103" s="35"/>
      <c r="I103" s="36">
        <f>SUM(I104:I106)</f>
        <v>8071.4993520847611</v>
      </c>
      <c r="J103" s="37">
        <f>SUM(J104:J106)</f>
        <v>4035.749676042381</v>
      </c>
      <c r="K103" s="49">
        <f>SUM(K104:K106)</f>
        <v>4035.749676042381</v>
      </c>
      <c r="L103" s="49">
        <v>0</v>
      </c>
      <c r="M103" s="36"/>
      <c r="N103" s="37">
        <f>SUM(N104:N106)</f>
        <v>4035.7496760423805</v>
      </c>
      <c r="O103" s="38">
        <f>SUM(O104:O106)</f>
        <v>4035.7496760423805</v>
      </c>
      <c r="P103" s="39"/>
    </row>
    <row r="104" spans="2:16">
      <c r="B104" s="40" t="s">
        <v>180</v>
      </c>
      <c r="C104" s="142" t="s">
        <v>181</v>
      </c>
      <c r="D104" s="41">
        <v>1</v>
      </c>
      <c r="E104" s="41" t="s">
        <v>182</v>
      </c>
      <c r="F104" s="41">
        <v>1</v>
      </c>
      <c r="G104" s="42">
        <v>1</v>
      </c>
      <c r="H104" s="43">
        <v>698.98620321670853</v>
      </c>
      <c r="I104" s="44">
        <f t="shared" ref="I104:I106" si="41">+D104*F104*G104*H104</f>
        <v>698.98620321670853</v>
      </c>
      <c r="J104" s="45">
        <v>349.49310160835427</v>
      </c>
      <c r="K104" s="46">
        <v>349.49310160835427</v>
      </c>
      <c r="L104" s="46"/>
      <c r="M104" s="44"/>
      <c r="N104" s="45">
        <f t="shared" ref="N104:O106" si="42">+$I104/2</f>
        <v>349.49310160835427</v>
      </c>
      <c r="O104" s="47">
        <f t="shared" si="42"/>
        <v>349.49310160835427</v>
      </c>
      <c r="P104" s="48"/>
    </row>
    <row r="105" spans="2:16">
      <c r="B105" s="40" t="s">
        <v>183</v>
      </c>
      <c r="C105" s="142" t="s">
        <v>184</v>
      </c>
      <c r="D105" s="74">
        <v>12</v>
      </c>
      <c r="E105" s="74" t="s">
        <v>47</v>
      </c>
      <c r="F105" s="41">
        <v>23</v>
      </c>
      <c r="G105" s="42">
        <v>1</v>
      </c>
      <c r="H105" s="43">
        <v>22.867596615595698</v>
      </c>
      <c r="I105" s="44">
        <f t="shared" si="41"/>
        <v>6311.4566659044121</v>
      </c>
      <c r="J105" s="45">
        <v>3155.7283329522065</v>
      </c>
      <c r="K105" s="46">
        <v>3155.7283329522065</v>
      </c>
      <c r="L105" s="46"/>
      <c r="M105" s="44"/>
      <c r="N105" s="45">
        <f t="shared" si="42"/>
        <v>3155.7283329522061</v>
      </c>
      <c r="O105" s="47">
        <f t="shared" si="42"/>
        <v>3155.7283329522061</v>
      </c>
      <c r="P105" s="48"/>
    </row>
    <row r="106" spans="2:16">
      <c r="B106" s="40" t="s">
        <v>185</v>
      </c>
      <c r="C106" s="142" t="s">
        <v>186</v>
      </c>
      <c r="D106" s="74">
        <v>1</v>
      </c>
      <c r="E106" s="74" t="s">
        <v>47</v>
      </c>
      <c r="F106" s="41">
        <v>24</v>
      </c>
      <c r="G106" s="42">
        <v>1</v>
      </c>
      <c r="H106" s="43">
        <v>44.210686790151684</v>
      </c>
      <c r="I106" s="44">
        <f t="shared" si="41"/>
        <v>1061.0564829636405</v>
      </c>
      <c r="J106" s="45">
        <v>530.52824148182026</v>
      </c>
      <c r="K106" s="46">
        <v>530.52824148182026</v>
      </c>
      <c r="L106" s="46"/>
      <c r="M106" s="44"/>
      <c r="N106" s="45">
        <f t="shared" si="42"/>
        <v>530.52824148182026</v>
      </c>
      <c r="O106" s="47">
        <f t="shared" si="42"/>
        <v>530.52824148182026</v>
      </c>
      <c r="P106" s="48"/>
    </row>
    <row r="107" spans="2:16">
      <c r="B107" s="33" t="s">
        <v>187</v>
      </c>
      <c r="C107" s="141" t="s">
        <v>188</v>
      </c>
      <c r="D107" s="34"/>
      <c r="E107" s="34"/>
      <c r="F107" s="34"/>
      <c r="G107" s="34"/>
      <c r="H107" s="35"/>
      <c r="I107" s="36">
        <f>SUM(I108:I110)</f>
        <v>76641.635737053133</v>
      </c>
      <c r="J107" s="37">
        <f>SUM(J108:J110)</f>
        <v>25547.211912351049</v>
      </c>
      <c r="K107" s="49">
        <f>SUM(K108:K110)</f>
        <v>25547.211912351049</v>
      </c>
      <c r="L107" s="49">
        <f>SUM(L108:L110)</f>
        <v>25547.211912351049</v>
      </c>
      <c r="M107" s="36"/>
      <c r="N107" s="37">
        <f>SUM(N108:N110)</f>
        <v>38320.817868526567</v>
      </c>
      <c r="O107" s="38">
        <f>SUM(O108:O110)</f>
        <v>38320.817868526567</v>
      </c>
      <c r="P107" s="39"/>
    </row>
    <row r="108" spans="2:16">
      <c r="B108" s="40" t="s">
        <v>189</v>
      </c>
      <c r="C108" s="142" t="s">
        <v>190</v>
      </c>
      <c r="D108" s="41">
        <v>1</v>
      </c>
      <c r="E108" s="41" t="s">
        <v>47</v>
      </c>
      <c r="F108" s="41">
        <v>24</v>
      </c>
      <c r="G108" s="42">
        <v>0.1</v>
      </c>
      <c r="H108" s="43">
        <v>23995.147598724496</v>
      </c>
      <c r="I108" s="44">
        <f t="shared" ref="I108:I118" si="43">+D108*F108*G108*H108</f>
        <v>57588.354236938801</v>
      </c>
      <c r="J108" s="45">
        <f>+$I108/3</f>
        <v>19196.118078979602</v>
      </c>
      <c r="K108" s="46">
        <f t="shared" ref="K108:K110" si="44">+$I108/3</f>
        <v>19196.118078979602</v>
      </c>
      <c r="L108" s="46">
        <f>+$I108/3</f>
        <v>19196.118078979602</v>
      </c>
      <c r="M108" s="44"/>
      <c r="N108" s="45">
        <f t="shared" ref="N108:O110" si="45">+$I108/2</f>
        <v>28794.177118469401</v>
      </c>
      <c r="O108" s="47">
        <f t="shared" si="45"/>
        <v>28794.177118469401</v>
      </c>
      <c r="P108" s="48"/>
    </row>
    <row r="109" spans="2:16">
      <c r="B109" s="40" t="s">
        <v>191</v>
      </c>
      <c r="C109" s="142" t="s">
        <v>192</v>
      </c>
      <c r="D109" s="41">
        <v>1</v>
      </c>
      <c r="E109" s="41" t="s">
        <v>47</v>
      </c>
      <c r="F109" s="41">
        <v>24</v>
      </c>
      <c r="G109" s="42">
        <v>0.2</v>
      </c>
      <c r="H109" s="43">
        <v>3731.2295144446985</v>
      </c>
      <c r="I109" s="44">
        <f t="shared" si="43"/>
        <v>17909.901669334555</v>
      </c>
      <c r="J109" s="45">
        <f>+$I109/3</f>
        <v>5969.9672231115183</v>
      </c>
      <c r="K109" s="46">
        <f t="shared" si="44"/>
        <v>5969.9672231115183</v>
      </c>
      <c r="L109" s="46">
        <f>+$I109/3</f>
        <v>5969.9672231115183</v>
      </c>
      <c r="M109" s="44"/>
      <c r="N109" s="45">
        <f t="shared" si="45"/>
        <v>8954.9508346672774</v>
      </c>
      <c r="O109" s="47">
        <f t="shared" si="45"/>
        <v>8954.9508346672774</v>
      </c>
      <c r="P109" s="48"/>
    </row>
    <row r="110" spans="2:16">
      <c r="B110" s="40" t="s">
        <v>193</v>
      </c>
      <c r="C110" s="142" t="s">
        <v>194</v>
      </c>
      <c r="D110" s="41">
        <v>1</v>
      </c>
      <c r="E110" s="41" t="s">
        <v>47</v>
      </c>
      <c r="F110" s="41">
        <v>15</v>
      </c>
      <c r="G110" s="42">
        <v>1</v>
      </c>
      <c r="H110" s="43">
        <v>76.225322051985671</v>
      </c>
      <c r="I110" s="44">
        <f t="shared" si="43"/>
        <v>1143.3798307797852</v>
      </c>
      <c r="J110" s="45">
        <f>+$I110/3</f>
        <v>381.12661025992838</v>
      </c>
      <c r="K110" s="46">
        <f t="shared" si="44"/>
        <v>381.12661025992838</v>
      </c>
      <c r="L110" s="46">
        <f>+$I110/3</f>
        <v>381.12661025992838</v>
      </c>
      <c r="M110" s="44"/>
      <c r="N110" s="45">
        <f t="shared" si="45"/>
        <v>571.68991538989258</v>
      </c>
      <c r="O110" s="47">
        <f t="shared" si="45"/>
        <v>571.68991538989258</v>
      </c>
      <c r="P110" s="48"/>
    </row>
    <row r="111" spans="2:16">
      <c r="B111" s="33" t="s">
        <v>195</v>
      </c>
      <c r="C111" s="141" t="s">
        <v>196</v>
      </c>
      <c r="D111" s="34"/>
      <c r="E111" s="34"/>
      <c r="F111" s="34"/>
      <c r="G111" s="34"/>
      <c r="H111" s="35"/>
      <c r="I111" s="36">
        <f>SUM(I112:I118)</f>
        <v>14525.438803030196</v>
      </c>
      <c r="J111" s="37"/>
      <c r="K111" s="49"/>
      <c r="L111" s="49">
        <f>SUM(L112:L118)</f>
        <v>14525.438803030196</v>
      </c>
      <c r="M111" s="36"/>
      <c r="N111" s="37">
        <f>SUM(N112:N118)</f>
        <v>7262.7194015150981</v>
      </c>
      <c r="O111" s="38">
        <f>SUM(O112:O118)</f>
        <v>7262.7194015150981</v>
      </c>
      <c r="P111" s="39"/>
    </row>
    <row r="112" spans="2:16">
      <c r="B112" s="40" t="s">
        <v>197</v>
      </c>
      <c r="C112" s="142" t="s">
        <v>198</v>
      </c>
      <c r="D112" s="41">
        <v>1</v>
      </c>
      <c r="E112" s="41" t="s">
        <v>199</v>
      </c>
      <c r="F112" s="41">
        <v>24</v>
      </c>
      <c r="G112" s="42">
        <v>0.1</v>
      </c>
      <c r="H112" s="43">
        <v>914.70386462382794</v>
      </c>
      <c r="I112" s="44">
        <f t="shared" si="43"/>
        <v>2195.2892750971873</v>
      </c>
      <c r="J112" s="45"/>
      <c r="K112" s="46"/>
      <c r="L112" s="46">
        <f t="shared" ref="L112:L118" si="46">+$I112</f>
        <v>2195.2892750971873</v>
      </c>
      <c r="M112" s="44"/>
      <c r="N112" s="45">
        <f t="shared" ref="N112:O118" si="47">+$I112/2</f>
        <v>1097.6446375485937</v>
      </c>
      <c r="O112" s="47">
        <f t="shared" si="47"/>
        <v>1097.6446375485937</v>
      </c>
      <c r="P112" s="48"/>
    </row>
    <row r="113" spans="2:16">
      <c r="B113" s="40" t="s">
        <v>200</v>
      </c>
      <c r="C113" s="142" t="s">
        <v>201</v>
      </c>
      <c r="D113" s="41">
        <v>1</v>
      </c>
      <c r="E113" s="41" t="s">
        <v>202</v>
      </c>
      <c r="F113" s="41">
        <v>24</v>
      </c>
      <c r="G113" s="42">
        <v>0.1</v>
      </c>
      <c r="H113" s="43">
        <v>1143.3798307797849</v>
      </c>
      <c r="I113" s="44">
        <f t="shared" si="43"/>
        <v>2744.1115938714843</v>
      </c>
      <c r="J113" s="45"/>
      <c r="K113" s="46"/>
      <c r="L113" s="46">
        <f t="shared" si="46"/>
        <v>2744.1115938714843</v>
      </c>
      <c r="M113" s="44"/>
      <c r="N113" s="45">
        <f t="shared" si="47"/>
        <v>1372.0557969357421</v>
      </c>
      <c r="O113" s="47">
        <f t="shared" si="47"/>
        <v>1372.0557969357421</v>
      </c>
      <c r="P113" s="48"/>
    </row>
    <row r="114" spans="2:16">
      <c r="B114" s="40" t="s">
        <v>203</v>
      </c>
      <c r="C114" s="142" t="s">
        <v>204</v>
      </c>
      <c r="D114" s="41">
        <v>1</v>
      </c>
      <c r="E114" s="41" t="s">
        <v>202</v>
      </c>
      <c r="F114" s="41">
        <v>24</v>
      </c>
      <c r="G114" s="42">
        <v>0.1</v>
      </c>
      <c r="H114" s="43">
        <v>762.25322051985665</v>
      </c>
      <c r="I114" s="44">
        <f t="shared" si="43"/>
        <v>1829.4077292476563</v>
      </c>
      <c r="J114" s="45"/>
      <c r="K114" s="46"/>
      <c r="L114" s="46">
        <f t="shared" si="46"/>
        <v>1829.4077292476563</v>
      </c>
      <c r="M114" s="44"/>
      <c r="N114" s="45">
        <f t="shared" si="47"/>
        <v>914.70386462382817</v>
      </c>
      <c r="O114" s="47">
        <f t="shared" si="47"/>
        <v>914.70386462382817</v>
      </c>
      <c r="P114" s="48"/>
    </row>
    <row r="115" spans="2:16">
      <c r="B115" s="40" t="s">
        <v>205</v>
      </c>
      <c r="C115" s="142" t="s">
        <v>206</v>
      </c>
      <c r="D115" s="41">
        <v>1</v>
      </c>
      <c r="E115" s="41" t="s">
        <v>202</v>
      </c>
      <c r="F115" s="41">
        <v>24</v>
      </c>
      <c r="G115" s="42">
        <v>0.1</v>
      </c>
      <c r="H115" s="43">
        <v>106.71545087277993</v>
      </c>
      <c r="I115" s="44">
        <f t="shared" si="43"/>
        <v>256.11708209467184</v>
      </c>
      <c r="J115" s="45"/>
      <c r="K115" s="46"/>
      <c r="L115" s="46">
        <f t="shared" si="46"/>
        <v>256.11708209467184</v>
      </c>
      <c r="M115" s="44"/>
      <c r="N115" s="45">
        <f t="shared" si="47"/>
        <v>128.05854104733592</v>
      </c>
      <c r="O115" s="47">
        <f t="shared" si="47"/>
        <v>128.05854104733592</v>
      </c>
      <c r="P115" s="48"/>
    </row>
    <row r="116" spans="2:16">
      <c r="B116" s="40" t="s">
        <v>207</v>
      </c>
      <c r="C116" s="142" t="s">
        <v>208</v>
      </c>
      <c r="D116" s="41">
        <v>1</v>
      </c>
      <c r="E116" s="41" t="s">
        <v>209</v>
      </c>
      <c r="F116" s="41">
        <v>24</v>
      </c>
      <c r="G116" s="42">
        <v>0.1</v>
      </c>
      <c r="H116" s="43">
        <v>457.35193231191397</v>
      </c>
      <c r="I116" s="44">
        <f t="shared" si="43"/>
        <v>1097.6446375485937</v>
      </c>
      <c r="J116" s="45"/>
      <c r="K116" s="46"/>
      <c r="L116" s="46">
        <f t="shared" si="46"/>
        <v>1097.6446375485937</v>
      </c>
      <c r="M116" s="44"/>
      <c r="N116" s="45">
        <f t="shared" si="47"/>
        <v>548.82231877429683</v>
      </c>
      <c r="O116" s="47">
        <f t="shared" si="47"/>
        <v>548.82231877429683</v>
      </c>
      <c r="P116" s="48"/>
    </row>
    <row r="117" spans="2:16">
      <c r="B117" s="40" t="s">
        <v>210</v>
      </c>
      <c r="C117" s="142" t="s">
        <v>211</v>
      </c>
      <c r="D117" s="41">
        <v>1</v>
      </c>
      <c r="E117" s="41" t="s">
        <v>199</v>
      </c>
      <c r="F117" s="41">
        <v>24</v>
      </c>
      <c r="G117" s="42">
        <v>0.1</v>
      </c>
      <c r="H117" s="43">
        <v>381.12661025992833</v>
      </c>
      <c r="I117" s="44">
        <f t="shared" si="43"/>
        <v>914.70386462382817</v>
      </c>
      <c r="J117" s="45"/>
      <c r="K117" s="46"/>
      <c r="L117" s="46">
        <f t="shared" si="46"/>
        <v>914.70386462382817</v>
      </c>
      <c r="M117" s="44"/>
      <c r="N117" s="45">
        <f t="shared" si="47"/>
        <v>457.35193231191408</v>
      </c>
      <c r="O117" s="47">
        <f t="shared" si="47"/>
        <v>457.35193231191408</v>
      </c>
      <c r="P117" s="48"/>
    </row>
    <row r="118" spans="2:16">
      <c r="B118" s="40" t="s">
        <v>212</v>
      </c>
      <c r="C118" s="142" t="s">
        <v>213</v>
      </c>
      <c r="D118" s="41">
        <v>1</v>
      </c>
      <c r="E118" s="41" t="s">
        <v>214</v>
      </c>
      <c r="F118" s="41">
        <v>24</v>
      </c>
      <c r="G118" s="42">
        <v>1</v>
      </c>
      <c r="H118" s="43">
        <v>228.67352585611556</v>
      </c>
      <c r="I118" s="44">
        <f t="shared" si="43"/>
        <v>5488.1646205467732</v>
      </c>
      <c r="J118" s="45"/>
      <c r="K118" s="46"/>
      <c r="L118" s="46">
        <f t="shared" si="46"/>
        <v>5488.1646205467732</v>
      </c>
      <c r="M118" s="44"/>
      <c r="N118" s="45">
        <f t="shared" si="47"/>
        <v>2744.0823102733866</v>
      </c>
      <c r="O118" s="47">
        <f t="shared" si="47"/>
        <v>2744.0823102733866</v>
      </c>
      <c r="P118" s="48"/>
    </row>
    <row r="119" spans="2:16">
      <c r="B119" s="33" t="s">
        <v>215</v>
      </c>
      <c r="C119" s="141" t="s">
        <v>216</v>
      </c>
      <c r="D119" s="34"/>
      <c r="E119" s="34"/>
      <c r="F119" s="34"/>
      <c r="G119" s="34"/>
      <c r="H119" s="35"/>
      <c r="I119" s="36">
        <f>+I120+I121+I122</f>
        <v>40204.18320754046</v>
      </c>
      <c r="J119" s="37"/>
      <c r="K119" s="49"/>
      <c r="L119" s="49">
        <f>+L120+L121+L122</f>
        <v>40204.18320754046</v>
      </c>
      <c r="M119" s="36"/>
      <c r="N119" s="37">
        <f>+N120+N121+N122</f>
        <v>20102.09160377023</v>
      </c>
      <c r="O119" s="38">
        <f>+O120+O121+O122</f>
        <v>20102.09160377023</v>
      </c>
      <c r="P119" s="39"/>
    </row>
    <row r="120" spans="2:16">
      <c r="B120" s="57" t="s">
        <v>217</v>
      </c>
      <c r="C120" s="143" t="s">
        <v>218</v>
      </c>
      <c r="D120" s="58">
        <v>5</v>
      </c>
      <c r="E120" s="58" t="s">
        <v>175</v>
      </c>
      <c r="F120" s="58">
        <v>24</v>
      </c>
      <c r="G120" s="65">
        <v>1</v>
      </c>
      <c r="H120" s="59">
        <v>132.63206037045504</v>
      </c>
      <c r="I120" s="60">
        <f t="shared" ref="I120:I126" si="48">+D120*F120*G120*H120</f>
        <v>15915.847244454604</v>
      </c>
      <c r="J120" s="61"/>
      <c r="K120" s="62"/>
      <c r="L120" s="62">
        <f t="shared" ref="L120:L126" si="49">+$I120</f>
        <v>15915.847244454604</v>
      </c>
      <c r="M120" s="60"/>
      <c r="N120" s="61">
        <f t="shared" ref="N120:O121" si="50">+$I120/2</f>
        <v>7957.9236222273021</v>
      </c>
      <c r="O120" s="64">
        <f t="shared" si="50"/>
        <v>7957.9236222273021</v>
      </c>
      <c r="P120" s="63"/>
    </row>
    <row r="121" spans="2:16">
      <c r="B121" s="57" t="s">
        <v>219</v>
      </c>
      <c r="C121" s="143" t="s">
        <v>220</v>
      </c>
      <c r="D121" s="58">
        <v>4</v>
      </c>
      <c r="E121" s="58" t="s">
        <v>221</v>
      </c>
      <c r="F121" s="58">
        <v>3</v>
      </c>
      <c r="G121" s="65">
        <v>1</v>
      </c>
      <c r="H121" s="59">
        <v>666.96445041367042</v>
      </c>
      <c r="I121" s="60">
        <f t="shared" si="48"/>
        <v>8003.573404964045</v>
      </c>
      <c r="J121" s="61"/>
      <c r="K121" s="62"/>
      <c r="L121" s="62">
        <f t="shared" si="49"/>
        <v>8003.573404964045</v>
      </c>
      <c r="M121" s="60"/>
      <c r="N121" s="61">
        <f t="shared" si="50"/>
        <v>4001.7867024820225</v>
      </c>
      <c r="O121" s="64">
        <f t="shared" si="50"/>
        <v>4001.7867024820225</v>
      </c>
      <c r="P121" s="63"/>
    </row>
    <row r="122" spans="2:16">
      <c r="B122" s="57" t="s">
        <v>222</v>
      </c>
      <c r="C122" s="143" t="s">
        <v>223</v>
      </c>
      <c r="D122" s="58"/>
      <c r="E122" s="58"/>
      <c r="F122" s="58"/>
      <c r="G122" s="65"/>
      <c r="H122" s="59"/>
      <c r="I122" s="60">
        <f>SUM(I123:I126)</f>
        <v>16284.762558121807</v>
      </c>
      <c r="J122" s="61"/>
      <c r="K122" s="62"/>
      <c r="L122" s="62">
        <f>SUM(L123:L126)</f>
        <v>16284.762558121807</v>
      </c>
      <c r="M122" s="60"/>
      <c r="N122" s="61">
        <f>SUM(N123:N126)</f>
        <v>8142.3812790609036</v>
      </c>
      <c r="O122" s="64">
        <f>SUM(O123:O126)</f>
        <v>8142.3812790609036</v>
      </c>
      <c r="P122" s="63"/>
    </row>
    <row r="123" spans="2:16">
      <c r="B123" s="40" t="s">
        <v>224</v>
      </c>
      <c r="C123" s="142" t="s">
        <v>225</v>
      </c>
      <c r="D123" s="41">
        <v>1</v>
      </c>
      <c r="E123" s="41" t="s">
        <v>226</v>
      </c>
      <c r="F123" s="41">
        <v>4</v>
      </c>
      <c r="G123" s="42">
        <v>1</v>
      </c>
      <c r="H123" s="43">
        <v>914.70386462382794</v>
      </c>
      <c r="I123" s="44">
        <f t="shared" si="48"/>
        <v>3658.8154584953118</v>
      </c>
      <c r="J123" s="45"/>
      <c r="K123" s="46"/>
      <c r="L123" s="46">
        <f t="shared" si="49"/>
        <v>3658.8154584953118</v>
      </c>
      <c r="M123" s="44"/>
      <c r="N123" s="45">
        <f t="shared" ref="N123:O126" si="51">+$I123/2</f>
        <v>1829.4077292476559</v>
      </c>
      <c r="O123" s="47">
        <f t="shared" si="51"/>
        <v>1829.4077292476559</v>
      </c>
      <c r="P123" s="48"/>
    </row>
    <row r="124" spans="2:16">
      <c r="B124" s="40" t="s">
        <v>227</v>
      </c>
      <c r="C124" s="142" t="s">
        <v>228</v>
      </c>
      <c r="D124" s="41">
        <v>1</v>
      </c>
      <c r="E124" s="41" t="s">
        <v>229</v>
      </c>
      <c r="F124" s="41">
        <v>1</v>
      </c>
      <c r="G124" s="42">
        <v>0.1</v>
      </c>
      <c r="H124" s="43">
        <v>5823.462154127601</v>
      </c>
      <c r="I124" s="44">
        <f t="shared" si="48"/>
        <v>582.3462154127601</v>
      </c>
      <c r="J124" s="45"/>
      <c r="K124" s="46"/>
      <c r="L124" s="46">
        <f t="shared" si="49"/>
        <v>582.3462154127601</v>
      </c>
      <c r="M124" s="44"/>
      <c r="N124" s="45">
        <f t="shared" si="51"/>
        <v>291.17310770638005</v>
      </c>
      <c r="O124" s="47">
        <f t="shared" si="51"/>
        <v>291.17310770638005</v>
      </c>
      <c r="P124" s="48"/>
    </row>
    <row r="125" spans="2:16">
      <c r="B125" s="40" t="s">
        <v>230</v>
      </c>
      <c r="C125" s="142" t="s">
        <v>231</v>
      </c>
      <c r="D125" s="41">
        <v>1</v>
      </c>
      <c r="E125" s="41" t="s">
        <v>47</v>
      </c>
      <c r="F125" s="41">
        <v>1</v>
      </c>
      <c r="G125" s="42">
        <v>1</v>
      </c>
      <c r="H125" s="43">
        <v>3811.2661025992834</v>
      </c>
      <c r="I125" s="44">
        <f t="shared" si="48"/>
        <v>3811.2661025992834</v>
      </c>
      <c r="J125" s="45"/>
      <c r="K125" s="46"/>
      <c r="L125" s="46">
        <f t="shared" si="49"/>
        <v>3811.2661025992834</v>
      </c>
      <c r="M125" s="44"/>
      <c r="N125" s="45">
        <f t="shared" si="51"/>
        <v>1905.6330512996417</v>
      </c>
      <c r="O125" s="47">
        <f t="shared" si="51"/>
        <v>1905.6330512996417</v>
      </c>
      <c r="P125" s="48"/>
    </row>
    <row r="126" spans="2:16">
      <c r="B126" s="40" t="s">
        <v>232</v>
      </c>
      <c r="C126" s="142" t="s">
        <v>233</v>
      </c>
      <c r="D126" s="41">
        <v>3</v>
      </c>
      <c r="E126" s="41" t="s">
        <v>234</v>
      </c>
      <c r="F126" s="41">
        <v>1</v>
      </c>
      <c r="G126" s="42">
        <v>1</v>
      </c>
      <c r="H126" s="43">
        <v>2744.1115938714838</v>
      </c>
      <c r="I126" s="44">
        <f t="shared" si="48"/>
        <v>8232.3347816144524</v>
      </c>
      <c r="J126" s="45"/>
      <c r="K126" s="46"/>
      <c r="L126" s="46">
        <f t="shared" si="49"/>
        <v>8232.3347816144524</v>
      </c>
      <c r="M126" s="44"/>
      <c r="N126" s="45">
        <f t="shared" si="51"/>
        <v>4116.1673908072262</v>
      </c>
      <c r="O126" s="47">
        <f t="shared" si="51"/>
        <v>4116.1673908072262</v>
      </c>
      <c r="P126" s="48"/>
    </row>
    <row r="127" spans="2:16">
      <c r="B127" s="33" t="s">
        <v>235</v>
      </c>
      <c r="C127" s="141" t="s">
        <v>236</v>
      </c>
      <c r="D127" s="34"/>
      <c r="E127" s="34"/>
      <c r="F127" s="34"/>
      <c r="G127" s="34"/>
      <c r="H127" s="35"/>
      <c r="I127" s="36">
        <f>SUM(I128:I130)</f>
        <v>25952.636982302196</v>
      </c>
      <c r="J127" s="37">
        <f>SUM(J128:J130)</f>
        <v>8650.8789941007326</v>
      </c>
      <c r="K127" s="49">
        <f>SUM(K128:K130)</f>
        <v>8650.8789941007326</v>
      </c>
      <c r="L127" s="49">
        <f>SUM(L128:L130)</f>
        <v>8650.8789941007326</v>
      </c>
      <c r="M127" s="36"/>
      <c r="N127" s="37">
        <f>SUM(N128:N130)</f>
        <v>8421</v>
      </c>
      <c r="O127" s="38">
        <f>SUM(O128:O130)</f>
        <v>17531.636982302196</v>
      </c>
      <c r="P127" s="39"/>
    </row>
    <row r="128" spans="2:16">
      <c r="B128" s="40" t="s">
        <v>237</v>
      </c>
      <c r="C128" s="142" t="s">
        <v>238</v>
      </c>
      <c r="D128" s="41">
        <v>1</v>
      </c>
      <c r="E128" s="41" t="s">
        <v>47</v>
      </c>
      <c r="F128" s="41">
        <v>1</v>
      </c>
      <c r="G128" s="42">
        <v>1</v>
      </c>
      <c r="H128" s="43">
        <v>6860.2057756834702</v>
      </c>
      <c r="I128" s="44">
        <f t="shared" ref="I128:I130" si="52">+D128*F128*G128*H128</f>
        <v>6860.2057756834702</v>
      </c>
      <c r="J128" s="45">
        <f>+$I128/3</f>
        <v>2286.7352585611566</v>
      </c>
      <c r="K128" s="46">
        <f t="shared" ref="K128:K130" si="53">+$I128/3</f>
        <v>2286.7352585611566</v>
      </c>
      <c r="L128" s="46">
        <f>+$I128/3</f>
        <v>2286.7352585611566</v>
      </c>
      <c r="M128" s="44"/>
      <c r="N128" s="45"/>
      <c r="O128" s="47">
        <f>+$I128</f>
        <v>6860.2057756834702</v>
      </c>
      <c r="P128" s="48"/>
    </row>
    <row r="129" spans="2:16">
      <c r="B129" s="40" t="s">
        <v>239</v>
      </c>
      <c r="C129" s="142" t="s">
        <v>240</v>
      </c>
      <c r="D129" s="41">
        <v>1</v>
      </c>
      <c r="E129" s="41" t="s">
        <v>47</v>
      </c>
      <c r="F129" s="41">
        <v>1</v>
      </c>
      <c r="G129" s="42">
        <v>1</v>
      </c>
      <c r="H129" s="43">
        <v>8421</v>
      </c>
      <c r="I129" s="44">
        <f t="shared" si="52"/>
        <v>8421</v>
      </c>
      <c r="J129" s="45">
        <f>+$I129/3</f>
        <v>2807</v>
      </c>
      <c r="K129" s="46">
        <f t="shared" si="53"/>
        <v>2807</v>
      </c>
      <c r="L129" s="46">
        <f>+$I129/3</f>
        <v>2807</v>
      </c>
      <c r="M129" s="44"/>
      <c r="N129" s="45">
        <f>+$I129</f>
        <v>8421</v>
      </c>
      <c r="O129" s="47"/>
      <c r="P129" s="48"/>
    </row>
    <row r="130" spans="2:16">
      <c r="B130" s="40" t="s">
        <v>241</v>
      </c>
      <c r="C130" s="142" t="s">
        <v>242</v>
      </c>
      <c r="D130" s="41">
        <v>1</v>
      </c>
      <c r="E130" s="41" t="s">
        <v>47</v>
      </c>
      <c r="F130" s="41">
        <v>1</v>
      </c>
      <c r="G130" s="42">
        <v>1</v>
      </c>
      <c r="H130" s="43">
        <v>10671.431206618727</v>
      </c>
      <c r="I130" s="44">
        <f t="shared" si="52"/>
        <v>10671.431206618727</v>
      </c>
      <c r="J130" s="45">
        <f>+$I130/3</f>
        <v>3557.1437355395756</v>
      </c>
      <c r="K130" s="46">
        <f t="shared" si="53"/>
        <v>3557.1437355395756</v>
      </c>
      <c r="L130" s="46">
        <f>+$I130/3</f>
        <v>3557.1437355395756</v>
      </c>
      <c r="M130" s="44"/>
      <c r="N130" s="45"/>
      <c r="O130" s="47">
        <f>+$I130</f>
        <v>10671.431206618727</v>
      </c>
      <c r="P130" s="48"/>
    </row>
    <row r="131" spans="2:16">
      <c r="B131" s="75"/>
      <c r="C131" s="145"/>
      <c r="D131" s="76"/>
      <c r="E131" s="76"/>
      <c r="F131" s="76"/>
      <c r="G131" s="76"/>
      <c r="H131" s="77"/>
      <c r="I131" s="77"/>
      <c r="J131" s="78"/>
      <c r="K131" s="79"/>
      <c r="L131" s="79"/>
      <c r="M131" s="79"/>
      <c r="N131" s="78"/>
      <c r="O131" s="80"/>
      <c r="P131" s="81"/>
    </row>
    <row r="132" spans="2:16">
      <c r="B132" s="26" t="s">
        <v>243</v>
      </c>
      <c r="C132" s="140" t="s">
        <v>244</v>
      </c>
      <c r="D132" s="27"/>
      <c r="E132" s="27"/>
      <c r="F132" s="27"/>
      <c r="G132" s="27"/>
      <c r="H132" s="28"/>
      <c r="I132" s="29">
        <f t="shared" ref="I132:O132" si="54">+I134+I136</f>
        <v>17313.667200243923</v>
      </c>
      <c r="J132" s="53">
        <f t="shared" si="54"/>
        <v>0</v>
      </c>
      <c r="K132" s="54">
        <f t="shared" si="54"/>
        <v>0</v>
      </c>
      <c r="L132" s="54">
        <f t="shared" si="54"/>
        <v>13171.735650583123</v>
      </c>
      <c r="M132" s="29">
        <f>+M134+M136</f>
        <v>4141.9315496607996</v>
      </c>
      <c r="N132" s="53">
        <f t="shared" si="54"/>
        <v>10727.799374952361</v>
      </c>
      <c r="O132" s="55">
        <f t="shared" si="54"/>
        <v>6585.8678252915615</v>
      </c>
      <c r="P132" s="32">
        <f>+I132/$I$234</f>
        <v>9.7067309735148089E-3</v>
      </c>
    </row>
    <row r="133" spans="2:16" ht="5.25" customHeight="1">
      <c r="B133" s="75"/>
      <c r="C133" s="158"/>
      <c r="D133" s="158"/>
      <c r="E133" s="158"/>
      <c r="F133" s="158"/>
      <c r="G133" s="76"/>
      <c r="H133" s="77"/>
      <c r="I133" s="79"/>
      <c r="J133" s="78"/>
      <c r="K133" s="79"/>
      <c r="L133" s="79"/>
      <c r="M133" s="79"/>
      <c r="N133" s="78"/>
      <c r="O133" s="80"/>
      <c r="P133" s="81"/>
    </row>
    <row r="134" spans="2:16">
      <c r="B134" s="33" t="s">
        <v>245</v>
      </c>
      <c r="C134" s="141" t="s">
        <v>246</v>
      </c>
      <c r="D134" s="34">
        <v>1</v>
      </c>
      <c r="E134" s="34" t="s">
        <v>247</v>
      </c>
      <c r="F134" s="34">
        <v>1</v>
      </c>
      <c r="G134" s="82">
        <v>1</v>
      </c>
      <c r="H134" s="35">
        <f>2141.9315496608+2000</f>
        <v>4141.9315496607996</v>
      </c>
      <c r="I134" s="36">
        <f t="shared" ref="I134" si="55">+D134*F134*G134*H134</f>
        <v>4141.9315496607996</v>
      </c>
      <c r="J134" s="37"/>
      <c r="K134" s="49"/>
      <c r="L134" s="49"/>
      <c r="M134" s="36">
        <f>+$I134</f>
        <v>4141.9315496607996</v>
      </c>
      <c r="N134" s="37">
        <f>+$I134</f>
        <v>4141.9315496607996</v>
      </c>
      <c r="O134" s="38"/>
      <c r="P134" s="39"/>
    </row>
    <row r="135" spans="2:16" ht="6" customHeight="1">
      <c r="B135" s="75"/>
      <c r="C135" s="145"/>
      <c r="D135" s="76"/>
      <c r="E135" s="76"/>
      <c r="F135" s="76"/>
      <c r="G135" s="76"/>
      <c r="H135" s="77"/>
      <c r="I135" s="79"/>
      <c r="J135" s="78"/>
      <c r="K135" s="79"/>
      <c r="L135" s="79"/>
      <c r="M135" s="79"/>
      <c r="N135" s="78"/>
      <c r="O135" s="80"/>
      <c r="P135" s="81"/>
    </row>
    <row r="136" spans="2:16">
      <c r="B136" s="33" t="s">
        <v>248</v>
      </c>
      <c r="C136" s="141" t="s">
        <v>249</v>
      </c>
      <c r="D136" s="34"/>
      <c r="E136" s="34"/>
      <c r="F136" s="34"/>
      <c r="G136" s="34"/>
      <c r="H136" s="35"/>
      <c r="I136" s="36">
        <f>SUM(I137:I138)</f>
        <v>13171.735650583123</v>
      </c>
      <c r="J136" s="37"/>
      <c r="K136" s="49"/>
      <c r="L136" s="49">
        <f>SUM(L137:L138)</f>
        <v>13171.735650583123</v>
      </c>
      <c r="M136" s="36"/>
      <c r="N136" s="37">
        <f>SUM(N137:N138)</f>
        <v>6585.8678252915615</v>
      </c>
      <c r="O136" s="38">
        <f>SUM(O137:O138)</f>
        <v>6585.8678252915615</v>
      </c>
      <c r="P136" s="39"/>
    </row>
    <row r="137" spans="2:16">
      <c r="B137" s="40" t="s">
        <v>250</v>
      </c>
      <c r="C137" s="142" t="s">
        <v>251</v>
      </c>
      <c r="D137" s="41">
        <v>1</v>
      </c>
      <c r="E137" s="41" t="s">
        <v>252</v>
      </c>
      <c r="F137" s="41">
        <v>1</v>
      </c>
      <c r="G137" s="42">
        <v>1</v>
      </c>
      <c r="H137" s="43">
        <v>7622.5322051985668</v>
      </c>
      <c r="I137" s="44">
        <f t="shared" ref="I137" si="56">+D137*F137*G137*H137</f>
        <v>7622.5322051985668</v>
      </c>
      <c r="J137" s="45"/>
      <c r="K137" s="46"/>
      <c r="L137" s="46">
        <f>+$I137</f>
        <v>7622.5322051985668</v>
      </c>
      <c r="M137" s="44"/>
      <c r="N137" s="45">
        <f t="shared" ref="N137:O138" si="57">+$I137/2</f>
        <v>3811.2661025992834</v>
      </c>
      <c r="O137" s="47">
        <f t="shared" si="57"/>
        <v>3811.2661025992834</v>
      </c>
      <c r="P137" s="48"/>
    </row>
    <row r="138" spans="2:16">
      <c r="B138" s="40" t="s">
        <v>253</v>
      </c>
      <c r="C138" s="142" t="s">
        <v>254</v>
      </c>
      <c r="D138" s="41">
        <v>1</v>
      </c>
      <c r="E138" s="41" t="s">
        <v>175</v>
      </c>
      <c r="F138" s="41">
        <v>7</v>
      </c>
      <c r="G138" s="42">
        <v>1</v>
      </c>
      <c r="H138" s="83">
        <v>792.74334934065087</v>
      </c>
      <c r="I138" s="44">
        <f>+D138*F138*G138*H138</f>
        <v>5549.2034453845563</v>
      </c>
      <c r="J138" s="45"/>
      <c r="K138" s="46"/>
      <c r="L138" s="46">
        <f>+$I138</f>
        <v>5549.2034453845563</v>
      </c>
      <c r="M138" s="44"/>
      <c r="N138" s="45">
        <f t="shared" si="57"/>
        <v>2774.6017226922781</v>
      </c>
      <c r="O138" s="47">
        <f t="shared" si="57"/>
        <v>2774.6017226922781</v>
      </c>
      <c r="P138" s="48"/>
    </row>
    <row r="139" spans="2:16" ht="6" customHeight="1">
      <c r="B139" s="75"/>
      <c r="C139" s="145"/>
      <c r="D139" s="76"/>
      <c r="E139" s="76"/>
      <c r="F139" s="76"/>
      <c r="G139" s="76"/>
      <c r="H139" s="77"/>
      <c r="I139" s="79"/>
      <c r="J139" s="78"/>
      <c r="K139" s="79"/>
      <c r="L139" s="79"/>
      <c r="M139" s="79"/>
      <c r="N139" s="78"/>
      <c r="O139" s="80"/>
      <c r="P139" s="81"/>
    </row>
    <row r="140" spans="2:16">
      <c r="B140" s="26" t="s">
        <v>255</v>
      </c>
      <c r="C140" s="146"/>
      <c r="D140" s="26"/>
      <c r="E140" s="27"/>
      <c r="F140" s="27"/>
      <c r="G140" s="27"/>
      <c r="H140" s="28"/>
      <c r="I140" s="29">
        <f>+I142+I182+I206</f>
        <v>878405.34764315386</v>
      </c>
      <c r="J140" s="53">
        <f>+J142+J182+J206</f>
        <v>441452.09238509042</v>
      </c>
      <c r="K140" s="53">
        <f>+K142+K182+K206</f>
        <v>288730.84838783438</v>
      </c>
      <c r="L140" s="53">
        <f>+L142+L182+L206</f>
        <v>148222.40687022902</v>
      </c>
      <c r="M140" s="29"/>
      <c r="N140" s="53">
        <f>+N142+N182+N206</f>
        <v>439202.67382157693</v>
      </c>
      <c r="O140" s="55">
        <f>+O142+O182+O206</f>
        <v>439202.67382157693</v>
      </c>
      <c r="P140" s="32">
        <f>+I140/$I$234</f>
        <v>0.4924690013187224</v>
      </c>
    </row>
    <row r="141" spans="2:16" ht="3.75" customHeight="1">
      <c r="B141" s="75"/>
      <c r="C141" s="158"/>
      <c r="D141" s="158"/>
      <c r="E141" s="158"/>
      <c r="F141" s="158"/>
      <c r="G141" s="76"/>
      <c r="H141" s="77"/>
      <c r="I141" s="79"/>
      <c r="J141" s="78"/>
      <c r="K141" s="78"/>
      <c r="L141" s="78"/>
      <c r="M141" s="79"/>
      <c r="N141" s="78"/>
      <c r="O141" s="80"/>
      <c r="P141" s="81"/>
    </row>
    <row r="142" spans="2:16" ht="42" customHeight="1">
      <c r="B142" s="33" t="s">
        <v>256</v>
      </c>
      <c r="C142" s="165" t="s">
        <v>257</v>
      </c>
      <c r="D142" s="166"/>
      <c r="E142" s="166"/>
      <c r="F142" s="166"/>
      <c r="G142" s="166"/>
      <c r="H142" s="167"/>
      <c r="I142" s="36">
        <f>+I144+I148+I154+I160+I168+I175</f>
        <v>441452.09238509042</v>
      </c>
      <c r="J142" s="37">
        <f>+J144+J148+J154+J160+J168+J175</f>
        <v>441452.09238509042</v>
      </c>
      <c r="K142" s="37"/>
      <c r="L142" s="37"/>
      <c r="M142" s="36"/>
      <c r="N142" s="37">
        <f>+N144+N148+N154+N160+N168+N175</f>
        <v>220726.04619254521</v>
      </c>
      <c r="O142" s="38">
        <f>+O144+O148+O154+O160+O168+O175</f>
        <v>220726.04619254521</v>
      </c>
      <c r="P142" s="39"/>
    </row>
    <row r="143" spans="2:16" ht="3.75" customHeight="1">
      <c r="B143" s="75"/>
      <c r="C143" s="158"/>
      <c r="D143" s="158"/>
      <c r="E143" s="158"/>
      <c r="F143" s="158"/>
      <c r="G143" s="76"/>
      <c r="H143" s="77"/>
      <c r="I143" s="79"/>
      <c r="J143" s="78"/>
      <c r="K143" s="78"/>
      <c r="L143" s="78"/>
      <c r="M143" s="79"/>
      <c r="N143" s="78"/>
      <c r="O143" s="80"/>
      <c r="P143" s="81"/>
    </row>
    <row r="144" spans="2:16">
      <c r="B144" s="84" t="s">
        <v>258</v>
      </c>
      <c r="C144" s="170" t="s">
        <v>259</v>
      </c>
      <c r="D144" s="171"/>
      <c r="E144" s="171"/>
      <c r="F144" s="171"/>
      <c r="G144" s="85"/>
      <c r="H144" s="86"/>
      <c r="I144" s="87">
        <f>SUM(I146:I147)</f>
        <v>61590.060218004415</v>
      </c>
      <c r="J144" s="88">
        <f>SUM(J146:J147)</f>
        <v>61590.060218004415</v>
      </c>
      <c r="K144" s="88"/>
      <c r="L144" s="88"/>
      <c r="M144" s="87"/>
      <c r="N144" s="45">
        <f>SUM(N146:N147)</f>
        <v>30795.030109002208</v>
      </c>
      <c r="O144" s="47">
        <f>SUM(O146:O147)</f>
        <v>30795.030109002208</v>
      </c>
      <c r="P144" s="89"/>
    </row>
    <row r="145" spans="2:16" ht="7.5" customHeight="1">
      <c r="D145" s="1"/>
      <c r="F145" s="1"/>
      <c r="G145" s="1"/>
      <c r="H145" s="1"/>
      <c r="I145" s="1"/>
      <c r="J145" s="50"/>
      <c r="K145" s="51"/>
      <c r="L145" s="51"/>
      <c r="M145" s="51"/>
      <c r="N145" s="50"/>
      <c r="O145" s="52"/>
      <c r="P145" s="25"/>
    </row>
    <row r="146" spans="2:16" ht="25.5">
      <c r="B146" s="90" t="s">
        <v>260</v>
      </c>
      <c r="C146" s="91" t="s">
        <v>261</v>
      </c>
      <c r="D146" s="91">
        <v>25</v>
      </c>
      <c r="E146" s="91" t="s">
        <v>262</v>
      </c>
      <c r="F146" s="91">
        <v>4</v>
      </c>
      <c r="G146" s="91">
        <v>1</v>
      </c>
      <c r="H146" s="43">
        <v>571.68991538989246</v>
      </c>
      <c r="I146" s="44">
        <f t="shared" ref="I146:I147" si="58">+D146*F146*G146*H146</f>
        <v>57168.991538989249</v>
      </c>
      <c r="J146" s="45">
        <f>+$I146</f>
        <v>57168.991538989249</v>
      </c>
      <c r="K146" s="46"/>
      <c r="L146" s="46"/>
      <c r="M146" s="44"/>
      <c r="N146" s="45">
        <f t="shared" ref="N146:O147" si="59">+$I146/2</f>
        <v>28584.495769494624</v>
      </c>
      <c r="O146" s="47">
        <f t="shared" si="59"/>
        <v>28584.495769494624</v>
      </c>
      <c r="P146" s="48"/>
    </row>
    <row r="147" spans="2:16" ht="25.5">
      <c r="B147" s="90" t="s">
        <v>263</v>
      </c>
      <c r="C147" s="91" t="s">
        <v>264</v>
      </c>
      <c r="D147" s="91">
        <v>54</v>
      </c>
      <c r="E147" s="91" t="s">
        <v>265</v>
      </c>
      <c r="F147" s="91">
        <v>1</v>
      </c>
      <c r="G147" s="91">
        <v>1</v>
      </c>
      <c r="H147" s="43">
        <v>81.871642203984592</v>
      </c>
      <c r="I147" s="44">
        <f t="shared" si="58"/>
        <v>4421.0686790151676</v>
      </c>
      <c r="J147" s="45">
        <f>+$I147</f>
        <v>4421.0686790151676</v>
      </c>
      <c r="K147" s="46"/>
      <c r="L147" s="46"/>
      <c r="M147" s="44"/>
      <c r="N147" s="45">
        <f t="shared" si="59"/>
        <v>2210.5343395075838</v>
      </c>
      <c r="O147" s="47">
        <f t="shared" si="59"/>
        <v>2210.5343395075838</v>
      </c>
      <c r="P147" s="48"/>
    </row>
    <row r="148" spans="2:16">
      <c r="B148" s="92" t="s">
        <v>266</v>
      </c>
      <c r="C148" s="156" t="s">
        <v>267</v>
      </c>
      <c r="D148" s="157"/>
      <c r="E148" s="157"/>
      <c r="F148" s="157"/>
      <c r="G148" s="93"/>
      <c r="H148" s="94"/>
      <c r="I148" s="95">
        <f>SUM(I150:I152)</f>
        <v>79067.002058083686</v>
      </c>
      <c r="J148" s="96">
        <f>SUM(J150:J152)</f>
        <v>79067.002058083686</v>
      </c>
      <c r="K148" s="97"/>
      <c r="L148" s="97"/>
      <c r="M148" s="95"/>
      <c r="N148" s="96">
        <f>SUM(N150:N152)</f>
        <v>39533.501029041843</v>
      </c>
      <c r="O148" s="98">
        <f>SUM(O150:O152)</f>
        <v>39533.501029041843</v>
      </c>
      <c r="P148" s="99"/>
    </row>
    <row r="149" spans="2:16" ht="6.75" customHeight="1">
      <c r="B149" s="75"/>
      <c r="C149" s="158"/>
      <c r="D149" s="158"/>
      <c r="E149" s="158"/>
      <c r="F149" s="158"/>
      <c r="G149" s="76"/>
      <c r="H149" s="77"/>
      <c r="I149" s="79"/>
      <c r="J149" s="78"/>
      <c r="K149" s="79"/>
      <c r="L149" s="79"/>
      <c r="M149" s="79"/>
      <c r="N149" s="78"/>
      <c r="O149" s="80"/>
      <c r="P149" s="81"/>
    </row>
    <row r="150" spans="2:16">
      <c r="B150" s="90" t="s">
        <v>268</v>
      </c>
      <c r="C150" s="91" t="s">
        <v>269</v>
      </c>
      <c r="D150" s="91">
        <v>40</v>
      </c>
      <c r="E150" s="91" t="s">
        <v>270</v>
      </c>
      <c r="F150" s="91">
        <v>32</v>
      </c>
      <c r="G150" s="91">
        <v>1</v>
      </c>
      <c r="H150" s="43">
        <v>11.290875828950377</v>
      </c>
      <c r="I150" s="44">
        <f t="shared" ref="I150:I152" si="60">+D150*F150*G150*H150</f>
        <v>14452.321061056482</v>
      </c>
      <c r="J150" s="45">
        <f>+$I150</f>
        <v>14452.321061056482</v>
      </c>
      <c r="K150" s="46"/>
      <c r="L150" s="46"/>
      <c r="M150" s="44"/>
      <c r="N150" s="45">
        <f t="shared" ref="N150:O152" si="61">+$I150/2</f>
        <v>7226.160530528241</v>
      </c>
      <c r="O150" s="47">
        <f t="shared" si="61"/>
        <v>7226.160530528241</v>
      </c>
      <c r="P150" s="48"/>
    </row>
    <row r="151" spans="2:16" ht="25.5">
      <c r="B151" s="90" t="s">
        <v>271</v>
      </c>
      <c r="C151" s="91" t="s">
        <v>272</v>
      </c>
      <c r="D151" s="91">
        <v>4</v>
      </c>
      <c r="E151" s="91" t="s">
        <v>273</v>
      </c>
      <c r="F151" s="91">
        <v>32</v>
      </c>
      <c r="G151" s="91">
        <v>1</v>
      </c>
      <c r="H151" s="43">
        <v>261.83398124857075</v>
      </c>
      <c r="I151" s="44">
        <f t="shared" si="60"/>
        <v>33514.749599817056</v>
      </c>
      <c r="J151" s="45">
        <f>+$I151</f>
        <v>33514.749599817056</v>
      </c>
      <c r="K151" s="46"/>
      <c r="L151" s="46"/>
      <c r="M151" s="44"/>
      <c r="N151" s="45">
        <f t="shared" si="61"/>
        <v>16757.374799908528</v>
      </c>
      <c r="O151" s="47">
        <f t="shared" si="61"/>
        <v>16757.374799908528</v>
      </c>
      <c r="P151" s="48"/>
    </row>
    <row r="152" spans="2:16" ht="25.5">
      <c r="B152" s="90" t="s">
        <v>274</v>
      </c>
      <c r="C152" s="91" t="s">
        <v>275</v>
      </c>
      <c r="D152" s="91">
        <v>25</v>
      </c>
      <c r="E152" s="91" t="s">
        <v>270</v>
      </c>
      <c r="F152" s="91">
        <v>1</v>
      </c>
      <c r="G152" s="91">
        <v>1</v>
      </c>
      <c r="H152" s="43">
        <v>1243.997255888406</v>
      </c>
      <c r="I152" s="44">
        <f t="shared" si="60"/>
        <v>31099.931397210152</v>
      </c>
      <c r="J152" s="45">
        <f>+$I152</f>
        <v>31099.931397210152</v>
      </c>
      <c r="K152" s="46"/>
      <c r="L152" s="46"/>
      <c r="M152" s="44"/>
      <c r="N152" s="45">
        <f t="shared" si="61"/>
        <v>15549.965698605076</v>
      </c>
      <c r="O152" s="47">
        <f t="shared" si="61"/>
        <v>15549.965698605076</v>
      </c>
      <c r="P152" s="48"/>
    </row>
    <row r="153" spans="2:16" ht="4.5" customHeight="1">
      <c r="B153" s="75"/>
      <c r="C153" s="158"/>
      <c r="D153" s="158"/>
      <c r="E153" s="158"/>
      <c r="F153" s="158"/>
      <c r="G153" s="76"/>
      <c r="H153" s="77"/>
      <c r="I153" s="79"/>
      <c r="J153" s="78"/>
      <c r="K153" s="79"/>
      <c r="L153" s="79"/>
      <c r="M153" s="79"/>
      <c r="N153" s="78"/>
      <c r="O153" s="80"/>
      <c r="P153" s="81"/>
    </row>
    <row r="154" spans="2:16">
      <c r="B154" s="92" t="s">
        <v>276</v>
      </c>
      <c r="C154" s="156" t="s">
        <v>277</v>
      </c>
      <c r="D154" s="157"/>
      <c r="E154" s="157"/>
      <c r="F154" s="157"/>
      <c r="G154" s="93"/>
      <c r="H154" s="94"/>
      <c r="I154" s="95">
        <f>SUM(I156:I158)</f>
        <v>65962.34469090632</v>
      </c>
      <c r="J154" s="96">
        <f>SUM(J156:J158)</f>
        <v>65962.34469090632</v>
      </c>
      <c r="K154" s="97"/>
      <c r="L154" s="97"/>
      <c r="M154" s="95"/>
      <c r="N154" s="96">
        <f>SUM(N156:N158)</f>
        <v>32981.17234545316</v>
      </c>
      <c r="O154" s="98">
        <f>SUM(O156:O158)</f>
        <v>32981.17234545316</v>
      </c>
      <c r="P154" s="99"/>
    </row>
    <row r="155" spans="2:16" ht="9" customHeight="1">
      <c r="B155" s="75"/>
      <c r="C155" s="158"/>
      <c r="D155" s="158"/>
      <c r="E155" s="158"/>
      <c r="F155" s="158"/>
      <c r="G155" s="76"/>
      <c r="H155" s="77"/>
      <c r="I155" s="79"/>
      <c r="J155" s="78"/>
      <c r="K155" s="79"/>
      <c r="L155" s="79"/>
      <c r="M155" s="79"/>
      <c r="N155" s="78"/>
      <c r="O155" s="80"/>
      <c r="P155" s="81"/>
    </row>
    <row r="156" spans="2:16">
      <c r="B156" s="90" t="s">
        <v>278</v>
      </c>
      <c r="C156" s="91" t="s">
        <v>279</v>
      </c>
      <c r="D156" s="91">
        <v>4</v>
      </c>
      <c r="E156" s="91" t="s">
        <v>280</v>
      </c>
      <c r="F156" s="91">
        <v>3</v>
      </c>
      <c r="G156" s="91">
        <v>1</v>
      </c>
      <c r="H156" s="43">
        <v>3488.5789059125441</v>
      </c>
      <c r="I156" s="44">
        <f t="shared" ref="I156:I158" si="62">+D156*F156*G156*H156</f>
        <v>41862.946870950531</v>
      </c>
      <c r="J156" s="45">
        <f>+$I156</f>
        <v>41862.946870950531</v>
      </c>
      <c r="K156" s="46"/>
      <c r="L156" s="46"/>
      <c r="M156" s="44"/>
      <c r="N156" s="45">
        <f t="shared" ref="N156:O158" si="63">+$I156/2</f>
        <v>20931.473435475265</v>
      </c>
      <c r="O156" s="47">
        <f t="shared" si="63"/>
        <v>20931.473435475265</v>
      </c>
      <c r="P156" s="48"/>
    </row>
    <row r="157" spans="2:16" ht="25.5">
      <c r="B157" s="90" t="s">
        <v>281</v>
      </c>
      <c r="C157" s="91" t="s">
        <v>282</v>
      </c>
      <c r="D157" s="91">
        <v>34</v>
      </c>
      <c r="E157" s="91" t="s">
        <v>270</v>
      </c>
      <c r="F157" s="91">
        <v>5</v>
      </c>
      <c r="G157" s="91">
        <v>1</v>
      </c>
      <c r="H157" s="43">
        <v>22.311600148863565</v>
      </c>
      <c r="I157" s="44">
        <f t="shared" si="62"/>
        <v>3792.9720253068062</v>
      </c>
      <c r="J157" s="45">
        <f>+$I157</f>
        <v>3792.9720253068062</v>
      </c>
      <c r="K157" s="46"/>
      <c r="L157" s="46"/>
      <c r="M157" s="44"/>
      <c r="N157" s="45">
        <f t="shared" si="63"/>
        <v>1896.4860126534031</v>
      </c>
      <c r="O157" s="47">
        <f t="shared" si="63"/>
        <v>1896.4860126534031</v>
      </c>
      <c r="P157" s="48"/>
    </row>
    <row r="158" spans="2:16" ht="38.25">
      <c r="B158" s="90" t="s">
        <v>283</v>
      </c>
      <c r="C158" s="91" t="s">
        <v>284</v>
      </c>
      <c r="D158" s="91">
        <v>4</v>
      </c>
      <c r="E158" s="91" t="s">
        <v>280</v>
      </c>
      <c r="F158" s="91">
        <v>23</v>
      </c>
      <c r="G158" s="91">
        <v>1</v>
      </c>
      <c r="H158" s="43">
        <v>220.72201950705414</v>
      </c>
      <c r="I158" s="44">
        <f t="shared" si="62"/>
        <v>20306.425794648982</v>
      </c>
      <c r="J158" s="45">
        <f>+$I158</f>
        <v>20306.425794648982</v>
      </c>
      <c r="K158" s="46"/>
      <c r="L158" s="46"/>
      <c r="M158" s="44"/>
      <c r="N158" s="45">
        <f t="shared" si="63"/>
        <v>10153.212897324491</v>
      </c>
      <c r="O158" s="47">
        <f t="shared" si="63"/>
        <v>10153.212897324491</v>
      </c>
      <c r="P158" s="48"/>
    </row>
    <row r="159" spans="2:16" ht="6" customHeight="1">
      <c r="B159" s="75"/>
      <c r="C159" s="158"/>
      <c r="D159" s="158"/>
      <c r="E159" s="158"/>
      <c r="F159" s="158"/>
      <c r="G159" s="76"/>
      <c r="H159" s="77"/>
      <c r="I159" s="79"/>
      <c r="J159" s="78"/>
      <c r="K159" s="79"/>
      <c r="L159" s="79"/>
      <c r="M159" s="79"/>
      <c r="N159" s="78"/>
      <c r="O159" s="80"/>
      <c r="P159" s="81"/>
    </row>
    <row r="160" spans="2:16">
      <c r="B160" s="92" t="s">
        <v>285</v>
      </c>
      <c r="C160" s="156" t="s">
        <v>286</v>
      </c>
      <c r="D160" s="157"/>
      <c r="E160" s="157"/>
      <c r="F160" s="157"/>
      <c r="G160" s="93"/>
      <c r="H160" s="94"/>
      <c r="I160" s="95">
        <f>SUM(I162:I166)</f>
        <v>141594.63373732756</v>
      </c>
      <c r="J160" s="96">
        <f>SUM(J162:J166)</f>
        <v>141594.63373732756</v>
      </c>
      <c r="K160" s="97"/>
      <c r="L160" s="97"/>
      <c r="M160" s="95"/>
      <c r="N160" s="96">
        <f>SUM(N162:N166)</f>
        <v>70797.31686866378</v>
      </c>
      <c r="O160" s="98">
        <f>SUM(O162:O166)</f>
        <v>70797.31686866378</v>
      </c>
      <c r="P160" s="99"/>
    </row>
    <row r="161" spans="2:16" ht="8.25" customHeight="1">
      <c r="B161" s="75"/>
      <c r="C161" s="158"/>
      <c r="D161" s="158"/>
      <c r="E161" s="158"/>
      <c r="F161" s="158"/>
      <c r="G161" s="76"/>
      <c r="H161" s="77"/>
      <c r="I161" s="79"/>
      <c r="J161" s="78"/>
      <c r="K161" s="79"/>
      <c r="L161" s="79"/>
      <c r="M161" s="79"/>
      <c r="N161" s="78"/>
      <c r="O161" s="80"/>
      <c r="P161" s="81"/>
    </row>
    <row r="162" spans="2:16" ht="25.5">
      <c r="B162" s="90" t="s">
        <v>287</v>
      </c>
      <c r="C162" s="91" t="s">
        <v>288</v>
      </c>
      <c r="D162" s="91">
        <v>200</v>
      </c>
      <c r="E162" s="91" t="s">
        <v>270</v>
      </c>
      <c r="F162" s="91">
        <v>4</v>
      </c>
      <c r="G162" s="91">
        <v>1</v>
      </c>
      <c r="H162" s="43">
        <v>53.357725436389963</v>
      </c>
      <c r="I162" s="44">
        <f t="shared" ref="I162:I166" si="64">+D162*F162*G162*H162</f>
        <v>42686.180349111972</v>
      </c>
      <c r="J162" s="45">
        <f>+$I162</f>
        <v>42686.180349111972</v>
      </c>
      <c r="K162" s="46"/>
      <c r="L162" s="46"/>
      <c r="M162" s="44"/>
      <c r="N162" s="45">
        <f t="shared" ref="N162:O166" si="65">+$I162/2</f>
        <v>21343.090174555986</v>
      </c>
      <c r="O162" s="47">
        <f t="shared" si="65"/>
        <v>21343.090174555986</v>
      </c>
      <c r="P162" s="48"/>
    </row>
    <row r="163" spans="2:16" ht="25.5">
      <c r="B163" s="90" t="s">
        <v>289</v>
      </c>
      <c r="C163" s="91" t="s">
        <v>290</v>
      </c>
      <c r="D163" s="91">
        <v>100</v>
      </c>
      <c r="E163" s="91" t="s">
        <v>270</v>
      </c>
      <c r="F163" s="91">
        <v>4</v>
      </c>
      <c r="G163" s="91">
        <v>1</v>
      </c>
      <c r="H163" s="43">
        <v>53.357725436389963</v>
      </c>
      <c r="I163" s="44">
        <f t="shared" si="64"/>
        <v>21343.090174555986</v>
      </c>
      <c r="J163" s="45">
        <f>+$I163</f>
        <v>21343.090174555986</v>
      </c>
      <c r="K163" s="46"/>
      <c r="L163" s="46"/>
      <c r="M163" s="44"/>
      <c r="N163" s="45">
        <f t="shared" si="65"/>
        <v>10671.545087277993</v>
      </c>
      <c r="O163" s="47">
        <f t="shared" si="65"/>
        <v>10671.545087277993</v>
      </c>
      <c r="P163" s="48"/>
    </row>
    <row r="164" spans="2:16" ht="38.25">
      <c r="B164" s="90" t="s">
        <v>291</v>
      </c>
      <c r="C164" s="91" t="s">
        <v>292</v>
      </c>
      <c r="D164" s="91">
        <v>200</v>
      </c>
      <c r="E164" s="91" t="s">
        <v>270</v>
      </c>
      <c r="F164" s="91">
        <v>4</v>
      </c>
      <c r="G164" s="91">
        <v>1</v>
      </c>
      <c r="H164" s="43">
        <v>53.357725436389963</v>
      </c>
      <c r="I164" s="44">
        <f t="shared" si="64"/>
        <v>42686.180349111972</v>
      </c>
      <c r="J164" s="45">
        <f>+$I164</f>
        <v>42686.180349111972</v>
      </c>
      <c r="K164" s="46"/>
      <c r="L164" s="46"/>
      <c r="M164" s="44"/>
      <c r="N164" s="45">
        <f t="shared" si="65"/>
        <v>21343.090174555986</v>
      </c>
      <c r="O164" s="47">
        <f t="shared" si="65"/>
        <v>21343.090174555986</v>
      </c>
      <c r="P164" s="48"/>
    </row>
    <row r="165" spans="2:16" ht="25.5">
      <c r="B165" s="90" t="s">
        <v>293</v>
      </c>
      <c r="C165" s="91" t="s">
        <v>294</v>
      </c>
      <c r="D165" s="91">
        <v>500</v>
      </c>
      <c r="E165" s="91" t="s">
        <v>270</v>
      </c>
      <c r="F165" s="91">
        <v>1</v>
      </c>
      <c r="G165" s="91">
        <v>1</v>
      </c>
      <c r="H165" s="43">
        <v>30.139492339355133</v>
      </c>
      <c r="I165" s="44">
        <f t="shared" si="64"/>
        <v>15069.746169677566</v>
      </c>
      <c r="J165" s="45">
        <f>+$I165</f>
        <v>15069.746169677566</v>
      </c>
      <c r="K165" s="46"/>
      <c r="L165" s="46"/>
      <c r="M165" s="44"/>
      <c r="N165" s="45">
        <f t="shared" si="65"/>
        <v>7534.8730848387831</v>
      </c>
      <c r="O165" s="47">
        <f t="shared" si="65"/>
        <v>7534.8730848387831</v>
      </c>
      <c r="P165" s="48"/>
    </row>
    <row r="166" spans="2:16" ht="25.5">
      <c r="B166" s="90" t="s">
        <v>295</v>
      </c>
      <c r="C166" s="91" t="s">
        <v>296</v>
      </c>
      <c r="D166" s="91">
        <v>200</v>
      </c>
      <c r="E166" s="91" t="s">
        <v>270</v>
      </c>
      <c r="F166" s="91">
        <v>1</v>
      </c>
      <c r="G166" s="91">
        <v>1</v>
      </c>
      <c r="H166" s="43">
        <v>99.047183474350177</v>
      </c>
      <c r="I166" s="44">
        <f t="shared" si="64"/>
        <v>19809.436694870037</v>
      </c>
      <c r="J166" s="45">
        <f>+$I166</f>
        <v>19809.436694870037</v>
      </c>
      <c r="K166" s="46"/>
      <c r="L166" s="46"/>
      <c r="M166" s="44"/>
      <c r="N166" s="45">
        <f t="shared" si="65"/>
        <v>9904.7183474350186</v>
      </c>
      <c r="O166" s="47">
        <f t="shared" si="65"/>
        <v>9904.7183474350186</v>
      </c>
      <c r="P166" s="48"/>
    </row>
    <row r="167" spans="2:16" ht="6" customHeight="1">
      <c r="B167" s="75"/>
      <c r="C167" s="158"/>
      <c r="D167" s="158"/>
      <c r="E167" s="158"/>
      <c r="F167" s="158"/>
      <c r="G167" s="76"/>
      <c r="H167" s="77"/>
      <c r="I167" s="79"/>
      <c r="J167" s="78"/>
      <c r="K167" s="79"/>
      <c r="L167" s="79"/>
      <c r="M167" s="79"/>
      <c r="N167" s="78"/>
      <c r="O167" s="80"/>
      <c r="P167" s="81"/>
    </row>
    <row r="168" spans="2:16">
      <c r="B168" s="92" t="s">
        <v>297</v>
      </c>
      <c r="C168" s="156" t="s">
        <v>298</v>
      </c>
      <c r="D168" s="157"/>
      <c r="E168" s="157"/>
      <c r="F168" s="157"/>
      <c r="G168" s="93"/>
      <c r="H168" s="94"/>
      <c r="I168" s="95">
        <f>SUM(I170:I173)</f>
        <v>77136.214650506896</v>
      </c>
      <c r="J168" s="96">
        <f>SUM(J170:J173)</f>
        <v>77136.214650506896</v>
      </c>
      <c r="K168" s="97"/>
      <c r="L168" s="97"/>
      <c r="M168" s="95"/>
      <c r="N168" s="96">
        <f>SUM(N170:N173)</f>
        <v>38568.107325253448</v>
      </c>
      <c r="O168" s="98">
        <f>SUM(O170:O173)</f>
        <v>38568.107325253448</v>
      </c>
      <c r="P168" s="99"/>
    </row>
    <row r="169" spans="2:16" ht="5.25" customHeight="1">
      <c r="B169" s="75"/>
      <c r="C169" s="158"/>
      <c r="D169" s="158"/>
      <c r="E169" s="158"/>
      <c r="F169" s="158"/>
      <c r="G169" s="76"/>
      <c r="H169" s="77"/>
      <c r="I169" s="79"/>
      <c r="J169" s="78"/>
      <c r="K169" s="79"/>
      <c r="L169" s="79"/>
      <c r="M169" s="79"/>
      <c r="N169" s="78"/>
      <c r="O169" s="80"/>
      <c r="P169" s="81"/>
    </row>
    <row r="170" spans="2:16" ht="38.25">
      <c r="B170" s="90" t="s">
        <v>299</v>
      </c>
      <c r="C170" s="91" t="s">
        <v>300</v>
      </c>
      <c r="D170" s="91">
        <v>25</v>
      </c>
      <c r="E170" s="91" t="s">
        <v>270</v>
      </c>
      <c r="F170" s="91">
        <v>8</v>
      </c>
      <c r="G170" s="91">
        <v>1</v>
      </c>
      <c r="H170" s="43">
        <v>42.686180349111972</v>
      </c>
      <c r="I170" s="44">
        <f t="shared" ref="I170:I173" si="66">+D170*F170*G170*H170</f>
        <v>8537.2360698223947</v>
      </c>
      <c r="J170" s="45">
        <f>+$I170</f>
        <v>8537.2360698223947</v>
      </c>
      <c r="K170" s="46"/>
      <c r="L170" s="46"/>
      <c r="M170" s="44"/>
      <c r="N170" s="45">
        <f t="shared" ref="N170:O173" si="67">+$I170/2</f>
        <v>4268.6180349111974</v>
      </c>
      <c r="O170" s="47">
        <f t="shared" si="67"/>
        <v>4268.6180349111974</v>
      </c>
      <c r="P170" s="48"/>
    </row>
    <row r="171" spans="2:16" ht="25.5">
      <c r="B171" s="90" t="s">
        <v>301</v>
      </c>
      <c r="C171" s="91" t="s">
        <v>302</v>
      </c>
      <c r="D171" s="91">
        <v>1</v>
      </c>
      <c r="E171" s="91" t="s">
        <v>303</v>
      </c>
      <c r="F171" s="91">
        <v>4</v>
      </c>
      <c r="G171" s="91">
        <v>1</v>
      </c>
      <c r="H171" s="43">
        <v>1961.849226312981</v>
      </c>
      <c r="I171" s="44">
        <f t="shared" si="66"/>
        <v>7847.3969052519242</v>
      </c>
      <c r="J171" s="45">
        <f>+$I171</f>
        <v>7847.3969052519242</v>
      </c>
      <c r="K171" s="46"/>
      <c r="L171" s="46"/>
      <c r="M171" s="44"/>
      <c r="N171" s="45">
        <f t="shared" si="67"/>
        <v>3923.6984526259621</v>
      </c>
      <c r="O171" s="47">
        <f t="shared" si="67"/>
        <v>3923.6984526259621</v>
      </c>
      <c r="P171" s="48"/>
    </row>
    <row r="172" spans="2:16" ht="25.5">
      <c r="B172" s="90" t="s">
        <v>304</v>
      </c>
      <c r="C172" s="91" t="s">
        <v>305</v>
      </c>
      <c r="D172" s="91">
        <v>350</v>
      </c>
      <c r="E172" s="91" t="s">
        <v>306</v>
      </c>
      <c r="F172" s="91">
        <v>1</v>
      </c>
      <c r="G172" s="91">
        <v>1</v>
      </c>
      <c r="H172" s="43">
        <v>144.82811189877276</v>
      </c>
      <c r="I172" s="44">
        <f t="shared" si="66"/>
        <v>50689.839164570469</v>
      </c>
      <c r="J172" s="45">
        <f>+$I172</f>
        <v>50689.839164570469</v>
      </c>
      <c r="K172" s="46"/>
      <c r="L172" s="46"/>
      <c r="M172" s="44"/>
      <c r="N172" s="45">
        <f t="shared" si="67"/>
        <v>25344.919582285234</v>
      </c>
      <c r="O172" s="47">
        <f t="shared" si="67"/>
        <v>25344.919582285234</v>
      </c>
      <c r="P172" s="48"/>
    </row>
    <row r="173" spans="2:16" ht="25.5">
      <c r="B173" s="90" t="s">
        <v>307</v>
      </c>
      <c r="C173" s="91" t="s">
        <v>308</v>
      </c>
      <c r="D173" s="91">
        <v>75</v>
      </c>
      <c r="E173" s="91" t="s">
        <v>270</v>
      </c>
      <c r="F173" s="91">
        <v>4</v>
      </c>
      <c r="G173" s="91">
        <v>1</v>
      </c>
      <c r="H173" s="43">
        <v>33.539141702873692</v>
      </c>
      <c r="I173" s="44">
        <f t="shared" si="66"/>
        <v>10061.742510862108</v>
      </c>
      <c r="J173" s="45">
        <f>+$I173</f>
        <v>10061.742510862108</v>
      </c>
      <c r="K173" s="46"/>
      <c r="L173" s="46"/>
      <c r="M173" s="44"/>
      <c r="N173" s="45">
        <f t="shared" si="67"/>
        <v>5030.8712554310541</v>
      </c>
      <c r="O173" s="47">
        <f t="shared" si="67"/>
        <v>5030.8712554310541</v>
      </c>
      <c r="P173" s="48"/>
    </row>
    <row r="174" spans="2:16" ht="9.75" customHeight="1">
      <c r="B174" s="75"/>
      <c r="C174" s="158"/>
      <c r="D174" s="158"/>
      <c r="E174" s="158"/>
      <c r="F174" s="158"/>
      <c r="G174" s="76"/>
      <c r="H174" s="77"/>
      <c r="I174" s="79"/>
      <c r="J174" s="78"/>
      <c r="K174" s="79"/>
      <c r="L174" s="79"/>
      <c r="M174" s="79"/>
      <c r="N174" s="78"/>
      <c r="O174" s="80"/>
      <c r="P174" s="81"/>
    </row>
    <row r="175" spans="2:16">
      <c r="B175" s="100" t="s">
        <v>309</v>
      </c>
      <c r="C175" s="164" t="s">
        <v>310</v>
      </c>
      <c r="D175" s="164"/>
      <c r="E175" s="164"/>
      <c r="F175" s="164"/>
      <c r="G175" s="100"/>
      <c r="H175" s="101"/>
      <c r="I175" s="102">
        <f>SUM(I176:I180)</f>
        <v>16101.8370302615</v>
      </c>
      <c r="J175" s="103">
        <f>SUM(J176:J180)</f>
        <v>16101.8370302615</v>
      </c>
      <c r="K175" s="97"/>
      <c r="L175" s="97"/>
      <c r="M175" s="95"/>
      <c r="N175" s="96">
        <f>SUM(N176:N180)</f>
        <v>8050.9185151307502</v>
      </c>
      <c r="O175" s="98">
        <f>SUM(O176:O180)</f>
        <v>8050.9185151307502</v>
      </c>
      <c r="P175" s="99"/>
    </row>
    <row r="176" spans="2:16">
      <c r="B176" s="75"/>
      <c r="C176" s="158"/>
      <c r="D176" s="158"/>
      <c r="E176" s="158"/>
      <c r="F176" s="158"/>
      <c r="G176" s="76"/>
      <c r="H176" s="77"/>
      <c r="I176" s="79"/>
      <c r="J176" s="78"/>
      <c r="K176" s="79"/>
      <c r="L176" s="79"/>
      <c r="M176" s="79"/>
      <c r="N176" s="78"/>
      <c r="O176" s="80"/>
      <c r="P176" s="81"/>
    </row>
    <row r="177" spans="2:16" ht="25.5">
      <c r="B177" s="90" t="s">
        <v>311</v>
      </c>
      <c r="C177" s="91" t="s">
        <v>312</v>
      </c>
      <c r="D177" s="91">
        <v>56</v>
      </c>
      <c r="E177" s="91" t="s">
        <v>270</v>
      </c>
      <c r="F177" s="91">
        <v>2</v>
      </c>
      <c r="G177" s="91">
        <v>1</v>
      </c>
      <c r="H177" s="43">
        <v>55.916718390992337</v>
      </c>
      <c r="I177" s="44">
        <f t="shared" ref="I177:I180" si="68">+D177*F177*G177*H177</f>
        <v>6262.6724597911416</v>
      </c>
      <c r="J177" s="45">
        <f>+$I177</f>
        <v>6262.6724597911416</v>
      </c>
      <c r="K177" s="46"/>
      <c r="L177" s="46"/>
      <c r="M177" s="44"/>
      <c r="N177" s="45">
        <f t="shared" ref="N177:O180" si="69">+$I177/2</f>
        <v>3131.3362298955708</v>
      </c>
      <c r="O177" s="47">
        <f t="shared" si="69"/>
        <v>3131.3362298955708</v>
      </c>
      <c r="P177" s="48"/>
    </row>
    <row r="178" spans="2:16" ht="38.25">
      <c r="B178" s="90" t="s">
        <v>313</v>
      </c>
      <c r="C178" s="91" t="s">
        <v>314</v>
      </c>
      <c r="D178" s="91">
        <v>56</v>
      </c>
      <c r="E178" s="91" t="s">
        <v>270</v>
      </c>
      <c r="F178" s="91">
        <v>3</v>
      </c>
      <c r="G178" s="91">
        <v>1</v>
      </c>
      <c r="H178" s="43">
        <v>26.442927197557886</v>
      </c>
      <c r="I178" s="44">
        <f t="shared" si="68"/>
        <v>4442.4117691897245</v>
      </c>
      <c r="J178" s="45">
        <f>+$I178</f>
        <v>4442.4117691897245</v>
      </c>
      <c r="K178" s="46"/>
      <c r="L178" s="46"/>
      <c r="M178" s="44"/>
      <c r="N178" s="45">
        <f t="shared" si="69"/>
        <v>2221.2058845948623</v>
      </c>
      <c r="O178" s="47">
        <f t="shared" si="69"/>
        <v>2221.2058845948623</v>
      </c>
      <c r="P178" s="48"/>
    </row>
    <row r="179" spans="2:16">
      <c r="B179" s="90" t="s">
        <v>315</v>
      </c>
      <c r="C179" s="91" t="s">
        <v>316</v>
      </c>
      <c r="D179" s="91">
        <v>1</v>
      </c>
      <c r="E179" s="91" t="s">
        <v>317</v>
      </c>
      <c r="F179" s="91">
        <v>1</v>
      </c>
      <c r="G179" s="91">
        <v>1</v>
      </c>
      <c r="H179" s="43">
        <v>4116.1673908072753</v>
      </c>
      <c r="I179" s="44">
        <f t="shared" si="68"/>
        <v>4116.1673908072753</v>
      </c>
      <c r="J179" s="45">
        <f>+$I179</f>
        <v>4116.1673908072753</v>
      </c>
      <c r="K179" s="46"/>
      <c r="L179" s="46"/>
      <c r="M179" s="44"/>
      <c r="N179" s="45">
        <f t="shared" si="69"/>
        <v>2058.0836954036376</v>
      </c>
      <c r="O179" s="47">
        <f t="shared" si="69"/>
        <v>2058.0836954036376</v>
      </c>
      <c r="P179" s="48"/>
    </row>
    <row r="180" spans="2:16" ht="25.5">
      <c r="B180" s="90" t="s">
        <v>318</v>
      </c>
      <c r="C180" s="91" t="s">
        <v>319</v>
      </c>
      <c r="D180" s="91">
        <v>56</v>
      </c>
      <c r="E180" s="91" t="s">
        <v>270</v>
      </c>
      <c r="F180" s="91">
        <v>1</v>
      </c>
      <c r="G180" s="91">
        <v>1</v>
      </c>
      <c r="H180" s="43">
        <v>22.867596615595698</v>
      </c>
      <c r="I180" s="44">
        <f t="shared" si="68"/>
        <v>1280.5854104733592</v>
      </c>
      <c r="J180" s="45">
        <f>+$I180</f>
        <v>1280.5854104733592</v>
      </c>
      <c r="K180" s="46"/>
      <c r="L180" s="46"/>
      <c r="M180" s="44"/>
      <c r="N180" s="45">
        <f t="shared" si="69"/>
        <v>640.29270523667958</v>
      </c>
      <c r="O180" s="47">
        <f t="shared" si="69"/>
        <v>640.29270523667958</v>
      </c>
      <c r="P180" s="48"/>
    </row>
    <row r="181" spans="2:16" ht="5.25" customHeight="1">
      <c r="B181" s="75"/>
      <c r="C181" s="158"/>
      <c r="D181" s="158"/>
      <c r="E181" s="158"/>
      <c r="F181" s="158"/>
      <c r="G181" s="76"/>
      <c r="H181" s="77"/>
      <c r="I181" s="79"/>
      <c r="J181" s="78"/>
      <c r="K181" s="79"/>
      <c r="L181" s="79"/>
      <c r="M181" s="79"/>
      <c r="N181" s="78"/>
      <c r="O181" s="80"/>
      <c r="P181" s="81"/>
    </row>
    <row r="182" spans="2:16" ht="27.75" customHeight="1">
      <c r="B182" s="33" t="s">
        <v>320</v>
      </c>
      <c r="C182" s="165" t="s">
        <v>321</v>
      </c>
      <c r="D182" s="166"/>
      <c r="E182" s="166"/>
      <c r="F182" s="166"/>
      <c r="G182" s="166"/>
      <c r="H182" s="167"/>
      <c r="I182" s="36">
        <f>+I184+I191+I196+I202</f>
        <v>288730.84838783438</v>
      </c>
      <c r="J182" s="37"/>
      <c r="K182" s="49">
        <f>+K184+K191+K196+K202</f>
        <v>288730.84838783438</v>
      </c>
      <c r="L182" s="49"/>
      <c r="M182" s="36"/>
      <c r="N182" s="37">
        <f>+N184+N191+N196+N202</f>
        <v>144365.42419391719</v>
      </c>
      <c r="O182" s="38">
        <f>+O184+O191+O196+O202</f>
        <v>144365.42419391719</v>
      </c>
      <c r="P182" s="39"/>
    </row>
    <row r="183" spans="2:16" ht="6.75" customHeight="1">
      <c r="B183" s="75"/>
      <c r="C183" s="158"/>
      <c r="D183" s="158"/>
      <c r="E183" s="158"/>
      <c r="F183" s="158"/>
      <c r="G183" s="76"/>
      <c r="H183" s="77"/>
      <c r="I183" s="79"/>
      <c r="J183" s="78"/>
      <c r="K183" s="79"/>
      <c r="L183" s="79"/>
      <c r="M183" s="79"/>
      <c r="N183" s="78"/>
      <c r="O183" s="80"/>
      <c r="P183" s="81"/>
    </row>
    <row r="184" spans="2:16">
      <c r="B184" s="92" t="s">
        <v>322</v>
      </c>
      <c r="C184" s="156" t="s">
        <v>323</v>
      </c>
      <c r="D184" s="157"/>
      <c r="E184" s="157"/>
      <c r="F184" s="157"/>
      <c r="G184" s="93"/>
      <c r="H184" s="94"/>
      <c r="I184" s="95">
        <f>SUM(I186:I189)</f>
        <v>170208.09512920189</v>
      </c>
      <c r="J184" s="96"/>
      <c r="K184" s="97">
        <f>SUM(K186:K189)</f>
        <v>170208.09512920189</v>
      </c>
      <c r="L184" s="97"/>
      <c r="M184" s="95"/>
      <c r="N184" s="96">
        <f>SUM(N186:N189)</f>
        <v>85104.047564600944</v>
      </c>
      <c r="O184" s="98">
        <f>SUM(O186:O189)</f>
        <v>85104.047564600944</v>
      </c>
      <c r="P184" s="99"/>
    </row>
    <row r="185" spans="2:16" ht="8.25" customHeight="1">
      <c r="B185" s="75"/>
      <c r="C185" s="158"/>
      <c r="D185" s="158"/>
      <c r="E185" s="158"/>
      <c r="F185" s="158"/>
      <c r="G185" s="76"/>
      <c r="H185" s="77"/>
      <c r="I185" s="79"/>
      <c r="J185" s="78"/>
      <c r="K185" s="79"/>
      <c r="L185" s="79"/>
      <c r="M185" s="79"/>
      <c r="N185" s="78"/>
      <c r="O185" s="80"/>
      <c r="P185" s="81"/>
    </row>
    <row r="186" spans="2:16">
      <c r="B186" s="90" t="s">
        <v>324</v>
      </c>
      <c r="C186" s="91" t="s">
        <v>325</v>
      </c>
      <c r="D186" s="91">
        <v>28</v>
      </c>
      <c r="E186" s="91" t="s">
        <v>247</v>
      </c>
      <c r="F186" s="91">
        <v>1</v>
      </c>
      <c r="G186" s="91">
        <v>1</v>
      </c>
      <c r="H186" s="43">
        <v>4377.5113521283192</v>
      </c>
      <c r="I186" s="44">
        <f t="shared" ref="I186:I189" si="70">+D186*F186*G186*H186</f>
        <v>122570.31785959293</v>
      </c>
      <c r="J186" s="45"/>
      <c r="K186" s="46">
        <f>+$I186</f>
        <v>122570.31785959293</v>
      </c>
      <c r="L186" s="46"/>
      <c r="M186" s="44"/>
      <c r="N186" s="45">
        <f t="shared" ref="N186:O189" si="71">+$I186/2</f>
        <v>61285.158929796467</v>
      </c>
      <c r="O186" s="47">
        <f t="shared" si="71"/>
        <v>61285.158929796467</v>
      </c>
      <c r="P186" s="48"/>
    </row>
    <row r="187" spans="2:16" ht="25.5">
      <c r="B187" s="90" t="s">
        <v>326</v>
      </c>
      <c r="C187" s="91" t="s">
        <v>327</v>
      </c>
      <c r="D187" s="91">
        <v>10</v>
      </c>
      <c r="E187" s="91" t="s">
        <v>247</v>
      </c>
      <c r="F187" s="91">
        <v>1</v>
      </c>
      <c r="G187" s="91">
        <v>1</v>
      </c>
      <c r="H187" s="43">
        <v>3049.0128820794266</v>
      </c>
      <c r="I187" s="44">
        <f t="shared" si="70"/>
        <v>30490.128820794267</v>
      </c>
      <c r="J187" s="45"/>
      <c r="K187" s="46">
        <f>+$I187</f>
        <v>30490.128820794267</v>
      </c>
      <c r="L187" s="46"/>
      <c r="M187" s="44"/>
      <c r="N187" s="45">
        <f t="shared" si="71"/>
        <v>15245.064410397134</v>
      </c>
      <c r="O187" s="47">
        <f t="shared" si="71"/>
        <v>15245.064410397134</v>
      </c>
      <c r="P187" s="48"/>
    </row>
    <row r="188" spans="2:16" ht="63.75">
      <c r="B188" s="90" t="s">
        <v>328</v>
      </c>
      <c r="C188" s="91" t="s">
        <v>329</v>
      </c>
      <c r="D188" s="91">
        <v>76</v>
      </c>
      <c r="E188" s="91" t="s">
        <v>330</v>
      </c>
      <c r="F188" s="91">
        <v>1</v>
      </c>
      <c r="G188" s="91">
        <v>1</v>
      </c>
      <c r="H188" s="43">
        <v>225.62695327387758</v>
      </c>
      <c r="I188" s="44">
        <f t="shared" si="70"/>
        <v>17147.648448814696</v>
      </c>
      <c r="J188" s="45"/>
      <c r="K188" s="46">
        <f>+$I188</f>
        <v>17147.648448814696</v>
      </c>
      <c r="L188" s="46"/>
      <c r="M188" s="44"/>
      <c r="N188" s="45">
        <f t="shared" si="71"/>
        <v>8573.8242244073481</v>
      </c>
      <c r="O188" s="47">
        <f t="shared" si="71"/>
        <v>8573.8242244073481</v>
      </c>
      <c r="P188" s="48"/>
    </row>
    <row r="189" spans="2:16">
      <c r="B189" s="90">
        <v>0</v>
      </c>
      <c r="C189" s="91">
        <v>0</v>
      </c>
      <c r="D189" s="91">
        <v>0</v>
      </c>
      <c r="E189" s="91">
        <v>0</v>
      </c>
      <c r="F189" s="91">
        <v>0</v>
      </c>
      <c r="G189" s="91">
        <v>1</v>
      </c>
      <c r="H189" s="43">
        <v>0</v>
      </c>
      <c r="I189" s="44">
        <f t="shared" si="70"/>
        <v>0</v>
      </c>
      <c r="J189" s="45"/>
      <c r="K189" s="46">
        <f>+$I189</f>
        <v>0</v>
      </c>
      <c r="L189" s="46"/>
      <c r="M189" s="44"/>
      <c r="N189" s="45">
        <f t="shared" si="71"/>
        <v>0</v>
      </c>
      <c r="O189" s="47">
        <f t="shared" si="71"/>
        <v>0</v>
      </c>
      <c r="P189" s="48"/>
    </row>
    <row r="190" spans="2:16" ht="8.25" customHeight="1">
      <c r="B190" s="75"/>
      <c r="C190" s="158"/>
      <c r="D190" s="158"/>
      <c r="E190" s="158"/>
      <c r="F190" s="158"/>
      <c r="G190" s="76"/>
      <c r="H190" s="77"/>
      <c r="I190" s="79"/>
      <c r="J190" s="78"/>
      <c r="K190" s="79"/>
      <c r="L190" s="79"/>
      <c r="M190" s="79"/>
      <c r="N190" s="78"/>
      <c r="O190" s="80"/>
      <c r="P190" s="81"/>
    </row>
    <row r="191" spans="2:16">
      <c r="B191" s="92" t="s">
        <v>331</v>
      </c>
      <c r="C191" s="156" t="s">
        <v>332</v>
      </c>
      <c r="D191" s="157"/>
      <c r="E191" s="157"/>
      <c r="F191" s="157"/>
      <c r="G191" s="93"/>
      <c r="H191" s="94"/>
      <c r="I191" s="95">
        <f>SUM(I193:I194)</f>
        <v>93558.960286607209</v>
      </c>
      <c r="J191" s="96"/>
      <c r="K191" s="97">
        <f>SUM(K193:K194)</f>
        <v>93558.960286607209</v>
      </c>
      <c r="L191" s="97"/>
      <c r="M191" s="95"/>
      <c r="N191" s="96">
        <f>SUM(N193:N194)</f>
        <v>46779.480143303605</v>
      </c>
      <c r="O191" s="98">
        <f>SUM(O193:O194)</f>
        <v>46779.480143303605</v>
      </c>
      <c r="P191" s="99"/>
    </row>
    <row r="192" spans="2:16" ht="8.25" customHeight="1">
      <c r="B192" s="75"/>
      <c r="C192" s="158"/>
      <c r="D192" s="158"/>
      <c r="E192" s="158"/>
      <c r="F192" s="158"/>
      <c r="G192" s="76"/>
      <c r="H192" s="77"/>
      <c r="I192" s="79"/>
      <c r="J192" s="78"/>
      <c r="K192" s="79"/>
      <c r="L192" s="79"/>
      <c r="M192" s="79"/>
      <c r="N192" s="78"/>
      <c r="O192" s="80"/>
      <c r="P192" s="81"/>
    </row>
    <row r="193" spans="2:16" ht="25.5">
      <c r="B193" s="90" t="s">
        <v>333</v>
      </c>
      <c r="C193" s="91" t="s">
        <v>334</v>
      </c>
      <c r="D193" s="91">
        <v>2750</v>
      </c>
      <c r="E193" s="91" t="s">
        <v>335</v>
      </c>
      <c r="F193" s="91">
        <v>1</v>
      </c>
      <c r="G193" s="91">
        <v>1</v>
      </c>
      <c r="H193" s="43">
        <v>19.818583733516274</v>
      </c>
      <c r="I193" s="44">
        <f t="shared" ref="I193:I194" si="72">+D193*F193*G193*H193</f>
        <v>54501.105267169754</v>
      </c>
      <c r="J193" s="45"/>
      <c r="K193" s="46">
        <f>+$I193</f>
        <v>54501.105267169754</v>
      </c>
      <c r="L193" s="46"/>
      <c r="M193" s="44"/>
      <c r="N193" s="45">
        <f t="shared" ref="N193:O194" si="73">+$I193/2</f>
        <v>27250.552633584877</v>
      </c>
      <c r="O193" s="47">
        <f t="shared" si="73"/>
        <v>27250.552633584877</v>
      </c>
      <c r="P193" s="48"/>
    </row>
    <row r="194" spans="2:16" ht="25.5">
      <c r="B194" s="90" t="s">
        <v>336</v>
      </c>
      <c r="C194" s="91" t="s">
        <v>337</v>
      </c>
      <c r="D194" s="91">
        <v>250</v>
      </c>
      <c r="E194" s="91" t="s">
        <v>270</v>
      </c>
      <c r="F194" s="91">
        <v>9</v>
      </c>
      <c r="G194" s="91">
        <v>1</v>
      </c>
      <c r="H194" s="43">
        <v>17.359046675305535</v>
      </c>
      <c r="I194" s="44">
        <f t="shared" si="72"/>
        <v>39057.855019437455</v>
      </c>
      <c r="J194" s="45"/>
      <c r="K194" s="46">
        <f>+$I194</f>
        <v>39057.855019437455</v>
      </c>
      <c r="L194" s="46"/>
      <c r="M194" s="44"/>
      <c r="N194" s="45">
        <f t="shared" si="73"/>
        <v>19528.927509718727</v>
      </c>
      <c r="O194" s="47">
        <f t="shared" si="73"/>
        <v>19528.927509718727</v>
      </c>
      <c r="P194" s="48"/>
    </row>
    <row r="195" spans="2:16" ht="6" customHeight="1">
      <c r="B195" s="75"/>
      <c r="C195" s="158"/>
      <c r="D195" s="158"/>
      <c r="E195" s="158"/>
      <c r="F195" s="158"/>
      <c r="G195" s="76"/>
      <c r="H195" s="77"/>
      <c r="I195" s="79"/>
      <c r="J195" s="78"/>
      <c r="K195" s="79"/>
      <c r="L195" s="79"/>
      <c r="M195" s="79"/>
      <c r="N195" s="78"/>
      <c r="O195" s="80"/>
      <c r="P195" s="81"/>
    </row>
    <row r="196" spans="2:16">
      <c r="B196" s="92" t="s">
        <v>338</v>
      </c>
      <c r="C196" s="156" t="s">
        <v>339</v>
      </c>
      <c r="D196" s="157"/>
      <c r="E196" s="157"/>
      <c r="F196" s="157"/>
      <c r="G196" s="93"/>
      <c r="H196" s="94"/>
      <c r="I196" s="95">
        <f>SUM(I198:I200)</f>
        <v>22738.013568107322</v>
      </c>
      <c r="J196" s="96"/>
      <c r="K196" s="97">
        <f>SUM(K198:K200)</f>
        <v>22738.013568107322</v>
      </c>
      <c r="L196" s="97"/>
      <c r="M196" s="95"/>
      <c r="N196" s="96">
        <f>SUM(N198:N200)</f>
        <v>11369.006784053661</v>
      </c>
      <c r="O196" s="98">
        <f>SUM(O198:O200)</f>
        <v>11369.006784053661</v>
      </c>
      <c r="P196" s="99"/>
    </row>
    <row r="197" spans="2:16" ht="5.25" customHeight="1">
      <c r="B197" s="75"/>
      <c r="C197" s="158"/>
      <c r="D197" s="158"/>
      <c r="E197" s="158"/>
      <c r="F197" s="158"/>
      <c r="G197" s="76"/>
      <c r="H197" s="77"/>
      <c r="I197" s="79"/>
      <c r="J197" s="78"/>
      <c r="K197" s="79"/>
      <c r="L197" s="79"/>
      <c r="M197" s="79"/>
      <c r="N197" s="78"/>
      <c r="O197" s="80"/>
      <c r="P197" s="81"/>
    </row>
    <row r="198" spans="2:16">
      <c r="B198" s="90" t="s">
        <v>340</v>
      </c>
      <c r="C198" s="91" t="s">
        <v>341</v>
      </c>
      <c r="D198" s="91">
        <v>6</v>
      </c>
      <c r="E198" s="91" t="s">
        <v>342</v>
      </c>
      <c r="F198" s="91">
        <v>15</v>
      </c>
      <c r="G198" s="91">
        <v>1</v>
      </c>
      <c r="H198" s="43">
        <v>55.898569504789485</v>
      </c>
      <c r="I198" s="44">
        <f t="shared" ref="I198:I200" si="74">+D198*F198*G198*H198</f>
        <v>5030.8712554310532</v>
      </c>
      <c r="J198" s="45"/>
      <c r="K198" s="46">
        <f>+$I198</f>
        <v>5030.8712554310532</v>
      </c>
      <c r="L198" s="46"/>
      <c r="M198" s="44"/>
      <c r="N198" s="45">
        <f t="shared" ref="N198:O200" si="75">+$I198/2</f>
        <v>2515.4356277155266</v>
      </c>
      <c r="O198" s="47">
        <f t="shared" si="75"/>
        <v>2515.4356277155266</v>
      </c>
      <c r="P198" s="48"/>
    </row>
    <row r="199" spans="2:16">
      <c r="B199" s="90" t="s">
        <v>343</v>
      </c>
      <c r="C199" s="91" t="s">
        <v>344</v>
      </c>
      <c r="D199" s="91">
        <v>6</v>
      </c>
      <c r="E199" s="91" t="s">
        <v>342</v>
      </c>
      <c r="F199" s="91">
        <v>15</v>
      </c>
      <c r="G199" s="91">
        <v>1</v>
      </c>
      <c r="H199" s="43">
        <v>38.112661025992836</v>
      </c>
      <c r="I199" s="44">
        <f t="shared" si="74"/>
        <v>3430.139492339355</v>
      </c>
      <c r="J199" s="45"/>
      <c r="K199" s="46">
        <f>+$I199</f>
        <v>3430.139492339355</v>
      </c>
      <c r="L199" s="46"/>
      <c r="M199" s="44"/>
      <c r="N199" s="45">
        <f t="shared" si="75"/>
        <v>1715.0697461696775</v>
      </c>
      <c r="O199" s="47">
        <f t="shared" si="75"/>
        <v>1715.0697461696775</v>
      </c>
      <c r="P199" s="48"/>
    </row>
    <row r="200" spans="2:16" ht="25.5">
      <c r="B200" s="90" t="s">
        <v>345</v>
      </c>
      <c r="C200" s="91" t="s">
        <v>346</v>
      </c>
      <c r="D200" s="91">
        <v>100</v>
      </c>
      <c r="E200" s="91" t="s">
        <v>270</v>
      </c>
      <c r="F200" s="91">
        <v>1</v>
      </c>
      <c r="G200" s="91">
        <v>1</v>
      </c>
      <c r="H200" s="43">
        <v>142.77002820336915</v>
      </c>
      <c r="I200" s="44">
        <f t="shared" si="74"/>
        <v>14277.002820336915</v>
      </c>
      <c r="J200" s="45"/>
      <c r="K200" s="46">
        <f>+$I200</f>
        <v>14277.002820336915</v>
      </c>
      <c r="L200" s="46"/>
      <c r="M200" s="44"/>
      <c r="N200" s="45">
        <f t="shared" si="75"/>
        <v>7138.5014101684574</v>
      </c>
      <c r="O200" s="47">
        <f t="shared" si="75"/>
        <v>7138.5014101684574</v>
      </c>
      <c r="P200" s="48"/>
    </row>
    <row r="201" spans="2:16" ht="6" customHeight="1">
      <c r="B201" s="75"/>
      <c r="C201" s="158"/>
      <c r="D201" s="158"/>
      <c r="E201" s="158"/>
      <c r="F201" s="158"/>
      <c r="G201" s="76"/>
      <c r="H201" s="77"/>
      <c r="I201" s="79"/>
      <c r="J201" s="78"/>
      <c r="K201" s="79"/>
      <c r="L201" s="79"/>
      <c r="M201" s="79"/>
      <c r="N201" s="78"/>
      <c r="O201" s="80"/>
      <c r="P201" s="81"/>
    </row>
    <row r="202" spans="2:16">
      <c r="B202" s="92" t="s">
        <v>347</v>
      </c>
      <c r="C202" s="156" t="s">
        <v>348</v>
      </c>
      <c r="D202" s="157"/>
      <c r="E202" s="157"/>
      <c r="F202" s="157"/>
      <c r="G202" s="93"/>
      <c r="H202" s="94"/>
      <c r="I202" s="95">
        <f>SUM(I204)</f>
        <v>2225.7794039179812</v>
      </c>
      <c r="J202" s="96"/>
      <c r="K202" s="97">
        <f>SUM(K204)</f>
        <v>2225.7794039179812</v>
      </c>
      <c r="L202" s="97"/>
      <c r="M202" s="95"/>
      <c r="N202" s="96">
        <f>SUM(N204)</f>
        <v>1112.8897019589906</v>
      </c>
      <c r="O202" s="98">
        <f>SUM(O204)</f>
        <v>1112.8897019589906</v>
      </c>
      <c r="P202" s="99"/>
    </row>
    <row r="203" spans="2:16" ht="6.75" customHeight="1">
      <c r="B203" s="75"/>
      <c r="C203" s="158"/>
      <c r="D203" s="158"/>
      <c r="E203" s="158"/>
      <c r="F203" s="158"/>
      <c r="G203" s="76"/>
      <c r="H203" s="77"/>
      <c r="I203" s="79"/>
      <c r="J203" s="78"/>
      <c r="K203" s="79"/>
      <c r="L203" s="79"/>
      <c r="M203" s="79"/>
      <c r="N203" s="78"/>
      <c r="O203" s="80"/>
      <c r="P203" s="81"/>
    </row>
    <row r="204" spans="2:16">
      <c r="B204" s="90" t="s">
        <v>349</v>
      </c>
      <c r="C204" s="91" t="s">
        <v>350</v>
      </c>
      <c r="D204" s="91">
        <v>1</v>
      </c>
      <c r="E204" s="91" t="s">
        <v>351</v>
      </c>
      <c r="F204" s="91">
        <v>1</v>
      </c>
      <c r="G204" s="91">
        <v>1</v>
      </c>
      <c r="H204" s="43">
        <v>2225.7794039179812</v>
      </c>
      <c r="I204" s="44">
        <f t="shared" ref="I204" si="76">+D204*F204*G204*H204</f>
        <v>2225.7794039179812</v>
      </c>
      <c r="J204" s="45"/>
      <c r="K204" s="46">
        <f>+$I204</f>
        <v>2225.7794039179812</v>
      </c>
      <c r="L204" s="46"/>
      <c r="M204" s="44"/>
      <c r="N204" s="45">
        <f t="shared" ref="N204:O204" si="77">+$I204/2</f>
        <v>1112.8897019589906</v>
      </c>
      <c r="O204" s="47">
        <f t="shared" si="77"/>
        <v>1112.8897019589906</v>
      </c>
      <c r="P204" s="48"/>
    </row>
    <row r="205" spans="2:16" ht="6.75" customHeight="1">
      <c r="D205" s="1"/>
      <c r="F205" s="1"/>
      <c r="G205" s="1"/>
      <c r="H205" s="1"/>
      <c r="I205" s="1"/>
      <c r="J205" s="50"/>
      <c r="K205" s="51"/>
      <c r="L205" s="51"/>
      <c r="M205" s="51"/>
      <c r="N205" s="50"/>
      <c r="O205" s="52"/>
      <c r="P205" s="25"/>
    </row>
    <row r="206" spans="2:16" ht="27" customHeight="1">
      <c r="B206" s="33" t="s">
        <v>352</v>
      </c>
      <c r="C206" s="161" t="s">
        <v>353</v>
      </c>
      <c r="D206" s="162"/>
      <c r="E206" s="162"/>
      <c r="F206" s="162"/>
      <c r="G206" s="162"/>
      <c r="H206" s="163"/>
      <c r="I206" s="36">
        <f>+I208+I213+I217+I222+I230</f>
        <v>148222.40687022902</v>
      </c>
      <c r="J206" s="37"/>
      <c r="K206" s="49"/>
      <c r="L206" s="49">
        <f>+L208+L213+L217+L222+L230</f>
        <v>148222.40687022902</v>
      </c>
      <c r="M206" s="36"/>
      <c r="N206" s="37">
        <f>+N208+N213+N217+N222+N230</f>
        <v>74111.203435114512</v>
      </c>
      <c r="O206" s="38">
        <f>+O208+O213+O217+O222+O230</f>
        <v>74111.203435114512</v>
      </c>
      <c r="P206" s="39"/>
    </row>
    <row r="207" spans="2:16" ht="3.75" customHeight="1">
      <c r="B207" s="75"/>
      <c r="C207" s="158"/>
      <c r="D207" s="158"/>
      <c r="E207" s="158"/>
      <c r="F207" s="158"/>
      <c r="G207" s="76"/>
      <c r="H207" s="77"/>
      <c r="I207" s="79"/>
      <c r="J207" s="78"/>
      <c r="K207" s="79"/>
      <c r="L207" s="79"/>
      <c r="M207" s="79"/>
      <c r="N207" s="78"/>
      <c r="O207" s="80"/>
      <c r="P207" s="81"/>
    </row>
    <row r="208" spans="2:16">
      <c r="B208" s="92" t="s">
        <v>354</v>
      </c>
      <c r="C208" s="156" t="s">
        <v>355</v>
      </c>
      <c r="D208" s="157"/>
      <c r="E208" s="157"/>
      <c r="F208" s="157"/>
      <c r="G208" s="93"/>
      <c r="H208" s="94"/>
      <c r="I208" s="95">
        <f>SUM(I210:I211)</f>
        <v>60702.290076335878</v>
      </c>
      <c r="J208" s="96"/>
      <c r="K208" s="97"/>
      <c r="L208" s="97">
        <f>SUM(L210:L211)</f>
        <v>60702.290076335878</v>
      </c>
      <c r="M208" s="95"/>
      <c r="N208" s="96">
        <f>SUM(N210:N211)</f>
        <v>30351.145038167939</v>
      </c>
      <c r="O208" s="98">
        <f>SUM(O210:O211)</f>
        <v>30351.145038167939</v>
      </c>
      <c r="P208" s="99"/>
    </row>
    <row r="209" spans="2:16">
      <c r="B209" s="75"/>
      <c r="C209" s="158"/>
      <c r="D209" s="158"/>
      <c r="E209" s="158"/>
      <c r="F209" s="158"/>
      <c r="G209" s="76"/>
      <c r="H209" s="77"/>
      <c r="I209" s="79"/>
      <c r="J209" s="78"/>
      <c r="K209" s="79"/>
      <c r="L209" s="79"/>
      <c r="M209" s="79"/>
      <c r="N209" s="78"/>
      <c r="O209" s="80"/>
      <c r="P209" s="81"/>
    </row>
    <row r="210" spans="2:16" ht="25.5">
      <c r="B210" s="90" t="s">
        <v>356</v>
      </c>
      <c r="C210" s="91" t="s">
        <v>357</v>
      </c>
      <c r="D210" s="91">
        <v>1</v>
      </c>
      <c r="E210" s="91" t="s">
        <v>358</v>
      </c>
      <c r="F210" s="91">
        <v>2</v>
      </c>
      <c r="G210" s="91">
        <v>1</v>
      </c>
      <c r="H210" s="43">
        <v>8442.7480916030527</v>
      </c>
      <c r="I210" s="44">
        <f t="shared" ref="I210:I211" si="78">+D210*F210*G210*H210</f>
        <v>16885.496183206105</v>
      </c>
      <c r="J210" s="45"/>
      <c r="K210" s="46"/>
      <c r="L210" s="46">
        <f>+$I210</f>
        <v>16885.496183206105</v>
      </c>
      <c r="M210" s="44"/>
      <c r="N210" s="45">
        <f t="shared" ref="N210:O211" si="79">+$I210/2</f>
        <v>8442.7480916030527</v>
      </c>
      <c r="O210" s="47">
        <f t="shared" si="79"/>
        <v>8442.7480916030527</v>
      </c>
      <c r="P210" s="48"/>
    </row>
    <row r="211" spans="2:16" ht="38.25">
      <c r="B211" s="90" t="s">
        <v>359</v>
      </c>
      <c r="C211" s="91" t="s">
        <v>360</v>
      </c>
      <c r="D211" s="91">
        <v>6</v>
      </c>
      <c r="E211" s="91" t="s">
        <v>361</v>
      </c>
      <c r="F211" s="91">
        <v>2</v>
      </c>
      <c r="G211" s="91">
        <v>1</v>
      </c>
      <c r="H211" s="43">
        <v>3651.3994910941474</v>
      </c>
      <c r="I211" s="44">
        <f t="shared" si="78"/>
        <v>43816.793893129769</v>
      </c>
      <c r="J211" s="45"/>
      <c r="K211" s="46"/>
      <c r="L211" s="46">
        <f>+$I211</f>
        <v>43816.793893129769</v>
      </c>
      <c r="M211" s="44"/>
      <c r="N211" s="45">
        <f t="shared" si="79"/>
        <v>21908.396946564884</v>
      </c>
      <c r="O211" s="47">
        <f t="shared" si="79"/>
        <v>21908.396946564884</v>
      </c>
      <c r="P211" s="48"/>
    </row>
    <row r="212" spans="2:16" ht="8.4499999999999993" customHeight="1">
      <c r="B212" s="75"/>
      <c r="C212" s="158"/>
      <c r="D212" s="158"/>
      <c r="E212" s="158"/>
      <c r="F212" s="158"/>
      <c r="G212" s="76"/>
      <c r="H212" s="77"/>
      <c r="I212" s="79"/>
      <c r="J212" s="78"/>
      <c r="K212" s="79"/>
      <c r="L212" s="79"/>
      <c r="M212" s="79"/>
      <c r="N212" s="78"/>
      <c r="O212" s="80"/>
      <c r="P212" s="81"/>
    </row>
    <row r="213" spans="2:16">
      <c r="B213" s="92" t="s">
        <v>362</v>
      </c>
      <c r="C213" s="156" t="s">
        <v>363</v>
      </c>
      <c r="D213" s="157"/>
      <c r="E213" s="157"/>
      <c r="F213" s="157"/>
      <c r="G213" s="93"/>
      <c r="H213" s="94"/>
      <c r="I213" s="95">
        <f>SUM(I215)</f>
        <v>15267.175572519083</v>
      </c>
      <c r="J213" s="96"/>
      <c r="K213" s="97"/>
      <c r="L213" s="97">
        <f>SUM(L215)</f>
        <v>15267.175572519083</v>
      </c>
      <c r="M213" s="95"/>
      <c r="N213" s="96">
        <f>SUM(N215)</f>
        <v>7633.5877862595416</v>
      </c>
      <c r="O213" s="98">
        <f>SUM(O215)</f>
        <v>7633.5877862595416</v>
      </c>
      <c r="P213" s="99"/>
    </row>
    <row r="214" spans="2:16" ht="9" customHeight="1">
      <c r="B214" s="75"/>
      <c r="C214" s="158"/>
      <c r="D214" s="158"/>
      <c r="E214" s="158"/>
      <c r="F214" s="158"/>
      <c r="G214" s="76"/>
      <c r="H214" s="77"/>
      <c r="I214" s="79"/>
      <c r="J214" s="78"/>
      <c r="K214" s="79"/>
      <c r="L214" s="79"/>
      <c r="M214" s="79"/>
      <c r="N214" s="78"/>
      <c r="O214" s="80"/>
      <c r="P214" s="81"/>
    </row>
    <row r="215" spans="2:16">
      <c r="B215" s="90" t="s">
        <v>364</v>
      </c>
      <c r="C215" s="91" t="s">
        <v>365</v>
      </c>
      <c r="D215" s="91">
        <v>2</v>
      </c>
      <c r="E215" s="91" t="s">
        <v>366</v>
      </c>
      <c r="F215" s="91">
        <v>10</v>
      </c>
      <c r="G215" s="91">
        <v>1</v>
      </c>
      <c r="H215" s="43">
        <v>763.35877862595419</v>
      </c>
      <c r="I215" s="44">
        <f t="shared" ref="I215" si="80">+D215*F215*G215*H215</f>
        <v>15267.175572519083</v>
      </c>
      <c r="J215" s="45"/>
      <c r="K215" s="46"/>
      <c r="L215" s="46">
        <f>+$I215</f>
        <v>15267.175572519083</v>
      </c>
      <c r="M215" s="44"/>
      <c r="N215" s="45">
        <f t="shared" ref="N215:O215" si="81">+$I215/2</f>
        <v>7633.5877862595416</v>
      </c>
      <c r="O215" s="47">
        <f t="shared" si="81"/>
        <v>7633.5877862595416</v>
      </c>
      <c r="P215" s="48"/>
    </row>
    <row r="216" spans="2:16" ht="9" customHeight="1">
      <c r="B216" s="75"/>
      <c r="C216" s="158"/>
      <c r="D216" s="158"/>
      <c r="E216" s="158"/>
      <c r="F216" s="158"/>
      <c r="G216" s="76"/>
      <c r="H216" s="77"/>
      <c r="I216" s="79"/>
      <c r="J216" s="78"/>
      <c r="K216" s="79"/>
      <c r="L216" s="79"/>
      <c r="M216" s="79"/>
      <c r="N216" s="78"/>
      <c r="O216" s="80"/>
      <c r="P216" s="81"/>
    </row>
    <row r="217" spans="2:16">
      <c r="B217" s="92" t="s">
        <v>367</v>
      </c>
      <c r="C217" s="156" t="s">
        <v>368</v>
      </c>
      <c r="D217" s="157"/>
      <c r="E217" s="157"/>
      <c r="F217" s="157"/>
      <c r="G217" s="93"/>
      <c r="H217" s="94"/>
      <c r="I217" s="95">
        <f>SUM(I219:I220)</f>
        <v>22900.763358778626</v>
      </c>
      <c r="J217" s="96"/>
      <c r="K217" s="97"/>
      <c r="L217" s="97">
        <f>SUM(L219:L220)</f>
        <v>22900.763358778626</v>
      </c>
      <c r="M217" s="95"/>
      <c r="N217" s="96">
        <f>SUM(N219:N220)</f>
        <v>11450.381679389313</v>
      </c>
      <c r="O217" s="98">
        <f>SUM(O219:O220)</f>
        <v>11450.381679389313</v>
      </c>
      <c r="P217" s="99"/>
    </row>
    <row r="218" spans="2:16" ht="7.9" customHeight="1">
      <c r="B218" s="75"/>
      <c r="C218" s="158"/>
      <c r="D218" s="158"/>
      <c r="E218" s="158"/>
      <c r="F218" s="158"/>
      <c r="G218" s="76"/>
      <c r="H218" s="77"/>
      <c r="I218" s="79"/>
      <c r="J218" s="78"/>
      <c r="K218" s="79"/>
      <c r="L218" s="79"/>
      <c r="M218" s="79"/>
      <c r="N218" s="78"/>
      <c r="O218" s="80"/>
      <c r="P218" s="81"/>
    </row>
    <row r="219" spans="2:16" ht="25.5">
      <c r="B219" s="90" t="s">
        <v>369</v>
      </c>
      <c r="C219" s="91" t="s">
        <v>370</v>
      </c>
      <c r="D219" s="91">
        <v>2</v>
      </c>
      <c r="E219" s="91" t="s">
        <v>371</v>
      </c>
      <c r="F219" s="91">
        <v>20</v>
      </c>
      <c r="G219" s="91">
        <v>1</v>
      </c>
      <c r="H219" s="43">
        <v>419.84732824427482</v>
      </c>
      <c r="I219" s="44">
        <f t="shared" ref="I219:I220" si="82">+D219*F219*G219*H219</f>
        <v>16793.893129770993</v>
      </c>
      <c r="J219" s="45"/>
      <c r="K219" s="46"/>
      <c r="L219" s="46">
        <f>+$I219</f>
        <v>16793.893129770993</v>
      </c>
      <c r="M219" s="44"/>
      <c r="N219" s="45">
        <f t="shared" ref="N219:O220" si="83">+$I219/2</f>
        <v>8396.9465648854966</v>
      </c>
      <c r="O219" s="47">
        <f t="shared" si="83"/>
        <v>8396.9465648854966</v>
      </c>
      <c r="P219" s="48"/>
    </row>
    <row r="220" spans="2:16" ht="25.5">
      <c r="B220" s="90" t="s">
        <v>372</v>
      </c>
      <c r="C220" s="91" t="s">
        <v>373</v>
      </c>
      <c r="D220" s="91">
        <v>2</v>
      </c>
      <c r="E220" s="91" t="s">
        <v>374</v>
      </c>
      <c r="F220" s="91">
        <v>4</v>
      </c>
      <c r="G220" s="91">
        <v>1</v>
      </c>
      <c r="H220" s="43">
        <v>763.35877862595419</v>
      </c>
      <c r="I220" s="44">
        <f t="shared" si="82"/>
        <v>6106.8702290076335</v>
      </c>
      <c r="J220" s="45"/>
      <c r="K220" s="46"/>
      <c r="L220" s="46">
        <f>+$I220</f>
        <v>6106.8702290076335</v>
      </c>
      <c r="M220" s="44"/>
      <c r="N220" s="45">
        <f t="shared" si="83"/>
        <v>3053.4351145038167</v>
      </c>
      <c r="O220" s="47">
        <f t="shared" si="83"/>
        <v>3053.4351145038167</v>
      </c>
      <c r="P220" s="48"/>
    </row>
    <row r="221" spans="2:16" ht="6.6" customHeight="1">
      <c r="B221" s="75"/>
      <c r="C221" s="158"/>
      <c r="D221" s="158"/>
      <c r="E221" s="158"/>
      <c r="F221" s="158"/>
      <c r="G221" s="76"/>
      <c r="H221" s="77"/>
      <c r="I221" s="79"/>
      <c r="J221" s="78"/>
      <c r="K221" s="79"/>
      <c r="L221" s="79"/>
      <c r="M221" s="79"/>
      <c r="N221" s="78"/>
      <c r="O221" s="80"/>
      <c r="P221" s="81"/>
    </row>
    <row r="222" spans="2:16">
      <c r="B222" s="92" t="s">
        <v>375</v>
      </c>
      <c r="C222" s="156" t="s">
        <v>376</v>
      </c>
      <c r="D222" s="157"/>
      <c r="E222" s="157"/>
      <c r="F222" s="157"/>
      <c r="G222" s="93"/>
      <c r="H222" s="94"/>
      <c r="I222" s="95">
        <f>SUM(I224:I228)</f>
        <v>41213.740458015272</v>
      </c>
      <c r="J222" s="96"/>
      <c r="K222" s="97"/>
      <c r="L222" s="97">
        <f>SUM(L224:L228)</f>
        <v>41213.740458015272</v>
      </c>
      <c r="M222" s="95"/>
      <c r="N222" s="96">
        <f>SUM(N224:N228)</f>
        <v>20606.870229007636</v>
      </c>
      <c r="O222" s="98">
        <f>SUM(O224:O228)</f>
        <v>20606.870229007636</v>
      </c>
      <c r="P222" s="99"/>
    </row>
    <row r="223" spans="2:16" ht="8.4499999999999993" customHeight="1">
      <c r="B223" s="75"/>
      <c r="C223" s="158"/>
      <c r="D223" s="158"/>
      <c r="E223" s="158"/>
      <c r="F223" s="158"/>
      <c r="G223" s="76"/>
      <c r="H223" s="77"/>
      <c r="I223" s="79"/>
      <c r="J223" s="78"/>
      <c r="K223" s="79"/>
      <c r="L223" s="79"/>
      <c r="M223" s="79"/>
      <c r="N223" s="78"/>
      <c r="O223" s="80"/>
      <c r="P223" s="81"/>
    </row>
    <row r="224" spans="2:16" ht="25.5">
      <c r="B224" s="90" t="s">
        <v>377</v>
      </c>
      <c r="C224" s="149" t="s">
        <v>378</v>
      </c>
      <c r="D224" s="149">
        <v>4</v>
      </c>
      <c r="E224" s="149" t="s">
        <v>379</v>
      </c>
      <c r="F224" s="149">
        <v>18</v>
      </c>
      <c r="G224" s="149">
        <v>1</v>
      </c>
      <c r="H224" s="150">
        <v>305.3435114503817</v>
      </c>
      <c r="I224" s="151">
        <f t="shared" ref="I224:I228" si="84">+D224*F224*G224*H224</f>
        <v>21984.732824427483</v>
      </c>
      <c r="J224" s="152"/>
      <c r="K224" s="153"/>
      <c r="L224" s="153">
        <f>+$I224</f>
        <v>21984.732824427483</v>
      </c>
      <c r="M224" s="151"/>
      <c r="N224" s="152">
        <f t="shared" ref="N224:O228" si="85">+$I224/2</f>
        <v>10992.366412213742</v>
      </c>
      <c r="O224" s="154">
        <f t="shared" si="85"/>
        <v>10992.366412213742</v>
      </c>
      <c r="P224" s="155"/>
    </row>
    <row r="225" spans="2:16">
      <c r="B225" s="90" t="s">
        <v>380</v>
      </c>
      <c r="C225" s="149" t="s">
        <v>381</v>
      </c>
      <c r="D225" s="149">
        <v>72</v>
      </c>
      <c r="E225" s="149" t="s">
        <v>382</v>
      </c>
      <c r="F225" s="149">
        <v>12</v>
      </c>
      <c r="G225" s="149">
        <v>1</v>
      </c>
      <c r="H225" s="150">
        <v>7.6335877862595423</v>
      </c>
      <c r="I225" s="151">
        <f t="shared" si="84"/>
        <v>6595.4198473282449</v>
      </c>
      <c r="J225" s="152"/>
      <c r="K225" s="153"/>
      <c r="L225" s="153">
        <f>+$I225</f>
        <v>6595.4198473282449</v>
      </c>
      <c r="M225" s="151"/>
      <c r="N225" s="152">
        <f t="shared" si="85"/>
        <v>3297.7099236641225</v>
      </c>
      <c r="O225" s="154">
        <f t="shared" si="85"/>
        <v>3297.7099236641225</v>
      </c>
      <c r="P225" s="155"/>
    </row>
    <row r="226" spans="2:16">
      <c r="B226" s="90" t="s">
        <v>383</v>
      </c>
      <c r="C226" s="149" t="s">
        <v>384</v>
      </c>
      <c r="D226" s="149">
        <v>3</v>
      </c>
      <c r="E226" s="149" t="s">
        <v>385</v>
      </c>
      <c r="F226" s="149">
        <v>1</v>
      </c>
      <c r="G226" s="149">
        <v>1</v>
      </c>
      <c r="H226" s="150">
        <v>1526.7175572519084</v>
      </c>
      <c r="I226" s="151">
        <f t="shared" si="84"/>
        <v>4580.1526717557254</v>
      </c>
      <c r="J226" s="152"/>
      <c r="K226" s="153"/>
      <c r="L226" s="153">
        <f>+$I226</f>
        <v>4580.1526717557254</v>
      </c>
      <c r="M226" s="151"/>
      <c r="N226" s="152">
        <f t="shared" si="85"/>
        <v>2290.0763358778627</v>
      </c>
      <c r="O226" s="154">
        <f t="shared" si="85"/>
        <v>2290.0763358778627</v>
      </c>
      <c r="P226" s="155"/>
    </row>
    <row r="227" spans="2:16" ht="25.5">
      <c r="B227" s="90" t="s">
        <v>386</v>
      </c>
      <c r="C227" s="149" t="s">
        <v>387</v>
      </c>
      <c r="D227" s="149">
        <v>1</v>
      </c>
      <c r="E227" s="149" t="s">
        <v>358</v>
      </c>
      <c r="F227" s="149">
        <v>1</v>
      </c>
      <c r="G227" s="149">
        <v>1</v>
      </c>
      <c r="H227" s="150">
        <v>3312.9770992366412</v>
      </c>
      <c r="I227" s="151">
        <f t="shared" si="84"/>
        <v>3312.9770992366412</v>
      </c>
      <c r="J227" s="152"/>
      <c r="K227" s="153"/>
      <c r="L227" s="153">
        <f>+$I227</f>
        <v>3312.9770992366412</v>
      </c>
      <c r="M227" s="151"/>
      <c r="N227" s="152">
        <f t="shared" si="85"/>
        <v>1656.4885496183206</v>
      </c>
      <c r="O227" s="154">
        <f t="shared" si="85"/>
        <v>1656.4885496183206</v>
      </c>
      <c r="P227" s="155"/>
    </row>
    <row r="228" spans="2:16" ht="25.5">
      <c r="B228" s="90" t="s">
        <v>388</v>
      </c>
      <c r="C228" s="149" t="s">
        <v>389</v>
      </c>
      <c r="D228" s="149">
        <v>3</v>
      </c>
      <c r="E228" s="149" t="s">
        <v>390</v>
      </c>
      <c r="F228" s="149">
        <v>3</v>
      </c>
      <c r="G228" s="149">
        <v>1</v>
      </c>
      <c r="H228" s="150">
        <v>526.71755725190837</v>
      </c>
      <c r="I228" s="151">
        <f t="shared" si="84"/>
        <v>4740.4580152671751</v>
      </c>
      <c r="J228" s="152"/>
      <c r="K228" s="153"/>
      <c r="L228" s="153">
        <f>+$I228</f>
        <v>4740.4580152671751</v>
      </c>
      <c r="M228" s="151"/>
      <c r="N228" s="152">
        <f t="shared" si="85"/>
        <v>2370.2290076335876</v>
      </c>
      <c r="O228" s="154">
        <f t="shared" si="85"/>
        <v>2370.2290076335876</v>
      </c>
      <c r="P228" s="155"/>
    </row>
    <row r="229" spans="2:16" ht="3.75" customHeight="1">
      <c r="B229" s="75"/>
      <c r="C229" s="158"/>
      <c r="D229" s="158"/>
      <c r="E229" s="158"/>
      <c r="F229" s="158"/>
      <c r="G229" s="76"/>
      <c r="H229" s="77"/>
      <c r="I229" s="79"/>
      <c r="J229" s="78"/>
      <c r="K229" s="79"/>
      <c r="L229" s="79"/>
      <c r="M229" s="79"/>
      <c r="N229" s="78"/>
      <c r="O229" s="80"/>
      <c r="P229" s="81"/>
    </row>
    <row r="230" spans="2:16">
      <c r="B230" s="92" t="s">
        <v>391</v>
      </c>
      <c r="C230" s="156" t="s">
        <v>392</v>
      </c>
      <c r="D230" s="157"/>
      <c r="E230" s="157"/>
      <c r="F230" s="157"/>
      <c r="G230" s="93"/>
      <c r="H230" s="94"/>
      <c r="I230" s="95">
        <f>SUM(I232)</f>
        <v>8138.4374045801605</v>
      </c>
      <c r="J230" s="96"/>
      <c r="K230" s="97"/>
      <c r="L230" s="97">
        <f>SUM(L232)</f>
        <v>8138.4374045801605</v>
      </c>
      <c r="M230" s="95"/>
      <c r="N230" s="96">
        <f>SUM(N232)</f>
        <v>4069.2187022900803</v>
      </c>
      <c r="O230" s="98">
        <f>SUM(O232)</f>
        <v>4069.2187022900803</v>
      </c>
      <c r="P230" s="99"/>
    </row>
    <row r="231" spans="2:16" ht="3.75" customHeight="1">
      <c r="B231" s="75"/>
      <c r="C231" s="158"/>
      <c r="D231" s="158"/>
      <c r="E231" s="158"/>
      <c r="F231" s="158"/>
      <c r="G231" s="76"/>
      <c r="H231" s="77"/>
      <c r="I231" s="79"/>
      <c r="J231" s="78"/>
      <c r="K231" s="79"/>
      <c r="L231" s="79"/>
      <c r="M231" s="79"/>
      <c r="N231" s="78"/>
      <c r="O231" s="80"/>
      <c r="P231" s="81"/>
    </row>
    <row r="232" spans="2:16" ht="24.75" customHeight="1">
      <c r="B232" s="90" t="s">
        <v>393</v>
      </c>
      <c r="C232" s="149" t="s">
        <v>394</v>
      </c>
      <c r="D232" s="149">
        <v>1</v>
      </c>
      <c r="E232" s="149" t="s">
        <v>252</v>
      </c>
      <c r="F232" s="149">
        <v>2</v>
      </c>
      <c r="G232" s="149">
        <v>1</v>
      </c>
      <c r="H232" s="150">
        <v>4069.2187022900803</v>
      </c>
      <c r="I232" s="151">
        <f t="shared" ref="I232" si="86">+D232*F232*G232*H232</f>
        <v>8138.4374045801605</v>
      </c>
      <c r="J232" s="152"/>
      <c r="K232" s="153"/>
      <c r="L232" s="153">
        <f>+$I232</f>
        <v>8138.4374045801605</v>
      </c>
      <c r="M232" s="151"/>
      <c r="N232" s="152">
        <f t="shared" ref="N232:O232" si="87">+$I232/2</f>
        <v>4069.2187022900803</v>
      </c>
      <c r="O232" s="154">
        <f t="shared" si="87"/>
        <v>4069.2187022900803</v>
      </c>
      <c r="P232" s="155"/>
    </row>
    <row r="233" spans="2:16" ht="4.5" customHeight="1">
      <c r="B233" s="75"/>
      <c r="C233" s="158"/>
      <c r="D233" s="158"/>
      <c r="E233" s="158"/>
      <c r="F233" s="158"/>
      <c r="G233" s="76"/>
      <c r="H233" s="77"/>
      <c r="I233" s="79"/>
      <c r="J233" s="78"/>
      <c r="K233" s="79"/>
      <c r="L233" s="79"/>
      <c r="M233" s="79"/>
      <c r="N233" s="78"/>
      <c r="O233" s="80"/>
      <c r="P233" s="81"/>
    </row>
    <row r="234" spans="2:16" ht="13.5" thickBot="1">
      <c r="B234" s="104"/>
      <c r="C234" s="147" t="s">
        <v>395</v>
      </c>
      <c r="D234" s="105"/>
      <c r="E234" s="106"/>
      <c r="F234" s="107"/>
      <c r="G234" s="107"/>
      <c r="H234" s="108"/>
      <c r="I234" s="128">
        <f t="shared" ref="I234:O234" si="88">+I29+I42+I95+I132+I140</f>
        <v>1783676.4248937087</v>
      </c>
      <c r="J234" s="109">
        <f t="shared" si="88"/>
        <v>736009.0446981045</v>
      </c>
      <c r="K234" s="110">
        <f t="shared" si="88"/>
        <v>583287.80070084846</v>
      </c>
      <c r="L234" s="110">
        <f t="shared" si="88"/>
        <v>460237.64794509474</v>
      </c>
      <c r="M234" s="111">
        <f t="shared" si="88"/>
        <v>4141.9315496607996</v>
      </c>
      <c r="N234" s="109">
        <f t="shared" si="88"/>
        <v>915535.41973243933</v>
      </c>
      <c r="O234" s="112">
        <f t="shared" si="88"/>
        <v>868141.00516126945</v>
      </c>
      <c r="P234" s="113">
        <f>+I234/$I$234</f>
        <v>1</v>
      </c>
    </row>
    <row r="235" spans="2:16" ht="13.5" thickBot="1">
      <c r="B235" s="66"/>
      <c r="C235" s="148" t="s">
        <v>396</v>
      </c>
      <c r="D235" s="114"/>
      <c r="E235" s="115">
        <v>5.5E-2</v>
      </c>
      <c r="F235" s="116"/>
      <c r="G235" s="116"/>
      <c r="H235" s="117"/>
      <c r="I235" s="129">
        <f>+E235*D20</f>
        <v>98738.611249306749</v>
      </c>
      <c r="J235" s="118"/>
      <c r="K235" s="119"/>
      <c r="L235" s="119"/>
      <c r="M235" s="120"/>
      <c r="N235" s="118"/>
      <c r="O235" s="119"/>
      <c r="P235" s="121"/>
    </row>
    <row r="236" spans="2:16" ht="13.5" thickBot="1">
      <c r="B236" s="66"/>
      <c r="C236" s="148" t="s">
        <v>397</v>
      </c>
      <c r="D236" s="114"/>
      <c r="E236" s="159"/>
      <c r="F236" s="159"/>
      <c r="G236" s="159"/>
      <c r="H236" s="160"/>
      <c r="I236" s="130">
        <f>+I234+I235</f>
        <v>1882415.0361430154</v>
      </c>
      <c r="J236" s="122"/>
      <c r="K236" s="123"/>
      <c r="L236" s="123"/>
      <c r="M236" s="124"/>
      <c r="N236" s="122"/>
      <c r="O236" s="123"/>
      <c r="P236" s="125"/>
    </row>
  </sheetData>
  <mergeCells count="73">
    <mergeCell ref="D18:E18"/>
    <mergeCell ref="D19:E19"/>
    <mergeCell ref="D20:E20"/>
    <mergeCell ref="D21:E21"/>
    <mergeCell ref="D22:E22"/>
    <mergeCell ref="N26:O26"/>
    <mergeCell ref="B27:B28"/>
    <mergeCell ref="C27:C28"/>
    <mergeCell ref="D27:D28"/>
    <mergeCell ref="E27:E28"/>
    <mergeCell ref="F27:F28"/>
    <mergeCell ref="G27:G28"/>
    <mergeCell ref="H27:H28"/>
    <mergeCell ref="I27:I28"/>
    <mergeCell ref="J26:M26"/>
    <mergeCell ref="C144:F144"/>
    <mergeCell ref="J27:J28"/>
    <mergeCell ref="K27:K28"/>
    <mergeCell ref="L27:L28"/>
    <mergeCell ref="M27:M28"/>
    <mergeCell ref="P27:P28"/>
    <mergeCell ref="C133:F133"/>
    <mergeCell ref="C141:F141"/>
    <mergeCell ref="C142:H142"/>
    <mergeCell ref="C143:F143"/>
    <mergeCell ref="N27:N28"/>
    <mergeCell ref="O27:O28"/>
    <mergeCell ref="C174:F174"/>
    <mergeCell ref="C148:F148"/>
    <mergeCell ref="C149:F149"/>
    <mergeCell ref="C153:F153"/>
    <mergeCell ref="C154:F154"/>
    <mergeCell ref="C155:F155"/>
    <mergeCell ref="C159:F159"/>
    <mergeCell ref="C160:F160"/>
    <mergeCell ref="C161:F161"/>
    <mergeCell ref="C167:F167"/>
    <mergeCell ref="C168:F168"/>
    <mergeCell ref="C169:F169"/>
    <mergeCell ref="C196:F196"/>
    <mergeCell ref="C175:F175"/>
    <mergeCell ref="C176:F176"/>
    <mergeCell ref="C181:F181"/>
    <mergeCell ref="C182:H182"/>
    <mergeCell ref="C183:F183"/>
    <mergeCell ref="C184:F184"/>
    <mergeCell ref="C185:F185"/>
    <mergeCell ref="C190:F190"/>
    <mergeCell ref="C191:F191"/>
    <mergeCell ref="C192:F192"/>
    <mergeCell ref="C195:F195"/>
    <mergeCell ref="C216:F216"/>
    <mergeCell ref="C197:F197"/>
    <mergeCell ref="C201:F201"/>
    <mergeCell ref="C202:F202"/>
    <mergeCell ref="C203:F203"/>
    <mergeCell ref="C206:H206"/>
    <mergeCell ref="C207:F207"/>
    <mergeCell ref="C208:F208"/>
    <mergeCell ref="C209:F209"/>
    <mergeCell ref="C212:F212"/>
    <mergeCell ref="C213:F213"/>
    <mergeCell ref="C214:F214"/>
    <mergeCell ref="C230:F230"/>
    <mergeCell ref="C231:F231"/>
    <mergeCell ref="C233:F233"/>
    <mergeCell ref="E236:H236"/>
    <mergeCell ref="C217:F217"/>
    <mergeCell ref="C218:F218"/>
    <mergeCell ref="C221:F221"/>
    <mergeCell ref="C222:F222"/>
    <mergeCell ref="C223:F223"/>
    <mergeCell ref="C229:F229"/>
  </mergeCells>
  <pageMargins left="0.23622047244094491" right="0.23622047244094491" top="0.55118110236220474" bottom="0.55118110236220474" header="0.31496062992125984" footer="0.31496062992125984"/>
  <pageSetup paperSize="8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5A84E52988574B8D4ED6D21343F087" ma:contentTypeVersion="2" ma:contentTypeDescription="Crée un document." ma:contentTypeScope="" ma:versionID="920088e01cf92173d4d9bdbf8fda685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9a60942a35b1a2b790b504acabfc54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7BA858-F5F9-4FD4-B4E2-EFC9FB1CEE81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7E61800-F16E-4739-B632-A70BA73089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BAFC34-9E05-40DE-A521-93C2B7EF8B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Plan International</vt:lpstr>
      <vt:lpstr>'Budget Plan International'!Zone_d_impression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Mapa Tchinda, Isabelle</dc:creator>
  <cp:lastModifiedBy>Coulon Véronique - D2.1</cp:lastModifiedBy>
  <cp:lastPrinted>2020-04-16T08:47:25Z</cp:lastPrinted>
  <dcterms:created xsi:type="dcterms:W3CDTF">2020-04-16T08:15:18Z</dcterms:created>
  <dcterms:modified xsi:type="dcterms:W3CDTF">2020-04-17T09:49:05Z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0x010100895A84E52988574B8D4ED6D21343F087</vt:lpwstr>
  </property>
  <property fmtid="{D5CDD505-2E9C-101B-9397-08002B2CF9AE}" pid="3" name="TitusGUID">
    <vt:lpwstr>9b6f336f-0d7e-4c24-9df8-c898d946a2c9</vt:lpwstr>
  </property>
  <property fmtid="{D5CDD505-2E9C-101B-9397-08002B2CF9AE}" pid="4" name="BE_ForeignAffairsClassification">
    <vt:lpwstr>Non classifié - Niet geclassificeerd</vt:lpwstr>
  </property>
  <property fmtid="{D5CDD505-2E9C-101B-9397-08002B2CF9AE}" pid="5" name="BE_ForeignAffairsMarkering">
    <vt:lpwstr>Markering inactief - Marquage inactif</vt:lpwstr>
  </property>
</Properties>
</file>