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9990" windowHeight="7590" tabRatio="774" firstSheet="2" activeTab="2"/>
  </bookViews>
  <sheets>
    <sheet name="SYNTH1 ECHO" sheetId="43" state="hidden" r:id="rId1"/>
    <sheet name="SYNTH2 ECHO" sheetId="44" state="hidden" r:id="rId2"/>
    <sheet name="Budget DGD détaillé" sheetId="59" r:id="rId3"/>
    <sheet name="Budget DGD Synthèse" sheetId="60" r:id="rId4"/>
    <sheet name="Feuil1" sheetId="58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'Budget DGD détaillé'!$B$4:$N$80</definedName>
    <definedName name="_xlnm._FilterDatabase" localSheetId="3" hidden="1">'Budget DGD Synthèse'!$A$4:$J$34</definedName>
    <definedName name="anpe" localSheetId="2">#REF!</definedName>
    <definedName name="anpe" localSheetId="3">#REF!</definedName>
    <definedName name="anpe">#REF!</definedName>
    <definedName name="catégorie">'[1]GS Niger'!$I$5:$J$47</definedName>
    <definedName name="CG">'[2]Info synthétique'!$D$2</definedName>
    <definedName name="cnss" localSheetId="2">#REF!</definedName>
    <definedName name="cnss" localSheetId="3">#REF!</definedName>
    <definedName name="cnss">#REF!</definedName>
    <definedName name="CO">'[2]Info synthétique'!$D$3</definedName>
    <definedName name="eur" localSheetId="2">'[2]Annexe RH-revisé'!$F$1</definedName>
    <definedName name="eur" localSheetId="3">'[2]Annexe RH-revisé'!$F$1</definedName>
    <definedName name="EUR">#REF!</definedName>
    <definedName name="mois">[3]Synthese!$F$309:$F$356</definedName>
    <definedName name="N_amendement">[3]Synthese!$J$366:$J$368</definedName>
    <definedName name="REPARTITION" localSheetId="2">#REF!</definedName>
    <definedName name="REPARTITION" localSheetId="3">#REF!</definedName>
    <definedName name="REPARTITION">#REF!</definedName>
    <definedName name="SVSNONSVS" localSheetId="2">#REF!</definedName>
    <definedName name="SVSNONSVS" localSheetId="3">#REF!</definedName>
    <definedName name="SVSNONSVS">#REF!</definedName>
    <definedName name="taux" localSheetId="2">#REF!</definedName>
    <definedName name="taux" localSheetId="3">#REF!</definedName>
    <definedName name="taux" localSheetId="0">#REF!</definedName>
    <definedName name="taux" localSheetId="1">#REF!</definedName>
    <definedName name="taux">#REF!</definedName>
    <definedName name="teg" localSheetId="2">#REF!</definedName>
    <definedName name="teg" localSheetId="3">#REF!</definedName>
    <definedName name="teg">#REF!</definedName>
    <definedName name="total_cost">'[4]Worksheet 1 Project budget'!$E$56</definedName>
    <definedName name="total_cost_y1">'[4]Worksheet 1 Project budget'!$I$56</definedName>
    <definedName name="type_projet">[3]Synthese!$F$366:$F$377</definedName>
    <definedName name="ve" localSheetId="2">#REF!</definedName>
    <definedName name="ve" localSheetId="3">#REF!</definedName>
    <definedName name="ve">#REF!</definedName>
    <definedName name="version_budget">[3]Synthese!$F$360:$F$363</definedName>
    <definedName name="XOF" localSheetId="2">#REF!</definedName>
    <definedName name="XOF" localSheetId="3">#REF!</definedName>
    <definedName name="XOF">#REF!</definedName>
    <definedName name="_xlnm.Print_Area" localSheetId="2">'Budget DGD détaillé'!$C$1:$P$80</definedName>
    <definedName name="_xlnm.Print_Area" localSheetId="3">'Budget DGD Synthèse'!$C$4:$I$34</definedName>
    <definedName name="_xlnm.Print_Area" localSheetId="0">'SYNTH1 ECHO'!$B$1:$F$31</definedName>
    <definedName name="_xlnm.Print_Area" localSheetId="1">'SYNTH2 ECHO'!$C$1:$F$27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58" l="1"/>
  <c r="A3" i="58"/>
  <c r="A2" i="58"/>
  <c r="A1" i="58"/>
  <c r="D15" i="44" l="1"/>
  <c r="D16" i="43" s="1"/>
  <c r="I24" i="44"/>
  <c r="D19" i="44"/>
  <c r="D20" i="43" s="1"/>
  <c r="H16" i="44"/>
  <c r="I16" i="44"/>
  <c r="I12" i="44"/>
  <c r="J12" i="44"/>
  <c r="D24" i="44"/>
  <c r="D25" i="43" s="1"/>
  <c r="D20" i="44"/>
  <c r="D21" i="43" s="1"/>
  <c r="D13" i="44"/>
  <c r="D14" i="43" s="1"/>
  <c r="D21" i="44"/>
  <c r="D22" i="43" s="1"/>
  <c r="D16" i="44"/>
  <c r="D17" i="43" s="1"/>
  <c r="D11" i="44"/>
  <c r="D12" i="43" s="1"/>
  <c r="D12" i="44"/>
  <c r="D13" i="43" s="1"/>
  <c r="D17" i="44"/>
  <c r="D18" i="43" s="1"/>
  <c r="D10" i="44" l="1"/>
  <c r="D11" i="43" s="1"/>
  <c r="I19" i="44"/>
  <c r="J19" i="44"/>
  <c r="I13" i="44"/>
  <c r="I20" i="44"/>
  <c r="J20" i="44"/>
  <c r="J15" i="44"/>
  <c r="I15" i="44"/>
  <c r="I21" i="44"/>
  <c r="J11" i="44"/>
  <c r="G19" i="44"/>
  <c r="G24" i="44"/>
  <c r="G20" i="44"/>
  <c r="G15" i="44"/>
  <c r="G16" i="44" l="1"/>
  <c r="J16" i="44"/>
  <c r="I17" i="44"/>
  <c r="I10" i="44"/>
  <c r="J13" i="44"/>
  <c r="J17" i="44"/>
  <c r="J10" i="44"/>
  <c r="I11" i="44"/>
  <c r="J21" i="44"/>
  <c r="G21" i="44"/>
  <c r="G11" i="44"/>
  <c r="G13" i="44"/>
  <c r="G12" i="44"/>
  <c r="G17" i="44"/>
  <c r="G10" i="44" l="1"/>
  <c r="H19" i="44" l="1"/>
  <c r="H15" i="44"/>
  <c r="H24" i="44"/>
  <c r="H10" i="44"/>
  <c r="H11" i="44" l="1"/>
  <c r="H12" i="44"/>
  <c r="H17" i="44"/>
  <c r="H13" i="44"/>
  <c r="H20" i="44"/>
  <c r="H21" i="44"/>
  <c r="J24" i="44" l="1"/>
  <c r="D9" i="44" l="1"/>
  <c r="D10" i="43" s="1"/>
  <c r="J9" i="44" l="1"/>
  <c r="G9" i="44"/>
  <c r="I9" i="44"/>
  <c r="J22" i="44" l="1"/>
  <c r="D22" i="44"/>
  <c r="H22" i="44"/>
  <c r="I22" i="44"/>
  <c r="G22" i="44" l="1"/>
  <c r="D23" i="43"/>
  <c r="D23" i="44"/>
  <c r="D18" i="44" s="1"/>
  <c r="J23" i="44" l="1"/>
  <c r="J18" i="44" s="1"/>
  <c r="I23" i="44"/>
  <c r="I18" i="44" s="1"/>
  <c r="G23" i="44"/>
  <c r="G18" i="44" s="1"/>
  <c r="D24" i="43"/>
  <c r="D19" i="43" s="1"/>
  <c r="H23" i="44"/>
  <c r="H18" i="44" s="1"/>
  <c r="D14" i="44" l="1"/>
  <c r="D15" i="43" s="1"/>
  <c r="D9" i="43" s="1"/>
  <c r="D26" i="43" s="1"/>
  <c r="D28" i="43" s="1"/>
  <c r="D30" i="43" s="1"/>
  <c r="G13" i="43" s="1"/>
  <c r="D8" i="44" l="1"/>
  <c r="D25" i="44" s="1"/>
  <c r="G30" i="43"/>
  <c r="G17" i="43" s="1"/>
  <c r="H14" i="44"/>
  <c r="I14" i="44" l="1"/>
  <c r="I8" i="44" s="1"/>
  <c r="I25" i="44" s="1"/>
  <c r="I26" i="44" s="1"/>
  <c r="I27" i="44" s="1"/>
  <c r="J14" i="44"/>
  <c r="J8" i="44" s="1"/>
  <c r="J25" i="44" s="1"/>
  <c r="J26" i="44" s="1"/>
  <c r="J27" i="44" s="1"/>
  <c r="D26" i="44"/>
  <c r="G14" i="44" l="1"/>
  <c r="G8" i="44" s="1"/>
  <c r="G25" i="44" s="1"/>
  <c r="G26" i="44" s="1"/>
  <c r="G27" i="44" s="1"/>
  <c r="D27" i="44"/>
  <c r="E26" i="44" s="1"/>
  <c r="E19" i="44" l="1"/>
  <c r="E11" i="44"/>
  <c r="E24" i="44"/>
  <c r="E15" i="44"/>
  <c r="E23" i="44"/>
  <c r="E17" i="44"/>
  <c r="E22" i="44"/>
  <c r="E21" i="44"/>
  <c r="E10" i="44"/>
  <c r="E20" i="44"/>
  <c r="E12" i="44"/>
  <c r="E9" i="44"/>
  <c r="E16" i="44"/>
  <c r="E13" i="44"/>
  <c r="E27" i="44"/>
  <c r="E18" i="44"/>
  <c r="E14" i="44"/>
  <c r="E8" i="44"/>
  <c r="E25" i="44"/>
  <c r="H9" i="44" l="1"/>
  <c r="H8" i="44" s="1"/>
  <c r="H25" i="44" s="1"/>
  <c r="H26" i="44" s="1"/>
  <c r="H27" i="44" s="1"/>
</calcChain>
</file>

<file path=xl/sharedStrings.xml><?xml version="1.0" encoding="utf-8"?>
<sst xmlns="http://schemas.openxmlformats.org/spreadsheetml/2006/main" count="429" uniqueCount="228">
  <si>
    <t xml:space="preserve"> </t>
  </si>
  <si>
    <t>ONG:  Médecins du Monde - Belgique</t>
  </si>
  <si>
    <t>R1</t>
  </si>
  <si>
    <t>R2</t>
  </si>
  <si>
    <t>EUR</t>
  </si>
  <si>
    <t>R3</t>
  </si>
  <si>
    <t>USD</t>
  </si>
  <si>
    <t>Devise</t>
  </si>
  <si>
    <t>mois</t>
  </si>
  <si>
    <t>PERSONNEL NATIONAL</t>
  </si>
  <si>
    <t>FONCTIONNEMENT</t>
  </si>
  <si>
    <t>COUTS DE SUPPORT</t>
  </si>
  <si>
    <t>AUTRES COUTS</t>
  </si>
  <si>
    <t>an</t>
  </si>
  <si>
    <t>Financement de l'action</t>
  </si>
  <si>
    <t>COUTS DES ACTIVITES</t>
  </si>
  <si>
    <t>Recettes directes provenant de l'action</t>
  </si>
  <si>
    <t>Contribution du demandeur</t>
  </si>
  <si>
    <t>Contribution d'autres donateurs</t>
  </si>
  <si>
    <t>Contribution d'ECHO</t>
  </si>
  <si>
    <t xml:space="preserve">    % du financement total:</t>
  </si>
  <si>
    <t>Frais administratifs (7%)</t>
  </si>
  <si>
    <t>Financement total</t>
  </si>
  <si>
    <t>BUDGET</t>
  </si>
  <si>
    <t>RUBRIQUES BUDGETAIRES</t>
  </si>
  <si>
    <t>%</t>
  </si>
  <si>
    <t xml:space="preserve">I. TOTAL DEPENSES </t>
  </si>
  <si>
    <t>Frais administratifs (FA)  = 7 %</t>
  </si>
  <si>
    <t>II. TOTAL DEPENSES (FA compris)</t>
  </si>
  <si>
    <t>Coût Total</t>
  </si>
  <si>
    <t>R4</t>
  </si>
  <si>
    <t>PERS</t>
  </si>
  <si>
    <t>Projet : « Prise en charge médicale et psychosociale de survivant(e)s de violences sexuelles (SVS) à l'Est de la RDC</t>
  </si>
  <si>
    <t>STAFF PROJET SVS</t>
  </si>
  <si>
    <t>staff</t>
  </si>
  <si>
    <t>PERSONNEL PROJET MDM-PANZI</t>
  </si>
  <si>
    <t>PERSONNEL PROJET MDM-UVIRA</t>
  </si>
  <si>
    <t>SUIVI TERRAIN COORDINATION</t>
  </si>
  <si>
    <t>SUIVI</t>
  </si>
  <si>
    <t>SUIVI TERRAIN STAFF NAT</t>
  </si>
  <si>
    <t>MOTOS</t>
  </si>
  <si>
    <t>RESULTAT 1 - SOINS MEDICAUX</t>
  </si>
  <si>
    <t>MAINTENANCE HGR PANZI</t>
  </si>
  <si>
    <t>APPUI FINANCIER AUX PARTENAIRES (UVIRA)</t>
  </si>
  <si>
    <t>RENFORCEMENT DES CAPACITES DES STAFFS (UVIRA)</t>
  </si>
  <si>
    <t>RENFORCEMENT DU SYSTÈME DE REFERENCEMENT  (UVIRA)</t>
  </si>
  <si>
    <t>BRIEFING SUR LE TRAITEMENT PSYCHOSOCIAL DES VSBG (UVIRA)</t>
  </si>
  <si>
    <t>PREVENTION ET PROTECTION COMMUNAUTAIRE DES VSBG</t>
  </si>
  <si>
    <t>TRAITEMENT ET PARTAGE DES DONNEES</t>
  </si>
  <si>
    <t>PERSONNEL ADMIN COORDINATION (ASS ADM FIN/RAF)</t>
  </si>
  <si>
    <t>PERSONNEL LOGISTIQUE COORDINATION (ADJ COLOG+RESP LOG+CHAUFF)</t>
  </si>
  <si>
    <t>SUIVI SIEGE</t>
  </si>
  <si>
    <t>AUT</t>
  </si>
  <si>
    <t>EQUIPEMENTS</t>
  </si>
  <si>
    <t>MOIS</t>
  </si>
  <si>
    <t>FORMATIONS</t>
  </si>
  <si>
    <t>JOURS</t>
  </si>
  <si>
    <t>FORMATION</t>
  </si>
  <si>
    <t>STAFF</t>
  </si>
  <si>
    <t>STRUCTURES</t>
  </si>
  <si>
    <t>PROJET</t>
  </si>
  <si>
    <t>FOIS</t>
  </si>
  <si>
    <t>EQUIPE</t>
  </si>
  <si>
    <t>PERSONNEL MEDICAL COORDINATION (COMED, PHARMACIEN)</t>
  </si>
  <si>
    <t>PRISE EN CHARGE (PANZI)</t>
  </si>
  <si>
    <t>REINSERTION SOCIALE (PANZI)</t>
  </si>
  <si>
    <t>AN</t>
  </si>
  <si>
    <t>RESULTAT 2 - SOINS PSYCHO-SOCIAUX</t>
  </si>
  <si>
    <t>RESULTAT 4 - CRISIS MODIFIER</t>
  </si>
  <si>
    <t>INTRANTS SSP / SSR ET EQUIPEMENTS MEDICAUX (UVIRA)</t>
  </si>
  <si>
    <t>Dates: 01/04/2020 - 31/03/2021</t>
  </si>
  <si>
    <t>RESULTAT 3 - VOLET COMMUNAUTAIRE</t>
  </si>
  <si>
    <t>AEX</t>
  </si>
  <si>
    <t>ANA</t>
  </si>
  <si>
    <t>AFO</t>
  </si>
  <si>
    <t>AEQ</t>
  </si>
  <si>
    <t>ASU</t>
  </si>
  <si>
    <t>AR1</t>
  </si>
  <si>
    <t>AR2</t>
  </si>
  <si>
    <t>AR3</t>
  </si>
  <si>
    <t>AR4</t>
  </si>
  <si>
    <t>PERSONNEL EXPATRIÉ</t>
  </si>
  <si>
    <t>SUIVI &amp; EVALUATION</t>
  </si>
  <si>
    <t>Coûts éligibles liés à l'action</t>
  </si>
  <si>
    <t>SEX</t>
  </si>
  <si>
    <t>SNA</t>
  </si>
  <si>
    <t>SFO</t>
  </si>
  <si>
    <t>SEQ</t>
  </si>
  <si>
    <t>SSU</t>
  </si>
  <si>
    <t>SOUS-TOTAL</t>
  </si>
  <si>
    <t>BUDGET REPARTI PAR RESULTATS</t>
  </si>
  <si>
    <t>HQ support</t>
  </si>
  <si>
    <t>Désignation</t>
  </si>
  <si>
    <t>Quantité</t>
  </si>
  <si>
    <t>Unité</t>
  </si>
  <si>
    <t>Fréquence</t>
  </si>
  <si>
    <t>Prix unitaire</t>
  </si>
  <si>
    <t>Prix unitaire en euros</t>
  </si>
  <si>
    <t xml:space="preserve"> Total en euros</t>
  </si>
  <si>
    <t>1. FRAIS DE PERSONNEL</t>
  </si>
  <si>
    <t>1.1</t>
  </si>
  <si>
    <t>Personnel expatrié</t>
  </si>
  <si>
    <t>1.1.01</t>
  </si>
  <si>
    <t>1.2</t>
  </si>
  <si>
    <t>Personnel national</t>
  </si>
  <si>
    <t>1.2.1.1</t>
  </si>
  <si>
    <t>Personnel projet</t>
  </si>
  <si>
    <t>1.2.1.1.01</t>
  </si>
  <si>
    <t>1.2.1.1.02</t>
  </si>
  <si>
    <t>1.2.1.1.03</t>
  </si>
  <si>
    <t>1.2.1.2</t>
  </si>
  <si>
    <t>Personnel support</t>
  </si>
  <si>
    <t>1.2.1.2.02</t>
  </si>
  <si>
    <t>1.2.1.2.03</t>
  </si>
  <si>
    <t>2. FONCTIONNEMENT (COUTS LOGISTIQUES ET ADMINISTRATIFS)</t>
  </si>
  <si>
    <t>2.1</t>
  </si>
  <si>
    <t>Frais de fonctionnement des véhicules</t>
  </si>
  <si>
    <t>2.1.1</t>
  </si>
  <si>
    <t>2.1.2</t>
  </si>
  <si>
    <t>2.2</t>
  </si>
  <si>
    <t>Frais de fonctionnement des bureaux</t>
  </si>
  <si>
    <t>2.2.1</t>
  </si>
  <si>
    <t>Location et charges de bureaux</t>
  </si>
  <si>
    <t>2.2.1.01</t>
  </si>
  <si>
    <t>2.2.1.02</t>
  </si>
  <si>
    <t>2.2.2</t>
  </si>
  <si>
    <t>Frais de fonctionnement (fournitures et consommables de bureau, entretien, assurance,etc.)</t>
  </si>
  <si>
    <t>2.2.2.01</t>
  </si>
  <si>
    <t>2.2.2.02</t>
  </si>
  <si>
    <t>2.2.3</t>
  </si>
  <si>
    <t>Frais de communication et internet</t>
  </si>
  <si>
    <t>2.2.3.01</t>
  </si>
  <si>
    <t>2.2.3.02</t>
  </si>
  <si>
    <t>2.2.4</t>
  </si>
  <si>
    <t>Autres frais (frais bancaires, frais postaux, déménagement, etc).</t>
  </si>
  <si>
    <t>2.2.4.01</t>
  </si>
  <si>
    <t>3. DURABLE EQUIPMENTS</t>
  </si>
  <si>
    <t>3.1</t>
  </si>
  <si>
    <t>Achat moyen de locomotion</t>
  </si>
  <si>
    <t>3.1.01</t>
  </si>
  <si>
    <t>MOTO</t>
  </si>
  <si>
    <t>3.1.02</t>
  </si>
  <si>
    <t>3.2</t>
  </si>
  <si>
    <t>Achat informatique</t>
  </si>
  <si>
    <t>3.3</t>
  </si>
  <si>
    <t>Achat télécomunication</t>
  </si>
  <si>
    <t>3.3.01</t>
  </si>
  <si>
    <t>3.4</t>
  </si>
  <si>
    <t>Achat Equipement bureau</t>
  </si>
  <si>
    <t>3.4.01</t>
  </si>
  <si>
    <t>3.4.02</t>
  </si>
  <si>
    <t>4. ACTIVITES</t>
  </si>
  <si>
    <t>4.1</t>
  </si>
  <si>
    <t>4.1.01</t>
  </si>
  <si>
    <t>4.1.02</t>
  </si>
  <si>
    <t>4.1.03</t>
  </si>
  <si>
    <t>4.1.04</t>
  </si>
  <si>
    <t>4.1.05</t>
  </si>
  <si>
    <t>4.1.06</t>
  </si>
  <si>
    <t>4.1.07</t>
  </si>
  <si>
    <t>4.2</t>
  </si>
  <si>
    <t>4.2.01</t>
  </si>
  <si>
    <t>4.2.03</t>
  </si>
  <si>
    <t>4.3</t>
  </si>
  <si>
    <t>4.3.1</t>
  </si>
  <si>
    <t>5. AUTRES COUTS</t>
  </si>
  <si>
    <t>5.1</t>
  </si>
  <si>
    <t>Suivi et évaluation</t>
  </si>
  <si>
    <t>5.1.02</t>
  </si>
  <si>
    <t>5.1.05</t>
  </si>
  <si>
    <t>5.2.01</t>
  </si>
  <si>
    <t>5.2.02</t>
  </si>
  <si>
    <t>5.2</t>
  </si>
  <si>
    <t>5.2.03</t>
  </si>
  <si>
    <t>5.2.04</t>
  </si>
  <si>
    <t>5.2.05</t>
  </si>
  <si>
    <t>5.3</t>
  </si>
  <si>
    <t>COMMUNICATION, VISIBILITY AND INFORMATION ACTIVITIES</t>
  </si>
  <si>
    <t>5.3.01</t>
  </si>
  <si>
    <t>Subtotal direct eligible costs</t>
  </si>
  <si>
    <t>Frais indirects (administrative costs) 5,5%</t>
  </si>
  <si>
    <t>Total budget</t>
  </si>
  <si>
    <t>Rubriques</t>
  </si>
  <si>
    <t>Budget total</t>
  </si>
  <si>
    <t>Autres frais (formations, etc)</t>
  </si>
  <si>
    <t>Frais de fonctionnement (fournitures et consommables de bureau, entretien, assurance, etc.)</t>
  </si>
  <si>
    <t>Achat télécommunication</t>
  </si>
  <si>
    <t xml:space="preserve">Résultat 1 </t>
  </si>
  <si>
    <t xml:space="preserve">Résultat 2 </t>
  </si>
  <si>
    <t xml:space="preserve">Résultat 3 </t>
  </si>
  <si>
    <t>Activités transversales</t>
  </si>
  <si>
    <t>Support siège</t>
  </si>
  <si>
    <t>Communication, visibilité et activités d’informations</t>
  </si>
  <si>
    <t>VISITE</t>
  </si>
  <si>
    <t>Audit externe</t>
  </si>
  <si>
    <t>AUDIT</t>
  </si>
  <si>
    <t>FORFAIT</t>
  </si>
  <si>
    <t>Evaluation externe</t>
  </si>
  <si>
    <t>EVALUATION</t>
  </si>
  <si>
    <t>Location et charges Bureau Uvira-Kirungu</t>
  </si>
  <si>
    <t>Location et charges bureau SVS à Hôpital PANZI</t>
  </si>
  <si>
    <t>Frais de fonctionnement bureau SVS à Hôpital PANZI</t>
  </si>
  <si>
    <t>Frais de communication et internet bureau SVS à Hôpital PANZI</t>
  </si>
  <si>
    <t>Frais de fonctionnement bureau Uvira-Kirungu</t>
  </si>
  <si>
    <t xml:space="preserve">Autres frais </t>
  </si>
  <si>
    <t>Autres frais (frais bancaires, contribution au rapport annuel)</t>
  </si>
  <si>
    <t>Frais de fonctionnement des véhicules (location, carburant, entretien, assurance ect.)</t>
  </si>
  <si>
    <t>Achat informatique bureau UVIRA (Laptops, Copieur multifonction, routeurs, etc)</t>
  </si>
  <si>
    <t>Equipement Matériel bureau UVIRA</t>
  </si>
  <si>
    <t>VEHICULE</t>
  </si>
  <si>
    <t>STAFF DE COORDINATION (Coordinateur Général, Coordinateur Administrateur et Financier, Coordinateur Santé Mentale, Coordinateur logistique, Assistant CG)</t>
  </si>
  <si>
    <t>COORDINATEUR DE PROJETS</t>
  </si>
  <si>
    <t>Location et charges Bureau/Maison Bukavu</t>
  </si>
  <si>
    <t>Frais de fonctionnement bureau Bukavu</t>
  </si>
  <si>
    <t>Frais de communication et internet bureau Uvira-Kirungu</t>
  </si>
  <si>
    <t>Frais de communication et internet bureau Bukavu</t>
  </si>
  <si>
    <t>Autres frais bureau BUKAVU (courrier, frais bancaires, avocat, etc)</t>
  </si>
  <si>
    <t>Frais de fonctionnement des véhicules Bukavu</t>
  </si>
  <si>
    <t>LAND CRUISER OU HILUX</t>
  </si>
  <si>
    <t>Equipement Matériel bureau/maison BUKAVU</t>
  </si>
  <si>
    <t>Visibilité Bailleur</t>
  </si>
  <si>
    <t>Desk HQ MdM-BE (30 jours)</t>
  </si>
  <si>
    <t>Support med HQ MdM-BE (30 jours)</t>
  </si>
  <si>
    <t>Support fin HQ MdM-BE (30 jours)</t>
  </si>
  <si>
    <t>Support RH HQ MdM-BE (30 jours)</t>
  </si>
  <si>
    <t>Support log MdM-BE (30 jours)</t>
  </si>
  <si>
    <t>PIECE</t>
  </si>
  <si>
    <t>Achat télécomunication bureau UVIRA (téléphone satélite, téléphone portable,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</si>
</sst>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-* #,##0.00_-;\-* #,##0.00_-;_-* &quot;-&quot;??_-;_-@_-"/>
    <numFmt numFmtId="167" formatCode="#,##0&quot; month(s)&quot;"/>
    <numFmt numFmtId="168" formatCode="_(* #,##0.00_);_(* \(#,##0.00\);_(* &quot;-&quot;??_);_(@_)"/>
    <numFmt numFmtId="169" formatCode="_-* #,##0\ _€_-;\-* #,##0\ _€_-;_-* &quot;-&quot;??\ _€_-;_-@_-"/>
    <numFmt numFmtId="170" formatCode="#,##0.00\ &quot;€&quot;"/>
    <numFmt numFmtId="171" formatCode="_([$€]* #,##0.00_);_([$€]* \(#,##0.00\);_([$€]* &quot;-&quot;??_);_(@_)"/>
    <numFmt numFmtId="172" formatCode="_-* #,##0.00\ [$€]_-;\-* #,##0.00\ [$€]_-;_-* &quot;-&quot;??\ [$€]_-;_-@_-"/>
    <numFmt numFmtId="173" formatCode="_-* #,##0.00\ _F_B_-;\-* #,##0.00\ _F_B_-;_-* &quot;-&quot;??\ _F_B_-;_-@_-"/>
    <numFmt numFmtId="174" formatCode="_(&quot;$&quot;* #,##0.00_);_(&quot;$&quot;* \(#,##0.00\);_(&quot;$&quot;* &quot;-&quot;??_);_(@_)"/>
    <numFmt numFmtId="175" formatCode="[$-409]d\-mmm\-yy;@"/>
    <numFmt numFmtId="176" formatCode="0.0%"/>
    <numFmt numFmtId="177" formatCode="_ * #,##0_ ;_ * \-#,##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name val="Times New Roman"/>
      <family val="1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i/>
      <sz val="20"/>
      <color indexed="18"/>
      <name val="Arial"/>
      <family val="2"/>
    </font>
    <font>
      <i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rgb="FF00359E"/>
      <name val="Arial"/>
      <family val="2"/>
    </font>
    <font>
      <b/>
      <sz val="12"/>
      <color rgb="FF00359E"/>
      <name val="Arial"/>
      <family val="2"/>
    </font>
    <font>
      <sz val="12"/>
      <color rgb="FF002570"/>
      <name val="Arial"/>
      <family val="2"/>
    </font>
    <font>
      <b/>
      <sz val="12"/>
      <color rgb="FF002570"/>
      <name val="Arial"/>
      <family val="2"/>
    </font>
    <font>
      <sz val="11"/>
      <color indexed="9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8"/>
      <name val="Arial"/>
      <family val="2"/>
    </font>
    <font>
      <sz val="8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7" fontId="2" fillId="0" borderId="0"/>
    <xf numFmtId="167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2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/>
    <xf numFmtId="0" fontId="1" fillId="0" borderId="0"/>
    <xf numFmtId="0" fontId="3" fillId="0" borderId="0"/>
    <xf numFmtId="175" fontId="1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22" applyNumberFormat="0" applyFill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25" fillId="0" borderId="0"/>
    <xf numFmtId="165" fontId="1" fillId="0" borderId="0" applyFont="0" applyFill="0" applyBorder="0" applyAlignment="0" applyProtection="0"/>
  </cellStyleXfs>
  <cellXfs count="231">
    <xf numFmtId="0" fontId="0" fillId="0" borderId="0" xfId="0"/>
    <xf numFmtId="0" fontId="4" fillId="0" borderId="0" xfId="3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 applyAlignment="1"/>
    <xf numFmtId="0" fontId="4" fillId="0" borderId="0" xfId="3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9" fontId="4" fillId="4" borderId="7" xfId="0" applyNumberFormat="1" applyFont="1" applyFill="1" applyBorder="1" applyAlignment="1"/>
    <xf numFmtId="0" fontId="4" fillId="9" borderId="7" xfId="0" applyFont="1" applyFill="1" applyBorder="1" applyAlignment="1">
      <alignment horizontal="center"/>
    </xf>
    <xf numFmtId="10" fontId="6" fillId="0" borderId="0" xfId="2" applyNumberFormat="1" applyFont="1"/>
    <xf numFmtId="43" fontId="5" fillId="0" borderId="7" xfId="19" applyFont="1" applyBorder="1" applyAlignment="1">
      <alignment horizontal="center" vertical="center"/>
    </xf>
    <xf numFmtId="0" fontId="5" fillId="0" borderId="5" xfId="0" applyFont="1" applyBorder="1"/>
    <xf numFmtId="169" fontId="5" fillId="0" borderId="5" xfId="19" applyNumberFormat="1" applyFont="1" applyBorder="1"/>
    <xf numFmtId="169" fontId="5" fillId="0" borderId="5" xfId="19" applyNumberFormat="1" applyFont="1" applyFill="1" applyBorder="1" applyAlignment="1">
      <alignment horizontal="center" vertical="center"/>
    </xf>
    <xf numFmtId="169" fontId="5" fillId="0" borderId="5" xfId="19" applyNumberFormat="1" applyFont="1" applyBorder="1" applyAlignment="1">
      <alignment horizontal="center" vertical="center"/>
    </xf>
    <xf numFmtId="0" fontId="13" fillId="0" borderId="0" xfId="0" applyFont="1" applyBorder="1"/>
    <xf numFmtId="10" fontId="6" fillId="0" borderId="0" xfId="15" applyNumberFormat="1" applyFont="1" applyBorder="1" applyAlignment="1">
      <alignment horizontal="right"/>
    </xf>
    <xf numFmtId="169" fontId="4" fillId="4" borderId="1" xfId="0" applyNumberFormat="1" applyFont="1" applyFill="1" applyBorder="1" applyAlignment="1"/>
    <xf numFmtId="0" fontId="14" fillId="9" borderId="1" xfId="0" applyFont="1" applyFill="1" applyBorder="1" applyAlignment="1">
      <alignment horizontal="right"/>
    </xf>
    <xf numFmtId="169" fontId="15" fillId="9" borderId="1" xfId="19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/>
    <xf numFmtId="169" fontId="5" fillId="0" borderId="0" xfId="0" applyNumberFormat="1" applyFont="1"/>
    <xf numFmtId="43" fontId="10" fillId="0" borderId="0" xfId="19" applyFont="1" applyBorder="1"/>
    <xf numFmtId="0" fontId="5" fillId="0" borderId="1" xfId="0" applyFont="1" applyBorder="1"/>
    <xf numFmtId="169" fontId="6" fillId="0" borderId="0" xfId="0" applyNumberFormat="1" applyFont="1"/>
    <xf numFmtId="0" fontId="10" fillId="9" borderId="1" xfId="0" applyFont="1" applyFill="1" applyBorder="1" applyAlignment="1">
      <alignment horizontal="right"/>
    </xf>
    <xf numFmtId="169" fontId="10" fillId="9" borderId="1" xfId="19" applyNumberFormat="1" applyFont="1" applyFill="1" applyBorder="1" applyAlignment="1"/>
    <xf numFmtId="169" fontId="10" fillId="9" borderId="1" xfId="19" applyNumberFormat="1" applyFont="1" applyFill="1" applyBorder="1"/>
    <xf numFmtId="0" fontId="10" fillId="0" borderId="0" xfId="0" applyFont="1"/>
    <xf numFmtId="0" fontId="10" fillId="9" borderId="1" xfId="0" applyFont="1" applyFill="1" applyBorder="1"/>
    <xf numFmtId="0" fontId="16" fillId="0" borderId="0" xfId="0" applyFont="1" applyFill="1"/>
    <xf numFmtId="170" fontId="17" fillId="0" borderId="0" xfId="0" applyNumberFormat="1" applyFont="1" applyFill="1" applyBorder="1" applyAlignment="1">
      <alignment horizontal="center"/>
    </xf>
    <xf numFmtId="9" fontId="16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19" fillId="6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0" fontId="18" fillId="6" borderId="13" xfId="0" applyNumberFormat="1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3" fontId="19" fillId="8" borderId="1" xfId="0" applyNumberFormat="1" applyFont="1" applyFill="1" applyBorder="1" applyAlignment="1">
      <alignment horizontal="center" vertical="center" wrapText="1"/>
    </xf>
    <xf numFmtId="9" fontId="19" fillId="8" borderId="9" xfId="0" applyNumberFormat="1" applyFont="1" applyFill="1" applyBorder="1" applyAlignment="1">
      <alignment horizontal="center" vertical="center" wrapText="1"/>
    </xf>
    <xf numFmtId="9" fontId="19" fillId="6" borderId="13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9" fontId="19" fillId="0" borderId="9" xfId="0" applyNumberFormat="1" applyFont="1" applyFill="1" applyBorder="1" applyAlignment="1">
      <alignment horizontal="center" vertical="center"/>
    </xf>
    <xf numFmtId="9" fontId="19" fillId="6" borderId="13" xfId="0" applyNumberFormat="1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 wrapText="1"/>
    </xf>
    <xf numFmtId="3" fontId="19" fillId="8" borderId="2" xfId="0" applyNumberFormat="1" applyFont="1" applyFill="1" applyBorder="1" applyAlignment="1">
      <alignment horizontal="center" vertical="center" wrapText="1"/>
    </xf>
    <xf numFmtId="3" fontId="19" fillId="8" borderId="20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0" fontId="5" fillId="0" borderId="3" xfId="19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170" fontId="19" fillId="6" borderId="13" xfId="0" applyNumberFormat="1" applyFont="1" applyFill="1" applyBorder="1" applyAlignment="1">
      <alignment horizontal="center" vertical="center" wrapText="1"/>
    </xf>
    <xf numFmtId="10" fontId="5" fillId="0" borderId="0" xfId="19" applyNumberFormat="1" applyFont="1" applyBorder="1" applyAlignment="1">
      <alignment horizontal="center" vertical="center"/>
    </xf>
    <xf numFmtId="0" fontId="23" fillId="0" borderId="0" xfId="3" applyFont="1" applyBorder="1" applyAlignment="1">
      <alignment horizontal="left"/>
    </xf>
    <xf numFmtId="3" fontId="19" fillId="7" borderId="23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8" borderId="23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10" fontId="18" fillId="6" borderId="25" xfId="0" applyNumberFormat="1" applyFont="1" applyFill="1" applyBorder="1" applyAlignment="1">
      <alignment horizontal="center" vertical="center" wrapText="1"/>
    </xf>
    <xf numFmtId="0" fontId="5" fillId="0" borderId="26" xfId="0" applyFont="1" applyBorder="1"/>
    <xf numFmtId="0" fontId="6" fillId="0" borderId="5" xfId="0" applyFont="1" applyBorder="1"/>
    <xf numFmtId="0" fontId="13" fillId="0" borderId="3" xfId="0" applyFont="1" applyBorder="1"/>
    <xf numFmtId="169" fontId="13" fillId="0" borderId="0" xfId="0" applyNumberFormat="1" applyFont="1" applyBorder="1"/>
    <xf numFmtId="9" fontId="18" fillId="0" borderId="9" xfId="2" applyFont="1" applyFill="1" applyBorder="1" applyAlignment="1">
      <alignment horizontal="center" vertical="center" wrapText="1"/>
    </xf>
    <xf numFmtId="9" fontId="19" fillId="7" borderId="9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0" xfId="3" applyFont="1" applyFill="1" applyBorder="1" applyAlignment="1">
      <alignment vertical="center"/>
    </xf>
    <xf numFmtId="0" fontId="19" fillId="8" borderId="8" xfId="0" applyFont="1" applyFill="1" applyBorder="1" applyAlignment="1">
      <alignment horizontal="center" vertical="center" wrapText="1"/>
    </xf>
    <xf numFmtId="9" fontId="19" fillId="8" borderId="21" xfId="0" applyNumberFormat="1" applyFont="1" applyFill="1" applyBorder="1" applyAlignment="1">
      <alignment horizontal="center" vertical="center" wrapText="1"/>
    </xf>
    <xf numFmtId="3" fontId="19" fillId="7" borderId="27" xfId="0" applyNumberFormat="1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center" vertical="center" wrapText="1"/>
    </xf>
    <xf numFmtId="3" fontId="19" fillId="8" borderId="27" xfId="0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wrapText="1"/>
    </xf>
    <xf numFmtId="43" fontId="5" fillId="0" borderId="1" xfId="19" applyNumberFormat="1" applyFont="1" applyBorder="1" applyAlignment="1"/>
    <xf numFmtId="0" fontId="4" fillId="16" borderId="23" xfId="0" applyFont="1" applyFill="1" applyBorder="1" applyAlignment="1">
      <alignment horizontal="center" wrapText="1"/>
    </xf>
    <xf numFmtId="3" fontId="24" fillId="5" borderId="23" xfId="5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9" fillId="16" borderId="19" xfId="0" applyFont="1" applyFill="1" applyBorder="1" applyAlignment="1">
      <alignment vertical="center" wrapText="1"/>
    </xf>
    <xf numFmtId="0" fontId="19" fillId="16" borderId="6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/>
    <xf numFmtId="170" fontId="19" fillId="4" borderId="14" xfId="0" applyNumberFormat="1" applyFont="1" applyFill="1" applyBorder="1" applyAlignment="1">
      <alignment horizontal="left" vertical="center"/>
    </xf>
    <xf numFmtId="170" fontId="19" fillId="4" borderId="4" xfId="0" applyNumberFormat="1" applyFont="1" applyFill="1" applyBorder="1" applyAlignment="1">
      <alignment horizontal="center"/>
    </xf>
    <xf numFmtId="170" fontId="19" fillId="4" borderId="10" xfId="0" applyNumberFormat="1" applyFont="1" applyFill="1" applyBorder="1" applyAlignment="1">
      <alignment horizontal="center"/>
    </xf>
    <xf numFmtId="170" fontId="19" fillId="6" borderId="15" xfId="0" applyNumberFormat="1" applyFont="1" applyFill="1" applyBorder="1" applyAlignment="1">
      <alignment horizontal="center"/>
    </xf>
    <xf numFmtId="4" fontId="19" fillId="4" borderId="12" xfId="0" applyNumberFormat="1" applyFont="1" applyFill="1" applyBorder="1" applyAlignment="1" applyProtection="1">
      <alignment horizontal="center" vertical="center"/>
    </xf>
    <xf numFmtId="4" fontId="19" fillId="4" borderId="4" xfId="0" applyNumberFormat="1" applyFont="1" applyFill="1" applyBorder="1" applyAlignment="1" applyProtection="1">
      <alignment horizontal="center" vertical="center"/>
    </xf>
    <xf numFmtId="0" fontId="19" fillId="16" borderId="19" xfId="0" applyFont="1" applyFill="1" applyBorder="1" applyAlignment="1">
      <alignment horizontal="left" vertical="center"/>
    </xf>
    <xf numFmtId="0" fontId="19" fillId="16" borderId="16" xfId="0" applyFont="1" applyFill="1" applyBorder="1" applyAlignment="1">
      <alignment horizontal="left" vertical="center"/>
    </xf>
    <xf numFmtId="9" fontId="13" fillId="0" borderId="0" xfId="2" applyFont="1" applyBorder="1"/>
    <xf numFmtId="0" fontId="6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76" fontId="19" fillId="7" borderId="9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ont="1"/>
    <xf numFmtId="9" fontId="0" fillId="0" borderId="0" xfId="2" applyFont="1"/>
    <xf numFmtId="9" fontId="0" fillId="0" borderId="0" xfId="0" applyNumberFormat="1"/>
    <xf numFmtId="0" fontId="0" fillId="0" borderId="0" xfId="0" applyAlignment="1">
      <alignment horizontal="right"/>
    </xf>
    <xf numFmtId="0" fontId="26" fillId="19" borderId="12" xfId="0" applyFont="1" applyFill="1" applyBorder="1" applyAlignment="1">
      <alignment vertical="center" wrapText="1"/>
    </xf>
    <xf numFmtId="0" fontId="26" fillId="19" borderId="4" xfId="0" applyFont="1" applyFill="1" applyBorder="1" applyAlignment="1">
      <alignment horizontal="center" vertical="center" wrapText="1"/>
    </xf>
    <xf numFmtId="0" fontId="27" fillId="19" borderId="4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9" fontId="26" fillId="19" borderId="29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6" fillId="20" borderId="27" xfId="0" applyFont="1" applyFill="1" applyBorder="1" applyAlignment="1">
      <alignment vertical="center" wrapText="1"/>
    </xf>
    <xf numFmtId="3" fontId="26" fillId="20" borderId="23" xfId="0" applyNumberFormat="1" applyFont="1" applyFill="1" applyBorder="1" applyAlignment="1">
      <alignment horizontal="center" vertical="center"/>
    </xf>
    <xf numFmtId="3" fontId="26" fillId="20" borderId="30" xfId="0" applyNumberFormat="1" applyFont="1" applyFill="1" applyBorder="1" applyAlignment="1">
      <alignment horizontal="center" vertical="center"/>
    </xf>
    <xf numFmtId="9" fontId="26" fillId="20" borderId="31" xfId="2" applyNumberFormat="1" applyFont="1" applyFill="1" applyBorder="1" applyAlignment="1">
      <alignment horizontal="center" vertical="center"/>
    </xf>
    <xf numFmtId="0" fontId="26" fillId="21" borderId="11" xfId="0" applyFont="1" applyFill="1" applyBorder="1" applyAlignment="1">
      <alignment vertical="center" wrapText="1"/>
    </xf>
    <xf numFmtId="3" fontId="26" fillId="21" borderId="23" xfId="0" applyNumberFormat="1" applyFont="1" applyFill="1" applyBorder="1" applyAlignment="1">
      <alignment horizontal="center" vertical="center"/>
    </xf>
    <xf numFmtId="9" fontId="26" fillId="21" borderId="31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3" fontId="26" fillId="0" borderId="23" xfId="0" applyNumberFormat="1" applyFont="1" applyBorder="1" applyAlignment="1">
      <alignment horizontal="center" vertical="center"/>
    </xf>
    <xf numFmtId="9" fontId="26" fillId="0" borderId="31" xfId="2" applyNumberFormat="1" applyFont="1" applyBorder="1" applyAlignment="1">
      <alignment horizontal="center" vertical="center"/>
    </xf>
    <xf numFmtId="0" fontId="26" fillId="20" borderId="11" xfId="0" applyFont="1" applyFill="1" applyBorder="1" applyAlignment="1">
      <alignment vertical="center" wrapText="1"/>
    </xf>
    <xf numFmtId="0" fontId="26" fillId="22" borderId="11" xfId="0" applyFont="1" applyFill="1" applyBorder="1" applyAlignment="1">
      <alignment vertical="center" wrapText="1"/>
    </xf>
    <xf numFmtId="3" fontId="26" fillId="22" borderId="23" xfId="0" applyNumberFormat="1" applyFont="1" applyFill="1" applyBorder="1" applyAlignment="1">
      <alignment horizontal="center" vertical="center"/>
    </xf>
    <xf numFmtId="9" fontId="26" fillId="22" borderId="31" xfId="2" applyNumberFormat="1" applyFont="1" applyFill="1" applyBorder="1" applyAlignment="1">
      <alignment horizontal="center" vertical="center"/>
    </xf>
    <xf numFmtId="0" fontId="26" fillId="23" borderId="11" xfId="0" applyFont="1" applyFill="1" applyBorder="1" applyAlignment="1">
      <alignment vertical="center" wrapText="1"/>
    </xf>
    <xf numFmtId="3" fontId="26" fillId="23" borderId="23" xfId="0" applyNumberFormat="1" applyFont="1" applyFill="1" applyBorder="1" applyAlignment="1">
      <alignment horizontal="center" vertical="center"/>
    </xf>
    <xf numFmtId="9" fontId="26" fillId="23" borderId="31" xfId="2" applyNumberFormat="1" applyFont="1" applyFill="1" applyBorder="1" applyAlignment="1">
      <alignment horizontal="center" vertical="center"/>
    </xf>
    <xf numFmtId="3" fontId="27" fillId="22" borderId="23" xfId="0" applyNumberFormat="1" applyFont="1" applyFill="1" applyBorder="1" applyAlignment="1">
      <alignment horizontal="center" vertical="center"/>
    </xf>
    <xf numFmtId="3" fontId="27" fillId="22" borderId="30" xfId="0" applyNumberFormat="1" applyFont="1" applyFill="1" applyBorder="1" applyAlignment="1">
      <alignment horizontal="center" vertical="center"/>
    </xf>
    <xf numFmtId="9" fontId="27" fillId="22" borderId="31" xfId="2" applyNumberFormat="1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vertical="center" wrapText="1"/>
    </xf>
    <xf numFmtId="3" fontId="26" fillId="20" borderId="2" xfId="0" applyNumberFormat="1" applyFont="1" applyFill="1" applyBorder="1" applyAlignment="1">
      <alignment horizontal="center" vertical="center"/>
    </xf>
    <xf numFmtId="3" fontId="26" fillId="20" borderId="21" xfId="0" applyNumberFormat="1" applyFont="1" applyFill="1" applyBorder="1" applyAlignment="1">
      <alignment horizontal="center" vertical="center"/>
    </xf>
    <xf numFmtId="9" fontId="26" fillId="20" borderId="32" xfId="2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0" fillId="0" borderId="0" xfId="0" applyFont="1" applyBorder="1"/>
    <xf numFmtId="1" fontId="0" fillId="0" borderId="0" xfId="63" applyNumberFormat="1" applyFont="1"/>
    <xf numFmtId="177" fontId="0" fillId="0" borderId="0" xfId="63" applyNumberFormat="1" applyFont="1"/>
    <xf numFmtId="177" fontId="0" fillId="0" borderId="23" xfId="63" applyNumberFormat="1" applyFont="1" applyBorder="1"/>
    <xf numFmtId="3" fontId="0" fillId="0" borderId="23" xfId="63" applyNumberFormat="1" applyFont="1" applyBorder="1"/>
    <xf numFmtId="3" fontId="0" fillId="0" borderId="0" xfId="63" applyNumberFormat="1" applyFont="1"/>
    <xf numFmtId="3" fontId="0" fillId="0" borderId="0" xfId="0" applyNumberFormat="1" applyFont="1" applyAlignment="1">
      <alignment horizontal="right"/>
    </xf>
    <xf numFmtId="0" fontId="28" fillId="17" borderId="23" xfId="0" applyFont="1" applyFill="1" applyBorder="1" applyAlignment="1">
      <alignment vertical="center"/>
    </xf>
    <xf numFmtId="1" fontId="28" fillId="17" borderId="23" xfId="63" applyNumberFormat="1" applyFont="1" applyFill="1" applyBorder="1" applyAlignment="1">
      <alignment horizontal="center" vertical="center"/>
    </xf>
    <xf numFmtId="177" fontId="28" fillId="17" borderId="23" xfId="63" applyNumberFormat="1" applyFont="1" applyFill="1" applyBorder="1" applyAlignment="1">
      <alignment horizontal="center" vertical="center"/>
    </xf>
    <xf numFmtId="3" fontId="28" fillId="17" borderId="23" xfId="63" applyNumberFormat="1" applyFont="1" applyFill="1" applyBorder="1" applyAlignment="1">
      <alignment horizontal="center" vertical="center"/>
    </xf>
    <xf numFmtId="3" fontId="29" fillId="17" borderId="23" xfId="0" applyNumberFormat="1" applyFont="1" applyFill="1" applyBorder="1" applyAlignment="1">
      <alignment horizontal="right" vertical="center" wrapText="1"/>
    </xf>
    <xf numFmtId="3" fontId="28" fillId="17" borderId="23" xfId="0" applyNumberFormat="1" applyFont="1" applyFill="1" applyBorder="1" applyAlignment="1">
      <alignment horizontal="right" vertical="center" wrapText="1"/>
    </xf>
    <xf numFmtId="0" fontId="29" fillId="17" borderId="23" xfId="0" applyFont="1" applyFill="1" applyBorder="1" applyAlignment="1">
      <alignment horizontal="center" vertical="center" wrapText="1"/>
    </xf>
    <xf numFmtId="0" fontId="0" fillId="24" borderId="0" xfId="0" applyFont="1" applyFill="1" applyBorder="1"/>
    <xf numFmtId="0" fontId="28" fillId="18" borderId="23" xfId="0" applyFont="1" applyFill="1" applyBorder="1" applyAlignment="1">
      <alignment vertical="center"/>
    </xf>
    <xf numFmtId="1" fontId="28" fillId="18" borderId="23" xfId="63" applyNumberFormat="1" applyFont="1" applyFill="1" applyBorder="1" applyAlignment="1">
      <alignment vertical="center"/>
    </xf>
    <xf numFmtId="177" fontId="28" fillId="18" borderId="23" xfId="63" applyNumberFormat="1" applyFont="1" applyFill="1" applyBorder="1" applyAlignment="1">
      <alignment vertical="center"/>
    </xf>
    <xf numFmtId="3" fontId="28" fillId="18" borderId="23" xfId="63" applyNumberFormat="1" applyFont="1" applyFill="1" applyBorder="1" applyAlignment="1">
      <alignment vertical="center"/>
    </xf>
    <xf numFmtId="3" fontId="28" fillId="18" borderId="23" xfId="63" applyNumberFormat="1" applyFont="1" applyFill="1" applyBorder="1" applyAlignment="1">
      <alignment horizontal="right" vertical="center"/>
    </xf>
    <xf numFmtId="9" fontId="28" fillId="18" borderId="23" xfId="2" applyFont="1" applyFill="1" applyBorder="1" applyAlignment="1">
      <alignment vertical="center"/>
    </xf>
    <xf numFmtId="0" fontId="0" fillId="24" borderId="0" xfId="0" applyFont="1" applyFill="1"/>
    <xf numFmtId="0" fontId="28" fillId="24" borderId="0" xfId="0" applyFont="1" applyFill="1" applyBorder="1"/>
    <xf numFmtId="0" fontId="28" fillId="3" borderId="23" xfId="0" applyFont="1" applyFill="1" applyBorder="1" applyAlignment="1">
      <alignment vertical="center"/>
    </xf>
    <xf numFmtId="1" fontId="28" fillId="3" borderId="23" xfId="63" applyNumberFormat="1" applyFont="1" applyFill="1" applyBorder="1" applyAlignment="1">
      <alignment vertical="center"/>
    </xf>
    <xf numFmtId="177" fontId="28" fillId="3" borderId="23" xfId="63" applyNumberFormat="1" applyFont="1" applyFill="1" applyBorder="1" applyAlignment="1">
      <alignment vertical="center"/>
    </xf>
    <xf numFmtId="3" fontId="28" fillId="3" borderId="23" xfId="63" applyNumberFormat="1" applyFont="1" applyFill="1" applyBorder="1" applyAlignment="1">
      <alignment vertical="center"/>
    </xf>
    <xf numFmtId="3" fontId="28" fillId="3" borderId="23" xfId="63" applyNumberFormat="1" applyFont="1" applyFill="1" applyBorder="1" applyAlignment="1">
      <alignment horizontal="right" vertical="center"/>
    </xf>
    <xf numFmtId="9" fontId="28" fillId="3" borderId="23" xfId="2" applyFont="1" applyFill="1" applyBorder="1" applyAlignment="1">
      <alignment vertical="center"/>
    </xf>
    <xf numFmtId="0" fontId="28" fillId="24" borderId="0" xfId="0" applyFont="1" applyFill="1"/>
    <xf numFmtId="0" fontId="0" fillId="24" borderId="23" xfId="0" applyFont="1" applyFill="1" applyBorder="1" applyAlignment="1">
      <alignment vertical="center" wrapText="1"/>
    </xf>
    <xf numFmtId="1" fontId="30" fillId="24" borderId="23" xfId="63" applyNumberFormat="1" applyFont="1" applyFill="1" applyBorder="1" applyAlignment="1">
      <alignment vertical="center"/>
    </xf>
    <xf numFmtId="177" fontId="30" fillId="24" borderId="23" xfId="63" applyNumberFormat="1" applyFont="1" applyFill="1" applyBorder="1" applyAlignment="1">
      <alignment vertical="center"/>
    </xf>
    <xf numFmtId="3" fontId="30" fillId="24" borderId="23" xfId="63" applyNumberFormat="1" applyFont="1" applyFill="1" applyBorder="1" applyAlignment="1">
      <alignment vertical="center"/>
    </xf>
    <xf numFmtId="3" fontId="31" fillId="24" borderId="23" xfId="63" applyNumberFormat="1" applyFont="1" applyFill="1" applyBorder="1" applyAlignment="1">
      <alignment vertical="center"/>
    </xf>
    <xf numFmtId="3" fontId="31" fillId="2" borderId="23" xfId="5" applyNumberFormat="1" applyFont="1" applyFill="1" applyBorder="1" applyAlignment="1">
      <alignment horizontal="right" vertical="center"/>
    </xf>
    <xf numFmtId="3" fontId="30" fillId="24" borderId="23" xfId="63" applyNumberFormat="1" applyFont="1" applyFill="1" applyBorder="1" applyAlignment="1">
      <alignment horizontal="right" vertical="center"/>
    </xf>
    <xf numFmtId="9" fontId="31" fillId="2" borderId="23" xfId="2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vertical="center"/>
    </xf>
    <xf numFmtId="3" fontId="0" fillId="24" borderId="23" xfId="0" applyNumberFormat="1" applyFont="1" applyFill="1" applyBorder="1" applyAlignment="1">
      <alignment vertical="center" wrapText="1"/>
    </xf>
    <xf numFmtId="3" fontId="32" fillId="24" borderId="23" xfId="0" applyNumberFormat="1" applyFont="1" applyFill="1" applyBorder="1" applyAlignment="1">
      <alignment horizontal="right" vertical="center"/>
    </xf>
    <xf numFmtId="10" fontId="0" fillId="24" borderId="23" xfId="0" applyNumberFormat="1" applyFont="1" applyFill="1" applyBorder="1" applyAlignment="1">
      <alignment vertical="center" wrapText="1"/>
    </xf>
    <xf numFmtId="3" fontId="0" fillId="24" borderId="23" xfId="0" applyNumberFormat="1" applyFont="1" applyFill="1" applyBorder="1" applyAlignment="1">
      <alignment horizontal="right" vertical="center" wrapText="1"/>
    </xf>
    <xf numFmtId="0" fontId="32" fillId="24" borderId="28" xfId="0" applyFont="1" applyFill="1" applyBorder="1" applyAlignment="1">
      <alignment vertical="center"/>
    </xf>
    <xf numFmtId="1" fontId="32" fillId="24" borderId="23" xfId="63" applyNumberFormat="1" applyFont="1" applyFill="1" applyBorder="1" applyAlignment="1">
      <alignment vertical="center"/>
    </xf>
    <xf numFmtId="177" fontId="32" fillId="24" borderId="23" xfId="63" applyNumberFormat="1" applyFont="1" applyFill="1" applyBorder="1" applyAlignment="1">
      <alignment vertical="center"/>
    </xf>
    <xf numFmtId="3" fontId="32" fillId="24" borderId="23" xfId="63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9" fontId="32" fillId="24" borderId="23" xfId="2" applyFont="1" applyFill="1" applyBorder="1" applyAlignment="1">
      <alignment vertical="center"/>
    </xf>
    <xf numFmtId="3" fontId="28" fillId="18" borderId="23" xfId="0" applyNumberFormat="1" applyFont="1" applyFill="1" applyBorder="1" applyAlignment="1">
      <alignment horizontal="right" vertical="center"/>
    </xf>
    <xf numFmtId="0" fontId="0" fillId="24" borderId="23" xfId="0" applyFont="1" applyFill="1" applyBorder="1" applyAlignment="1">
      <alignment vertical="center"/>
    </xf>
    <xf numFmtId="1" fontId="0" fillId="24" borderId="23" xfId="63" applyNumberFormat="1" applyFont="1" applyFill="1" applyBorder="1" applyAlignment="1">
      <alignment vertical="center"/>
    </xf>
    <xf numFmtId="177" fontId="0" fillId="24" borderId="23" xfId="63" applyNumberFormat="1" applyFont="1" applyFill="1" applyBorder="1" applyAlignment="1">
      <alignment vertical="center"/>
    </xf>
    <xf numFmtId="3" fontId="0" fillId="24" borderId="23" xfId="63" applyNumberFormat="1" applyFont="1" applyFill="1" applyBorder="1" applyAlignment="1">
      <alignment vertical="center"/>
    </xf>
    <xf numFmtId="0" fontId="33" fillId="24" borderId="0" xfId="0" applyFont="1" applyFill="1" applyBorder="1"/>
    <xf numFmtId="1" fontId="33" fillId="24" borderId="23" xfId="63" applyNumberFormat="1" applyFont="1" applyFill="1" applyBorder="1" applyAlignment="1">
      <alignment vertical="center"/>
    </xf>
    <xf numFmtId="177" fontId="33" fillId="24" borderId="23" xfId="63" applyNumberFormat="1" applyFont="1" applyFill="1" applyBorder="1" applyAlignment="1">
      <alignment vertical="center"/>
    </xf>
    <xf numFmtId="3" fontId="33" fillId="24" borderId="23" xfId="63" applyNumberFormat="1" applyFont="1" applyFill="1" applyBorder="1" applyAlignment="1">
      <alignment vertical="center"/>
    </xf>
    <xf numFmtId="0" fontId="33" fillId="24" borderId="0" xfId="0" applyFont="1" applyFill="1"/>
    <xf numFmtId="0" fontId="32" fillId="24" borderId="23" xfId="0" applyFont="1" applyFill="1" applyBorder="1" applyAlignment="1">
      <alignment vertical="center" wrapText="1"/>
    </xf>
    <xf numFmtId="3" fontId="34" fillId="2" borderId="0" xfId="63" applyNumberFormat="1" applyFont="1" applyFill="1" applyBorder="1" applyAlignment="1">
      <alignment horizontal="center" vertical="center"/>
    </xf>
    <xf numFmtId="3" fontId="28" fillId="4" borderId="23" xfId="0" applyNumberFormat="1" applyFont="1" applyFill="1" applyBorder="1" applyAlignment="1">
      <alignment horizontal="right" vertical="center"/>
    </xf>
    <xf numFmtId="0" fontId="28" fillId="3" borderId="23" xfId="0" applyFont="1" applyFill="1" applyBorder="1" applyAlignment="1">
      <alignment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31" fillId="24" borderId="23" xfId="0" applyFont="1" applyFill="1" applyBorder="1" applyAlignment="1">
      <alignment vertical="center" wrapText="1"/>
    </xf>
    <xf numFmtId="1" fontId="0" fillId="24" borderId="23" xfId="0" applyNumberFormat="1" applyFont="1" applyFill="1" applyBorder="1" applyAlignment="1">
      <alignment vertical="center"/>
    </xf>
    <xf numFmtId="3" fontId="0" fillId="24" borderId="23" xfId="0" applyNumberFormat="1" applyFont="1" applyFill="1" applyBorder="1" applyAlignment="1">
      <alignment vertical="center"/>
    </xf>
    <xf numFmtId="3" fontId="0" fillId="24" borderId="23" xfId="0" applyNumberFormat="1" applyFont="1" applyFill="1" applyBorder="1" applyAlignment="1">
      <alignment horizontal="right" vertical="center"/>
    </xf>
    <xf numFmtId="1" fontId="0" fillId="24" borderId="23" xfId="0" applyNumberFormat="1" applyFont="1" applyFill="1" applyBorder="1" applyAlignment="1">
      <alignment vertical="center" wrapText="1"/>
    </xf>
    <xf numFmtId="3" fontId="0" fillId="24" borderId="23" xfId="63" applyNumberFormat="1" applyFont="1" applyFill="1" applyBorder="1" applyAlignment="1">
      <alignment horizontal="right" vertical="center"/>
    </xf>
    <xf numFmtId="2" fontId="0" fillId="24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1" fontId="0" fillId="0" borderId="23" xfId="63" applyNumberFormat="1" applyFont="1" applyBorder="1" applyAlignment="1">
      <alignment vertical="center"/>
    </xf>
    <xf numFmtId="177" fontId="0" fillId="0" borderId="23" xfId="63" applyNumberFormat="1" applyFont="1" applyBorder="1" applyAlignment="1">
      <alignment vertical="center"/>
    </xf>
    <xf numFmtId="3" fontId="0" fillId="0" borderId="23" xfId="63" applyNumberFormat="1" applyFont="1" applyBorder="1" applyAlignment="1">
      <alignment vertical="center"/>
    </xf>
    <xf numFmtId="3" fontId="31" fillId="0" borderId="23" xfId="63" applyNumberFormat="1" applyFont="1" applyBorder="1" applyAlignment="1">
      <alignment vertical="center"/>
    </xf>
    <xf numFmtId="0" fontId="32" fillId="18" borderId="23" xfId="0" applyFont="1" applyFill="1" applyBorder="1" applyAlignment="1">
      <alignment vertical="center"/>
    </xf>
    <xf numFmtId="1" fontId="32" fillId="18" borderId="23" xfId="63" applyNumberFormat="1" applyFont="1" applyFill="1" applyBorder="1" applyAlignment="1">
      <alignment vertical="center"/>
    </xf>
    <xf numFmtId="177" fontId="32" fillId="18" borderId="23" xfId="63" applyNumberFormat="1" applyFont="1" applyFill="1" applyBorder="1" applyAlignment="1">
      <alignment vertical="center"/>
    </xf>
    <xf numFmtId="3" fontId="32" fillId="18" borderId="23" xfId="63" applyNumberFormat="1" applyFont="1" applyFill="1" applyBorder="1" applyAlignment="1">
      <alignment vertical="center"/>
    </xf>
    <xf numFmtId="3" fontId="32" fillId="18" borderId="23" xfId="0" applyNumberFormat="1" applyFont="1" applyFill="1" applyBorder="1" applyAlignment="1">
      <alignment horizontal="right" vertical="center"/>
    </xf>
    <xf numFmtId="9" fontId="32" fillId="18" borderId="23" xfId="2" applyFont="1" applyFill="1" applyBorder="1" applyAlignment="1">
      <alignment vertical="center"/>
    </xf>
  </cellXfs>
  <cellStyles count="64"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Comma 2" xfId="6"/>
    <cellStyle name="Comma 2 2" xfId="26"/>
    <cellStyle name="Comma 2_BUDGET 2017-18" xfId="27"/>
    <cellStyle name="Comma 3" xfId="7"/>
    <cellStyle name="Comma 4" xfId="63"/>
    <cellStyle name="Euro" xfId="28"/>
    <cellStyle name="Euro 2" xfId="29"/>
    <cellStyle name="Lien hypertexte 2" xfId="17"/>
    <cellStyle name="Lien hypertexte 2 2" xfId="30"/>
    <cellStyle name="Lien hypertexte 2_BUDGET 2017-18" xfId="31"/>
    <cellStyle name="Milliers 2" xfId="8"/>
    <cellStyle name="Milliers 2 2" xfId="9"/>
    <cellStyle name="Milliers 2 3" xfId="32"/>
    <cellStyle name="Milliers 2 3 2" xfId="59"/>
    <cellStyle name="Milliers 3" xfId="33"/>
    <cellStyle name="Milliers 3 2" xfId="34"/>
    <cellStyle name="Milliers 4" xfId="35"/>
    <cellStyle name="Milliers 5" xfId="36"/>
    <cellStyle name="Milliers 6" xfId="37"/>
    <cellStyle name="Milliers_RF HG MAROA SUIVI BAILLEUR 032010 2" xfId="5"/>
    <cellStyle name="Milliers_RFF ECHO 5 - validé DDI" xfId="19"/>
    <cellStyle name="Monétaire 2" xfId="38"/>
    <cellStyle name="Monétaire 2 2" xfId="39"/>
    <cellStyle name="Monétaire 3" xfId="40"/>
    <cellStyle name="Normal" xfId="0" builtinId="0"/>
    <cellStyle name="Normal 10" xfId="10"/>
    <cellStyle name="Normal 12 4" xfId="62"/>
    <cellStyle name="Normal 2" xfId="1"/>
    <cellStyle name="Normal 2 2" xfId="4"/>
    <cellStyle name="Normal 2 2 2" xfId="60"/>
    <cellStyle name="Normal 2 3" xfId="41"/>
    <cellStyle name="Normal 2 4" xfId="42"/>
    <cellStyle name="Normal 2_BUDGET 2017-18" xfId="43"/>
    <cellStyle name="Normal 3" xfId="11"/>
    <cellStyle name="Normal 3 2" xfId="44"/>
    <cellStyle name="Normal 3 3" xfId="45"/>
    <cellStyle name="Normal 3_BUDGET 2017-18" xfId="46"/>
    <cellStyle name="Normal 4" xfId="12"/>
    <cellStyle name="Normal 4 2" xfId="13"/>
    <cellStyle name="Normal 4 3" xfId="47"/>
    <cellStyle name="Normal 4_BUDGET 2017-18" xfId="48"/>
    <cellStyle name="Normal 5" xfId="14"/>
    <cellStyle name="Normal 5 2" xfId="49"/>
    <cellStyle name="Normal 5_BUDGET 2017-18" xfId="50"/>
    <cellStyle name="Normal 6" xfId="51"/>
    <cellStyle name="Normal 7" xfId="52"/>
    <cellStyle name="Normal 8" xfId="53"/>
    <cellStyle name="Normal 9 2" xfId="61"/>
    <cellStyle name="Normal_echo-modele de declaration equipement-0603" xfId="3"/>
    <cellStyle name="Pourcentage" xfId="2" builtinId="5"/>
    <cellStyle name="Pourcentage 2" xfId="15"/>
    <cellStyle name="Pourcentage 2 2" xfId="54"/>
    <cellStyle name="Pourcentage 2 3" xfId="55"/>
    <cellStyle name="Pourcentage 3" xfId="16"/>
    <cellStyle name="Pourcentage 3 2" xfId="56"/>
    <cellStyle name="Pourcentage 4" xfId="57"/>
    <cellStyle name="Standaard_Infos trav" xfId="18"/>
    <cellStyle name="Total 2" xfId="58"/>
  </cellStyles>
  <dxfs count="0"/>
  <tableStyles count="0" defaultTableStyle="TableStyleMedium9" defaultPivotStyle="PivotStyleLight16"/>
  <colors>
    <mruColors>
      <color rgb="FF66FFFF"/>
      <color rgb="FFC0C0C0"/>
      <color rgb="FFFF3399"/>
      <color rgb="FF00FF00"/>
      <color rgb="FFFFFFCC"/>
      <color rgb="FFFFFF99"/>
      <color rgb="FFFF99CC"/>
      <color rgb="FFFF66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125186</xdr:rowOff>
    </xdr:from>
    <xdr:to>
      <xdr:col>9</xdr:col>
      <xdr:colOff>64793</xdr:colOff>
      <xdr:row>3</xdr:row>
      <xdr:rowOff>130168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2875" y="379186"/>
          <a:ext cx="890293" cy="86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</xdr:colOff>
      <xdr:row>0</xdr:row>
      <xdr:rowOff>127000</xdr:rowOff>
    </xdr:from>
    <xdr:ext cx="890293" cy="877200"/>
    <xdr:pic>
      <xdr:nvPicPr>
        <xdr:cNvPr id="5" name="Picture 6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0" y="127000"/>
          <a:ext cx="890293" cy="87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plobel.sharepoint.com/Users/Hp/Documents/Admin%20fin-rh/RH/Base%20de%20donn&#233;e%20salaire/NIM%20DATA%20SAL%2004'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plobel.sharepoint.com/Users/anne-laure.bouchet/Downloads/Propal%20RRC%202017/Budget%20-%20Pr&#233;paration%20aux%20catastrophes%20-%20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andice\Local%20Settings\Temporary%20Internet%20Files\Content.Outlook\ZMOS31TH\Format%20budget%20uniq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siers.dgt.cec.eu.int\dossiers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fos"/>
      <sheetName val="Param"/>
      <sheetName val="DATA"/>
      <sheetName val="virt "/>
      <sheetName val="Hsupp"/>
      <sheetName val="Congés"/>
      <sheetName val="Avances"/>
      <sheetName val="Salaires"/>
      <sheetName val="GS Niger"/>
      <sheetName val="IUTS"/>
      <sheetName val="CNSS"/>
      <sheetName val="import"/>
      <sheetName val="Etat Staff National"/>
      <sheetName val="Donnés pour les depli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 t="str">
            <v>I.1</v>
          </cell>
          <cell r="J5">
            <v>114450</v>
          </cell>
        </row>
        <row r="6">
          <cell r="I6" t="str">
            <v>I.2</v>
          </cell>
          <cell r="J6">
            <v>120172.5</v>
          </cell>
        </row>
        <row r="7">
          <cell r="I7" t="str">
            <v>I.3</v>
          </cell>
          <cell r="J7">
            <v>126181.125</v>
          </cell>
        </row>
        <row r="8">
          <cell r="I8" t="str">
            <v>I.4</v>
          </cell>
          <cell r="J8">
            <v>132490.18124999999</v>
          </cell>
        </row>
        <row r="10">
          <cell r="I10" t="str">
            <v>II.1</v>
          </cell>
          <cell r="J10">
            <v>148957</v>
          </cell>
        </row>
        <row r="11">
          <cell r="I11" t="str">
            <v>II.2</v>
          </cell>
          <cell r="J11">
            <v>156404.85</v>
          </cell>
        </row>
        <row r="12">
          <cell r="I12" t="str">
            <v>II.3</v>
          </cell>
          <cell r="J12">
            <v>164225.0925</v>
          </cell>
        </row>
        <row r="13">
          <cell r="I13" t="str">
            <v>II.4</v>
          </cell>
          <cell r="J13">
            <v>172436.347125</v>
          </cell>
        </row>
        <row r="15">
          <cell r="I15" t="str">
            <v>III.1</v>
          </cell>
          <cell r="J15">
            <v>200288</v>
          </cell>
        </row>
        <row r="16">
          <cell r="I16" t="str">
            <v>III.2</v>
          </cell>
          <cell r="J16">
            <v>210302.40000000002</v>
          </cell>
        </row>
        <row r="17">
          <cell r="I17" t="str">
            <v>III.3</v>
          </cell>
          <cell r="J17">
            <v>220817.52000000005</v>
          </cell>
        </row>
        <row r="18">
          <cell r="I18" t="str">
            <v>III.4</v>
          </cell>
          <cell r="J18">
            <v>231858.39600000007</v>
          </cell>
        </row>
        <row r="20">
          <cell r="I20" t="str">
            <v>IV.1</v>
          </cell>
          <cell r="J20">
            <v>255990</v>
          </cell>
        </row>
        <row r="21">
          <cell r="I21" t="str">
            <v>IV.2</v>
          </cell>
          <cell r="J21">
            <v>268789.5</v>
          </cell>
        </row>
        <row r="22">
          <cell r="I22" t="str">
            <v>IV.3</v>
          </cell>
          <cell r="J22">
            <v>282228.97500000003</v>
          </cell>
        </row>
        <row r="23">
          <cell r="I23" t="str">
            <v>IV.4</v>
          </cell>
          <cell r="J23">
            <v>296340.42375000007</v>
          </cell>
        </row>
        <row r="25">
          <cell r="I25" t="str">
            <v>V.1</v>
          </cell>
          <cell r="J25">
            <v>317205</v>
          </cell>
        </row>
        <row r="26">
          <cell r="I26" t="str">
            <v>V.2</v>
          </cell>
          <cell r="J26">
            <v>333065.25</v>
          </cell>
        </row>
        <row r="27">
          <cell r="I27" t="str">
            <v>V.3</v>
          </cell>
          <cell r="J27">
            <v>349718.51250000001</v>
          </cell>
        </row>
        <row r="28">
          <cell r="I28" t="str">
            <v>V.4</v>
          </cell>
          <cell r="J28">
            <v>367204.43812500004</v>
          </cell>
        </row>
        <row r="30">
          <cell r="I30" t="str">
            <v>VI.1</v>
          </cell>
          <cell r="J30">
            <v>396117</v>
          </cell>
        </row>
        <row r="34">
          <cell r="I34" t="str">
            <v>VI.2</v>
          </cell>
          <cell r="J34">
            <v>415922.85000000003</v>
          </cell>
        </row>
        <row r="35">
          <cell r="I35" t="str">
            <v>VI.3</v>
          </cell>
          <cell r="J35">
            <v>436718.99250000005</v>
          </cell>
        </row>
        <row r="36">
          <cell r="I36" t="str">
            <v>VI.4</v>
          </cell>
          <cell r="J36">
            <v>458554.94212500006</v>
          </cell>
        </row>
        <row r="38">
          <cell r="I38" t="str">
            <v>VII.1</v>
          </cell>
          <cell r="J38">
            <v>551492</v>
          </cell>
        </row>
        <row r="39">
          <cell r="I39" t="str">
            <v>VII.2</v>
          </cell>
          <cell r="J39">
            <v>579066.6</v>
          </cell>
        </row>
        <row r="40">
          <cell r="I40" t="str">
            <v>VII.3</v>
          </cell>
          <cell r="J40">
            <v>608019.93000000005</v>
          </cell>
        </row>
        <row r="41">
          <cell r="I41" t="str">
            <v>VII.4</v>
          </cell>
          <cell r="J41">
            <v>638420.92650000006</v>
          </cell>
        </row>
        <row r="43">
          <cell r="I43" t="str">
            <v>VIII.1</v>
          </cell>
          <cell r="J43">
            <v>690060</v>
          </cell>
        </row>
        <row r="44">
          <cell r="I44" t="str">
            <v>VIII.2</v>
          </cell>
          <cell r="J44">
            <v>724563</v>
          </cell>
        </row>
        <row r="45">
          <cell r="I45" t="str">
            <v>VIII.3</v>
          </cell>
          <cell r="J45">
            <v>760791.15</v>
          </cell>
        </row>
        <row r="46">
          <cell r="I46" t="str">
            <v>VIII.4</v>
          </cell>
          <cell r="J46">
            <v>798830.70750000002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synthétique"/>
      <sheetName val="Expatriés"/>
      <sheetName val="Template pour partenaires"/>
      <sheetName val="Annexe RH-revisé"/>
      <sheetName val="Données"/>
      <sheetName val="Annexe RH"/>
      <sheetName val="Organigramme jsq mars 2018"/>
      <sheetName val="Organigramme avril 2018- fin"/>
    </sheetNames>
    <sheetDataSet>
      <sheetData sheetId="0">
        <row r="2">
          <cell r="D2">
            <v>0</v>
          </cell>
        </row>
        <row r="3">
          <cell r="D3">
            <v>0</v>
          </cell>
        </row>
      </sheetData>
      <sheetData sheetId="1">
        <row r="3">
          <cell r="G3">
            <v>0</v>
          </cell>
        </row>
      </sheetData>
      <sheetData sheetId="2"/>
      <sheetData sheetId="3">
        <row r="1">
          <cell r="F1">
            <v>655.95699999999999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 en"/>
      <sheetName val="Explicatif fr"/>
      <sheetName val="Synthese"/>
      <sheetName val="Synthese projet"/>
      <sheetName val="Budget TOTAL"/>
      <sheetName val="Budget A1"/>
      <sheetName val="Budget A2"/>
      <sheetName val="Budget A3"/>
      <sheetName val="Budget A4"/>
      <sheetName val="Narratif"/>
      <sheetName val="Réalisé Année 01"/>
      <sheetName val="Réalisé Année 02"/>
      <sheetName val="Réalisé Année 03"/>
      <sheetName val="Réalisé Année 04"/>
    </sheetNames>
    <sheetDataSet>
      <sheetData sheetId="0"/>
      <sheetData sheetId="1"/>
      <sheetData sheetId="2">
        <row r="309">
          <cell r="F309" t="str">
            <v xml:space="preserve">janvier </v>
          </cell>
        </row>
        <row r="310">
          <cell r="F310" t="str">
            <v xml:space="preserve">février </v>
          </cell>
        </row>
        <row r="311">
          <cell r="F311" t="str">
            <v xml:space="preserve">mars </v>
          </cell>
        </row>
        <row r="312">
          <cell r="F312" t="str">
            <v xml:space="preserve">avril </v>
          </cell>
        </row>
        <row r="313">
          <cell r="F313" t="str">
            <v xml:space="preserve">mai </v>
          </cell>
        </row>
        <row r="314">
          <cell r="F314" t="str">
            <v xml:space="preserve">juin </v>
          </cell>
        </row>
        <row r="315">
          <cell r="F315" t="str">
            <v xml:space="preserve">juillet </v>
          </cell>
        </row>
        <row r="316">
          <cell r="F316" t="str">
            <v xml:space="preserve">août </v>
          </cell>
        </row>
        <row r="317">
          <cell r="F317" t="str">
            <v xml:space="preserve">septembre </v>
          </cell>
        </row>
        <row r="318">
          <cell r="F318" t="str">
            <v xml:space="preserve">octobre </v>
          </cell>
        </row>
        <row r="319">
          <cell r="F319" t="str">
            <v xml:space="preserve">novembre </v>
          </cell>
        </row>
        <row r="320">
          <cell r="F320" t="str">
            <v xml:space="preserve">décembre </v>
          </cell>
        </row>
        <row r="321">
          <cell r="F321" t="str">
            <v xml:space="preserve">janvier </v>
          </cell>
        </row>
        <row r="322">
          <cell r="F322" t="str">
            <v xml:space="preserve">février </v>
          </cell>
        </row>
        <row r="323">
          <cell r="F323" t="str">
            <v xml:space="preserve">mars </v>
          </cell>
        </row>
        <row r="324">
          <cell r="F324" t="str">
            <v xml:space="preserve">avril </v>
          </cell>
        </row>
        <row r="325">
          <cell r="F325" t="str">
            <v xml:space="preserve">mai </v>
          </cell>
        </row>
        <row r="326">
          <cell r="F326" t="str">
            <v xml:space="preserve">juin </v>
          </cell>
        </row>
        <row r="327">
          <cell r="F327" t="str">
            <v xml:space="preserve">juillet </v>
          </cell>
        </row>
        <row r="328">
          <cell r="F328" t="str">
            <v xml:space="preserve">août </v>
          </cell>
        </row>
        <row r="329">
          <cell r="F329" t="str">
            <v xml:space="preserve">septembre </v>
          </cell>
        </row>
        <row r="330">
          <cell r="F330" t="str">
            <v xml:space="preserve">octobre </v>
          </cell>
        </row>
        <row r="331">
          <cell r="F331" t="str">
            <v xml:space="preserve">novembre </v>
          </cell>
        </row>
        <row r="332">
          <cell r="F332" t="str">
            <v xml:space="preserve">décembre </v>
          </cell>
        </row>
        <row r="333">
          <cell r="F333" t="str">
            <v xml:space="preserve">janvier </v>
          </cell>
        </row>
        <row r="334">
          <cell r="F334" t="str">
            <v xml:space="preserve">février </v>
          </cell>
        </row>
        <row r="335">
          <cell r="F335" t="str">
            <v xml:space="preserve">mars </v>
          </cell>
        </row>
        <row r="336">
          <cell r="F336" t="str">
            <v xml:space="preserve">avril </v>
          </cell>
        </row>
        <row r="337">
          <cell r="F337" t="str">
            <v xml:space="preserve">mai </v>
          </cell>
        </row>
        <row r="338">
          <cell r="F338" t="str">
            <v xml:space="preserve">juin </v>
          </cell>
        </row>
        <row r="339">
          <cell r="F339" t="str">
            <v xml:space="preserve">juillet </v>
          </cell>
        </row>
        <row r="340">
          <cell r="F340" t="str">
            <v xml:space="preserve">août </v>
          </cell>
        </row>
        <row r="341">
          <cell r="F341" t="str">
            <v xml:space="preserve">septembre </v>
          </cell>
        </row>
        <row r="342">
          <cell r="F342" t="str">
            <v xml:space="preserve">octobre </v>
          </cell>
        </row>
        <row r="343">
          <cell r="F343" t="str">
            <v xml:space="preserve">novembre </v>
          </cell>
        </row>
        <row r="344">
          <cell r="F344" t="str">
            <v xml:space="preserve">décembre </v>
          </cell>
        </row>
        <row r="345">
          <cell r="F345" t="str">
            <v xml:space="preserve">janvier </v>
          </cell>
        </row>
        <row r="346">
          <cell r="F346" t="str">
            <v xml:space="preserve">février </v>
          </cell>
        </row>
        <row r="347">
          <cell r="F347" t="str">
            <v xml:space="preserve">mars </v>
          </cell>
        </row>
        <row r="348">
          <cell r="F348" t="str">
            <v xml:space="preserve">avril </v>
          </cell>
        </row>
        <row r="349">
          <cell r="F349" t="str">
            <v xml:space="preserve">mai </v>
          </cell>
        </row>
        <row r="350">
          <cell r="F350" t="str">
            <v xml:space="preserve">juin </v>
          </cell>
        </row>
        <row r="351">
          <cell r="F351" t="str">
            <v xml:space="preserve">juillet </v>
          </cell>
        </row>
        <row r="352">
          <cell r="F352" t="str">
            <v xml:space="preserve">août </v>
          </cell>
        </row>
        <row r="353">
          <cell r="F353" t="str">
            <v xml:space="preserve">septembre </v>
          </cell>
        </row>
        <row r="354">
          <cell r="F354" t="str">
            <v xml:space="preserve">octobre </v>
          </cell>
        </row>
        <row r="355">
          <cell r="F355" t="str">
            <v xml:space="preserve">novembre </v>
          </cell>
        </row>
        <row r="356">
          <cell r="F356" t="str">
            <v xml:space="preserve">décembre </v>
          </cell>
        </row>
        <row r="360">
          <cell r="F360" t="str">
            <v>Initial</v>
          </cell>
        </row>
        <row r="361">
          <cell r="F361" t="str">
            <v>Révisé</v>
          </cell>
        </row>
        <row r="362">
          <cell r="F362" t="str">
            <v>Amendé</v>
          </cell>
        </row>
        <row r="363">
          <cell r="F363" t="str">
            <v>En cours</v>
          </cell>
        </row>
        <row r="366">
          <cell r="F366" t="str">
            <v>01 Réduction des désastres</v>
          </cell>
          <cell r="J366" t="str">
            <v>01</v>
          </cell>
        </row>
        <row r="367">
          <cell r="F367" t="str">
            <v>02 Formation au secourisme</v>
          </cell>
          <cell r="J367" t="str">
            <v>02</v>
          </cell>
        </row>
        <row r="368">
          <cell r="F368" t="str">
            <v>03 Santé publique</v>
          </cell>
          <cell r="J368" t="str">
            <v>03</v>
          </cell>
        </row>
        <row r="369">
          <cell r="F369" t="str">
            <v>04 Soutien psychosocial</v>
          </cell>
        </row>
        <row r="370">
          <cell r="F370" t="str">
            <v>05 Lutte contre le Sida</v>
          </cell>
        </row>
        <row r="371">
          <cell r="F371" t="str">
            <v>06 Eau et assainissement</v>
          </cell>
        </row>
        <row r="372">
          <cell r="F372" t="str">
            <v>07 Réhabilitation</v>
          </cell>
        </row>
        <row r="373">
          <cell r="F373" t="str">
            <v>08 Développement économique et social</v>
          </cell>
        </row>
        <row r="374">
          <cell r="F374" t="str">
            <v>09 Développement organisationnel</v>
          </cell>
        </row>
        <row r="375">
          <cell r="F375" t="str">
            <v>10 Urgence</v>
          </cell>
        </row>
        <row r="376">
          <cell r="F376" t="str">
            <v>11 Coordination des activités</v>
          </cell>
        </row>
        <row r="377">
          <cell r="F377" t="str">
            <v>12 Grandes causes et fonds zonaux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31"/>
  <sheetViews>
    <sheetView showGridLines="0" zoomScale="90" zoomScaleNormal="90" workbookViewId="0"/>
  </sheetViews>
  <sheetFormatPr baseColWidth="10" defaultColWidth="9.28515625" defaultRowHeight="15" x14ac:dyDescent="0.25"/>
  <cols>
    <col min="2" max="2" width="7.42578125" customWidth="1"/>
    <col min="3" max="3" width="51.7109375" customWidth="1"/>
    <col min="4" max="4" width="20.7109375" customWidth="1"/>
    <col min="5" max="5" width="4.7109375" customWidth="1"/>
    <col min="6" max="6" width="47.28515625" bestFit="1" customWidth="1"/>
    <col min="7" max="7" width="23.7109375" customWidth="1"/>
    <col min="8" max="8" width="9.28515625" customWidth="1"/>
  </cols>
  <sheetData>
    <row r="1" spans="1:8" ht="21" x14ac:dyDescent="0.3">
      <c r="A1" s="6"/>
      <c r="B1" s="105"/>
      <c r="C1" s="78"/>
      <c r="D1" s="7"/>
      <c r="E1" s="7"/>
      <c r="F1" s="7"/>
      <c r="G1" s="58"/>
      <c r="H1" s="7"/>
    </row>
    <row r="2" spans="1:8" ht="33.75" customHeight="1" x14ac:dyDescent="0.25">
      <c r="A2" s="5"/>
      <c r="B2" s="106"/>
      <c r="C2" s="65" t="s">
        <v>1</v>
      </c>
      <c r="D2" s="2"/>
      <c r="E2" s="2"/>
      <c r="F2" s="3"/>
      <c r="G2" s="4"/>
      <c r="H2" s="2"/>
    </row>
    <row r="3" spans="1:8" ht="33.75" customHeight="1" x14ac:dyDescent="0.25">
      <c r="A3" s="5"/>
      <c r="B3" s="107"/>
      <c r="C3" s="65" t="s">
        <v>32</v>
      </c>
      <c r="D3" s="8"/>
      <c r="E3" s="8"/>
      <c r="F3" s="8"/>
      <c r="G3" s="8"/>
      <c r="H3" s="9"/>
    </row>
    <row r="4" spans="1:8" ht="33.75" customHeight="1" x14ac:dyDescent="0.3">
      <c r="A4" s="5"/>
      <c r="B4" s="106"/>
      <c r="C4" s="65" t="s">
        <v>70</v>
      </c>
      <c r="D4" s="1"/>
      <c r="E4" s="1"/>
      <c r="F4" s="1"/>
      <c r="G4" s="4"/>
      <c r="H4" s="2"/>
    </row>
    <row r="5" spans="1:8" ht="15.6" x14ac:dyDescent="0.3">
      <c r="A5" s="5"/>
      <c r="B5" s="106"/>
      <c r="C5" s="1"/>
      <c r="D5" s="1"/>
      <c r="E5" s="1"/>
      <c r="F5" s="1"/>
      <c r="G5" s="4"/>
      <c r="H5" s="2"/>
    </row>
    <row r="6" spans="1:8" ht="17.25" customHeight="1" x14ac:dyDescent="0.3">
      <c r="A6" s="5"/>
      <c r="B6" s="102"/>
      <c r="C6" s="5"/>
      <c r="D6" s="5"/>
      <c r="E6" s="5"/>
      <c r="F6" s="5"/>
      <c r="G6" s="5"/>
      <c r="H6" s="5"/>
    </row>
    <row r="7" spans="1:8" ht="25.5" x14ac:dyDescent="0.35">
      <c r="A7" s="5"/>
      <c r="B7" s="102"/>
      <c r="C7" s="10" t="s">
        <v>83</v>
      </c>
      <c r="D7" s="5"/>
      <c r="E7" s="5"/>
      <c r="F7" s="10" t="s">
        <v>14</v>
      </c>
      <c r="G7" s="5"/>
      <c r="H7" s="5"/>
    </row>
    <row r="8" spans="1:8" ht="15.6" x14ac:dyDescent="0.3">
      <c r="A8" s="77"/>
      <c r="B8" s="108"/>
      <c r="C8" s="77"/>
      <c r="D8" s="86" t="s">
        <v>23</v>
      </c>
      <c r="E8" s="77"/>
      <c r="F8" s="77"/>
      <c r="G8" s="86" t="s">
        <v>23</v>
      </c>
      <c r="H8" s="77"/>
    </row>
    <row r="9" spans="1:8" ht="15.6" x14ac:dyDescent="0.3">
      <c r="A9" s="5"/>
      <c r="B9" s="102"/>
      <c r="C9" s="12" t="s">
        <v>15</v>
      </c>
      <c r="D9" s="13" t="e">
        <f>SUM(D10:D18)</f>
        <v>#REF!</v>
      </c>
      <c r="E9" s="5"/>
      <c r="F9" s="5"/>
      <c r="G9" s="14"/>
      <c r="H9" s="5"/>
    </row>
    <row r="10" spans="1:8" ht="15.6" x14ac:dyDescent="0.3">
      <c r="A10" s="5"/>
      <c r="B10" s="103" t="s">
        <v>77</v>
      </c>
      <c r="C10" s="17" t="s">
        <v>41</v>
      </c>
      <c r="D10" s="18" t="e">
        <f>SUMIF('SYNTH2 ECHO'!$B:$B,'SYNTH1 ECHO'!$B10,'SYNTH2 ECHO'!D:D)</f>
        <v>#REF!</v>
      </c>
      <c r="E10" s="15"/>
      <c r="F10" s="71" t="s">
        <v>16</v>
      </c>
      <c r="G10" s="16"/>
      <c r="H10" s="5"/>
    </row>
    <row r="11" spans="1:8" ht="15.6" x14ac:dyDescent="0.3">
      <c r="A11" s="5"/>
      <c r="B11" s="103" t="s">
        <v>78</v>
      </c>
      <c r="C11" s="17" t="s">
        <v>67</v>
      </c>
      <c r="D11" s="18" t="e">
        <f>SUMIF('SYNTH2 ECHO'!$B:$B,'SYNTH1 ECHO'!$B11,'SYNTH2 ECHO'!D:D)</f>
        <v>#REF!</v>
      </c>
      <c r="E11" s="15"/>
      <c r="F11" s="17" t="s">
        <v>17</v>
      </c>
      <c r="G11" s="19"/>
      <c r="H11" s="5"/>
    </row>
    <row r="12" spans="1:8" ht="15.6" x14ac:dyDescent="0.3">
      <c r="A12" s="5"/>
      <c r="B12" s="103" t="s">
        <v>79</v>
      </c>
      <c r="C12" s="17" t="s">
        <v>71</v>
      </c>
      <c r="D12" s="18" t="e">
        <f>SUMIF('SYNTH2 ECHO'!$B:$B,'SYNTH1 ECHO'!$B12,'SYNTH2 ECHO'!D:D)</f>
        <v>#REF!</v>
      </c>
      <c r="E12" s="15"/>
      <c r="F12" s="17" t="s">
        <v>18</v>
      </c>
      <c r="G12" s="19"/>
      <c r="H12" s="5"/>
    </row>
    <row r="13" spans="1:8" ht="15.6" x14ac:dyDescent="0.3">
      <c r="A13" s="5"/>
      <c r="B13" s="103" t="s">
        <v>80</v>
      </c>
      <c r="C13" s="17" t="s">
        <v>68</v>
      </c>
      <c r="D13" s="18" t="e">
        <f>SUMIF('SYNTH2 ECHO'!$B:$B,'SYNTH1 ECHO'!$B13,'SYNTH2 ECHO'!D:D)</f>
        <v>#REF!</v>
      </c>
      <c r="E13" s="15"/>
      <c r="F13" s="17" t="s">
        <v>19</v>
      </c>
      <c r="G13" s="19" t="e">
        <f>+D30</f>
        <v>#REF!</v>
      </c>
      <c r="H13" s="5"/>
    </row>
    <row r="14" spans="1:8" ht="15.75" x14ac:dyDescent="0.25">
      <c r="A14" s="5"/>
      <c r="B14" s="103" t="s">
        <v>72</v>
      </c>
      <c r="C14" s="17" t="s">
        <v>81</v>
      </c>
      <c r="D14" s="18" t="e">
        <f>SUMIF('SYNTH2 ECHO'!$B:$B,'SYNTH1 ECHO'!$B14,'SYNTH2 ECHO'!D:D)</f>
        <v>#REF!</v>
      </c>
      <c r="E14" s="15"/>
      <c r="F14" s="17"/>
      <c r="G14" s="19"/>
      <c r="H14" s="5"/>
    </row>
    <row r="15" spans="1:8" ht="15.6" x14ac:dyDescent="0.3">
      <c r="A15" s="5"/>
      <c r="B15" s="103" t="s">
        <v>73</v>
      </c>
      <c r="C15" s="17" t="s">
        <v>9</v>
      </c>
      <c r="D15" s="18" t="e">
        <f>SUMIF('SYNTH2 ECHO'!$B:$B,'SYNTH1 ECHO'!$B15,'SYNTH2 ECHO'!D:D)</f>
        <v>#REF!</v>
      </c>
      <c r="E15" s="15"/>
      <c r="F15" s="72"/>
      <c r="G15" s="20"/>
      <c r="H15" s="5"/>
    </row>
    <row r="16" spans="1:8" ht="15.6" x14ac:dyDescent="0.3">
      <c r="A16" s="5"/>
      <c r="B16" s="103" t="s">
        <v>74</v>
      </c>
      <c r="C16" s="17" t="s">
        <v>10</v>
      </c>
      <c r="D16" s="18" t="e">
        <f>SUMIF('SYNTH2 ECHO'!$B:$B,'SYNTH1 ECHO'!$B16,'SYNTH2 ECHO'!D:D)</f>
        <v>#REF!</v>
      </c>
      <c r="E16" s="15"/>
      <c r="F16" s="17"/>
      <c r="G16" s="20"/>
      <c r="H16" s="5"/>
    </row>
    <row r="17" spans="1:8" ht="15.6" x14ac:dyDescent="0.3">
      <c r="A17" s="5"/>
      <c r="B17" s="103" t="s">
        <v>76</v>
      </c>
      <c r="C17" s="17" t="s">
        <v>82</v>
      </c>
      <c r="D17" s="18" t="e">
        <f>SUMIF('SYNTH2 ECHO'!$B:$B,'SYNTH1 ECHO'!$B17,'SYNTH2 ECHO'!D:D)</f>
        <v>#REF!</v>
      </c>
      <c r="E17" s="15"/>
      <c r="F17" s="73" t="s">
        <v>20</v>
      </c>
      <c r="G17" s="59" t="e">
        <f>+G13/G30</f>
        <v>#REF!</v>
      </c>
      <c r="H17" s="5"/>
    </row>
    <row r="18" spans="1:8" ht="15.6" x14ac:dyDescent="0.3">
      <c r="A18" s="5"/>
      <c r="B18" s="103" t="s">
        <v>75</v>
      </c>
      <c r="C18" s="17" t="s">
        <v>53</v>
      </c>
      <c r="D18" s="18" t="e">
        <f>SUMIF('SYNTH2 ECHO'!$B:$B,'SYNTH1 ECHO'!$B18,'SYNTH2 ECHO'!D:D)</f>
        <v>#REF!</v>
      </c>
      <c r="E18" s="15"/>
      <c r="F18" s="21"/>
      <c r="G18" s="64"/>
      <c r="H18" s="5"/>
    </row>
    <row r="19" spans="1:8" ht="15.6" x14ac:dyDescent="0.3">
      <c r="A19" s="5"/>
      <c r="B19" s="104"/>
      <c r="C19" s="11" t="s">
        <v>11</v>
      </c>
      <c r="D19" s="23" t="e">
        <f>SUM(D20:D24)</f>
        <v>#REF!</v>
      </c>
      <c r="E19" s="15"/>
      <c r="F19" s="101"/>
      <c r="G19" s="22"/>
      <c r="H19" s="5"/>
    </row>
    <row r="20" spans="1:8" ht="15.75" x14ac:dyDescent="0.25">
      <c r="A20" s="5"/>
      <c r="B20" s="103" t="s">
        <v>84</v>
      </c>
      <c r="C20" s="17" t="s">
        <v>81</v>
      </c>
      <c r="D20" s="18" t="e">
        <f>SUMIF('SYNTH2 ECHO'!$B:$B,'SYNTH1 ECHO'!$B20,'SYNTH2 ECHO'!D:D)</f>
        <v>#REF!</v>
      </c>
      <c r="E20" s="15"/>
      <c r="F20" s="74"/>
      <c r="G20" s="22"/>
      <c r="H20" s="5"/>
    </row>
    <row r="21" spans="1:8" ht="15.6" x14ac:dyDescent="0.3">
      <c r="A21" s="5"/>
      <c r="B21" s="103" t="s">
        <v>85</v>
      </c>
      <c r="C21" s="17" t="s">
        <v>9</v>
      </c>
      <c r="D21" s="18" t="e">
        <f>SUMIF('SYNTH2 ECHO'!$B:$B,'SYNTH1 ECHO'!$B21,'SYNTH2 ECHO'!D:D)</f>
        <v>#REF!</v>
      </c>
      <c r="E21" s="15"/>
      <c r="F21" s="5"/>
      <c r="G21" s="5"/>
      <c r="H21" s="5"/>
    </row>
    <row r="22" spans="1:8" ht="15.6" x14ac:dyDescent="0.3">
      <c r="A22" s="5"/>
      <c r="B22" s="103" t="s">
        <v>86</v>
      </c>
      <c r="C22" s="17" t="s">
        <v>10</v>
      </c>
      <c r="D22" s="18" t="e">
        <f>SUMIF('SYNTH2 ECHO'!$B:$B,'SYNTH1 ECHO'!$B22,'SYNTH2 ECHO'!D:D)</f>
        <v>#REF!</v>
      </c>
      <c r="E22" s="15"/>
      <c r="F22" s="5"/>
      <c r="G22" s="5"/>
      <c r="H22" s="5"/>
    </row>
    <row r="23" spans="1:8" ht="15.6" x14ac:dyDescent="0.3">
      <c r="A23" s="5"/>
      <c r="B23" s="103" t="s">
        <v>88</v>
      </c>
      <c r="C23" s="17" t="s">
        <v>82</v>
      </c>
      <c r="D23" s="18" t="e">
        <f>SUMIF('SYNTH2 ECHO'!$B:$B,'SYNTH1 ECHO'!$B23,'SYNTH2 ECHO'!D:D)</f>
        <v>#REF!</v>
      </c>
      <c r="E23" s="15"/>
      <c r="F23" s="31"/>
      <c r="G23" s="5"/>
      <c r="H23" s="5"/>
    </row>
    <row r="24" spans="1:8" ht="15.6" x14ac:dyDescent="0.3">
      <c r="A24" s="5"/>
      <c r="B24" s="103" t="s">
        <v>87</v>
      </c>
      <c r="C24" s="17" t="s">
        <v>53</v>
      </c>
      <c r="D24" s="18" t="e">
        <f>SUMIF('SYNTH2 ECHO'!$B:$B,'SYNTH1 ECHO'!$B24,'SYNTH2 ECHO'!D:D)</f>
        <v>#REF!</v>
      </c>
      <c r="E24" s="15"/>
      <c r="F24" s="5"/>
      <c r="G24" s="5"/>
      <c r="H24" s="5"/>
    </row>
    <row r="25" spans="1:8" ht="15.6" x14ac:dyDescent="0.3">
      <c r="A25" s="5"/>
      <c r="B25" s="103" t="s">
        <v>52</v>
      </c>
      <c r="C25" s="11" t="s">
        <v>12</v>
      </c>
      <c r="D25" s="23" t="e">
        <f>SUMIF('SYNTH2 ECHO'!$B:$B,'SYNTH1 ECHO'!$B25,'SYNTH2 ECHO'!D:D)</f>
        <v>#REF!</v>
      </c>
      <c r="E25" s="15"/>
      <c r="F25" s="5"/>
      <c r="G25" s="5"/>
      <c r="H25" s="5"/>
    </row>
    <row r="26" spans="1:8" ht="17.45" x14ac:dyDescent="0.3">
      <c r="A26" s="5"/>
      <c r="B26" s="102"/>
      <c r="C26" s="24" t="s">
        <v>89</v>
      </c>
      <c r="D26" s="25" t="e">
        <f>+D25+D19+D9</f>
        <v>#REF!</v>
      </c>
      <c r="E26" s="15"/>
      <c r="F26" s="21"/>
      <c r="G26" s="22"/>
      <c r="H26" s="5"/>
    </row>
    <row r="27" spans="1:8" ht="15.6" x14ac:dyDescent="0.3">
      <c r="A27" s="5"/>
      <c r="B27" s="102"/>
      <c r="C27" s="26"/>
      <c r="D27" s="28"/>
      <c r="E27" s="5"/>
      <c r="F27" s="5"/>
      <c r="G27" s="5"/>
      <c r="H27" s="5"/>
    </row>
    <row r="28" spans="1:8" ht="21" x14ac:dyDescent="0.4">
      <c r="A28" s="5"/>
      <c r="B28" s="102"/>
      <c r="C28" s="30" t="s">
        <v>21</v>
      </c>
      <c r="D28" s="85" t="e">
        <f t="shared" ref="D28" si="0">D26*0.07</f>
        <v>#REF!</v>
      </c>
      <c r="E28" s="5"/>
      <c r="F28" s="5"/>
      <c r="G28" s="29"/>
      <c r="H28" s="5"/>
    </row>
    <row r="29" spans="1:8" ht="15.6" x14ac:dyDescent="0.3">
      <c r="A29" s="5"/>
      <c r="B29" s="102"/>
      <c r="C29" s="27"/>
      <c r="D29" s="28"/>
      <c r="E29" s="5"/>
      <c r="F29" s="5"/>
      <c r="G29" s="5"/>
      <c r="H29" s="5"/>
    </row>
    <row r="30" spans="1:8" ht="20.25" x14ac:dyDescent="0.3">
      <c r="A30" s="5"/>
      <c r="B30" s="102"/>
      <c r="C30" s="32" t="s">
        <v>29</v>
      </c>
      <c r="D30" s="33" t="e">
        <f t="shared" ref="D30" si="1">+D26+D28</f>
        <v>#REF!</v>
      </c>
      <c r="E30" s="5"/>
      <c r="F30" s="36" t="s">
        <v>22</v>
      </c>
      <c r="G30" s="34" t="e">
        <f>G13+G12+G11+G10</f>
        <v>#REF!</v>
      </c>
      <c r="H30" s="5"/>
    </row>
    <row r="31" spans="1:8" ht="21" x14ac:dyDescent="0.4">
      <c r="A31" s="35"/>
      <c r="B31" s="109"/>
      <c r="C31" s="5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L28"/>
  <sheetViews>
    <sheetView showGridLines="0" zoomScale="60" zoomScaleNormal="60" workbookViewId="0"/>
  </sheetViews>
  <sheetFormatPr baseColWidth="10" defaultColWidth="9.28515625" defaultRowHeight="15" x14ac:dyDescent="0.25"/>
  <cols>
    <col min="2" max="2" width="11.28515625" customWidth="1"/>
    <col min="3" max="3" width="57" customWidth="1"/>
    <col min="4" max="4" width="15.28515625" customWidth="1"/>
    <col min="5" max="5" width="11.7109375" customWidth="1"/>
    <col min="6" max="6" width="2.28515625" customWidth="1"/>
    <col min="7" max="10" width="15.42578125" customWidth="1"/>
  </cols>
  <sheetData>
    <row r="1" spans="1:12" ht="15.6" x14ac:dyDescent="0.3">
      <c r="A1" s="5"/>
      <c r="B1" s="108"/>
      <c r="C1" s="65"/>
      <c r="D1" s="2"/>
      <c r="E1" s="2"/>
      <c r="F1" s="2"/>
      <c r="G1" s="88"/>
      <c r="H1" s="88"/>
      <c r="I1" s="88"/>
      <c r="J1" s="88"/>
      <c r="K1" s="5"/>
      <c r="L1" s="5"/>
    </row>
    <row r="2" spans="1:12" ht="33" customHeight="1" x14ac:dyDescent="0.25">
      <c r="A2" s="5"/>
      <c r="B2" s="108"/>
      <c r="C2" s="65" t="s">
        <v>1</v>
      </c>
      <c r="D2" s="1"/>
      <c r="E2" s="1"/>
      <c r="F2" s="1"/>
      <c r="G2" s="5"/>
      <c r="H2" s="84"/>
      <c r="I2" s="84"/>
      <c r="J2" s="84"/>
      <c r="K2" s="5"/>
      <c r="L2" s="5"/>
    </row>
    <row r="3" spans="1:12" ht="33" customHeight="1" x14ac:dyDescent="0.25">
      <c r="A3" s="5"/>
      <c r="B3" s="108"/>
      <c r="C3" s="65" t="s">
        <v>32</v>
      </c>
      <c r="D3" s="1"/>
      <c r="E3" s="1"/>
      <c r="F3" s="1"/>
      <c r="G3" s="88"/>
      <c r="H3" s="88"/>
      <c r="I3" s="88"/>
      <c r="J3" s="88"/>
      <c r="K3" s="5"/>
      <c r="L3" s="5"/>
    </row>
    <row r="4" spans="1:12" ht="33" customHeight="1" x14ac:dyDescent="0.3">
      <c r="A4" s="5"/>
      <c r="B4" s="108"/>
      <c r="C4" s="65" t="s">
        <v>70</v>
      </c>
      <c r="D4" s="1"/>
      <c r="E4" s="1"/>
      <c r="F4" s="1"/>
      <c r="G4" s="88"/>
      <c r="H4" s="88"/>
      <c r="I4" s="88"/>
      <c r="J4" s="88"/>
      <c r="K4" s="5"/>
      <c r="L4" s="5"/>
    </row>
    <row r="5" spans="1:12" ht="16.149999999999999" thickBot="1" x14ac:dyDescent="0.35">
      <c r="A5" s="37"/>
      <c r="B5" s="110"/>
      <c r="C5" s="37"/>
      <c r="D5" s="38"/>
      <c r="E5" s="39"/>
      <c r="F5" s="39"/>
      <c r="G5" s="37"/>
      <c r="H5" s="37"/>
      <c r="I5" s="37"/>
      <c r="J5" s="37"/>
      <c r="K5" s="37"/>
      <c r="L5" s="37"/>
    </row>
    <row r="6" spans="1:12" ht="67.900000000000006" customHeight="1" thickBot="1" x14ac:dyDescent="0.35">
      <c r="A6" s="91"/>
      <c r="B6" s="111"/>
      <c r="C6" s="79" t="s">
        <v>23</v>
      </c>
      <c r="D6" s="89" t="s">
        <v>23</v>
      </c>
      <c r="E6" s="90"/>
      <c r="F6" s="41"/>
      <c r="G6" s="99" t="s">
        <v>90</v>
      </c>
      <c r="H6" s="100"/>
      <c r="I6" s="100"/>
      <c r="J6" s="100"/>
      <c r="K6" s="91"/>
      <c r="L6" s="91"/>
    </row>
    <row r="7" spans="1:12" ht="15.6" x14ac:dyDescent="0.3">
      <c r="A7" s="92"/>
      <c r="B7" s="104"/>
      <c r="C7" s="93" t="s">
        <v>24</v>
      </c>
      <c r="D7" s="94" t="s">
        <v>4</v>
      </c>
      <c r="E7" s="95" t="s">
        <v>25</v>
      </c>
      <c r="F7" s="96"/>
      <c r="G7" s="97" t="s">
        <v>2</v>
      </c>
      <c r="H7" s="98" t="s">
        <v>3</v>
      </c>
      <c r="I7" s="98" t="s">
        <v>5</v>
      </c>
      <c r="J7" s="98" t="s">
        <v>30</v>
      </c>
      <c r="K7" s="92"/>
      <c r="L7" s="92"/>
    </row>
    <row r="8" spans="1:12" ht="27" customHeight="1" x14ac:dyDescent="0.3">
      <c r="A8" s="61"/>
      <c r="B8" s="104"/>
      <c r="C8" s="62" t="s">
        <v>15</v>
      </c>
      <c r="D8" s="66" t="e">
        <f>SUM(D9:D17)</f>
        <v>#REF!</v>
      </c>
      <c r="E8" s="76" t="e">
        <f t="shared" ref="E8:E27" si="0">+D8/$D$27</f>
        <v>#REF!</v>
      </c>
      <c r="F8" s="63"/>
      <c r="G8" s="66" t="e">
        <f t="shared" ref="G8:J8" si="1">SUM(G9:G17)</f>
        <v>#REF!</v>
      </c>
      <c r="H8" s="66" t="e">
        <f t="shared" si="1"/>
        <v>#REF!</v>
      </c>
      <c r="I8" s="66" t="e">
        <f t="shared" si="1"/>
        <v>#REF!</v>
      </c>
      <c r="J8" s="66" t="e">
        <f t="shared" si="1"/>
        <v>#REF!</v>
      </c>
      <c r="K8" s="61"/>
      <c r="L8" s="61"/>
    </row>
    <row r="9" spans="1:12" ht="36" customHeight="1" x14ac:dyDescent="0.3">
      <c r="A9" s="40"/>
      <c r="B9" s="104" t="s">
        <v>77</v>
      </c>
      <c r="C9" s="42" t="s">
        <v>41</v>
      </c>
      <c r="D9" s="43" t="e">
        <f>SUMIF(#REF!,'SYNTH2 ECHO'!$B9,#REF!)</f>
        <v>#REF!</v>
      </c>
      <c r="E9" s="75" t="e">
        <f t="shared" si="0"/>
        <v>#REF!</v>
      </c>
      <c r="F9" s="44"/>
      <c r="G9" s="82" t="e">
        <f>SUMIF(#REF!,'SYNTH2 ECHO'!$B9,#REF!)</f>
        <v>#REF!</v>
      </c>
      <c r="H9" s="67" t="e">
        <f>SUMIF(#REF!,'SYNTH2 ECHO'!$B9,#REF!)</f>
        <v>#REF!</v>
      </c>
      <c r="I9" s="67" t="e">
        <f>SUMIF(#REF!,'SYNTH2 ECHO'!$B9,#REF!)</f>
        <v>#REF!</v>
      </c>
      <c r="J9" s="67" t="e">
        <f>SUMIF(#REF!,'SYNTH2 ECHO'!$B9,#REF!)</f>
        <v>#REF!</v>
      </c>
      <c r="K9" s="40"/>
      <c r="L9" s="40"/>
    </row>
    <row r="10" spans="1:12" ht="36" customHeight="1" x14ac:dyDescent="0.3">
      <c r="A10" s="40"/>
      <c r="B10" s="104" t="s">
        <v>78</v>
      </c>
      <c r="C10" s="42" t="s">
        <v>67</v>
      </c>
      <c r="D10" s="43" t="e">
        <f>SUMIF(#REF!,'SYNTH2 ECHO'!$B10,#REF!)</f>
        <v>#REF!</v>
      </c>
      <c r="E10" s="75" t="e">
        <f t="shared" si="0"/>
        <v>#REF!</v>
      </c>
      <c r="F10" s="44"/>
      <c r="G10" s="82" t="e">
        <f>SUMIF(#REF!,'SYNTH2 ECHO'!$B10,#REF!)</f>
        <v>#REF!</v>
      </c>
      <c r="H10" s="67" t="e">
        <f>SUMIF(#REF!,'SYNTH2 ECHO'!$B10,#REF!)</f>
        <v>#REF!</v>
      </c>
      <c r="I10" s="67" t="e">
        <f>SUMIF(#REF!,'SYNTH2 ECHO'!$B10,#REF!)</f>
        <v>#REF!</v>
      </c>
      <c r="J10" s="67" t="e">
        <f>SUMIF(#REF!,'SYNTH2 ECHO'!$B10,#REF!)</f>
        <v>#REF!</v>
      </c>
      <c r="K10" s="40"/>
      <c r="L10" s="40"/>
    </row>
    <row r="11" spans="1:12" ht="36" customHeight="1" x14ac:dyDescent="0.3">
      <c r="A11" s="40"/>
      <c r="B11" s="104" t="s">
        <v>79</v>
      </c>
      <c r="C11" s="42" t="s">
        <v>71</v>
      </c>
      <c r="D11" s="43" t="e">
        <f>SUMIF(#REF!,'SYNTH2 ECHO'!$B11,#REF!)</f>
        <v>#REF!</v>
      </c>
      <c r="E11" s="75" t="e">
        <f t="shared" si="0"/>
        <v>#REF!</v>
      </c>
      <c r="F11" s="44"/>
      <c r="G11" s="82" t="e">
        <f>SUMIF(#REF!,'SYNTH2 ECHO'!$B11,#REF!)</f>
        <v>#REF!</v>
      </c>
      <c r="H11" s="67" t="e">
        <f>SUMIF(#REF!,'SYNTH2 ECHO'!$B11,#REF!)</f>
        <v>#REF!</v>
      </c>
      <c r="I11" s="67" t="e">
        <f>SUMIF(#REF!,'SYNTH2 ECHO'!$B11,#REF!)</f>
        <v>#REF!</v>
      </c>
      <c r="J11" s="67" t="e">
        <f>SUMIF(#REF!,'SYNTH2 ECHO'!$B11,#REF!)</f>
        <v>#REF!</v>
      </c>
      <c r="K11" s="40"/>
      <c r="L11" s="40"/>
    </row>
    <row r="12" spans="1:12" ht="36" customHeight="1" x14ac:dyDescent="0.3">
      <c r="A12" s="40"/>
      <c r="B12" s="104" t="s">
        <v>80</v>
      </c>
      <c r="C12" s="60" t="s">
        <v>68</v>
      </c>
      <c r="D12" s="43" t="e">
        <f>SUMIF(#REF!,'SYNTH2 ECHO'!$B12,#REF!)</f>
        <v>#REF!</v>
      </c>
      <c r="E12" s="75" t="e">
        <f t="shared" si="0"/>
        <v>#REF!</v>
      </c>
      <c r="F12" s="44"/>
      <c r="G12" s="82" t="e">
        <f>SUMIF(#REF!,'SYNTH2 ECHO'!$B12,#REF!)</f>
        <v>#REF!</v>
      </c>
      <c r="H12" s="67" t="e">
        <f>SUMIF(#REF!,'SYNTH2 ECHO'!$B12,#REF!)</f>
        <v>#REF!</v>
      </c>
      <c r="I12" s="67" t="e">
        <f>SUMIF(#REF!,'SYNTH2 ECHO'!$B12,#REF!)</f>
        <v>#REF!</v>
      </c>
      <c r="J12" s="67" t="e">
        <f>SUMIF(#REF!,'SYNTH2 ECHO'!$B12,#REF!)</f>
        <v>#REF!</v>
      </c>
      <c r="K12" s="40"/>
      <c r="L12" s="40"/>
    </row>
    <row r="13" spans="1:12" ht="36" customHeight="1" x14ac:dyDescent="0.25">
      <c r="A13" s="40"/>
      <c r="B13" s="104" t="s">
        <v>72</v>
      </c>
      <c r="C13" s="60" t="s">
        <v>81</v>
      </c>
      <c r="D13" s="67" t="e">
        <f>SUMIF(#REF!,'SYNTH2 ECHO'!$B13,#REF!)</f>
        <v>#REF!</v>
      </c>
      <c r="E13" s="75" t="e">
        <f t="shared" si="0"/>
        <v>#REF!</v>
      </c>
      <c r="F13" s="70"/>
      <c r="G13" s="82" t="e">
        <f>SUMIF(#REF!,'SYNTH2 ECHO'!$B13,#REF!)</f>
        <v>#REF!</v>
      </c>
      <c r="H13" s="67" t="e">
        <f>SUMIF(#REF!,'SYNTH2 ECHO'!$B13,#REF!)</f>
        <v>#REF!</v>
      </c>
      <c r="I13" s="67" t="e">
        <f>SUMIF(#REF!,'SYNTH2 ECHO'!$B13,#REF!)</f>
        <v>#REF!</v>
      </c>
      <c r="J13" s="67" t="e">
        <f>SUMIF(#REF!,'SYNTH2 ECHO'!$B13,#REF!)</f>
        <v>#REF!</v>
      </c>
      <c r="K13" s="40" t="s">
        <v>0</v>
      </c>
      <c r="L13" s="40"/>
    </row>
    <row r="14" spans="1:12" ht="36" customHeight="1" x14ac:dyDescent="0.3">
      <c r="A14" s="40"/>
      <c r="B14" s="104" t="s">
        <v>73</v>
      </c>
      <c r="C14" s="60" t="s">
        <v>9</v>
      </c>
      <c r="D14" s="67" t="e">
        <f>SUMIF(#REF!,'SYNTH2 ECHO'!$B14,#REF!)</f>
        <v>#REF!</v>
      </c>
      <c r="E14" s="75" t="e">
        <f t="shared" si="0"/>
        <v>#REF!</v>
      </c>
      <c r="F14" s="70"/>
      <c r="G14" s="82" t="e">
        <f>SUMIF(#REF!,'SYNTH2 ECHO'!$B14,#REF!)</f>
        <v>#REF!</v>
      </c>
      <c r="H14" s="67" t="e">
        <f>SUMIF(#REF!,'SYNTH2 ECHO'!$B14,#REF!)</f>
        <v>#REF!</v>
      </c>
      <c r="I14" s="67" t="e">
        <f>SUMIF(#REF!,'SYNTH2 ECHO'!$B14,#REF!)</f>
        <v>#REF!</v>
      </c>
      <c r="J14" s="67" t="e">
        <f>SUMIF(#REF!,'SYNTH2 ECHO'!$B14,#REF!)</f>
        <v>#REF!</v>
      </c>
      <c r="K14" s="40"/>
      <c r="L14" s="40"/>
    </row>
    <row r="15" spans="1:12" ht="36" customHeight="1" x14ac:dyDescent="0.3">
      <c r="A15" s="40"/>
      <c r="B15" s="104" t="s">
        <v>74</v>
      </c>
      <c r="C15" s="42" t="s">
        <v>10</v>
      </c>
      <c r="D15" s="43" t="e">
        <f>SUMIF(#REF!,'SYNTH2 ECHO'!$B15,#REF!)</f>
        <v>#REF!</v>
      </c>
      <c r="E15" s="75" t="e">
        <f t="shared" si="0"/>
        <v>#REF!</v>
      </c>
      <c r="F15" s="44"/>
      <c r="G15" s="82" t="e">
        <f>SUMIF(#REF!,'SYNTH2 ECHO'!$B15,#REF!)</f>
        <v>#REF!</v>
      </c>
      <c r="H15" s="67" t="e">
        <f>SUMIF(#REF!,'SYNTH2 ECHO'!$B15,#REF!)</f>
        <v>#REF!</v>
      </c>
      <c r="I15" s="67" t="e">
        <f>SUMIF(#REF!,'SYNTH2 ECHO'!$B15,#REF!)</f>
        <v>#REF!</v>
      </c>
      <c r="J15" s="67" t="e">
        <f>SUMIF(#REF!,'SYNTH2 ECHO'!$B15,#REF!)</f>
        <v>#REF!</v>
      </c>
      <c r="K15" s="40"/>
      <c r="L15" s="40"/>
    </row>
    <row r="16" spans="1:12" ht="36" customHeight="1" x14ac:dyDescent="0.3">
      <c r="A16" s="40"/>
      <c r="B16" s="104" t="s">
        <v>76</v>
      </c>
      <c r="C16" s="42" t="s">
        <v>82</v>
      </c>
      <c r="D16" s="43" t="e">
        <f>SUMIF(#REF!,'SYNTH2 ECHO'!$B16,#REF!)</f>
        <v>#REF!</v>
      </c>
      <c r="E16" s="75" t="e">
        <f t="shared" si="0"/>
        <v>#REF!</v>
      </c>
      <c r="F16" s="44"/>
      <c r="G16" s="82" t="e">
        <f>SUMIF(#REF!,'SYNTH2 ECHO'!$B16,#REF!)</f>
        <v>#REF!</v>
      </c>
      <c r="H16" s="67" t="e">
        <f>SUMIF(#REF!,'SYNTH2 ECHO'!$B16,#REF!)</f>
        <v>#REF!</v>
      </c>
      <c r="I16" s="67" t="e">
        <f>SUMIF(#REF!,'SYNTH2 ECHO'!$B16,#REF!)</f>
        <v>#REF!</v>
      </c>
      <c r="J16" s="67" t="e">
        <f>SUMIF(#REF!,'SYNTH2 ECHO'!$B16,#REF!)</f>
        <v>#REF!</v>
      </c>
      <c r="K16" s="40"/>
      <c r="L16" s="40"/>
    </row>
    <row r="17" spans="1:12" ht="36" customHeight="1" x14ac:dyDescent="0.3">
      <c r="A17" s="40"/>
      <c r="B17" s="104" t="s">
        <v>75</v>
      </c>
      <c r="C17" s="42" t="s">
        <v>53</v>
      </c>
      <c r="D17" s="43" t="e">
        <f>SUMIF(#REF!,'SYNTH2 ECHO'!$B17,#REF!)</f>
        <v>#REF!</v>
      </c>
      <c r="E17" s="75" t="e">
        <f t="shared" si="0"/>
        <v>#REF!</v>
      </c>
      <c r="F17" s="44"/>
      <c r="G17" s="82" t="e">
        <f>SUMIF(#REF!,'SYNTH2 ECHO'!$B17,#REF!)</f>
        <v>#REF!</v>
      </c>
      <c r="H17" s="67" t="e">
        <f>SUMIF(#REF!,'SYNTH2 ECHO'!$B17,#REF!)</f>
        <v>#REF!</v>
      </c>
      <c r="I17" s="67" t="e">
        <f>SUMIF(#REF!,'SYNTH2 ECHO'!$B17,#REF!)</f>
        <v>#REF!</v>
      </c>
      <c r="J17" s="67" t="e">
        <f>SUMIF(#REF!,'SYNTH2 ECHO'!$B17,#REF!)</f>
        <v>#REF!</v>
      </c>
      <c r="K17" s="40"/>
      <c r="L17" s="40"/>
    </row>
    <row r="18" spans="1:12" ht="27" customHeight="1" x14ac:dyDescent="0.3">
      <c r="A18" s="61"/>
      <c r="B18" s="104"/>
      <c r="C18" s="62" t="s">
        <v>11</v>
      </c>
      <c r="D18" s="66" t="e">
        <f>+SUM(D19:D23)</f>
        <v>#REF!</v>
      </c>
      <c r="E18" s="76" t="e">
        <f t="shared" si="0"/>
        <v>#REF!</v>
      </c>
      <c r="F18" s="63"/>
      <c r="G18" s="81" t="e">
        <f>+SUM(G19:G23)</f>
        <v>#REF!</v>
      </c>
      <c r="H18" s="66" t="e">
        <f>+SUM(H19:H23)</f>
        <v>#REF!</v>
      </c>
      <c r="I18" s="66" t="e">
        <f>+SUM(I19:I23)</f>
        <v>#REF!</v>
      </c>
      <c r="J18" s="66" t="e">
        <f>+SUM(J19:J23)</f>
        <v>#REF!</v>
      </c>
      <c r="K18" s="61"/>
      <c r="L18" s="61"/>
    </row>
    <row r="19" spans="1:12" ht="36" customHeight="1" x14ac:dyDescent="0.25">
      <c r="A19" s="40"/>
      <c r="B19" s="104" t="s">
        <v>84</v>
      </c>
      <c r="C19" s="42" t="s">
        <v>81</v>
      </c>
      <c r="D19" s="43" t="e">
        <f>SUMIF(#REF!,'SYNTH2 ECHO'!$B19,#REF!)</f>
        <v>#REF!</v>
      </c>
      <c r="E19" s="75" t="e">
        <f t="shared" si="0"/>
        <v>#REF!</v>
      </c>
      <c r="F19" s="44"/>
      <c r="G19" s="82" t="e">
        <f>SUMIF(#REF!,'SYNTH2 ECHO'!$B19,#REF!)</f>
        <v>#REF!</v>
      </c>
      <c r="H19" s="67" t="e">
        <f>SUMIF(#REF!,'SYNTH2 ECHO'!$B19,#REF!)</f>
        <v>#REF!</v>
      </c>
      <c r="I19" s="67" t="e">
        <f>SUMIF(#REF!,'SYNTH2 ECHO'!$B19,#REF!)</f>
        <v>#REF!</v>
      </c>
      <c r="J19" s="67" t="e">
        <f>SUMIF(#REF!,'SYNTH2 ECHO'!$B19,#REF!)</f>
        <v>#REF!</v>
      </c>
      <c r="K19" s="40"/>
      <c r="L19" s="40"/>
    </row>
    <row r="20" spans="1:12" ht="36" customHeight="1" x14ac:dyDescent="0.3">
      <c r="A20" s="40"/>
      <c r="B20" s="104" t="s">
        <v>85</v>
      </c>
      <c r="C20" s="42" t="s">
        <v>9</v>
      </c>
      <c r="D20" s="43" t="e">
        <f>SUMIF(#REF!,'SYNTH2 ECHO'!$B20,#REF!)</f>
        <v>#REF!</v>
      </c>
      <c r="E20" s="75" t="e">
        <f t="shared" si="0"/>
        <v>#REF!</v>
      </c>
      <c r="F20" s="44"/>
      <c r="G20" s="82" t="e">
        <f>SUMIF(#REF!,'SYNTH2 ECHO'!$B20,#REF!)</f>
        <v>#REF!</v>
      </c>
      <c r="H20" s="67" t="e">
        <f>SUMIF(#REF!,'SYNTH2 ECHO'!$B20,#REF!)</f>
        <v>#REF!</v>
      </c>
      <c r="I20" s="67" t="e">
        <f>SUMIF(#REF!,'SYNTH2 ECHO'!$B20,#REF!)</f>
        <v>#REF!</v>
      </c>
      <c r="J20" s="67" t="e">
        <f>SUMIF(#REF!,'SYNTH2 ECHO'!$B20,#REF!)</f>
        <v>#REF!</v>
      </c>
      <c r="K20" s="40"/>
      <c r="L20" s="40"/>
    </row>
    <row r="21" spans="1:12" ht="36" customHeight="1" x14ac:dyDescent="0.3">
      <c r="A21" s="40"/>
      <c r="B21" s="104" t="s">
        <v>86</v>
      </c>
      <c r="C21" s="42" t="s">
        <v>10</v>
      </c>
      <c r="D21" s="43" t="e">
        <f>SUMIF(#REF!,'SYNTH2 ECHO'!$B21,#REF!)</f>
        <v>#REF!</v>
      </c>
      <c r="E21" s="75" t="e">
        <f t="shared" si="0"/>
        <v>#REF!</v>
      </c>
      <c r="F21" s="44"/>
      <c r="G21" s="82" t="e">
        <f>SUMIF(#REF!,'SYNTH2 ECHO'!$B21,#REF!)</f>
        <v>#REF!</v>
      </c>
      <c r="H21" s="67" t="e">
        <f>SUMIF(#REF!,'SYNTH2 ECHO'!$B21,#REF!)</f>
        <v>#REF!</v>
      </c>
      <c r="I21" s="67" t="e">
        <f>SUMIF(#REF!,'SYNTH2 ECHO'!$B21,#REF!)</f>
        <v>#REF!</v>
      </c>
      <c r="J21" s="67" t="e">
        <f>SUMIF(#REF!,'SYNTH2 ECHO'!$B21,#REF!)</f>
        <v>#REF!</v>
      </c>
      <c r="K21" s="40"/>
      <c r="L21" s="40"/>
    </row>
    <row r="22" spans="1:12" ht="36" customHeight="1" x14ac:dyDescent="0.3">
      <c r="A22" s="40"/>
      <c r="B22" s="104" t="s">
        <v>88</v>
      </c>
      <c r="C22" s="69" t="s">
        <v>82</v>
      </c>
      <c r="D22" s="67" t="e">
        <f>SUMIF(#REF!,'SYNTH2 ECHO'!$B22,#REF!)</f>
        <v>#REF!</v>
      </c>
      <c r="E22" s="75" t="e">
        <f t="shared" si="0"/>
        <v>#REF!</v>
      </c>
      <c r="F22" s="70"/>
      <c r="G22" s="82" t="e">
        <f>SUMIF(#REF!,'SYNTH2 ECHO'!$B22,#REF!)</f>
        <v>#REF!</v>
      </c>
      <c r="H22" s="67" t="e">
        <f>SUMIF(#REF!,'SYNTH2 ECHO'!$B22,#REF!)</f>
        <v>#REF!</v>
      </c>
      <c r="I22" s="67" t="e">
        <f>SUMIF(#REF!,'SYNTH2 ECHO'!$B22,#REF!)</f>
        <v>#REF!</v>
      </c>
      <c r="J22" s="67" t="e">
        <f>SUMIF(#REF!,'SYNTH2 ECHO'!$B22,#REF!)</f>
        <v>#REF!</v>
      </c>
      <c r="K22" s="40"/>
      <c r="L22" s="40"/>
    </row>
    <row r="23" spans="1:12" ht="36" customHeight="1" x14ac:dyDescent="0.3">
      <c r="A23" s="40"/>
      <c r="B23" s="104" t="s">
        <v>87</v>
      </c>
      <c r="C23" s="42" t="s">
        <v>53</v>
      </c>
      <c r="D23" s="43" t="e">
        <f>SUMIF(#REF!,'SYNTH2 ECHO'!$B23,#REF!)</f>
        <v>#REF!</v>
      </c>
      <c r="E23" s="75" t="e">
        <f t="shared" si="0"/>
        <v>#REF!</v>
      </c>
      <c r="F23" s="44"/>
      <c r="G23" s="82" t="e">
        <f>SUMIF(#REF!,'SYNTH2 ECHO'!$B23,#REF!)</f>
        <v>#REF!</v>
      </c>
      <c r="H23" s="67" t="e">
        <f>SUMIF(#REF!,'SYNTH2 ECHO'!$B23,#REF!)</f>
        <v>#REF!</v>
      </c>
      <c r="I23" s="67" t="e">
        <f>SUMIF(#REF!,'SYNTH2 ECHO'!$B23,#REF!)</f>
        <v>#REF!</v>
      </c>
      <c r="J23" s="67" t="e">
        <f>SUMIF(#REF!,'SYNTH2 ECHO'!$B23,#REF!)</f>
        <v>#REF!</v>
      </c>
      <c r="K23" s="40"/>
      <c r="L23" s="40"/>
    </row>
    <row r="24" spans="1:12" ht="27" customHeight="1" x14ac:dyDescent="0.3">
      <c r="A24" s="61"/>
      <c r="B24" s="104" t="s">
        <v>52</v>
      </c>
      <c r="C24" s="62" t="s">
        <v>12</v>
      </c>
      <c r="D24" s="66" t="e">
        <f>SUMIF(#REF!,'SYNTH2 ECHO'!$B24,#REF!)</f>
        <v>#REF!</v>
      </c>
      <c r="E24" s="112" t="e">
        <f t="shared" si="0"/>
        <v>#REF!</v>
      </c>
      <c r="F24" s="63"/>
      <c r="G24" s="81" t="e">
        <f>SUMIF(#REF!,'SYNTH2 ECHO'!$B24,#REF!)</f>
        <v>#REF!</v>
      </c>
      <c r="H24" s="66" t="e">
        <f>SUMIF(#REF!,'SYNTH2 ECHO'!$B24,#REF!)</f>
        <v>#REF!</v>
      </c>
      <c r="I24" s="66" t="e">
        <f>SUMIF(#REF!,'SYNTH2 ECHO'!$B24,#REF!)</f>
        <v>#REF!</v>
      </c>
      <c r="J24" s="66" t="e">
        <f>SUMIF(#REF!,'SYNTH2 ECHO'!$B24,#REF!)</f>
        <v>#REF!</v>
      </c>
      <c r="K24" s="61"/>
      <c r="L24" s="61"/>
    </row>
    <row r="25" spans="1:12" ht="36" customHeight="1" x14ac:dyDescent="0.3">
      <c r="A25" s="40"/>
      <c r="B25" s="104"/>
      <c r="C25" s="45" t="s">
        <v>26</v>
      </c>
      <c r="D25" s="46" t="e">
        <f>+D8+D18+D24</f>
        <v>#REF!</v>
      </c>
      <c r="E25" s="47" t="e">
        <f t="shared" si="0"/>
        <v>#REF!</v>
      </c>
      <c r="F25" s="48"/>
      <c r="G25" s="83" t="e">
        <f>+G8+G18+G24</f>
        <v>#REF!</v>
      </c>
      <c r="H25" s="68" t="e">
        <f>+H8+H18+H24</f>
        <v>#REF!</v>
      </c>
      <c r="I25" s="68" t="e">
        <f>+I8+I18+I24</f>
        <v>#REF!</v>
      </c>
      <c r="J25" s="68" t="e">
        <f>+J8+J18+J24</f>
        <v>#REF!</v>
      </c>
      <c r="K25" s="40"/>
      <c r="L25" s="40"/>
    </row>
    <row r="26" spans="1:12" ht="36" customHeight="1" x14ac:dyDescent="0.3">
      <c r="A26" s="40"/>
      <c r="B26" s="104"/>
      <c r="C26" s="49" t="s">
        <v>27</v>
      </c>
      <c r="D26" s="50" t="e">
        <f>+D25*0.07</f>
        <v>#REF!</v>
      </c>
      <c r="E26" s="51" t="e">
        <f t="shared" si="0"/>
        <v>#REF!</v>
      </c>
      <c r="F26" s="52"/>
      <c r="G26" s="82" t="e">
        <f>+G25*0.07</f>
        <v>#REF!</v>
      </c>
      <c r="H26" s="67" t="e">
        <f>+H25*0.07</f>
        <v>#REF!</v>
      </c>
      <c r="I26" s="67" t="e">
        <f t="shared" ref="I26:J26" si="2">+I25*0.07</f>
        <v>#REF!</v>
      </c>
      <c r="J26" s="67" t="e">
        <f t="shared" si="2"/>
        <v>#REF!</v>
      </c>
      <c r="K26" s="40"/>
      <c r="L26" s="40"/>
    </row>
    <row r="27" spans="1:12" ht="36" customHeight="1" thickBot="1" x14ac:dyDescent="0.35">
      <c r="A27" s="40"/>
      <c r="B27" s="104"/>
      <c r="C27" s="53" t="s">
        <v>28</v>
      </c>
      <c r="D27" s="54" t="e">
        <f>+D26+D25</f>
        <v>#REF!</v>
      </c>
      <c r="E27" s="80" t="e">
        <f t="shared" si="0"/>
        <v>#REF!</v>
      </c>
      <c r="F27" s="48"/>
      <c r="G27" s="55" t="e">
        <f t="shared" ref="G27:J27" si="3">+G26+G25</f>
        <v>#REF!</v>
      </c>
      <c r="H27" s="54" t="e">
        <f t="shared" si="3"/>
        <v>#REF!</v>
      </c>
      <c r="I27" s="54" t="e">
        <f t="shared" si="3"/>
        <v>#REF!</v>
      </c>
      <c r="J27" s="54" t="e">
        <f t="shared" si="3"/>
        <v>#REF!</v>
      </c>
      <c r="K27" s="40"/>
      <c r="L27" s="40"/>
    </row>
    <row r="28" spans="1:12" ht="15.6" x14ac:dyDescent="0.3">
      <c r="A28" s="40"/>
      <c r="B28" s="104"/>
      <c r="C28" s="40"/>
      <c r="D28" s="56"/>
      <c r="E28" s="57"/>
      <c r="F28" s="57"/>
      <c r="G28" s="40"/>
      <c r="H28" s="40"/>
      <c r="I28" s="40"/>
      <c r="J28" s="40"/>
      <c r="K28" s="40"/>
      <c r="L28" s="40"/>
    </row>
  </sheetData>
  <pageMargins left="0.7" right="0.7" top="0.75" bottom="0.75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86"/>
  <sheetViews>
    <sheetView tabSelected="1" zoomScale="80" zoomScaleNormal="80" workbookViewId="0">
      <pane ySplit="4" topLeftCell="A38" activePane="bottomLeft" state="frozen"/>
      <selection pane="bottomLeft" activeCell="C43" sqref="C43"/>
    </sheetView>
  </sheetViews>
  <sheetFormatPr baseColWidth="10" defaultColWidth="10.7109375" defaultRowHeight="15" outlineLevelCol="1" x14ac:dyDescent="0.25"/>
  <cols>
    <col min="1" max="1" width="9" style="149" hidden="1" customWidth="1" outlineLevel="1"/>
    <col min="2" max="2" width="7" style="114" hidden="1" customWidth="1"/>
    <col min="3" max="3" width="64" style="114" customWidth="1"/>
    <col min="4" max="4" width="6.7109375" style="150" customWidth="1" outlineLevel="1"/>
    <col min="5" max="5" width="13.5703125" style="151" customWidth="1" outlineLevel="1"/>
    <col min="6" max="6" width="6.7109375" style="151" customWidth="1" outlineLevel="1"/>
    <col min="7" max="7" width="7.7109375" style="151" customWidth="1" outlineLevel="1"/>
    <col min="8" max="8" width="8.42578125" style="154" customWidth="1" outlineLevel="1"/>
    <col min="9" max="9" width="6.85546875" style="154" customWidth="1" outlineLevel="1"/>
    <col min="10" max="10" width="8.42578125" style="154" customWidth="1" outlineLevel="1"/>
    <col min="11" max="12" width="12.28515625" style="155" customWidth="1"/>
    <col min="13" max="13" width="10" style="155" customWidth="1"/>
    <col min="14" max="14" width="10.7109375" style="155" customWidth="1"/>
    <col min="15" max="15" width="0.28515625" style="149" customWidth="1"/>
    <col min="16" max="16" width="7.140625" style="114" customWidth="1"/>
    <col min="17" max="54" width="10.7109375" style="149"/>
    <col min="55" max="16384" width="10.7109375" style="114"/>
  </cols>
  <sheetData>
    <row r="1" spans="1:54" x14ac:dyDescent="0.25">
      <c r="G1" s="152" t="s">
        <v>4</v>
      </c>
      <c r="H1" s="153">
        <v>1</v>
      </c>
    </row>
    <row r="2" spans="1:54" x14ac:dyDescent="0.25">
      <c r="G2" s="152" t="s">
        <v>6</v>
      </c>
      <c r="H2" s="153">
        <v>1.1029</v>
      </c>
      <c r="L2" s="155">
        <v>3</v>
      </c>
      <c r="M2" s="155">
        <v>3</v>
      </c>
      <c r="N2" s="155">
        <v>3</v>
      </c>
    </row>
    <row r="4" spans="1:54" ht="19.5" customHeight="1" x14ac:dyDescent="0.25">
      <c r="B4" s="156" t="s">
        <v>92</v>
      </c>
      <c r="C4" s="156"/>
      <c r="D4" s="157" t="s">
        <v>93</v>
      </c>
      <c r="E4" s="158" t="s">
        <v>94</v>
      </c>
      <c r="F4" s="158" t="s">
        <v>95</v>
      </c>
      <c r="G4" s="158" t="s">
        <v>94</v>
      </c>
      <c r="H4" s="159" t="s">
        <v>96</v>
      </c>
      <c r="I4" s="159" t="s">
        <v>7</v>
      </c>
      <c r="J4" s="159" t="s">
        <v>97</v>
      </c>
      <c r="K4" s="160" t="s">
        <v>98</v>
      </c>
      <c r="L4" s="161" t="s">
        <v>2</v>
      </c>
      <c r="M4" s="161" t="s">
        <v>3</v>
      </c>
      <c r="N4" s="161" t="s">
        <v>5</v>
      </c>
      <c r="P4" s="162"/>
    </row>
    <row r="5" spans="1:54" s="170" customFormat="1" x14ac:dyDescent="0.25">
      <c r="A5" s="163">
        <v>1</v>
      </c>
      <c r="B5" s="164"/>
      <c r="C5" s="164" t="s">
        <v>99</v>
      </c>
      <c r="D5" s="165"/>
      <c r="E5" s="166"/>
      <c r="F5" s="166"/>
      <c r="G5" s="166"/>
      <c r="H5" s="167"/>
      <c r="I5" s="167"/>
      <c r="J5" s="167"/>
      <c r="K5" s="168">
        <v>514179.59955027653</v>
      </c>
      <c r="L5" s="168">
        <v>171393.19985009218</v>
      </c>
      <c r="M5" s="168">
        <v>171393.19985009218</v>
      </c>
      <c r="N5" s="168">
        <v>171393.19985009218</v>
      </c>
      <c r="O5" s="163"/>
      <c r="P5" s="169">
        <v>0.34278628695023133</v>
      </c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</row>
    <row r="6" spans="1:54" s="178" customFormat="1" x14ac:dyDescent="0.25">
      <c r="A6" s="171" t="s">
        <v>100</v>
      </c>
      <c r="B6" s="172"/>
      <c r="C6" s="172" t="s">
        <v>101</v>
      </c>
      <c r="D6" s="173"/>
      <c r="E6" s="174"/>
      <c r="F6" s="174"/>
      <c r="G6" s="174"/>
      <c r="H6" s="175"/>
      <c r="I6" s="175"/>
      <c r="J6" s="175"/>
      <c r="K6" s="176">
        <v>63500.000000000007</v>
      </c>
      <c r="L6" s="176">
        <v>21166.666666666668</v>
      </c>
      <c r="M6" s="176">
        <v>21166.666666666668</v>
      </c>
      <c r="N6" s="176">
        <v>21166.666666666668</v>
      </c>
      <c r="O6" s="171"/>
      <c r="P6" s="177">
        <v>4.2333319408973009E-2</v>
      </c>
      <c r="Q6" s="163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</row>
    <row r="7" spans="1:54" s="163" customFormat="1" ht="45" x14ac:dyDescent="0.25">
      <c r="A7" s="163" t="s">
        <v>102</v>
      </c>
      <c r="B7" s="179"/>
      <c r="C7" s="179" t="s">
        <v>210</v>
      </c>
      <c r="D7" s="180">
        <v>5</v>
      </c>
      <c r="E7" s="181" t="s">
        <v>31</v>
      </c>
      <c r="F7" s="181">
        <v>2.2999999999999998</v>
      </c>
      <c r="G7" s="181" t="s">
        <v>54</v>
      </c>
      <c r="H7" s="182">
        <v>3608.6956521739135</v>
      </c>
      <c r="I7" s="182" t="s">
        <v>4</v>
      </c>
      <c r="J7" s="183">
        <v>3608.6956521739135</v>
      </c>
      <c r="K7" s="184">
        <v>41500.000000000007</v>
      </c>
      <c r="L7" s="185">
        <v>13833.333333333336</v>
      </c>
      <c r="M7" s="185">
        <v>13833.333333333336</v>
      </c>
      <c r="N7" s="185">
        <v>13833.333333333336</v>
      </c>
      <c r="P7" s="186"/>
    </row>
    <row r="8" spans="1:54" s="163" customFormat="1" x14ac:dyDescent="0.25">
      <c r="A8" s="163" t="s">
        <v>102</v>
      </c>
      <c r="B8" s="179"/>
      <c r="C8" s="179" t="s">
        <v>211</v>
      </c>
      <c r="D8" s="180">
        <v>1</v>
      </c>
      <c r="E8" s="181" t="s">
        <v>31</v>
      </c>
      <c r="F8" s="181">
        <v>4</v>
      </c>
      <c r="G8" s="181" t="s">
        <v>54</v>
      </c>
      <c r="H8" s="182">
        <v>5500</v>
      </c>
      <c r="I8" s="182" t="s">
        <v>4</v>
      </c>
      <c r="J8" s="183">
        <v>5500</v>
      </c>
      <c r="K8" s="184">
        <v>22000</v>
      </c>
      <c r="L8" s="185">
        <v>7333.333333333333</v>
      </c>
      <c r="M8" s="185">
        <v>7333.333333333333</v>
      </c>
      <c r="N8" s="185">
        <v>7333.333333333333</v>
      </c>
      <c r="P8" s="186"/>
    </row>
    <row r="9" spans="1:54" s="178" customFormat="1" x14ac:dyDescent="0.25">
      <c r="A9" s="171" t="s">
        <v>103</v>
      </c>
      <c r="B9" s="172"/>
      <c r="C9" s="172" t="s">
        <v>104</v>
      </c>
      <c r="D9" s="173"/>
      <c r="E9" s="174"/>
      <c r="F9" s="174"/>
      <c r="G9" s="174"/>
      <c r="H9" s="175"/>
      <c r="I9" s="175"/>
      <c r="J9" s="175"/>
      <c r="K9" s="176">
        <v>450679.59955027653</v>
      </c>
      <c r="L9" s="176">
        <v>150226.53318342552</v>
      </c>
      <c r="M9" s="176">
        <v>150226.53318342552</v>
      </c>
      <c r="N9" s="176">
        <v>150226.53318342552</v>
      </c>
      <c r="O9" s="171"/>
      <c r="P9" s="177">
        <v>0.30045296754125833</v>
      </c>
      <c r="Q9" s="163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</row>
    <row r="10" spans="1:54" s="179" customFormat="1" x14ac:dyDescent="0.25">
      <c r="A10" s="179" t="s">
        <v>105</v>
      </c>
      <c r="C10" s="187" t="s">
        <v>106</v>
      </c>
      <c r="H10" s="188"/>
      <c r="I10" s="188"/>
      <c r="J10" s="188"/>
      <c r="K10" s="189">
        <v>370164.59365672315</v>
      </c>
      <c r="L10" s="189">
        <v>123388.19788557439</v>
      </c>
      <c r="M10" s="189">
        <v>123388.19788557439</v>
      </c>
      <c r="N10" s="189">
        <v>123388.19788557439</v>
      </c>
      <c r="P10" s="190"/>
    </row>
    <row r="11" spans="1:54" s="179" customFormat="1" ht="30" x14ac:dyDescent="0.25">
      <c r="A11" s="179" t="s">
        <v>107</v>
      </c>
      <c r="C11" s="179" t="s">
        <v>33</v>
      </c>
      <c r="D11" s="179">
        <v>40</v>
      </c>
      <c r="E11" s="179" t="s">
        <v>34</v>
      </c>
      <c r="F11" s="179">
        <v>4</v>
      </c>
      <c r="G11" s="179" t="s">
        <v>8</v>
      </c>
      <c r="H11" s="188">
        <v>244.96621035451986</v>
      </c>
      <c r="I11" s="188" t="s">
        <v>4</v>
      </c>
      <c r="J11" s="188">
        <v>244.96621035451986</v>
      </c>
      <c r="K11" s="191">
        <v>39194.593656723177</v>
      </c>
      <c r="L11" s="191">
        <v>13064.864552241059</v>
      </c>
      <c r="M11" s="191">
        <v>13064.864552241059</v>
      </c>
      <c r="N11" s="191">
        <v>13064.864552241059</v>
      </c>
      <c r="P11" s="190"/>
    </row>
    <row r="12" spans="1:54" s="179" customFormat="1" ht="30" x14ac:dyDescent="0.25">
      <c r="A12" s="179" t="s">
        <v>108</v>
      </c>
      <c r="C12" s="179" t="s">
        <v>35</v>
      </c>
      <c r="D12" s="179">
        <v>5</v>
      </c>
      <c r="E12" s="179" t="s">
        <v>58</v>
      </c>
      <c r="F12" s="179">
        <v>4</v>
      </c>
      <c r="G12" s="179" t="s">
        <v>54</v>
      </c>
      <c r="H12" s="188">
        <v>1076.5</v>
      </c>
      <c r="I12" s="188" t="s">
        <v>4</v>
      </c>
      <c r="J12" s="188">
        <v>1076.5</v>
      </c>
      <c r="K12" s="191">
        <v>21530</v>
      </c>
      <c r="L12" s="191">
        <v>7176.666666666667</v>
      </c>
      <c r="M12" s="191">
        <v>7176.666666666667</v>
      </c>
      <c r="N12" s="191">
        <v>7176.666666666667</v>
      </c>
      <c r="P12" s="190"/>
    </row>
    <row r="13" spans="1:54" s="179" customFormat="1" ht="30" x14ac:dyDescent="0.25">
      <c r="A13" s="179" t="s">
        <v>109</v>
      </c>
      <c r="C13" s="179" t="s">
        <v>36</v>
      </c>
      <c r="D13" s="179">
        <v>27</v>
      </c>
      <c r="E13" s="179" t="s">
        <v>58</v>
      </c>
      <c r="F13" s="179">
        <v>20</v>
      </c>
      <c r="G13" s="179" t="s">
        <v>54</v>
      </c>
      <c r="H13" s="188">
        <v>573.03703703703707</v>
      </c>
      <c r="I13" s="188" t="s">
        <v>4</v>
      </c>
      <c r="J13" s="188">
        <v>573.03703703703707</v>
      </c>
      <c r="K13" s="191">
        <v>309440</v>
      </c>
      <c r="L13" s="191">
        <v>103146.66666666667</v>
      </c>
      <c r="M13" s="191">
        <v>103146.66666666667</v>
      </c>
      <c r="N13" s="191">
        <v>103146.66666666667</v>
      </c>
      <c r="P13" s="190"/>
    </row>
    <row r="14" spans="1:54" s="187" customFormat="1" x14ac:dyDescent="0.25">
      <c r="A14" s="192" t="s">
        <v>110</v>
      </c>
      <c r="C14" s="187" t="s">
        <v>111</v>
      </c>
      <c r="D14" s="193"/>
      <c r="E14" s="194"/>
      <c r="F14" s="194"/>
      <c r="G14" s="194"/>
      <c r="H14" s="195"/>
      <c r="I14" s="195"/>
      <c r="J14" s="195"/>
      <c r="K14" s="189">
        <v>80515.005893553345</v>
      </c>
      <c r="L14" s="189">
        <v>26838.335297851118</v>
      </c>
      <c r="M14" s="189">
        <v>26838.335297851118</v>
      </c>
      <c r="N14" s="189">
        <v>26838.335297851118</v>
      </c>
      <c r="O14" s="196"/>
      <c r="P14" s="197">
        <v>5.3676652940269888E-2</v>
      </c>
      <c r="Q14" s="163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</row>
    <row r="15" spans="1:54" s="179" customFormat="1" ht="30" x14ac:dyDescent="0.25">
      <c r="A15" s="179" t="s">
        <v>112</v>
      </c>
      <c r="C15" s="179" t="s">
        <v>49</v>
      </c>
      <c r="D15" s="179">
        <v>2</v>
      </c>
      <c r="E15" s="179" t="s">
        <v>58</v>
      </c>
      <c r="F15" s="179">
        <v>6</v>
      </c>
      <c r="G15" s="179" t="s">
        <v>54</v>
      </c>
      <c r="H15" s="188">
        <v>1999.9999999999998</v>
      </c>
      <c r="I15" s="188" t="s">
        <v>6</v>
      </c>
      <c r="J15" s="188">
        <v>1813.4010336385891</v>
      </c>
      <c r="K15" s="191">
        <v>21760.812403663069</v>
      </c>
      <c r="L15" s="191">
        <v>7253.6041345543563</v>
      </c>
      <c r="M15" s="191">
        <v>7253.6041345543563</v>
      </c>
      <c r="N15" s="191">
        <v>7253.6041345543563</v>
      </c>
      <c r="P15" s="190"/>
    </row>
    <row r="16" spans="1:54" s="179" customFormat="1" ht="30" x14ac:dyDescent="0.25">
      <c r="A16" s="179" t="s">
        <v>112</v>
      </c>
      <c r="C16" s="179" t="s">
        <v>63</v>
      </c>
      <c r="D16" s="179">
        <v>1</v>
      </c>
      <c r="E16" s="179" t="s">
        <v>62</v>
      </c>
      <c r="F16" s="179">
        <v>6</v>
      </c>
      <c r="G16" s="179" t="s">
        <v>54</v>
      </c>
      <c r="H16" s="188">
        <v>5799.9999999999991</v>
      </c>
      <c r="I16" s="188" t="s">
        <v>6</v>
      </c>
      <c r="J16" s="188">
        <v>5258.8629975519079</v>
      </c>
      <c r="K16" s="191">
        <v>31553.177985311449</v>
      </c>
      <c r="L16" s="191">
        <v>10517.725995103816</v>
      </c>
      <c r="M16" s="191">
        <v>10517.725995103816</v>
      </c>
      <c r="N16" s="191">
        <v>10517.725995103816</v>
      </c>
      <c r="P16" s="190"/>
    </row>
    <row r="17" spans="1:54" s="179" customFormat="1" ht="30" x14ac:dyDescent="0.25">
      <c r="A17" s="179" t="s">
        <v>113</v>
      </c>
      <c r="C17" s="179" t="s">
        <v>50</v>
      </c>
      <c r="D17" s="179">
        <v>4</v>
      </c>
      <c r="E17" s="179" t="s">
        <v>62</v>
      </c>
      <c r="F17" s="179">
        <v>6</v>
      </c>
      <c r="G17" s="179" t="s">
        <v>54</v>
      </c>
      <c r="H17" s="188">
        <v>1250</v>
      </c>
      <c r="I17" s="188" t="s">
        <v>6</v>
      </c>
      <c r="J17" s="188">
        <v>1133.3756460241182</v>
      </c>
      <c r="K17" s="191">
        <v>27201.015504578834</v>
      </c>
      <c r="L17" s="191">
        <v>9067.0051681929453</v>
      </c>
      <c r="M17" s="191">
        <v>9067.0051681929453</v>
      </c>
      <c r="N17" s="191">
        <v>9067.0051681929453</v>
      </c>
      <c r="P17" s="190"/>
    </row>
    <row r="18" spans="1:54" s="170" customFormat="1" x14ac:dyDescent="0.25">
      <c r="A18" s="163">
        <v>2</v>
      </c>
      <c r="B18" s="164"/>
      <c r="C18" s="164" t="s">
        <v>114</v>
      </c>
      <c r="D18" s="165"/>
      <c r="E18" s="166"/>
      <c r="F18" s="166"/>
      <c r="G18" s="166"/>
      <c r="H18" s="167"/>
      <c r="I18" s="167"/>
      <c r="J18" s="167"/>
      <c r="K18" s="198">
        <v>168643.39180796084</v>
      </c>
      <c r="L18" s="198">
        <v>56214.463935986947</v>
      </c>
      <c r="M18" s="198">
        <v>56214.463935986947</v>
      </c>
      <c r="N18" s="198">
        <v>56214.463935986947</v>
      </c>
      <c r="O18" s="163"/>
      <c r="P18" s="169">
        <v>0.1124288908916376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</row>
    <row r="19" spans="1:54" s="170" customFormat="1" x14ac:dyDescent="0.25">
      <c r="A19" s="163" t="s">
        <v>115</v>
      </c>
      <c r="B19" s="172"/>
      <c r="C19" s="172" t="s">
        <v>116</v>
      </c>
      <c r="D19" s="173"/>
      <c r="E19" s="174"/>
      <c r="F19" s="174"/>
      <c r="G19" s="174"/>
      <c r="H19" s="175"/>
      <c r="I19" s="175"/>
      <c r="J19" s="175"/>
      <c r="K19" s="176">
        <v>47511.107081331036</v>
      </c>
      <c r="L19" s="176">
        <v>15837.035693777014</v>
      </c>
      <c r="M19" s="176">
        <v>15837.035693777014</v>
      </c>
      <c r="N19" s="176">
        <v>15837.035693777014</v>
      </c>
      <c r="O19" s="163"/>
      <c r="P19" s="177">
        <v>3.1674060969258365E-2</v>
      </c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</row>
    <row r="20" spans="1:54" s="170" customFormat="1" x14ac:dyDescent="0.25">
      <c r="A20" s="163" t="s">
        <v>117</v>
      </c>
      <c r="B20" s="199"/>
      <c r="C20" s="199" t="s">
        <v>206</v>
      </c>
      <c r="D20" s="200">
        <v>1</v>
      </c>
      <c r="E20" s="201" t="s">
        <v>196</v>
      </c>
      <c r="F20" s="201">
        <v>20</v>
      </c>
      <c r="G20" s="201" t="s">
        <v>54</v>
      </c>
      <c r="H20" s="202">
        <v>2080</v>
      </c>
      <c r="I20" s="202" t="s">
        <v>6</v>
      </c>
      <c r="J20" s="183">
        <v>1885.9370749841328</v>
      </c>
      <c r="K20" s="184">
        <v>37718.741499682656</v>
      </c>
      <c r="L20" s="184">
        <v>12572.913833227552</v>
      </c>
      <c r="M20" s="184">
        <v>12572.913833227552</v>
      </c>
      <c r="N20" s="184">
        <v>12572.913833227552</v>
      </c>
      <c r="O20" s="163"/>
      <c r="P20" s="186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</row>
    <row r="21" spans="1:54" s="170" customFormat="1" x14ac:dyDescent="0.25">
      <c r="A21" s="163" t="s">
        <v>118</v>
      </c>
      <c r="B21" s="199"/>
      <c r="C21" s="199" t="s">
        <v>217</v>
      </c>
      <c r="D21" s="200">
        <v>1</v>
      </c>
      <c r="E21" s="201" t="s">
        <v>196</v>
      </c>
      <c r="F21" s="201">
        <v>6</v>
      </c>
      <c r="G21" s="201" t="s">
        <v>54</v>
      </c>
      <c r="H21" s="202">
        <v>1800.0000000000002</v>
      </c>
      <c r="I21" s="202" t="s">
        <v>6</v>
      </c>
      <c r="J21" s="183">
        <v>1632.0609302747305</v>
      </c>
      <c r="K21" s="184">
        <v>9792.3655816483824</v>
      </c>
      <c r="L21" s="184">
        <v>3264.121860549461</v>
      </c>
      <c r="M21" s="184">
        <v>3264.121860549461</v>
      </c>
      <c r="N21" s="184">
        <v>3264.121860549461</v>
      </c>
      <c r="O21" s="163"/>
      <c r="P21" s="186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</row>
    <row r="22" spans="1:54" s="170" customFormat="1" x14ac:dyDescent="0.25">
      <c r="A22" s="163" t="s">
        <v>119</v>
      </c>
      <c r="B22" s="172"/>
      <c r="C22" s="172" t="s">
        <v>120</v>
      </c>
      <c r="D22" s="173"/>
      <c r="E22" s="174"/>
      <c r="F22" s="174"/>
      <c r="G22" s="174"/>
      <c r="H22" s="175"/>
      <c r="I22" s="175"/>
      <c r="J22" s="175"/>
      <c r="K22" s="176">
        <v>121132.2847266298</v>
      </c>
      <c r="L22" s="176">
        <v>40377.428242209935</v>
      </c>
      <c r="M22" s="176">
        <v>40377.428242209935</v>
      </c>
      <c r="N22" s="176">
        <v>40377.428242209935</v>
      </c>
      <c r="O22" s="163"/>
      <c r="P22" s="177">
        <v>8.0754829922379243E-2</v>
      </c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</row>
    <row r="23" spans="1:54" s="207" customFormat="1" x14ac:dyDescent="0.25">
      <c r="A23" s="203" t="s">
        <v>121</v>
      </c>
      <c r="B23" s="187"/>
      <c r="C23" s="187" t="s">
        <v>122</v>
      </c>
      <c r="D23" s="204"/>
      <c r="E23" s="205"/>
      <c r="F23" s="205"/>
      <c r="G23" s="205"/>
      <c r="H23" s="206"/>
      <c r="I23" s="206"/>
      <c r="J23" s="206"/>
      <c r="K23" s="189">
        <v>43158.944600598421</v>
      </c>
      <c r="L23" s="189">
        <v>14386.314866866142</v>
      </c>
      <c r="M23" s="189">
        <v>14386.314866866142</v>
      </c>
      <c r="N23" s="189">
        <v>14386.314866866142</v>
      </c>
      <c r="O23" s="203"/>
      <c r="P23" s="197">
        <v>2.8772620269784312E-2</v>
      </c>
      <c r="Q23" s="16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</row>
    <row r="24" spans="1:54" s="170" customFormat="1" x14ac:dyDescent="0.25">
      <c r="A24" s="163" t="s">
        <v>123</v>
      </c>
      <c r="B24" s="199"/>
      <c r="C24" s="199" t="s">
        <v>200</v>
      </c>
      <c r="D24" s="200">
        <v>1</v>
      </c>
      <c r="E24" s="201" t="s">
        <v>196</v>
      </c>
      <c r="F24" s="201">
        <v>4</v>
      </c>
      <c r="G24" s="201" t="s">
        <v>8</v>
      </c>
      <c r="H24" s="202">
        <v>1700</v>
      </c>
      <c r="I24" s="202" t="s">
        <v>6</v>
      </c>
      <c r="J24" s="183">
        <v>1541.3908785928008</v>
      </c>
      <c r="K24" s="184">
        <v>6165.5635143712034</v>
      </c>
      <c r="L24" s="184">
        <v>2055.1878381237343</v>
      </c>
      <c r="M24" s="184">
        <v>2055.1878381237343</v>
      </c>
      <c r="N24" s="184">
        <v>2055.1878381237343</v>
      </c>
      <c r="O24" s="163"/>
      <c r="P24" s="186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</row>
    <row r="25" spans="1:54" s="170" customFormat="1" x14ac:dyDescent="0.25">
      <c r="A25" s="163" t="s">
        <v>124</v>
      </c>
      <c r="B25" s="199"/>
      <c r="C25" s="199" t="s">
        <v>199</v>
      </c>
      <c r="D25" s="200">
        <v>1</v>
      </c>
      <c r="E25" s="201" t="s">
        <v>196</v>
      </c>
      <c r="F25" s="201">
        <v>12</v>
      </c>
      <c r="G25" s="201" t="s">
        <v>8</v>
      </c>
      <c r="H25" s="202">
        <v>1200</v>
      </c>
      <c r="I25" s="202" t="s">
        <v>6</v>
      </c>
      <c r="J25" s="183">
        <v>1088.0406201831536</v>
      </c>
      <c r="K25" s="184">
        <v>13056.487442197842</v>
      </c>
      <c r="L25" s="184">
        <v>4352.1624807326143</v>
      </c>
      <c r="M25" s="184">
        <v>4352.1624807326143</v>
      </c>
      <c r="N25" s="184">
        <v>4352.1624807326143</v>
      </c>
      <c r="O25" s="163"/>
      <c r="P25" s="186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54" s="170" customFormat="1" x14ac:dyDescent="0.25">
      <c r="A26" s="163"/>
      <c r="B26" s="199"/>
      <c r="C26" s="199" t="s">
        <v>212</v>
      </c>
      <c r="D26" s="200">
        <v>1</v>
      </c>
      <c r="E26" s="201" t="s">
        <v>196</v>
      </c>
      <c r="F26" s="201">
        <v>6</v>
      </c>
      <c r="G26" s="201" t="s">
        <v>54</v>
      </c>
      <c r="H26" s="202">
        <v>4400</v>
      </c>
      <c r="I26" s="202" t="s">
        <v>6</v>
      </c>
      <c r="J26" s="183">
        <v>3989.4822740048962</v>
      </c>
      <c r="K26" s="184">
        <v>23936.893644029376</v>
      </c>
      <c r="L26" s="184">
        <v>7978.9645480097925</v>
      </c>
      <c r="M26" s="184">
        <v>7978.9645480097925</v>
      </c>
      <c r="N26" s="184">
        <v>7978.9645480097925</v>
      </c>
      <c r="O26" s="163"/>
      <c r="P26" s="186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</row>
    <row r="27" spans="1:54" s="207" customFormat="1" ht="30" x14ac:dyDescent="0.25">
      <c r="A27" s="203" t="s">
        <v>125</v>
      </c>
      <c r="B27" s="187"/>
      <c r="C27" s="208" t="s">
        <v>126</v>
      </c>
      <c r="D27" s="204"/>
      <c r="E27" s="205"/>
      <c r="F27" s="205"/>
      <c r="G27" s="205"/>
      <c r="H27" s="206"/>
      <c r="I27" s="206"/>
      <c r="J27" s="209"/>
      <c r="K27" s="189">
        <v>34708.495783842605</v>
      </c>
      <c r="L27" s="189">
        <v>11569.498594614201</v>
      </c>
      <c r="M27" s="189">
        <v>11569.498594614201</v>
      </c>
      <c r="N27" s="189">
        <v>11569.498594614201</v>
      </c>
      <c r="O27" s="203"/>
      <c r="P27" s="197">
        <v>2.3138989578305541E-2</v>
      </c>
      <c r="Q27" s="16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</row>
    <row r="28" spans="1:54" s="170" customFormat="1" x14ac:dyDescent="0.25">
      <c r="A28" s="163" t="s">
        <v>127</v>
      </c>
      <c r="B28" s="199"/>
      <c r="C28" s="199" t="s">
        <v>201</v>
      </c>
      <c r="D28" s="200">
        <v>1</v>
      </c>
      <c r="E28" s="201" t="s">
        <v>196</v>
      </c>
      <c r="F28" s="201">
        <v>4</v>
      </c>
      <c r="G28" s="201" t="s">
        <v>8</v>
      </c>
      <c r="H28" s="202">
        <v>250</v>
      </c>
      <c r="I28" s="202" t="s">
        <v>6</v>
      </c>
      <c r="J28" s="183">
        <v>226.67512920482366</v>
      </c>
      <c r="K28" s="184">
        <v>906.70051681929465</v>
      </c>
      <c r="L28" s="184">
        <v>302.23350560643155</v>
      </c>
      <c r="M28" s="184">
        <v>302.23350560643155</v>
      </c>
      <c r="N28" s="184">
        <v>302.23350560643155</v>
      </c>
      <c r="O28" s="163"/>
      <c r="P28" s="186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</row>
    <row r="29" spans="1:54" s="170" customFormat="1" x14ac:dyDescent="0.25">
      <c r="A29" s="163" t="s">
        <v>128</v>
      </c>
      <c r="B29" s="199"/>
      <c r="C29" s="199" t="s">
        <v>203</v>
      </c>
      <c r="D29" s="200">
        <v>1</v>
      </c>
      <c r="E29" s="201" t="s">
        <v>196</v>
      </c>
      <c r="F29" s="201">
        <v>20</v>
      </c>
      <c r="G29" s="201" t="s">
        <v>8</v>
      </c>
      <c r="H29" s="202">
        <v>1334.0000000000002</v>
      </c>
      <c r="I29" s="202" t="s">
        <v>6</v>
      </c>
      <c r="J29" s="183">
        <v>1209.5384894369392</v>
      </c>
      <c r="K29" s="184">
        <v>24190.769788738784</v>
      </c>
      <c r="L29" s="184">
        <v>8063.5899295795944</v>
      </c>
      <c r="M29" s="184">
        <v>8063.5899295795944</v>
      </c>
      <c r="N29" s="184">
        <v>8063.5899295795944</v>
      </c>
      <c r="O29" s="163"/>
      <c r="P29" s="186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</row>
    <row r="30" spans="1:54" s="170" customFormat="1" x14ac:dyDescent="0.25">
      <c r="A30" s="163"/>
      <c r="B30" s="199"/>
      <c r="C30" s="199" t="s">
        <v>213</v>
      </c>
      <c r="D30" s="200">
        <v>1</v>
      </c>
      <c r="E30" s="201" t="s">
        <v>196</v>
      </c>
      <c r="F30" s="201">
        <v>6</v>
      </c>
      <c r="G30" s="201" t="s">
        <v>54</v>
      </c>
      <c r="H30" s="202">
        <v>1766.6666666666665</v>
      </c>
      <c r="I30" s="202" t="s">
        <v>6</v>
      </c>
      <c r="J30" s="183">
        <v>1601.837579714087</v>
      </c>
      <c r="K30" s="184">
        <v>9611.0254782845223</v>
      </c>
      <c r="L30" s="184">
        <v>3203.6751594281741</v>
      </c>
      <c r="M30" s="184">
        <v>3203.6751594281741</v>
      </c>
      <c r="N30" s="184">
        <v>3203.6751594281741</v>
      </c>
      <c r="O30" s="163"/>
      <c r="P30" s="186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</row>
    <row r="31" spans="1:54" s="207" customFormat="1" x14ac:dyDescent="0.25">
      <c r="A31" s="203" t="s">
        <v>129</v>
      </c>
      <c r="B31" s="187"/>
      <c r="C31" s="187" t="s">
        <v>130</v>
      </c>
      <c r="D31" s="204"/>
      <c r="E31" s="205"/>
      <c r="F31" s="205"/>
      <c r="G31" s="205"/>
      <c r="H31" s="206"/>
      <c r="I31" s="206"/>
      <c r="J31" s="206"/>
      <c r="K31" s="189">
        <v>32550.548553812678</v>
      </c>
      <c r="L31" s="189">
        <v>10850.182851270893</v>
      </c>
      <c r="M31" s="189">
        <v>10850.182851270893</v>
      </c>
      <c r="N31" s="189">
        <v>10850.182851270893</v>
      </c>
      <c r="O31" s="203"/>
      <c r="P31" s="197">
        <v>2.1700358564816322E-2</v>
      </c>
      <c r="Q31" s="16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</row>
    <row r="32" spans="1:54" s="170" customFormat="1" x14ac:dyDescent="0.25">
      <c r="A32" s="163" t="s">
        <v>131</v>
      </c>
      <c r="B32" s="199"/>
      <c r="C32" s="199" t="s">
        <v>202</v>
      </c>
      <c r="D32" s="200">
        <v>1</v>
      </c>
      <c r="E32" s="201" t="s">
        <v>196</v>
      </c>
      <c r="F32" s="201">
        <v>4</v>
      </c>
      <c r="G32" s="201" t="s">
        <v>8</v>
      </c>
      <c r="H32" s="202">
        <v>1000</v>
      </c>
      <c r="I32" s="202" t="s">
        <v>6</v>
      </c>
      <c r="J32" s="183">
        <v>906.70051681929465</v>
      </c>
      <c r="K32" s="184">
        <v>3626.8020672771786</v>
      </c>
      <c r="L32" s="184">
        <v>1208.9340224257262</v>
      </c>
      <c r="M32" s="184">
        <v>1208.9340224257262</v>
      </c>
      <c r="N32" s="184">
        <v>1208.9340224257262</v>
      </c>
      <c r="O32" s="163"/>
      <c r="P32" s="186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</row>
    <row r="33" spans="1:54" s="170" customFormat="1" x14ac:dyDescent="0.25">
      <c r="A33" s="163" t="s">
        <v>132</v>
      </c>
      <c r="B33" s="199"/>
      <c r="C33" s="199" t="s">
        <v>214</v>
      </c>
      <c r="D33" s="200">
        <v>1</v>
      </c>
      <c r="E33" s="201" t="s">
        <v>196</v>
      </c>
      <c r="F33" s="201">
        <v>20</v>
      </c>
      <c r="G33" s="201" t="s">
        <v>8</v>
      </c>
      <c r="H33" s="202">
        <v>965</v>
      </c>
      <c r="I33" s="202" t="s">
        <v>6</v>
      </c>
      <c r="J33" s="183">
        <v>874.96599873061928</v>
      </c>
      <c r="K33" s="184">
        <v>17499.319974612386</v>
      </c>
      <c r="L33" s="184">
        <v>5833.1066582041285</v>
      </c>
      <c r="M33" s="184">
        <v>5833.1066582041285</v>
      </c>
      <c r="N33" s="184">
        <v>5833.1066582041285</v>
      </c>
      <c r="O33" s="163"/>
      <c r="P33" s="186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</row>
    <row r="34" spans="1:54" s="170" customFormat="1" x14ac:dyDescent="0.25">
      <c r="A34" s="163"/>
      <c r="B34" s="199"/>
      <c r="C34" s="199" t="s">
        <v>215</v>
      </c>
      <c r="D34" s="200">
        <v>1</v>
      </c>
      <c r="E34" s="201" t="s">
        <v>196</v>
      </c>
      <c r="F34" s="201">
        <v>6</v>
      </c>
      <c r="G34" s="201" t="s">
        <v>54</v>
      </c>
      <c r="H34" s="202">
        <v>2100</v>
      </c>
      <c r="I34" s="202" t="s">
        <v>6</v>
      </c>
      <c r="J34" s="183">
        <v>1904.0710853205187</v>
      </c>
      <c r="K34" s="184">
        <v>11424.426511923113</v>
      </c>
      <c r="L34" s="184">
        <v>3808.1421706410379</v>
      </c>
      <c r="M34" s="184">
        <v>3808.1421706410379</v>
      </c>
      <c r="N34" s="184">
        <v>3808.1421706410379</v>
      </c>
      <c r="O34" s="163"/>
      <c r="P34" s="186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</row>
    <row r="35" spans="1:54" s="207" customFormat="1" x14ac:dyDescent="0.25">
      <c r="A35" s="203" t="s">
        <v>133</v>
      </c>
      <c r="B35" s="187"/>
      <c r="C35" s="187" t="s">
        <v>204</v>
      </c>
      <c r="D35" s="204"/>
      <c r="E35" s="205"/>
      <c r="F35" s="205"/>
      <c r="G35" s="205"/>
      <c r="H35" s="206"/>
      <c r="I35" s="206"/>
      <c r="J35" s="206"/>
      <c r="K35" s="189">
        <v>10714.295788376101</v>
      </c>
      <c r="L35" s="189">
        <v>3571.4319294587003</v>
      </c>
      <c r="M35" s="189">
        <v>3571.4319294587003</v>
      </c>
      <c r="N35" s="189">
        <v>3571.4319294587003</v>
      </c>
      <c r="O35" s="203"/>
      <c r="P35" s="197">
        <v>7.1428615094730665E-3</v>
      </c>
      <c r="Q35" s="16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</row>
    <row r="36" spans="1:54" s="170" customFormat="1" x14ac:dyDescent="0.25">
      <c r="A36" s="163" t="s">
        <v>135</v>
      </c>
      <c r="B36" s="199"/>
      <c r="C36" s="199" t="s">
        <v>205</v>
      </c>
      <c r="D36" s="200">
        <v>1</v>
      </c>
      <c r="E36" s="201" t="s">
        <v>196</v>
      </c>
      <c r="F36" s="201">
        <v>4</v>
      </c>
      <c r="G36" s="201" t="s">
        <v>8</v>
      </c>
      <c r="H36" s="202">
        <v>1300.0000000000002</v>
      </c>
      <c r="I36" s="202" t="s">
        <v>6</v>
      </c>
      <c r="J36" s="183">
        <v>1178.7106718650832</v>
      </c>
      <c r="K36" s="184">
        <v>4714.8426874603329</v>
      </c>
      <c r="L36" s="184">
        <v>1571.6142291534443</v>
      </c>
      <c r="M36" s="184">
        <v>1571.6142291534443</v>
      </c>
      <c r="N36" s="184">
        <v>1571.6142291534443</v>
      </c>
      <c r="O36" s="163"/>
      <c r="P36" s="186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</row>
    <row r="37" spans="1:54" s="170" customFormat="1" x14ac:dyDescent="0.25">
      <c r="A37" s="163"/>
      <c r="B37" s="199"/>
      <c r="C37" s="199" t="s">
        <v>216</v>
      </c>
      <c r="D37" s="200">
        <v>1</v>
      </c>
      <c r="E37" s="201" t="s">
        <v>196</v>
      </c>
      <c r="F37" s="201">
        <v>6</v>
      </c>
      <c r="G37" s="201" t="s">
        <v>54</v>
      </c>
      <c r="H37" s="202">
        <v>1102.7994708333335</v>
      </c>
      <c r="I37" s="202" t="s">
        <v>6</v>
      </c>
      <c r="J37" s="183">
        <v>999.90885015262813</v>
      </c>
      <c r="K37" s="184">
        <v>5999.453100915769</v>
      </c>
      <c r="L37" s="184">
        <v>1999.8177003052563</v>
      </c>
      <c r="M37" s="184">
        <v>1999.8177003052563</v>
      </c>
      <c r="N37" s="184">
        <v>1999.8177003052563</v>
      </c>
      <c r="O37" s="163"/>
      <c r="P37" s="186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</row>
    <row r="38" spans="1:54" s="170" customFormat="1" x14ac:dyDescent="0.25">
      <c r="A38" s="163">
        <v>3</v>
      </c>
      <c r="B38" s="164"/>
      <c r="C38" s="164" t="s">
        <v>136</v>
      </c>
      <c r="D38" s="165"/>
      <c r="E38" s="166"/>
      <c r="F38" s="166"/>
      <c r="G38" s="166"/>
      <c r="H38" s="167"/>
      <c r="I38" s="167"/>
      <c r="J38" s="167"/>
      <c r="K38" s="198">
        <v>89555.668028542932</v>
      </c>
      <c r="L38" s="198">
        <v>29851.889342847644</v>
      </c>
      <c r="M38" s="198">
        <v>29851.889342847644</v>
      </c>
      <c r="N38" s="198">
        <v>29851.889342847644</v>
      </c>
      <c r="O38" s="163"/>
      <c r="P38" s="169">
        <v>5.9703759047815115E-2</v>
      </c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</row>
    <row r="39" spans="1:54" s="170" customFormat="1" x14ac:dyDescent="0.25">
      <c r="A39" s="163" t="s">
        <v>137</v>
      </c>
      <c r="B39" s="172"/>
      <c r="C39" s="172" t="s">
        <v>138</v>
      </c>
      <c r="D39" s="173"/>
      <c r="E39" s="174"/>
      <c r="F39" s="174"/>
      <c r="G39" s="174"/>
      <c r="H39" s="175"/>
      <c r="I39" s="175"/>
      <c r="J39" s="175"/>
      <c r="K39" s="176">
        <v>57484.812766343275</v>
      </c>
      <c r="L39" s="176">
        <v>19161.604255447757</v>
      </c>
      <c r="M39" s="176">
        <v>19161.604255447757</v>
      </c>
      <c r="N39" s="176">
        <v>19161.604255447757</v>
      </c>
      <c r="O39" s="163"/>
      <c r="P39" s="177">
        <v>3.8323195905553054E-2</v>
      </c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</row>
    <row r="40" spans="1:54" s="170" customFormat="1" x14ac:dyDescent="0.25">
      <c r="A40" s="163" t="s">
        <v>139</v>
      </c>
      <c r="B40" s="199"/>
      <c r="C40" s="199" t="s">
        <v>218</v>
      </c>
      <c r="D40" s="200">
        <v>1</v>
      </c>
      <c r="E40" s="201" t="s">
        <v>209</v>
      </c>
      <c r="F40" s="201">
        <v>1</v>
      </c>
      <c r="G40" s="201" t="s">
        <v>61</v>
      </c>
      <c r="H40" s="202">
        <v>55000</v>
      </c>
      <c r="I40" s="202" t="s">
        <v>6</v>
      </c>
      <c r="J40" s="183">
        <v>49868.528425061202</v>
      </c>
      <c r="K40" s="184">
        <v>49868.528425061202</v>
      </c>
      <c r="L40" s="184">
        <v>16622.842808353733</v>
      </c>
      <c r="M40" s="184">
        <v>16622.842808353733</v>
      </c>
      <c r="N40" s="184">
        <v>16622.842808353733</v>
      </c>
      <c r="O40" s="163"/>
      <c r="P40" s="186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</row>
    <row r="41" spans="1:54" s="170" customFormat="1" x14ac:dyDescent="0.25">
      <c r="A41" s="163" t="s">
        <v>141</v>
      </c>
      <c r="B41" s="199"/>
      <c r="C41" s="199" t="s">
        <v>40</v>
      </c>
      <c r="D41" s="200">
        <v>2</v>
      </c>
      <c r="E41" s="201" t="s">
        <v>140</v>
      </c>
      <c r="F41" s="201">
        <v>1</v>
      </c>
      <c r="G41" s="201" t="s">
        <v>61</v>
      </c>
      <c r="H41" s="202">
        <v>4200</v>
      </c>
      <c r="I41" s="202" t="s">
        <v>6</v>
      </c>
      <c r="J41" s="183">
        <v>3808.1421706410374</v>
      </c>
      <c r="K41" s="184">
        <v>7616.2843412820748</v>
      </c>
      <c r="L41" s="184">
        <v>2538.7614470940248</v>
      </c>
      <c r="M41" s="184">
        <v>2538.7614470940248</v>
      </c>
      <c r="N41" s="184">
        <v>2538.7614470940248</v>
      </c>
      <c r="O41" s="163"/>
      <c r="P41" s="186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</row>
    <row r="42" spans="1:54" s="163" customFormat="1" x14ac:dyDescent="0.25">
      <c r="A42" s="163" t="s">
        <v>142</v>
      </c>
      <c r="B42" s="172"/>
      <c r="C42" s="172" t="s">
        <v>143</v>
      </c>
      <c r="D42" s="173"/>
      <c r="E42" s="174"/>
      <c r="F42" s="174"/>
      <c r="G42" s="174"/>
      <c r="H42" s="175"/>
      <c r="I42" s="175"/>
      <c r="J42" s="175"/>
      <c r="K42" s="176">
        <v>3082.7817571856012</v>
      </c>
      <c r="L42" s="176">
        <v>1027.5939190618672</v>
      </c>
      <c r="M42" s="176">
        <v>1027.5939190618672</v>
      </c>
      <c r="N42" s="176">
        <v>1027.5939190618672</v>
      </c>
      <c r="P42" s="177">
        <v>2.0551871621274508E-3</v>
      </c>
    </row>
    <row r="43" spans="1:54" s="170" customFormat="1" ht="30" x14ac:dyDescent="0.25">
      <c r="A43" s="163"/>
      <c r="B43" s="199"/>
      <c r="C43" s="179" t="s">
        <v>207</v>
      </c>
      <c r="D43" s="200">
        <v>3</v>
      </c>
      <c r="E43" s="201" t="s">
        <v>226</v>
      </c>
      <c r="F43" s="201">
        <v>1</v>
      </c>
      <c r="G43" s="201" t="s">
        <v>61</v>
      </c>
      <c r="H43" s="202">
        <v>1133.3333333333333</v>
      </c>
      <c r="I43" s="202" t="s">
        <v>6</v>
      </c>
      <c r="J43" s="183">
        <v>1027.5939190618672</v>
      </c>
      <c r="K43" s="184">
        <v>3082.7817571856012</v>
      </c>
      <c r="L43" s="184">
        <v>1027.5939190618672</v>
      </c>
      <c r="M43" s="184">
        <v>1027.5939190618672</v>
      </c>
      <c r="N43" s="184">
        <v>1027.5939190618672</v>
      </c>
      <c r="O43" s="163"/>
      <c r="P43" s="186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</row>
    <row r="44" spans="1:54" s="163" customFormat="1" x14ac:dyDescent="0.25">
      <c r="A44" s="163" t="s">
        <v>144</v>
      </c>
      <c r="B44" s="172"/>
      <c r="C44" s="172" t="s">
        <v>145</v>
      </c>
      <c r="D44" s="173"/>
      <c r="E44" s="174"/>
      <c r="F44" s="174"/>
      <c r="G44" s="174"/>
      <c r="H44" s="175"/>
      <c r="I44" s="175"/>
      <c r="J44" s="175"/>
      <c r="K44" s="176">
        <v>1051.7725995103817</v>
      </c>
      <c r="L44" s="176">
        <v>350.59086650346057</v>
      </c>
      <c r="M44" s="176">
        <v>350.59086650346057</v>
      </c>
      <c r="N44" s="176">
        <v>350.59086650346057</v>
      </c>
      <c r="P44" s="177">
        <v>7.0118150237289507E-4</v>
      </c>
    </row>
    <row r="45" spans="1:54" s="163" customFormat="1" ht="30" x14ac:dyDescent="0.25">
      <c r="A45" s="163" t="s">
        <v>146</v>
      </c>
      <c r="B45" s="179"/>
      <c r="C45" s="179" t="s">
        <v>227</v>
      </c>
      <c r="D45" s="180">
        <v>5</v>
      </c>
      <c r="E45" s="181" t="s">
        <v>226</v>
      </c>
      <c r="F45" s="181">
        <v>1</v>
      </c>
      <c r="G45" s="181" t="s">
        <v>13</v>
      </c>
      <c r="H45" s="182">
        <v>232</v>
      </c>
      <c r="I45" s="182" t="s">
        <v>6</v>
      </c>
      <c r="J45" s="183">
        <v>210.35451990207633</v>
      </c>
      <c r="K45" s="184">
        <v>1051.7725995103817</v>
      </c>
      <c r="L45" s="185">
        <v>350.59086650346057</v>
      </c>
      <c r="M45" s="185">
        <v>350.59086650346057</v>
      </c>
      <c r="N45" s="185">
        <v>350.59086650346057</v>
      </c>
      <c r="P45" s="186"/>
    </row>
    <row r="46" spans="1:54" s="163" customFormat="1" x14ac:dyDescent="0.25">
      <c r="A46" s="163" t="s">
        <v>147</v>
      </c>
      <c r="B46" s="172"/>
      <c r="C46" s="172" t="s">
        <v>148</v>
      </c>
      <c r="D46" s="173"/>
      <c r="E46" s="174"/>
      <c r="F46" s="174"/>
      <c r="G46" s="174"/>
      <c r="H46" s="175"/>
      <c r="I46" s="175"/>
      <c r="J46" s="175"/>
      <c r="K46" s="176">
        <v>27936.300905503675</v>
      </c>
      <c r="L46" s="176">
        <v>9312.1003018345582</v>
      </c>
      <c r="M46" s="176">
        <v>9312.1003018345582</v>
      </c>
      <c r="N46" s="176">
        <v>9312.1003018345582</v>
      </c>
      <c r="P46" s="177">
        <v>1.8624194477761716E-2</v>
      </c>
    </row>
    <row r="47" spans="1:54" s="163" customFormat="1" x14ac:dyDescent="0.25">
      <c r="A47" s="163" t="s">
        <v>149</v>
      </c>
      <c r="B47" s="179"/>
      <c r="C47" s="179" t="s">
        <v>208</v>
      </c>
      <c r="D47" s="180">
        <v>1</v>
      </c>
      <c r="E47" s="181" t="s">
        <v>196</v>
      </c>
      <c r="F47" s="181">
        <v>1</v>
      </c>
      <c r="G47" s="181" t="s">
        <v>13</v>
      </c>
      <c r="H47" s="182">
        <v>3300</v>
      </c>
      <c r="I47" s="182" t="s">
        <v>6</v>
      </c>
      <c r="J47" s="183">
        <v>2992.1117055036721</v>
      </c>
      <c r="K47" s="184">
        <v>2992.1117055036721</v>
      </c>
      <c r="L47" s="185">
        <v>997.37056850122406</v>
      </c>
      <c r="M47" s="185">
        <v>997.37056850122406</v>
      </c>
      <c r="N47" s="185">
        <v>997.37056850122406</v>
      </c>
      <c r="P47" s="186"/>
    </row>
    <row r="48" spans="1:54" s="163" customFormat="1" x14ac:dyDescent="0.25">
      <c r="A48" s="163" t="s">
        <v>150</v>
      </c>
      <c r="B48" s="172"/>
      <c r="C48" s="179" t="s">
        <v>219</v>
      </c>
      <c r="D48" s="180">
        <v>1</v>
      </c>
      <c r="E48" s="181" t="s">
        <v>196</v>
      </c>
      <c r="F48" s="181">
        <v>1</v>
      </c>
      <c r="G48" s="181" t="s">
        <v>66</v>
      </c>
      <c r="H48" s="182">
        <v>24944.189200000001</v>
      </c>
      <c r="I48" s="182" t="s">
        <v>4</v>
      </c>
      <c r="J48" s="183">
        <v>24944.189200000001</v>
      </c>
      <c r="K48" s="184">
        <v>24944.189200000001</v>
      </c>
      <c r="L48" s="185">
        <v>8314.7297333333336</v>
      </c>
      <c r="M48" s="185">
        <v>8314.7297333333336</v>
      </c>
      <c r="N48" s="185">
        <v>8314.7297333333336</v>
      </c>
      <c r="P48" s="177">
        <v>1.6629453996873305E-2</v>
      </c>
    </row>
    <row r="49" spans="1:16" s="163" customFormat="1" x14ac:dyDescent="0.25">
      <c r="A49" s="163">
        <v>4</v>
      </c>
      <c r="B49" s="164"/>
      <c r="C49" s="164" t="s">
        <v>151</v>
      </c>
      <c r="D49" s="165"/>
      <c r="E49" s="166"/>
      <c r="F49" s="166"/>
      <c r="G49" s="166"/>
      <c r="H49" s="167"/>
      <c r="I49" s="167"/>
      <c r="J49" s="167"/>
      <c r="K49" s="210">
        <v>563789.9698514496</v>
      </c>
      <c r="L49" s="198">
        <v>491467.00312735856</v>
      </c>
      <c r="M49" s="198">
        <v>15341.372744582464</v>
      </c>
      <c r="N49" s="198">
        <v>56981.593979508572</v>
      </c>
      <c r="P49" s="169">
        <v>0.3758598562723886</v>
      </c>
    </row>
    <row r="50" spans="1:16" s="163" customFormat="1" x14ac:dyDescent="0.25">
      <c r="A50" s="163" t="s">
        <v>152</v>
      </c>
      <c r="B50" s="172"/>
      <c r="C50" s="211" t="s">
        <v>41</v>
      </c>
      <c r="D50" s="173"/>
      <c r="E50" s="174"/>
      <c r="F50" s="174"/>
      <c r="G50" s="174"/>
      <c r="H50" s="175"/>
      <c r="I50" s="175"/>
      <c r="J50" s="175"/>
      <c r="K50" s="176">
        <v>491467.00312735856</v>
      </c>
      <c r="L50" s="176">
        <v>491467.00312735856</v>
      </c>
      <c r="M50" s="176">
        <v>0</v>
      </c>
      <c r="N50" s="176"/>
      <c r="P50" s="177">
        <v>0.32764456098206624</v>
      </c>
    </row>
    <row r="51" spans="1:16" s="163" customFormat="1" x14ac:dyDescent="0.25">
      <c r="A51" s="163" t="s">
        <v>153</v>
      </c>
      <c r="B51" s="179"/>
      <c r="C51" s="179" t="s">
        <v>64</v>
      </c>
      <c r="D51" s="180">
        <v>1</v>
      </c>
      <c r="E51" s="181" t="s">
        <v>196</v>
      </c>
      <c r="F51" s="181">
        <v>12</v>
      </c>
      <c r="G51" s="181" t="s">
        <v>54</v>
      </c>
      <c r="H51" s="182">
        <v>5364.583333333333</v>
      </c>
      <c r="I51" s="182" t="s">
        <v>6</v>
      </c>
      <c r="J51" s="183">
        <v>4864.0704808535074</v>
      </c>
      <c r="K51" s="184">
        <v>58368.845770242086</v>
      </c>
      <c r="L51" s="185">
        <v>58368.845770242086</v>
      </c>
      <c r="M51" s="185"/>
      <c r="N51" s="185"/>
      <c r="P51" s="186"/>
    </row>
    <row r="52" spans="1:16" s="163" customFormat="1" x14ac:dyDescent="0.25">
      <c r="A52" s="163" t="s">
        <v>154</v>
      </c>
      <c r="B52" s="212"/>
      <c r="C52" s="179" t="s">
        <v>42</v>
      </c>
      <c r="D52" s="180">
        <v>1</v>
      </c>
      <c r="E52" s="181" t="s">
        <v>196</v>
      </c>
      <c r="F52" s="181">
        <v>12</v>
      </c>
      <c r="G52" s="181" t="s">
        <v>54</v>
      </c>
      <c r="H52" s="182">
        <v>500.00000000000006</v>
      </c>
      <c r="I52" s="182" t="s">
        <v>6</v>
      </c>
      <c r="J52" s="183">
        <v>453.35025840964732</v>
      </c>
      <c r="K52" s="184">
        <v>5440.2031009157681</v>
      </c>
      <c r="L52" s="185">
        <v>5440.2031009157681</v>
      </c>
      <c r="M52" s="185"/>
      <c r="N52" s="185"/>
      <c r="P52" s="186"/>
    </row>
    <row r="53" spans="1:16" s="163" customFormat="1" x14ac:dyDescent="0.25">
      <c r="A53" s="163" t="s">
        <v>155</v>
      </c>
      <c r="B53" s="179"/>
      <c r="C53" s="179" t="s">
        <v>43</v>
      </c>
      <c r="D53" s="180">
        <v>10</v>
      </c>
      <c r="E53" s="181" t="s">
        <v>59</v>
      </c>
      <c r="F53" s="181">
        <v>20</v>
      </c>
      <c r="G53" s="181" t="s">
        <v>54</v>
      </c>
      <c r="H53" s="182">
        <v>622.74133723436387</v>
      </c>
      <c r="I53" s="182" t="s">
        <v>4</v>
      </c>
      <c r="J53" s="183">
        <v>622.74133723436387</v>
      </c>
      <c r="K53" s="184">
        <v>124548.26744687278</v>
      </c>
      <c r="L53" s="185">
        <v>124548.26744687278</v>
      </c>
      <c r="M53" s="185"/>
      <c r="N53" s="185"/>
      <c r="P53" s="186"/>
    </row>
    <row r="54" spans="1:16" s="163" customFormat="1" x14ac:dyDescent="0.25">
      <c r="A54" s="163" t="s">
        <v>156</v>
      </c>
      <c r="B54" s="199"/>
      <c r="C54" s="179" t="s">
        <v>69</v>
      </c>
      <c r="D54" s="180">
        <v>1</v>
      </c>
      <c r="E54" s="181" t="s">
        <v>196</v>
      </c>
      <c r="F54" s="181">
        <v>20</v>
      </c>
      <c r="G54" s="181" t="s">
        <v>54</v>
      </c>
      <c r="H54" s="182">
        <v>11751.240982047681</v>
      </c>
      <c r="I54" s="182" t="s">
        <v>4</v>
      </c>
      <c r="J54" s="183">
        <v>11751.240982047681</v>
      </c>
      <c r="K54" s="184">
        <v>235024.81964095362</v>
      </c>
      <c r="L54" s="185">
        <v>235024.81964095362</v>
      </c>
      <c r="M54" s="185"/>
      <c r="N54" s="185"/>
      <c r="P54" s="186"/>
    </row>
    <row r="55" spans="1:16" s="163" customFormat="1" x14ac:dyDescent="0.25">
      <c r="A55" s="163" t="s">
        <v>157</v>
      </c>
      <c r="B55" s="199"/>
      <c r="C55" s="179" t="s">
        <v>44</v>
      </c>
      <c r="D55" s="180">
        <v>4</v>
      </c>
      <c r="E55" s="181" t="s">
        <v>55</v>
      </c>
      <c r="F55" s="181">
        <v>5</v>
      </c>
      <c r="G55" s="181" t="s">
        <v>56</v>
      </c>
      <c r="H55" s="182">
        <v>692.00000000000011</v>
      </c>
      <c r="I55" s="182" t="s">
        <v>6</v>
      </c>
      <c r="J55" s="183">
        <v>627.43675763895192</v>
      </c>
      <c r="K55" s="184">
        <v>12548.735152779038</v>
      </c>
      <c r="L55" s="185">
        <v>12548.735152779038</v>
      </c>
      <c r="M55" s="185"/>
      <c r="N55" s="185"/>
      <c r="P55" s="186"/>
    </row>
    <row r="56" spans="1:16" s="163" customFormat="1" x14ac:dyDescent="0.25">
      <c r="A56" s="163" t="s">
        <v>158</v>
      </c>
      <c r="B56" s="179"/>
      <c r="C56" s="213" t="s">
        <v>45</v>
      </c>
      <c r="D56" s="180">
        <v>1</v>
      </c>
      <c r="E56" s="181" t="s">
        <v>196</v>
      </c>
      <c r="F56" s="181">
        <v>20</v>
      </c>
      <c r="G56" s="181" t="s">
        <v>54</v>
      </c>
      <c r="H56" s="182">
        <v>2600</v>
      </c>
      <c r="I56" s="182" t="s">
        <v>4</v>
      </c>
      <c r="J56" s="183">
        <v>2600</v>
      </c>
      <c r="K56" s="184">
        <v>52000</v>
      </c>
      <c r="L56" s="185">
        <v>52000</v>
      </c>
      <c r="M56" s="185"/>
      <c r="N56" s="185"/>
      <c r="P56" s="186"/>
    </row>
    <row r="57" spans="1:16" s="163" customFormat="1" x14ac:dyDescent="0.25">
      <c r="A57" s="163" t="s">
        <v>159</v>
      </c>
      <c r="B57" s="199"/>
      <c r="C57" s="179" t="s">
        <v>48</v>
      </c>
      <c r="D57" s="180">
        <v>1</v>
      </c>
      <c r="E57" s="181" t="s">
        <v>196</v>
      </c>
      <c r="F57" s="181">
        <v>2</v>
      </c>
      <c r="G57" s="181" t="s">
        <v>54</v>
      </c>
      <c r="H57" s="182">
        <v>1950.0000000000002</v>
      </c>
      <c r="I57" s="182" t="s">
        <v>6</v>
      </c>
      <c r="J57" s="183">
        <v>1768.0660077976247</v>
      </c>
      <c r="K57" s="184">
        <v>3536.1320155952494</v>
      </c>
      <c r="L57" s="185">
        <v>3536.1320155952494</v>
      </c>
      <c r="M57" s="185"/>
      <c r="N57" s="185"/>
      <c r="P57" s="186"/>
    </row>
    <row r="58" spans="1:16" s="163" customFormat="1" x14ac:dyDescent="0.25">
      <c r="A58" s="163" t="s">
        <v>160</v>
      </c>
      <c r="B58" s="172"/>
      <c r="C58" s="211" t="s">
        <v>67</v>
      </c>
      <c r="D58" s="173"/>
      <c r="E58" s="174"/>
      <c r="F58" s="174"/>
      <c r="G58" s="174"/>
      <c r="H58" s="175"/>
      <c r="I58" s="175"/>
      <c r="J58" s="175"/>
      <c r="K58" s="176">
        <v>15341.372744582464</v>
      </c>
      <c r="L58" s="176"/>
      <c r="M58" s="176">
        <v>15341.372744582464</v>
      </c>
      <c r="N58" s="176"/>
      <c r="P58" s="177">
        <v>1.0227578465646021E-2</v>
      </c>
    </row>
    <row r="59" spans="1:16" s="163" customFormat="1" x14ac:dyDescent="0.25">
      <c r="A59" s="163" t="s">
        <v>161</v>
      </c>
      <c r="B59" s="199"/>
      <c r="C59" s="199" t="s">
        <v>65</v>
      </c>
      <c r="D59" s="214">
        <v>1</v>
      </c>
      <c r="E59" s="215" t="s">
        <v>196</v>
      </c>
      <c r="F59" s="215">
        <v>12</v>
      </c>
      <c r="G59" s="215" t="s">
        <v>54</v>
      </c>
      <c r="H59" s="215">
        <v>1041.6666666666667</v>
      </c>
      <c r="I59" s="215" t="s">
        <v>6</v>
      </c>
      <c r="J59" s="183">
        <v>944.47970502009855</v>
      </c>
      <c r="K59" s="185">
        <v>11333.756460241182</v>
      </c>
      <c r="L59" s="216"/>
      <c r="M59" s="216">
        <v>11333.756460241182</v>
      </c>
      <c r="N59" s="216"/>
      <c r="P59" s="186"/>
    </row>
    <row r="60" spans="1:16" s="163" customFormat="1" x14ac:dyDescent="0.25">
      <c r="A60" s="163" t="s">
        <v>162</v>
      </c>
      <c r="B60" s="199"/>
      <c r="C60" s="199" t="s">
        <v>46</v>
      </c>
      <c r="D60" s="214">
        <v>1</v>
      </c>
      <c r="E60" s="215" t="s">
        <v>57</v>
      </c>
      <c r="F60" s="215">
        <v>5</v>
      </c>
      <c r="G60" s="215" t="s">
        <v>56</v>
      </c>
      <c r="H60" s="215">
        <v>884</v>
      </c>
      <c r="I60" s="215" t="s">
        <v>6</v>
      </c>
      <c r="J60" s="183">
        <v>801.52325686825645</v>
      </c>
      <c r="K60" s="185">
        <v>4007.6162843412822</v>
      </c>
      <c r="L60" s="216"/>
      <c r="M60" s="216">
        <v>4007.6162843412822</v>
      </c>
      <c r="N60" s="216"/>
      <c r="P60" s="186"/>
    </row>
    <row r="61" spans="1:16" s="163" customFormat="1" x14ac:dyDescent="0.25">
      <c r="A61" s="163" t="s">
        <v>163</v>
      </c>
      <c r="B61" s="172"/>
      <c r="C61" s="211" t="s">
        <v>71</v>
      </c>
      <c r="D61" s="173"/>
      <c r="E61" s="174"/>
      <c r="F61" s="174"/>
      <c r="G61" s="174"/>
      <c r="H61" s="175"/>
      <c r="I61" s="175"/>
      <c r="J61" s="175"/>
      <c r="K61" s="176">
        <v>56981.593979508572</v>
      </c>
      <c r="L61" s="176"/>
      <c r="M61" s="176"/>
      <c r="N61" s="176">
        <v>56981.593979508572</v>
      </c>
      <c r="P61" s="177">
        <v>3.7987716824676374E-2</v>
      </c>
    </row>
    <row r="62" spans="1:16" s="163" customFormat="1" x14ac:dyDescent="0.25">
      <c r="A62" s="163" t="s">
        <v>164</v>
      </c>
      <c r="B62" s="179"/>
      <c r="C62" s="179" t="s">
        <v>47</v>
      </c>
      <c r="D62" s="217">
        <v>1</v>
      </c>
      <c r="E62" s="188" t="s">
        <v>196</v>
      </c>
      <c r="F62" s="188">
        <v>1</v>
      </c>
      <c r="G62" s="188" t="s">
        <v>60</v>
      </c>
      <c r="H62" s="188">
        <v>62845.000000000007</v>
      </c>
      <c r="I62" s="188" t="s">
        <v>6</v>
      </c>
      <c r="J62" s="183">
        <v>56981.593979508572</v>
      </c>
      <c r="K62" s="185">
        <v>56981.593979508572</v>
      </c>
      <c r="L62" s="184"/>
      <c r="M62" s="184"/>
      <c r="N62" s="218">
        <v>56981.593979508572</v>
      </c>
      <c r="P62" s="186"/>
    </row>
    <row r="63" spans="1:16" s="163" customFormat="1" x14ac:dyDescent="0.25">
      <c r="A63" s="163">
        <v>5</v>
      </c>
      <c r="B63" s="164"/>
      <c r="C63" s="164" t="s">
        <v>165</v>
      </c>
      <c r="D63" s="165"/>
      <c r="E63" s="166"/>
      <c r="F63" s="166"/>
      <c r="G63" s="166"/>
      <c r="H63" s="167"/>
      <c r="I63" s="167"/>
      <c r="J63" s="167"/>
      <c r="K63" s="198">
        <v>85632.786290688193</v>
      </c>
      <c r="L63" s="198">
        <v>28544.262096896062</v>
      </c>
      <c r="M63" s="198">
        <v>28544.262096896062</v>
      </c>
      <c r="N63" s="198">
        <v>28544.262096896062</v>
      </c>
      <c r="P63" s="169">
        <v>5.7088505416126423E-2</v>
      </c>
    </row>
    <row r="64" spans="1:16" s="163" customFormat="1" x14ac:dyDescent="0.25">
      <c r="A64" s="163" t="s">
        <v>166</v>
      </c>
      <c r="B64" s="172"/>
      <c r="C64" s="172" t="s">
        <v>167</v>
      </c>
      <c r="D64" s="173"/>
      <c r="E64" s="174"/>
      <c r="F64" s="174"/>
      <c r="G64" s="174"/>
      <c r="H64" s="175"/>
      <c r="I64" s="175"/>
      <c r="J64" s="175"/>
      <c r="K64" s="176">
        <v>68819.385257049609</v>
      </c>
      <c r="L64" s="176">
        <v>22939.795085683199</v>
      </c>
      <c r="M64" s="176">
        <v>22939.795085683199</v>
      </c>
      <c r="N64" s="176">
        <v>22939.795085683199</v>
      </c>
      <c r="P64" s="177">
        <v>4.5879575080564554E-2</v>
      </c>
    </row>
    <row r="65" spans="1:16" s="163" customFormat="1" x14ac:dyDescent="0.25">
      <c r="A65" s="163" t="s">
        <v>168</v>
      </c>
      <c r="B65" s="199"/>
      <c r="C65" s="199" t="s">
        <v>37</v>
      </c>
      <c r="D65" s="200">
        <v>1</v>
      </c>
      <c r="E65" s="201" t="s">
        <v>38</v>
      </c>
      <c r="F65" s="201">
        <v>6</v>
      </c>
      <c r="G65" s="201" t="s">
        <v>54</v>
      </c>
      <c r="H65" s="202">
        <v>4492.9000000000005</v>
      </c>
      <c r="I65" s="202" t="s">
        <v>6</v>
      </c>
      <c r="J65" s="183">
        <v>4073.714752017409</v>
      </c>
      <c r="K65" s="184">
        <v>24442.288512104453</v>
      </c>
      <c r="L65" s="184">
        <v>8147.4295040348179</v>
      </c>
      <c r="M65" s="184">
        <v>8147.4295040348179</v>
      </c>
      <c r="N65" s="184">
        <v>8147.4295040348179</v>
      </c>
      <c r="P65" s="186"/>
    </row>
    <row r="66" spans="1:16" s="163" customFormat="1" x14ac:dyDescent="0.25">
      <c r="A66" s="170"/>
      <c r="B66" s="199"/>
      <c r="C66" s="199" t="s">
        <v>39</v>
      </c>
      <c r="D66" s="214">
        <v>49</v>
      </c>
      <c r="E66" s="215" t="s">
        <v>56</v>
      </c>
      <c r="F66" s="215">
        <v>20</v>
      </c>
      <c r="G66" s="215" t="s">
        <v>54</v>
      </c>
      <c r="H66" s="215">
        <v>20</v>
      </c>
      <c r="I66" s="215" t="s">
        <v>6</v>
      </c>
      <c r="J66" s="183">
        <v>18.134010336385892</v>
      </c>
      <c r="K66" s="184">
        <v>17771.330129658174</v>
      </c>
      <c r="L66" s="184">
        <v>5923.7767098860577</v>
      </c>
      <c r="M66" s="184">
        <v>5923.7767098860577</v>
      </c>
      <c r="N66" s="184">
        <v>5923.7767098860577</v>
      </c>
      <c r="P66" s="186"/>
    </row>
    <row r="67" spans="1:16" s="163" customFormat="1" x14ac:dyDescent="0.25">
      <c r="A67" s="170" t="s">
        <v>169</v>
      </c>
      <c r="B67" s="199"/>
      <c r="C67" s="199" t="s">
        <v>51</v>
      </c>
      <c r="D67" s="214">
        <v>2</v>
      </c>
      <c r="E67" s="215" t="s">
        <v>193</v>
      </c>
      <c r="F67" s="215">
        <v>2</v>
      </c>
      <c r="G67" s="215" t="s">
        <v>60</v>
      </c>
      <c r="H67" s="215">
        <v>3200</v>
      </c>
      <c r="I67" s="215" t="s">
        <v>6</v>
      </c>
      <c r="J67" s="183">
        <v>2901.4416538217429</v>
      </c>
      <c r="K67" s="184">
        <v>11605.766615286972</v>
      </c>
      <c r="L67" s="184">
        <v>3868.5888717623238</v>
      </c>
      <c r="M67" s="184">
        <v>3868.5888717623238</v>
      </c>
      <c r="N67" s="184">
        <v>3868.5888717623238</v>
      </c>
      <c r="P67" s="186"/>
    </row>
    <row r="68" spans="1:16" s="163" customFormat="1" x14ac:dyDescent="0.25">
      <c r="A68" s="163" t="s">
        <v>170</v>
      </c>
      <c r="B68" s="199"/>
      <c r="C68" s="199" t="s">
        <v>197</v>
      </c>
      <c r="D68" s="214">
        <v>1</v>
      </c>
      <c r="E68" s="219" t="s">
        <v>198</v>
      </c>
      <c r="F68" s="215">
        <v>1</v>
      </c>
      <c r="G68" s="219" t="s">
        <v>193</v>
      </c>
      <c r="H68" s="215">
        <v>5000</v>
      </c>
      <c r="I68" s="215" t="s">
        <v>4</v>
      </c>
      <c r="J68" s="183">
        <v>5000</v>
      </c>
      <c r="K68" s="184">
        <v>5000</v>
      </c>
      <c r="L68" s="184">
        <v>1666.6666666666667</v>
      </c>
      <c r="M68" s="184">
        <v>1666.6666666666667</v>
      </c>
      <c r="N68" s="184">
        <v>1666.6666666666667</v>
      </c>
      <c r="P68" s="186"/>
    </row>
    <row r="69" spans="1:16" s="163" customFormat="1" x14ac:dyDescent="0.25">
      <c r="A69" s="163" t="s">
        <v>171</v>
      </c>
      <c r="B69" s="199"/>
      <c r="C69" s="199" t="s">
        <v>194</v>
      </c>
      <c r="D69" s="214">
        <v>1</v>
      </c>
      <c r="E69" s="219" t="s">
        <v>195</v>
      </c>
      <c r="F69" s="215">
        <v>1</v>
      </c>
      <c r="G69" s="219" t="s">
        <v>193</v>
      </c>
      <c r="H69" s="215">
        <v>10000</v>
      </c>
      <c r="I69" s="215" t="s">
        <v>4</v>
      </c>
      <c r="J69" s="183">
        <v>10000</v>
      </c>
      <c r="K69" s="184">
        <v>10000</v>
      </c>
      <c r="L69" s="184">
        <v>3333.3333333333335</v>
      </c>
      <c r="M69" s="184">
        <v>3333.3333333333335</v>
      </c>
      <c r="N69" s="184">
        <v>3333.3333333333335</v>
      </c>
      <c r="P69" s="186"/>
    </row>
    <row r="70" spans="1:16" s="163" customFormat="1" x14ac:dyDescent="0.25">
      <c r="A70" s="163" t="s">
        <v>172</v>
      </c>
      <c r="B70" s="172"/>
      <c r="C70" s="172" t="s">
        <v>91</v>
      </c>
      <c r="D70" s="173"/>
      <c r="E70" s="174"/>
      <c r="F70" s="174"/>
      <c r="G70" s="174"/>
      <c r="H70" s="175"/>
      <c r="I70" s="175"/>
      <c r="J70" s="175"/>
      <c r="K70" s="176">
        <v>15000</v>
      </c>
      <c r="L70" s="176">
        <v>5000</v>
      </c>
      <c r="M70" s="176">
        <v>5000</v>
      </c>
      <c r="N70" s="176">
        <v>5000</v>
      </c>
      <c r="P70" s="177">
        <v>9.9999967107810249E-3</v>
      </c>
    </row>
    <row r="71" spans="1:16" s="163" customFormat="1" x14ac:dyDescent="0.25">
      <c r="A71" s="163" t="s">
        <v>170</v>
      </c>
      <c r="B71" s="199"/>
      <c r="C71" s="199" t="s">
        <v>221</v>
      </c>
      <c r="D71" s="214">
        <v>1</v>
      </c>
      <c r="E71" s="215" t="s">
        <v>31</v>
      </c>
      <c r="F71" s="215">
        <v>1</v>
      </c>
      <c r="G71" s="215" t="s">
        <v>54</v>
      </c>
      <c r="H71" s="215">
        <v>3000</v>
      </c>
      <c r="I71" s="215" t="s">
        <v>4</v>
      </c>
      <c r="J71" s="183">
        <v>3000</v>
      </c>
      <c r="K71" s="184">
        <v>3000</v>
      </c>
      <c r="L71" s="184">
        <v>1000</v>
      </c>
      <c r="M71" s="184">
        <v>1000</v>
      </c>
      <c r="N71" s="184">
        <v>1000</v>
      </c>
      <c r="P71" s="186"/>
    </row>
    <row r="72" spans="1:16" s="163" customFormat="1" x14ac:dyDescent="0.25">
      <c r="A72" s="163" t="s">
        <v>171</v>
      </c>
      <c r="B72" s="199"/>
      <c r="C72" s="199" t="s">
        <v>222</v>
      </c>
      <c r="D72" s="214">
        <v>1</v>
      </c>
      <c r="E72" s="215" t="s">
        <v>31</v>
      </c>
      <c r="F72" s="215">
        <v>1</v>
      </c>
      <c r="G72" s="215" t="s">
        <v>54</v>
      </c>
      <c r="H72" s="215">
        <v>3000</v>
      </c>
      <c r="I72" s="215" t="s">
        <v>4</v>
      </c>
      <c r="J72" s="183">
        <v>3000</v>
      </c>
      <c r="K72" s="184">
        <v>3000</v>
      </c>
      <c r="L72" s="184">
        <v>1000</v>
      </c>
      <c r="M72" s="184">
        <v>1000</v>
      </c>
      <c r="N72" s="184">
        <v>1000</v>
      </c>
      <c r="P72" s="186"/>
    </row>
    <row r="73" spans="1:16" s="163" customFormat="1" x14ac:dyDescent="0.25">
      <c r="A73" s="163" t="s">
        <v>173</v>
      </c>
      <c r="B73" s="199"/>
      <c r="C73" s="199" t="s">
        <v>223</v>
      </c>
      <c r="D73" s="214">
        <v>1</v>
      </c>
      <c r="E73" s="215" t="s">
        <v>31</v>
      </c>
      <c r="F73" s="215">
        <v>1</v>
      </c>
      <c r="G73" s="215" t="s">
        <v>54</v>
      </c>
      <c r="H73" s="215">
        <v>3000</v>
      </c>
      <c r="I73" s="215" t="s">
        <v>4</v>
      </c>
      <c r="J73" s="183">
        <v>3000</v>
      </c>
      <c r="K73" s="184">
        <v>3000</v>
      </c>
      <c r="L73" s="184">
        <v>1000</v>
      </c>
      <c r="M73" s="184">
        <v>1000</v>
      </c>
      <c r="N73" s="184">
        <v>1000</v>
      </c>
      <c r="P73" s="186"/>
    </row>
    <row r="74" spans="1:16" s="163" customFormat="1" x14ac:dyDescent="0.25">
      <c r="A74" s="163" t="s">
        <v>174</v>
      </c>
      <c r="B74" s="199"/>
      <c r="C74" s="199" t="s">
        <v>224</v>
      </c>
      <c r="D74" s="214">
        <v>1</v>
      </c>
      <c r="E74" s="215" t="s">
        <v>31</v>
      </c>
      <c r="F74" s="215">
        <v>1</v>
      </c>
      <c r="G74" s="215" t="s">
        <v>54</v>
      </c>
      <c r="H74" s="215">
        <v>3000</v>
      </c>
      <c r="I74" s="215" t="s">
        <v>4</v>
      </c>
      <c r="J74" s="183">
        <v>3000</v>
      </c>
      <c r="K74" s="184">
        <v>3000</v>
      </c>
      <c r="L74" s="184">
        <v>1000</v>
      </c>
      <c r="M74" s="184">
        <v>1000</v>
      </c>
      <c r="N74" s="184">
        <v>1000</v>
      </c>
      <c r="P74" s="186"/>
    </row>
    <row r="75" spans="1:16" s="163" customFormat="1" x14ac:dyDescent="0.25">
      <c r="A75" s="170" t="s">
        <v>175</v>
      </c>
      <c r="B75" s="199"/>
      <c r="C75" s="199" t="s">
        <v>225</v>
      </c>
      <c r="D75" s="214">
        <v>1</v>
      </c>
      <c r="E75" s="215" t="s">
        <v>31</v>
      </c>
      <c r="F75" s="215">
        <v>1</v>
      </c>
      <c r="G75" s="215" t="s">
        <v>54</v>
      </c>
      <c r="H75" s="215">
        <v>3000</v>
      </c>
      <c r="I75" s="215" t="s">
        <v>4</v>
      </c>
      <c r="J75" s="183">
        <v>3000</v>
      </c>
      <c r="K75" s="184">
        <v>3000</v>
      </c>
      <c r="L75" s="184">
        <v>1000</v>
      </c>
      <c r="M75" s="184">
        <v>1000</v>
      </c>
      <c r="N75" s="184">
        <v>1000</v>
      </c>
      <c r="P75" s="186"/>
    </row>
    <row r="76" spans="1:16" s="149" customFormat="1" x14ac:dyDescent="0.25">
      <c r="A76" s="149" t="s">
        <v>176</v>
      </c>
      <c r="B76" s="172"/>
      <c r="C76" s="172" t="s">
        <v>177</v>
      </c>
      <c r="D76" s="173"/>
      <c r="E76" s="174"/>
      <c r="F76" s="174"/>
      <c r="G76" s="174"/>
      <c r="H76" s="175"/>
      <c r="I76" s="175"/>
      <c r="J76" s="175"/>
      <c r="K76" s="176">
        <v>1813.4010336385893</v>
      </c>
      <c r="L76" s="176">
        <v>604.4670112128631</v>
      </c>
      <c r="M76" s="176">
        <v>604.4670112128631</v>
      </c>
      <c r="N76" s="176">
        <v>604.4670112128631</v>
      </c>
      <c r="P76" s="177">
        <v>1.2089336247808535E-3</v>
      </c>
    </row>
    <row r="77" spans="1:16" s="149" customFormat="1" x14ac:dyDescent="0.25">
      <c r="A77" s="149" t="s">
        <v>178</v>
      </c>
      <c r="B77" s="220"/>
      <c r="C77" s="220" t="s">
        <v>220</v>
      </c>
      <c r="D77" s="221">
        <v>1</v>
      </c>
      <c r="E77" s="222" t="s">
        <v>196</v>
      </c>
      <c r="F77" s="222">
        <v>1</v>
      </c>
      <c r="G77" s="222" t="s">
        <v>66</v>
      </c>
      <c r="H77" s="223">
        <v>2000</v>
      </c>
      <c r="I77" s="223" t="s">
        <v>6</v>
      </c>
      <c r="J77" s="224">
        <v>1813.4010336385893</v>
      </c>
      <c r="K77" s="184">
        <v>1813.4010336385893</v>
      </c>
      <c r="L77" s="184">
        <v>604.4670112128631</v>
      </c>
      <c r="M77" s="184">
        <v>604.4670112128631</v>
      </c>
      <c r="N77" s="184">
        <v>604.4670112128631</v>
      </c>
      <c r="P77" s="186"/>
    </row>
    <row r="78" spans="1:16" s="149" customFormat="1" x14ac:dyDescent="0.25">
      <c r="B78" s="164"/>
      <c r="C78" s="164" t="s">
        <v>179</v>
      </c>
      <c r="D78" s="165"/>
      <c r="E78" s="166"/>
      <c r="F78" s="166"/>
      <c r="G78" s="166"/>
      <c r="H78" s="167"/>
      <c r="I78" s="167"/>
      <c r="J78" s="167"/>
      <c r="K78" s="198">
        <v>1421801.4155289179</v>
      </c>
      <c r="L78" s="198">
        <v>777470.81835318147</v>
      </c>
      <c r="M78" s="198">
        <v>301345.18797040533</v>
      </c>
      <c r="N78" s="198">
        <v>342985.40920533141</v>
      </c>
      <c r="P78" s="169">
        <v>0.94786729857819896</v>
      </c>
    </row>
    <row r="79" spans="1:16" s="149" customFormat="1" x14ac:dyDescent="0.25">
      <c r="B79" s="225"/>
      <c r="C79" s="225" t="s">
        <v>180</v>
      </c>
      <c r="D79" s="226"/>
      <c r="E79" s="227"/>
      <c r="F79" s="227"/>
      <c r="G79" s="227"/>
      <c r="H79" s="228"/>
      <c r="I79" s="228"/>
      <c r="J79" s="228"/>
      <c r="K79" s="229">
        <v>78199.077854090487</v>
      </c>
      <c r="L79" s="229">
        <v>42760.895009424981</v>
      </c>
      <c r="M79" s="229">
        <v>16573.985338372295</v>
      </c>
      <c r="N79" s="229">
        <v>18864.197506293229</v>
      </c>
      <c r="P79" s="230">
        <v>5.2132701421800945E-2</v>
      </c>
    </row>
    <row r="80" spans="1:16" s="149" customFormat="1" x14ac:dyDescent="0.25">
      <c r="B80" s="164"/>
      <c r="C80" s="164" t="s">
        <v>181</v>
      </c>
      <c r="D80" s="165"/>
      <c r="E80" s="166"/>
      <c r="F80" s="166"/>
      <c r="G80" s="166"/>
      <c r="H80" s="167"/>
      <c r="I80" s="167"/>
      <c r="J80" s="167"/>
      <c r="K80" s="198">
        <v>1500000.4933830085</v>
      </c>
      <c r="L80" s="198">
        <v>820231.71336260648</v>
      </c>
      <c r="M80" s="198">
        <v>317919.17330877762</v>
      </c>
      <c r="N80" s="198">
        <v>361849.60671162466</v>
      </c>
      <c r="P80" s="169">
        <v>1</v>
      </c>
    </row>
    <row r="83" spans="2:16" s="149" customFormat="1" x14ac:dyDescent="0.25">
      <c r="B83" s="114"/>
      <c r="C83" s="114"/>
      <c r="D83" s="150"/>
      <c r="E83" s="151"/>
      <c r="F83" s="151"/>
      <c r="G83" s="151"/>
      <c r="H83" s="154"/>
      <c r="I83" s="154"/>
      <c r="J83" s="154"/>
      <c r="K83" s="155"/>
      <c r="L83" s="155"/>
      <c r="M83" s="155"/>
      <c r="N83" s="155"/>
      <c r="P83" s="148"/>
    </row>
    <row r="84" spans="2:16" s="149" customFormat="1" x14ac:dyDescent="0.25">
      <c r="B84" s="114"/>
      <c r="C84" s="114"/>
      <c r="D84" s="150"/>
      <c r="E84" s="151"/>
      <c r="F84" s="151"/>
      <c r="G84" s="151"/>
      <c r="H84" s="154"/>
      <c r="I84" s="154"/>
      <c r="J84" s="154"/>
      <c r="K84" s="155"/>
      <c r="L84" s="155"/>
      <c r="M84" s="155"/>
      <c r="N84" s="155"/>
      <c r="P84" s="148"/>
    </row>
    <row r="85" spans="2:16" s="149" customFormat="1" x14ac:dyDescent="0.25">
      <c r="B85" s="114"/>
      <c r="C85" s="114"/>
      <c r="D85" s="150"/>
      <c r="E85" s="151"/>
      <c r="F85" s="151"/>
      <c r="G85" s="151"/>
      <c r="H85" s="154"/>
      <c r="I85" s="154"/>
      <c r="J85" s="154"/>
      <c r="K85" s="155"/>
      <c r="L85" s="155"/>
      <c r="M85" s="155"/>
      <c r="N85" s="155"/>
      <c r="P85" s="148"/>
    </row>
    <row r="86" spans="2:16" s="149" customFormat="1" x14ac:dyDescent="0.25">
      <c r="B86" s="114"/>
      <c r="C86" s="114"/>
      <c r="D86" s="150"/>
      <c r="E86" s="151"/>
      <c r="F86" s="151"/>
      <c r="G86" s="151"/>
      <c r="H86" s="154"/>
      <c r="I86" s="154"/>
      <c r="J86" s="154"/>
      <c r="K86" s="155"/>
      <c r="L86" s="155"/>
      <c r="M86" s="155"/>
      <c r="N86" s="155"/>
      <c r="P86" s="114"/>
    </row>
  </sheetData>
  <autoFilter ref="B4:N80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topLeftCell="C1" zoomScale="80" zoomScaleNormal="80" workbookViewId="0">
      <selection activeCell="C14" sqref="C14"/>
    </sheetView>
  </sheetViews>
  <sheetFormatPr baseColWidth="10" defaultColWidth="11.42578125" defaultRowHeight="15" x14ac:dyDescent="0.25"/>
  <cols>
    <col min="1" max="1" width="4" hidden="1" customWidth="1"/>
    <col min="2" max="2" width="0.85546875" hidden="1" customWidth="1"/>
    <col min="3" max="3" width="68.28515625" style="9" customWidth="1"/>
    <col min="4" max="4" width="12.5703125" customWidth="1"/>
    <col min="5" max="7" width="11.42578125" style="114" customWidth="1"/>
    <col min="8" max="8" width="0.140625" customWidth="1"/>
    <col min="9" max="9" width="6.5703125" style="116" customWidth="1"/>
    <col min="10" max="10" width="4" customWidth="1"/>
    <col min="11" max="11" width="5.7109375" customWidth="1"/>
    <col min="13" max="13" width="16.7109375" style="113" customWidth="1"/>
  </cols>
  <sheetData>
    <row r="2" spans="3:15" ht="14.45" x14ac:dyDescent="0.3">
      <c r="F2" s="115"/>
      <c r="J2" s="117"/>
    </row>
    <row r="3" spans="3:15" thickBot="1" x14ac:dyDescent="0.35">
      <c r="J3" s="117"/>
    </row>
    <row r="4" spans="3:15" s="9" customFormat="1" ht="51.6" customHeight="1" x14ac:dyDescent="0.3">
      <c r="C4" s="118" t="s">
        <v>182</v>
      </c>
      <c r="D4" s="119" t="s">
        <v>183</v>
      </c>
      <c r="E4" s="120" t="s">
        <v>2</v>
      </c>
      <c r="F4" s="120" t="s">
        <v>3</v>
      </c>
      <c r="G4" s="121" t="s">
        <v>5</v>
      </c>
      <c r="I4" s="122" t="s">
        <v>25</v>
      </c>
      <c r="M4" s="123"/>
    </row>
    <row r="5" spans="3:15" ht="14.45" x14ac:dyDescent="0.3">
      <c r="C5" s="124" t="s">
        <v>99</v>
      </c>
      <c r="D5" s="125">
        <v>514179.59955027653</v>
      </c>
      <c r="E5" s="125">
        <v>171393.19985009218</v>
      </c>
      <c r="F5" s="125">
        <v>171393.19985009218</v>
      </c>
      <c r="G5" s="125">
        <v>171393.19985009218</v>
      </c>
      <c r="I5" s="127">
        <v>0.34278628695023133</v>
      </c>
      <c r="N5" s="113"/>
      <c r="O5" s="113"/>
    </row>
    <row r="6" spans="3:15" x14ac:dyDescent="0.25">
      <c r="C6" s="128" t="s">
        <v>101</v>
      </c>
      <c r="D6" s="129">
        <v>63500.000000000007</v>
      </c>
      <c r="E6" s="129">
        <v>21166.666666666668</v>
      </c>
      <c r="F6" s="129">
        <v>21166.666666666668</v>
      </c>
      <c r="G6" s="129">
        <v>21166.666666666668</v>
      </c>
      <c r="I6" s="130"/>
      <c r="L6" s="113"/>
      <c r="N6" s="113"/>
      <c r="O6" s="113"/>
    </row>
    <row r="7" spans="3:15" ht="14.45" x14ac:dyDescent="0.3">
      <c r="C7" s="128" t="s">
        <v>104</v>
      </c>
      <c r="D7" s="129">
        <v>450679.59955027653</v>
      </c>
      <c r="E7" s="129">
        <v>150226.53318342552</v>
      </c>
      <c r="F7" s="129">
        <v>150226.53318342552</v>
      </c>
      <c r="G7" s="129">
        <v>150226.53318342552</v>
      </c>
      <c r="I7" s="130"/>
      <c r="L7" s="113"/>
      <c r="N7" s="113"/>
      <c r="O7" s="113"/>
    </row>
    <row r="8" spans="3:15" ht="14.45" x14ac:dyDescent="0.3">
      <c r="C8" s="131" t="s">
        <v>106</v>
      </c>
      <c r="D8" s="132">
        <v>370164.59365672315</v>
      </c>
      <c r="E8" s="132">
        <v>123388.19788557439</v>
      </c>
      <c r="F8" s="132">
        <v>123388.19788557439</v>
      </c>
      <c r="G8" s="132">
        <v>123388.19788557439</v>
      </c>
      <c r="I8" s="133"/>
      <c r="L8" s="113"/>
      <c r="N8" s="113"/>
    </row>
    <row r="9" spans="3:15" ht="14.45" x14ac:dyDescent="0.3">
      <c r="C9" s="131" t="s">
        <v>111</v>
      </c>
      <c r="D9" s="132">
        <v>80515.005893553345</v>
      </c>
      <c r="E9" s="132">
        <v>26838.335297851118</v>
      </c>
      <c r="F9" s="132">
        <v>26838.335297851118</v>
      </c>
      <c r="G9" s="132">
        <v>26838.335297851118</v>
      </c>
      <c r="I9" s="133"/>
      <c r="L9" s="113"/>
      <c r="N9" s="113"/>
    </row>
    <row r="10" spans="3:15" ht="14.45" x14ac:dyDescent="0.3">
      <c r="C10" s="131" t="s">
        <v>184</v>
      </c>
      <c r="D10" s="132"/>
      <c r="E10" s="132"/>
      <c r="F10" s="132"/>
      <c r="G10" s="132"/>
      <c r="I10" s="133"/>
      <c r="L10" s="113"/>
      <c r="N10" s="113"/>
    </row>
    <row r="11" spans="3:15" ht="14.45" x14ac:dyDescent="0.3">
      <c r="C11" s="134" t="s">
        <v>114</v>
      </c>
      <c r="D11" s="125">
        <v>168643.39180796084</v>
      </c>
      <c r="E11" s="125">
        <v>56214.463935986947</v>
      </c>
      <c r="F11" s="125">
        <v>56214.463935986947</v>
      </c>
      <c r="G11" s="126">
        <v>56214.463935986947</v>
      </c>
      <c r="I11" s="127">
        <v>0.1124288908916376</v>
      </c>
      <c r="L11" s="113"/>
      <c r="N11" s="113"/>
      <c r="O11" s="113"/>
    </row>
    <row r="12" spans="3:15" x14ac:dyDescent="0.25">
      <c r="C12" s="135" t="s">
        <v>116</v>
      </c>
      <c r="D12" s="136">
        <v>47511.107081331036</v>
      </c>
      <c r="E12" s="136">
        <v>15837.035693777014</v>
      </c>
      <c r="F12" s="136">
        <v>15837.035693777014</v>
      </c>
      <c r="G12" s="136">
        <v>15837.035693777014</v>
      </c>
      <c r="I12" s="137"/>
      <c r="L12" s="113"/>
      <c r="N12" s="113"/>
      <c r="O12" s="113"/>
    </row>
    <row r="13" spans="3:15" ht="14.45" x14ac:dyDescent="0.3">
      <c r="C13" s="135" t="s">
        <v>120</v>
      </c>
      <c r="D13" s="136">
        <v>121132.2847266298</v>
      </c>
      <c r="E13" s="136">
        <v>40377.428242209935</v>
      </c>
      <c r="F13" s="136">
        <v>40377.428242209935</v>
      </c>
      <c r="G13" s="136">
        <v>40377.428242209935</v>
      </c>
      <c r="I13" s="137"/>
      <c r="L13" s="113"/>
      <c r="N13" s="113"/>
      <c r="O13" s="113"/>
    </row>
    <row r="14" spans="3:15" ht="14.45" x14ac:dyDescent="0.3">
      <c r="C14" s="138" t="s">
        <v>122</v>
      </c>
      <c r="D14" s="139">
        <v>43158.944600598421</v>
      </c>
      <c r="E14" s="139">
        <v>14386.314866866142</v>
      </c>
      <c r="F14" s="139">
        <v>14386.314866866142</v>
      </c>
      <c r="G14" s="139">
        <v>14386.314866866142</v>
      </c>
      <c r="I14" s="140"/>
      <c r="L14" s="113"/>
      <c r="N14" s="113"/>
    </row>
    <row r="15" spans="3:15" ht="26.45" x14ac:dyDescent="0.3">
      <c r="C15" s="138" t="s">
        <v>185</v>
      </c>
      <c r="D15" s="139">
        <v>34708.495783842605</v>
      </c>
      <c r="E15" s="139">
        <v>11569.498594614201</v>
      </c>
      <c r="F15" s="139">
        <v>11569.498594614201</v>
      </c>
      <c r="G15" s="139">
        <v>11569.498594614201</v>
      </c>
      <c r="I15" s="140"/>
      <c r="L15" s="113"/>
      <c r="N15" s="113"/>
    </row>
    <row r="16" spans="3:15" ht="14.45" x14ac:dyDescent="0.3">
      <c r="C16" s="138" t="s">
        <v>130</v>
      </c>
      <c r="D16" s="139">
        <v>32550.548553812678</v>
      </c>
      <c r="E16" s="139">
        <v>10850.182851270893</v>
      </c>
      <c r="F16" s="139">
        <v>10850.182851270893</v>
      </c>
      <c r="G16" s="139">
        <v>10850.182851270893</v>
      </c>
      <c r="I16" s="140"/>
      <c r="L16" s="113"/>
      <c r="N16" s="113"/>
    </row>
    <row r="17" spans="3:15" x14ac:dyDescent="0.25">
      <c r="C17" s="138" t="s">
        <v>134</v>
      </c>
      <c r="D17" s="139">
        <v>10714.295788376101</v>
      </c>
      <c r="E17" s="139">
        <v>3571.4319294587003</v>
      </c>
      <c r="F17" s="139">
        <v>3571.4319294587003</v>
      </c>
      <c r="G17" s="139">
        <v>3571.4319294587003</v>
      </c>
      <c r="I17" s="140"/>
      <c r="L17" s="113"/>
      <c r="N17" s="113"/>
    </row>
    <row r="18" spans="3:15" ht="14.45" x14ac:dyDescent="0.3">
      <c r="C18" s="134" t="s">
        <v>136</v>
      </c>
      <c r="D18" s="125">
        <v>89555.668028542932</v>
      </c>
      <c r="E18" s="125">
        <v>29851.889342847644</v>
      </c>
      <c r="F18" s="125">
        <v>29851.889342847644</v>
      </c>
      <c r="G18" s="126">
        <v>29851.889342847644</v>
      </c>
      <c r="I18" s="127">
        <v>5.9703759047815115E-2</v>
      </c>
      <c r="L18" s="113"/>
      <c r="N18" s="113"/>
      <c r="O18" s="113"/>
    </row>
    <row r="19" spans="3:15" ht="14.45" x14ac:dyDescent="0.3">
      <c r="C19" s="135" t="s">
        <v>138</v>
      </c>
      <c r="D19" s="136">
        <v>57484.812766343275</v>
      </c>
      <c r="E19" s="136">
        <v>19161.604255447757</v>
      </c>
      <c r="F19" s="136">
        <v>19161.604255447757</v>
      </c>
      <c r="G19" s="136">
        <v>19161.604255447757</v>
      </c>
      <c r="I19" s="137"/>
      <c r="L19" s="113"/>
      <c r="N19" s="113"/>
      <c r="O19" s="113"/>
    </row>
    <row r="20" spans="3:15" ht="14.45" x14ac:dyDescent="0.3">
      <c r="C20" s="135" t="s">
        <v>143</v>
      </c>
      <c r="D20" s="136">
        <v>3082.7817571856012</v>
      </c>
      <c r="E20" s="136">
        <v>1027.5939190618672</v>
      </c>
      <c r="F20" s="136">
        <v>1027.5939190618672</v>
      </c>
      <c r="G20" s="136">
        <v>1027.5939190618672</v>
      </c>
      <c r="I20" s="137"/>
      <c r="L20" s="113"/>
      <c r="N20" s="113"/>
      <c r="O20" s="113"/>
    </row>
    <row r="21" spans="3:15" x14ac:dyDescent="0.25">
      <c r="C21" s="135" t="s">
        <v>186</v>
      </c>
      <c r="D21" s="136">
        <v>1051.7725995103817</v>
      </c>
      <c r="E21" s="136">
        <v>350.59086650346057</v>
      </c>
      <c r="F21" s="136">
        <v>350.59086650346057</v>
      </c>
      <c r="G21" s="136">
        <v>350.59086650346057</v>
      </c>
      <c r="I21" s="137"/>
      <c r="L21" s="113"/>
      <c r="N21" s="113"/>
      <c r="O21" s="113"/>
    </row>
    <row r="22" spans="3:15" ht="14.45" x14ac:dyDescent="0.3">
      <c r="C22" s="135" t="s">
        <v>148</v>
      </c>
      <c r="D22" s="136">
        <v>27936.300905503675</v>
      </c>
      <c r="E22" s="136">
        <v>9312.1003018345582</v>
      </c>
      <c r="F22" s="136">
        <v>9312.1003018345582</v>
      </c>
      <c r="G22" s="136">
        <v>9312.1003018345582</v>
      </c>
      <c r="I22" s="137"/>
      <c r="L22" s="113"/>
      <c r="N22" s="113"/>
      <c r="O22" s="113"/>
    </row>
    <row r="23" spans="3:15" ht="14.45" x14ac:dyDescent="0.3">
      <c r="C23" s="134" t="s">
        <v>151</v>
      </c>
      <c r="D23" s="125">
        <v>563789.9698514496</v>
      </c>
      <c r="E23" s="125">
        <v>491467.00312735856</v>
      </c>
      <c r="F23" s="125">
        <v>15341.372744582464</v>
      </c>
      <c r="G23" s="126">
        <v>56981.593979508572</v>
      </c>
      <c r="I23" s="127">
        <v>0.3758598562723886</v>
      </c>
      <c r="L23" s="113"/>
      <c r="N23" s="113"/>
      <c r="O23" s="113"/>
    </row>
    <row r="24" spans="3:15" x14ac:dyDescent="0.25">
      <c r="C24" s="135" t="s">
        <v>187</v>
      </c>
      <c r="D24" s="136">
        <v>491467.00312735856</v>
      </c>
      <c r="E24" s="136">
        <v>491467.00312735856</v>
      </c>
      <c r="F24" s="136"/>
      <c r="G24" s="136"/>
      <c r="I24" s="137"/>
      <c r="L24" s="113"/>
      <c r="N24" s="113"/>
      <c r="O24" s="113"/>
    </row>
    <row r="25" spans="3:15" x14ac:dyDescent="0.25">
      <c r="C25" s="135" t="s">
        <v>188</v>
      </c>
      <c r="D25" s="136">
        <v>15341.372744582464</v>
      </c>
      <c r="E25" s="136"/>
      <c r="F25" s="136">
        <v>15341.372744582464</v>
      </c>
      <c r="G25" s="136"/>
      <c r="I25" s="137"/>
      <c r="L25" s="113"/>
      <c r="N25" s="113"/>
    </row>
    <row r="26" spans="3:15" x14ac:dyDescent="0.25">
      <c r="C26" s="135" t="s">
        <v>189</v>
      </c>
      <c r="D26" s="136">
        <v>56981.593979508572</v>
      </c>
      <c r="E26" s="136"/>
      <c r="F26" s="136"/>
      <c r="G26" s="136">
        <v>56981.593979508572</v>
      </c>
      <c r="I26" s="137"/>
      <c r="L26" s="113"/>
      <c r="N26" s="113"/>
    </row>
    <row r="27" spans="3:15" x14ac:dyDescent="0.25">
      <c r="C27" s="135" t="s">
        <v>190</v>
      </c>
      <c r="D27" s="136"/>
      <c r="E27" s="141"/>
      <c r="F27" s="141"/>
      <c r="G27" s="142"/>
      <c r="I27" s="143"/>
      <c r="L27" s="113"/>
      <c r="N27" s="113"/>
    </row>
    <row r="28" spans="3:15" ht="14.45" x14ac:dyDescent="0.3">
      <c r="C28" s="134" t="s">
        <v>165</v>
      </c>
      <c r="D28" s="125">
        <v>85632.786290688193</v>
      </c>
      <c r="E28" s="125">
        <v>28544.262096896062</v>
      </c>
      <c r="F28" s="125">
        <v>28544.262096896062</v>
      </c>
      <c r="G28" s="126">
        <v>28544.262096896062</v>
      </c>
      <c r="I28" s="127">
        <v>5.7088505416126423E-2</v>
      </c>
      <c r="L28" s="113"/>
      <c r="N28" s="113"/>
    </row>
    <row r="29" spans="3:15" x14ac:dyDescent="0.25">
      <c r="C29" s="135" t="s">
        <v>167</v>
      </c>
      <c r="D29" s="136">
        <v>68819.385257049609</v>
      </c>
      <c r="E29" s="136">
        <v>22939.795085683199</v>
      </c>
      <c r="F29" s="136">
        <v>22939.795085683199</v>
      </c>
      <c r="G29" s="136">
        <v>22939.795085683199</v>
      </c>
      <c r="I29" s="137"/>
      <c r="L29" s="113"/>
      <c r="N29" s="113"/>
    </row>
    <row r="30" spans="3:15" x14ac:dyDescent="0.25">
      <c r="C30" s="135" t="s">
        <v>191</v>
      </c>
      <c r="D30" s="136">
        <v>15000</v>
      </c>
      <c r="E30" s="136">
        <v>5000</v>
      </c>
      <c r="F30" s="136">
        <v>5000</v>
      </c>
      <c r="G30" s="136">
        <v>5000</v>
      </c>
      <c r="I30" s="137"/>
      <c r="L30" s="113"/>
      <c r="N30" s="113"/>
    </row>
    <row r="31" spans="3:15" x14ac:dyDescent="0.25">
      <c r="C31" s="135" t="s">
        <v>192</v>
      </c>
      <c r="D31" s="136">
        <v>1813.4010336385893</v>
      </c>
      <c r="E31" s="136">
        <v>604.4670112128631</v>
      </c>
      <c r="F31" s="136">
        <v>604.4670112128631</v>
      </c>
      <c r="G31" s="136">
        <v>604.4670112128631</v>
      </c>
      <c r="I31" s="137"/>
      <c r="L31" s="113"/>
      <c r="N31" s="113"/>
    </row>
    <row r="32" spans="3:15" ht="14.45" x14ac:dyDescent="0.3">
      <c r="C32" s="134" t="s">
        <v>179</v>
      </c>
      <c r="D32" s="125">
        <v>1421801.4155289179</v>
      </c>
      <c r="E32" s="125">
        <v>777470.81835318147</v>
      </c>
      <c r="F32" s="125">
        <v>301345.18797040533</v>
      </c>
      <c r="G32" s="126">
        <v>342985.40920533141</v>
      </c>
      <c r="I32" s="127">
        <v>0.94786729857819896</v>
      </c>
      <c r="L32" s="113"/>
      <c r="N32" s="113"/>
    </row>
    <row r="33" spans="3:14" ht="14.45" x14ac:dyDescent="0.3">
      <c r="C33" s="134" t="s">
        <v>180</v>
      </c>
      <c r="D33" s="125">
        <v>78199.077854090487</v>
      </c>
      <c r="E33" s="125">
        <v>42760.895009424981</v>
      </c>
      <c r="F33" s="125">
        <v>16573.985338372295</v>
      </c>
      <c r="G33" s="126">
        <v>18864.197506293229</v>
      </c>
      <c r="I33" s="127">
        <v>5.2132701421800945E-2</v>
      </c>
      <c r="L33" s="113"/>
      <c r="N33" s="113"/>
    </row>
    <row r="34" spans="3:14" thickBot="1" x14ac:dyDescent="0.35">
      <c r="C34" s="144" t="s">
        <v>181</v>
      </c>
      <c r="D34" s="145">
        <v>1500000.4933830085</v>
      </c>
      <c r="E34" s="145">
        <v>820231.71336260648</v>
      </c>
      <c r="F34" s="145">
        <v>317919.17330877762</v>
      </c>
      <c r="G34" s="146">
        <v>361849.60671162466</v>
      </c>
      <c r="I34" s="147">
        <v>1</v>
      </c>
      <c r="L34" s="113"/>
      <c r="N34" s="113"/>
    </row>
    <row r="36" spans="3:14" ht="14.45" x14ac:dyDescent="0.3">
      <c r="G36"/>
    </row>
    <row r="37" spans="3:14" ht="14.45" x14ac:dyDescent="0.3">
      <c r="E37" s="148"/>
      <c r="F37" s="148"/>
      <c r="G37" s="148"/>
    </row>
  </sheetData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baseColWidth="10" defaultColWidth="10.85546875" defaultRowHeight="15" x14ac:dyDescent="0.25"/>
  <sheetData>
    <row r="1" spans="1:2" x14ac:dyDescent="0.3">
      <c r="A1" s="87">
        <f>136084-3530</f>
        <v>132554</v>
      </c>
      <c r="B1">
        <f>+A1/34021</f>
        <v>3.8962405573028422</v>
      </c>
    </row>
    <row r="2" spans="1:2" x14ac:dyDescent="0.3">
      <c r="A2">
        <f>+A1*1.1029</f>
        <v>146193.80660000001</v>
      </c>
    </row>
    <row r="3" spans="1:2" x14ac:dyDescent="0.3">
      <c r="A3">
        <f>+A2/34021</f>
        <v>4.297163710649305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A84E52988574B8D4ED6D21343F087" ma:contentTypeVersion="2" ma:contentTypeDescription="Crée un document." ma:contentTypeScope="" ma:versionID="920088e01cf92173d4d9bdbf8fda68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9a60942a35b1a2b790b504acabfc54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E9428-4C51-4ABD-979F-B5578A45C9A4}">
  <ds:schemaRefs>
    <ds:schemaRef ds:uri="http://schemas.openxmlformats.org/package/2006/metadata/core-properties"/>
    <ds:schemaRef ds:uri="http://purl.org/dc/terms/"/>
    <ds:schemaRef ds:uri="4d549326-2178-4018-b455-065e5e898508"/>
    <ds:schemaRef ds:uri="http://purl.org/dc/dcmitype/"/>
    <ds:schemaRef ds:uri="785dfc26-dcae-4ca8-8cce-f3f76c7aee05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B064B2-C448-4C3A-BD3B-819D1BD44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F815D-4004-4052-87DB-FD10B4C6A2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SYNTH1 ECHO</vt:lpstr>
      <vt:lpstr>SYNTH2 ECHO</vt:lpstr>
      <vt:lpstr>Budget DGD détaillé</vt:lpstr>
      <vt:lpstr>Budget DGD Synthèse</vt:lpstr>
      <vt:lpstr>Feuil1</vt:lpstr>
      <vt:lpstr>'Budget DGD détaillé'!Zone_d_impression</vt:lpstr>
      <vt:lpstr>'Budget DGD Synthèse'!Zone_d_impression</vt:lpstr>
      <vt:lpstr>'SYNTH1 ECHO'!Zone_d_impression</vt:lpstr>
      <vt:lpstr>'SYNTH2 ECHO'!Zone_d_impression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WYNANTS</dc:creator>
  <cp:lastModifiedBy>Coulon Véronique - D2.1</cp:lastModifiedBy>
  <cp:lastPrinted>2020-02-24T09:31:02Z</cp:lastPrinted>
  <dcterms:created xsi:type="dcterms:W3CDTF">2016-05-25T09:16:27Z</dcterms:created>
  <dcterms:modified xsi:type="dcterms:W3CDTF">2020-02-24T12:25:30Z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0x010100895A84E52988574B8D4ED6D21343F087</vt:lpwstr>
  </property>
  <property fmtid="{D5CDD505-2E9C-101B-9397-08002B2CF9AE}" pid="3" name="TitusGUID">
    <vt:lpwstr>67bc0d38-00aa-4049-b8b0-aee5b2ed89ab</vt:lpwstr>
  </property>
  <property fmtid="{D5CDD505-2E9C-101B-9397-08002B2CF9AE}" pid="4" name="BE_ForeignAffairsClassification">
    <vt:lpwstr>Non classifié - Niet geclassificeerd</vt:lpwstr>
  </property>
  <property fmtid="{D5CDD505-2E9C-101B-9397-08002B2CF9AE}" pid="5" name="BE_ForeignAffairsMarkering">
    <vt:lpwstr>Markering inactief - Marquage inactif</vt:lpwstr>
  </property>
</Properties>
</file>