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770" windowHeight="14010" firstSheet="1" activeTab="2"/>
  </bookViews>
  <sheets>
    <sheet name="BDI" sheetId="1" state="hidden" r:id="rId1"/>
    <sheet name="Detailed budget" sheetId="2" r:id="rId2"/>
    <sheet name="M1 - Résumé" sheetId="3" r:id="rId3"/>
    <sheet name="M3_Procedures Achats" sheetId="4" state="hidden" r:id="rId4"/>
    <sheet name="M4_Depenses" sheetId="5" r:id="rId5"/>
    <sheet name="M9_Taux de Change" sheetId="6" r:id="rId6"/>
    <sheet name="TZA" sheetId="7" state="hidden" r:id="rId7"/>
  </sheets>
  <definedNames>
    <definedName name="_xlnm._FilterDatabase" localSheetId="0" hidden="1">'BDI'!$A$9:$S$149</definedName>
    <definedName name="_xlnm._FilterDatabase" localSheetId="6" hidden="1">'TZA'!$A$9:$DZ$145</definedName>
    <definedName name="_xlfn.IFERROR" hidden="1">#NAME?</definedName>
    <definedName name="_xlnm.Print_Area" localSheetId="0">'BDI'!$B$1:$S$149</definedName>
    <definedName name="_xlnm.Print_Area" localSheetId="1">'Detailed budget'!$A$1:$V$158</definedName>
    <definedName name="_xlnm.Print_Area" localSheetId="2">'M1 - Résumé'!$A$1:$P$41</definedName>
    <definedName name="_xlnm.Print_Area" localSheetId="6">'TZA'!$B$1:$T$173</definedName>
    <definedName name="_xlnm.Print_Titles" localSheetId="1">'Detailed budget'!$9:$10</definedName>
    <definedName name="txc" localSheetId="1">'Detailed budget'!$K$8</definedName>
    <definedName name="txc">'BDI'!$K$8</definedName>
    <definedName name="txco">'Detailed budget'!$K$9</definedName>
  </definedNames>
  <calcPr fullCalcOnLoad="1"/>
</workbook>
</file>

<file path=xl/comments2.xml><?xml version="1.0" encoding="utf-8"?>
<comments xmlns="http://schemas.openxmlformats.org/spreadsheetml/2006/main">
  <authors>
    <author>Anne-Sophie Winckelmans</author>
  </authors>
  <commentList>
    <comment ref="C25" authorId="0">
      <text>
        <r>
          <rPr>
            <b/>
            <sz val="9"/>
            <rFont val="Tahoma"/>
            <family val="0"/>
          </rPr>
          <t>Anne-Sophie Winckelmans:</t>
        </r>
        <r>
          <rPr>
            <sz val="9"/>
            <rFont val="Tahoma"/>
            <family val="0"/>
          </rPr>
          <t xml:space="preserve">
Must be disaggrated </t>
        </r>
      </text>
    </comment>
    <comment ref="C26" authorId="0">
      <text>
        <r>
          <rPr>
            <b/>
            <sz val="9"/>
            <rFont val="Tahoma"/>
            <family val="0"/>
          </rPr>
          <t>Anne-Sophie Winckelmans:</t>
        </r>
        <r>
          <rPr>
            <sz val="9"/>
            <rFont val="Tahoma"/>
            <family val="0"/>
          </rPr>
          <t xml:space="preserve">
Must be disaggrated if possible </t>
        </r>
      </text>
    </comment>
  </commentList>
</comments>
</file>

<file path=xl/comments5.xml><?xml version="1.0" encoding="utf-8"?>
<comments xmlns="http://schemas.openxmlformats.org/spreadsheetml/2006/main">
  <authors>
    <author>Caroline Verney</author>
  </authors>
  <commentList>
    <comment ref="J7" authorId="0">
      <text>
        <r>
          <rPr>
            <b/>
            <sz val="9"/>
            <rFont val="Tahoma"/>
            <family val="2"/>
          </rPr>
          <t>Caroline Verney:</t>
        </r>
        <r>
          <rPr>
            <sz val="9"/>
            <rFont val="Tahoma"/>
            <family val="2"/>
          </rPr>
          <t xml:space="preserve">
To fill in this column you take the weighted average from sheet M9 to convert the expense in GBP or USD</t>
        </r>
      </text>
    </comment>
  </commentList>
</comments>
</file>

<file path=xl/sharedStrings.xml><?xml version="1.0" encoding="utf-8"?>
<sst xmlns="http://schemas.openxmlformats.org/spreadsheetml/2006/main" count="1877" uniqueCount="654">
  <si>
    <t>%</t>
  </si>
  <si>
    <t>Ratio</t>
  </si>
  <si>
    <t>forfait</t>
  </si>
  <si>
    <t>mission</t>
  </si>
  <si>
    <t>détail pour bailleur</t>
  </si>
  <si>
    <t>R1
%</t>
  </si>
  <si>
    <t>R2
%</t>
  </si>
  <si>
    <t>R3
%</t>
  </si>
  <si>
    <t>y</t>
  </si>
  <si>
    <t>R1                EUR</t>
  </si>
  <si>
    <t>R2                EUR</t>
  </si>
  <si>
    <t>R3                EUR</t>
  </si>
  <si>
    <t># unit 1</t>
  </si>
  <si>
    <t># unit 2</t>
  </si>
  <si>
    <t>unit 1</t>
  </si>
  <si>
    <t>unit 2</t>
  </si>
  <si>
    <t>OX</t>
  </si>
  <si>
    <t>OX000</t>
  </si>
  <si>
    <t>S1</t>
  </si>
  <si>
    <t>S10</t>
  </si>
  <si>
    <t>S1000</t>
  </si>
  <si>
    <t>S1001</t>
  </si>
  <si>
    <t>S1002</t>
  </si>
  <si>
    <t>S11</t>
  </si>
  <si>
    <t>S1100</t>
  </si>
  <si>
    <t>S1101</t>
  </si>
  <si>
    <t>S12</t>
  </si>
  <si>
    <t>S1200</t>
  </si>
  <si>
    <t>S1201</t>
  </si>
  <si>
    <t>S13</t>
  </si>
  <si>
    <t>S1300</t>
  </si>
  <si>
    <t>S1301</t>
  </si>
  <si>
    <t>S14</t>
  </si>
  <si>
    <t>S1400</t>
  </si>
  <si>
    <t>S1401</t>
  </si>
  <si>
    <t>S15</t>
  </si>
  <si>
    <t>S1500</t>
  </si>
  <si>
    <t>S1501</t>
  </si>
  <si>
    <t>S16</t>
  </si>
  <si>
    <t>S1600</t>
  </si>
  <si>
    <t>S17</t>
  </si>
  <si>
    <t>S1700</t>
  </si>
  <si>
    <t>S1701</t>
  </si>
  <si>
    <t>S18</t>
  </si>
  <si>
    <t>S1800</t>
  </si>
  <si>
    <t>S1801</t>
  </si>
  <si>
    <t>S19</t>
  </si>
  <si>
    <t>S1900</t>
  </si>
  <si>
    <t>S1901</t>
  </si>
  <si>
    <t>S2</t>
  </si>
  <si>
    <t>S20</t>
  </si>
  <si>
    <t>S2000</t>
  </si>
  <si>
    <t>S2001</t>
  </si>
  <si>
    <t>S21</t>
  </si>
  <si>
    <t>S2100</t>
  </si>
  <si>
    <t xml:space="preserve">S22 </t>
  </si>
  <si>
    <t>S2200</t>
  </si>
  <si>
    <t>S2201</t>
  </si>
  <si>
    <t>S23</t>
  </si>
  <si>
    <t>S2300</t>
  </si>
  <si>
    <t>S2301</t>
  </si>
  <si>
    <t>S2302</t>
  </si>
  <si>
    <t>S24</t>
  </si>
  <si>
    <t>S2400</t>
  </si>
  <si>
    <t>S25</t>
  </si>
  <si>
    <t>S2500</t>
  </si>
  <si>
    <t>S26</t>
  </si>
  <si>
    <t>S2600</t>
  </si>
  <si>
    <t>S2601</t>
  </si>
  <si>
    <t>S3</t>
  </si>
  <si>
    <t>S30</t>
  </si>
  <si>
    <t>S3000</t>
  </si>
  <si>
    <t>S3100</t>
  </si>
  <si>
    <t>S4</t>
  </si>
  <si>
    <t>S40</t>
  </si>
  <si>
    <t>S4000</t>
  </si>
  <si>
    <t>S41</t>
  </si>
  <si>
    <t>S4100</t>
  </si>
  <si>
    <t>S4101</t>
  </si>
  <si>
    <t>S42</t>
  </si>
  <si>
    <t>S4200</t>
  </si>
  <si>
    <t>S4201</t>
  </si>
  <si>
    <t>S43</t>
  </si>
  <si>
    <t>S4300</t>
  </si>
  <si>
    <t>S4301</t>
  </si>
  <si>
    <t>S44</t>
  </si>
  <si>
    <t>S4400</t>
  </si>
  <si>
    <t>S4401</t>
  </si>
  <si>
    <t>S7</t>
  </si>
  <si>
    <t>S70</t>
  </si>
  <si>
    <t>S7000</t>
  </si>
  <si>
    <t>S7001</t>
  </si>
  <si>
    <t>S71</t>
  </si>
  <si>
    <t>S7100</t>
  </si>
  <si>
    <t>S72</t>
  </si>
  <si>
    <t>S7200</t>
  </si>
  <si>
    <t>S73</t>
  </si>
  <si>
    <t>S7300</t>
  </si>
  <si>
    <t>S74</t>
  </si>
  <si>
    <t>S7400</t>
  </si>
  <si>
    <t>Project reference</t>
  </si>
  <si>
    <t>Budget Code</t>
  </si>
  <si>
    <t>Titles</t>
  </si>
  <si>
    <t>Service provider</t>
  </si>
  <si>
    <t>Unit cost EUR</t>
  </si>
  <si>
    <t>Total cost EUR</t>
  </si>
  <si>
    <t>Budget per Result</t>
  </si>
  <si>
    <t>partner 1</t>
  </si>
  <si>
    <t>partner 2</t>
  </si>
  <si>
    <t>partner</t>
  </si>
  <si>
    <t>TXC</t>
  </si>
  <si>
    <t>Goods and services delivered to beneficiaries</t>
  </si>
  <si>
    <t>Food security related goods and services</t>
  </si>
  <si>
    <t>Nutrition related goods and services</t>
  </si>
  <si>
    <t xml:space="preserve">Water and sanitation related goods and services </t>
  </si>
  <si>
    <t>Health related goods and services</t>
  </si>
  <si>
    <t>Shelter and Non Food Items related goods and services</t>
  </si>
  <si>
    <t>Disaster Risk Reduction related goods and services</t>
  </si>
  <si>
    <t>Cash for Work / Cash distribution program (vouchers) related goods and services</t>
  </si>
  <si>
    <t>Planification, follow up and evaluation workshops related goods and services</t>
  </si>
  <si>
    <t>Capacity building related goods and services</t>
  </si>
  <si>
    <t>Mainstreaming (gender, HIV/AIDS, sustainable development, protection, etc) related goods and services</t>
  </si>
  <si>
    <t>Local transport and vehicle rental cost</t>
  </si>
  <si>
    <t xml:space="preserve">International transport </t>
  </si>
  <si>
    <t>Office rent &amp; insurances</t>
  </si>
  <si>
    <t>Office running costs: consumable, supplies, small equipment, water, electricity…</t>
  </si>
  <si>
    <t>Small office equipment</t>
  </si>
  <si>
    <t>Communication cost: internet / phone / mailing</t>
  </si>
  <si>
    <t>Other (Distribution, storage and daily labours)</t>
  </si>
  <si>
    <t>Equipment costs</t>
  </si>
  <si>
    <t>Durable equipment (&gt;500EUR)</t>
  </si>
  <si>
    <t>Other</t>
  </si>
  <si>
    <t>Person</t>
  </si>
  <si>
    <t>month</t>
  </si>
  <si>
    <t>Logistic costs</t>
  </si>
  <si>
    <t>Office cost</t>
  </si>
  <si>
    <t>Vehicle cost</t>
  </si>
  <si>
    <t>Personnel costs</t>
  </si>
  <si>
    <t>Salaries expatriate staff (Oxfam)</t>
  </si>
  <si>
    <t>Other costs</t>
  </si>
  <si>
    <t>Bank and transfer cost</t>
  </si>
  <si>
    <t>Bank cost and interest</t>
  </si>
  <si>
    <t>Bank cost and interest of the partner</t>
  </si>
  <si>
    <t>Evaluation/Audits</t>
  </si>
  <si>
    <t>HQ Mission cost</t>
  </si>
  <si>
    <t>Visibility and Communications</t>
  </si>
  <si>
    <t>Others</t>
  </si>
  <si>
    <t>TOTAL DIRECT COSTS</t>
  </si>
  <si>
    <t>Administrative costs</t>
  </si>
  <si>
    <t>Salaries local staff Oxfam and partner)</t>
  </si>
  <si>
    <t>Salaries HQ staff (Oxfam)</t>
  </si>
  <si>
    <t>Staff training costs (Oxfam and partner)</t>
  </si>
  <si>
    <t>Oxfam</t>
  </si>
  <si>
    <t>TOTAL COSTS</t>
  </si>
  <si>
    <t>Period</t>
  </si>
  <si>
    <t>Title</t>
  </si>
  <si>
    <t>S7101</t>
  </si>
  <si>
    <t>Final evaluation</t>
  </si>
  <si>
    <t>Final audit</t>
  </si>
  <si>
    <t xml:space="preserve">Administrative costs </t>
  </si>
  <si>
    <t>evaluation</t>
  </si>
  <si>
    <t>audit</t>
  </si>
  <si>
    <t>transfer</t>
  </si>
  <si>
    <t>workshops</t>
  </si>
  <si>
    <t>programme</t>
  </si>
  <si>
    <t>Unit cost BIF</t>
  </si>
  <si>
    <t>days</t>
  </si>
  <si>
    <t>consultant</t>
  </si>
  <si>
    <t>S1502</t>
  </si>
  <si>
    <t>S1503</t>
  </si>
  <si>
    <t>S1504</t>
  </si>
  <si>
    <t>S1505</t>
  </si>
  <si>
    <t>Development of preparedness and mitigation Plan Consultancy</t>
  </si>
  <si>
    <t>participants</t>
  </si>
  <si>
    <t>S1506</t>
  </si>
  <si>
    <t>provinces</t>
  </si>
  <si>
    <t>S1802</t>
  </si>
  <si>
    <t>S1803</t>
  </si>
  <si>
    <t>Training course of stakeholders/local actors on specific module Disaster Rirsk Reduction per province</t>
  </si>
  <si>
    <t>Training course of stakeholders/local actors on specific module humanitarian response per province</t>
  </si>
  <si>
    <t>Refreshment training on DRR and humanitarian response per province</t>
  </si>
  <si>
    <t>Training course of stakeholders/local actors on specific module advocacy and accountability per province</t>
  </si>
  <si>
    <t>Knowledge sharing visits on humanitarian coordination/mitigation/preparedness</t>
  </si>
  <si>
    <t>visits</t>
  </si>
  <si>
    <t>Exchange visit on humanitarian coordination/mitigation/preparedness at regional level</t>
  </si>
  <si>
    <t>S1507</t>
  </si>
  <si>
    <t>S1508</t>
  </si>
  <si>
    <t>Information workshop on the development and review on the process of the contingency plan</t>
  </si>
  <si>
    <t>S1509</t>
  </si>
  <si>
    <t>Validation workshop on first draft  (contingency plan)</t>
  </si>
  <si>
    <t>S1510</t>
  </si>
  <si>
    <t>Validation workshop on final document (contingency plan)</t>
  </si>
  <si>
    <t>S1511</t>
  </si>
  <si>
    <t>S1804</t>
  </si>
  <si>
    <t xml:space="preserve">Workshop to link the development and review process of PCDC and the Contingency Plan </t>
  </si>
  <si>
    <t>S1512</t>
  </si>
  <si>
    <t>S1513</t>
  </si>
  <si>
    <t>Workshop on presenting Oxfam pilot methodology/tool to the local and interested stakeholders</t>
  </si>
  <si>
    <t>S1805</t>
  </si>
  <si>
    <t xml:space="preserve"> Training course of the local preselected ONGs on the specific modules Grant management and Funding per province</t>
  </si>
  <si>
    <t>S1806</t>
  </si>
  <si>
    <t>Training course of the local preselected ONGs on the specific modules Protection and gender per province</t>
  </si>
  <si>
    <t xml:space="preserve"> Training course of the local preselected ONGs on the specific modules MEAL per province</t>
  </si>
  <si>
    <t>S1807</t>
  </si>
  <si>
    <t>S1808</t>
  </si>
  <si>
    <t xml:space="preserve"> Workshop to discuss a possible MoU with local traders of possible food/NFI response</t>
  </si>
  <si>
    <t>Training course of the local preselected NGO's on the specific module Cash transfer program  per province</t>
  </si>
  <si>
    <t xml:space="preserve"> National workshop to discuss the conditionality of a possible MoU with mobile banking </t>
  </si>
  <si>
    <t>National  inception workshop which include local and national authorithies, organisations, community-based organisations and international NGOs</t>
  </si>
  <si>
    <t>Provincial inception workshop which include local and national authorithies, organisations, community-based organisations and international NGOs</t>
  </si>
  <si>
    <t>Validation workshop for HULOCA and VRA on the provincial level</t>
  </si>
  <si>
    <t>CRB</t>
  </si>
  <si>
    <t>S1514</t>
  </si>
  <si>
    <t>Training course on the implementation of EWS from the CRB into the 4 targeted communes</t>
  </si>
  <si>
    <t>S1515</t>
  </si>
  <si>
    <t>S1516</t>
  </si>
  <si>
    <t>months</t>
  </si>
  <si>
    <t>Mobile phones</t>
  </si>
  <si>
    <t>lumpsum</t>
  </si>
  <si>
    <t>S1517</t>
  </si>
  <si>
    <t>Humanitarian Response Grant Facility  for local actors</t>
  </si>
  <si>
    <t>S1518</t>
  </si>
  <si>
    <t>Joint MEAL for each specific Grant Facility Response</t>
  </si>
  <si>
    <t>S1519</t>
  </si>
  <si>
    <t>Grant Facility for mitigation measures to increase capacity of the most vulnerable  households</t>
  </si>
  <si>
    <t>S1520</t>
  </si>
  <si>
    <t>S1521</t>
  </si>
  <si>
    <t>Grant Facility for mitigation measures to minimize agriculture shocks risks and disaster reduction</t>
  </si>
  <si>
    <t>Joint MEAL activities for the mitigation response</t>
  </si>
  <si>
    <t>S1522</t>
  </si>
  <si>
    <t>Oxfam qualitative  EWS assessment into the 4 communes</t>
  </si>
  <si>
    <t>S1523</t>
  </si>
  <si>
    <t>VRA workshop to determine and map risks and vulnerabilities</t>
  </si>
  <si>
    <t>Provide tools and small equipments for each platform (4)</t>
  </si>
  <si>
    <t>S3001</t>
  </si>
  <si>
    <t>S3002</t>
  </si>
  <si>
    <t>S3003</t>
  </si>
  <si>
    <t>S3004</t>
  </si>
  <si>
    <t>Moto</t>
  </si>
  <si>
    <t>Lap top</t>
  </si>
  <si>
    <t>Lap tops (2)</t>
  </si>
  <si>
    <t>Moto Yamaha(1)</t>
  </si>
  <si>
    <t>National Grant Officer</t>
  </si>
  <si>
    <t>Chargé du Suivi-Evaluation (PMEAL)</t>
  </si>
  <si>
    <t>Administrative Officer</t>
  </si>
  <si>
    <t>Financial Officer</t>
  </si>
  <si>
    <t>Logistic Officer</t>
  </si>
  <si>
    <t>Driver</t>
  </si>
  <si>
    <t>Administrative and Finance Officer</t>
  </si>
  <si>
    <t>Fuel vehicles/Moto</t>
  </si>
  <si>
    <t>Litres</t>
  </si>
  <si>
    <t>Vehicle/moto maintenance and insurance</t>
  </si>
  <si>
    <t>S2401</t>
  </si>
  <si>
    <t>households</t>
  </si>
  <si>
    <t>assessment</t>
  </si>
  <si>
    <t>individuals</t>
  </si>
  <si>
    <t>Mobile phone  charges</t>
  </si>
  <si>
    <t>Mobile phone  charges (CRB)</t>
  </si>
  <si>
    <t>Vehicle</t>
  </si>
  <si>
    <t>Developing risk mitigation plans based on findings/presentation session with stakeholders and local governments at community levels per province</t>
  </si>
  <si>
    <t>Mobile phones for the CRB focal points ( 40000 BIF X 60 prs )</t>
  </si>
  <si>
    <t>litres</t>
  </si>
  <si>
    <t>Monitoring and coordination costs</t>
  </si>
  <si>
    <t>Joint Rapid Need assessment</t>
  </si>
  <si>
    <t>S4102</t>
  </si>
  <si>
    <t>S4103</t>
  </si>
  <si>
    <t>S4104</t>
  </si>
  <si>
    <t>S4105</t>
  </si>
  <si>
    <t>S4106</t>
  </si>
  <si>
    <t>S4107</t>
  </si>
  <si>
    <t>S4108</t>
  </si>
  <si>
    <t>S4109</t>
  </si>
  <si>
    <t>S4110</t>
  </si>
  <si>
    <t>rent</t>
  </si>
  <si>
    <t>Printer</t>
  </si>
  <si>
    <t>Printer (1)</t>
  </si>
  <si>
    <t>National project coordinator</t>
  </si>
  <si>
    <t>Provincial representative</t>
  </si>
  <si>
    <t>Vulnerability risk assessment (VRA) consultancy</t>
  </si>
  <si>
    <t>HULOCA's (Humanitarian Local Capacities assessment) consultancy for assessment</t>
  </si>
  <si>
    <t>Disaster Risk Reduction in the Great Lakes region: towards a leading role of local actors</t>
  </si>
  <si>
    <t>Communication costs for the CRB focal points/ local NGO (15.000 BIF X 18 months X 60 prs)</t>
  </si>
  <si>
    <t>Project coordinator</t>
  </si>
  <si>
    <t>Mid-term and closure joint programme workshops</t>
  </si>
  <si>
    <t>workshop</t>
  </si>
  <si>
    <t>Mid-term review/report on DRR with visits by expert to the 3 countries</t>
  </si>
  <si>
    <t>visit</t>
  </si>
  <si>
    <t>DRR Regional Programme Coordinator</t>
  </si>
  <si>
    <t>Month</t>
  </si>
  <si>
    <t>S4001</t>
  </si>
  <si>
    <t>S7201</t>
  </si>
  <si>
    <t>Mission costs for Oxfam experts on DRR and LHL</t>
  </si>
  <si>
    <t xml:space="preserve">Knowledge sharing and communications </t>
  </si>
  <si>
    <t>video</t>
  </si>
  <si>
    <t>01/10/2017-30/09/2019</t>
  </si>
  <si>
    <t>BURUNDI</t>
  </si>
  <si>
    <t>Unit cost USD</t>
  </si>
  <si>
    <t>District level-Inception workshops</t>
  </si>
  <si>
    <t>people</t>
  </si>
  <si>
    <t>National level inception workshop</t>
  </si>
  <si>
    <t>Vulnerability Risk Assessment (VRA)</t>
  </si>
  <si>
    <t>CABUIPA</t>
  </si>
  <si>
    <t>district</t>
  </si>
  <si>
    <t>times</t>
  </si>
  <si>
    <t>REDESO</t>
  </si>
  <si>
    <t>Humanitarian Local Capacities Assessment and Mapping (HULOCAS)</t>
  </si>
  <si>
    <t>consultancy</t>
  </si>
  <si>
    <t>Radio programs-local radio station</t>
  </si>
  <si>
    <t>years</t>
  </si>
  <si>
    <t>Mobile phone running costs</t>
  </si>
  <si>
    <t>year</t>
  </si>
  <si>
    <t>IEC Material</t>
  </si>
  <si>
    <t>Oxfam Contingency plan workshop</t>
  </si>
  <si>
    <t>District Contingency Planning</t>
  </si>
  <si>
    <t>Ward level action planning and review</t>
  </si>
  <si>
    <t>wards</t>
  </si>
  <si>
    <t>Response drills and Simulation exercises</t>
  </si>
  <si>
    <t>Rehabilitation of Storage facilities</t>
  </si>
  <si>
    <t>Humanitarian Response Grant facilities</t>
  </si>
  <si>
    <t>Support collective Community Preparedness Actions  (evacuation shelters, materials...)</t>
  </si>
  <si>
    <t>Support collective Community Preparedness Actions  (evacuation shelters, materials...,)</t>
  </si>
  <si>
    <t>S1524</t>
  </si>
  <si>
    <t>quarters</t>
  </si>
  <si>
    <t>S1525</t>
  </si>
  <si>
    <t>S1526</t>
  </si>
  <si>
    <t>Drought seeds and tools - (Certification, distribution and storage costs)</t>
  </si>
  <si>
    <t>S1527</t>
  </si>
  <si>
    <t>S1528</t>
  </si>
  <si>
    <t>Processing Centres for Sorghum  or Cassava</t>
  </si>
  <si>
    <t>CABUIPA/ REDESO</t>
  </si>
  <si>
    <t>S1529</t>
  </si>
  <si>
    <t>Environmental and water sources  protection activities</t>
  </si>
  <si>
    <t>S1531</t>
  </si>
  <si>
    <t>Water Diversion, Drainage channels and Collection Chambers</t>
  </si>
  <si>
    <t>S1532</t>
  </si>
  <si>
    <t>S1533</t>
  </si>
  <si>
    <t>Community owned food storage Facilities construction</t>
  </si>
  <si>
    <t>S1534</t>
  </si>
  <si>
    <t>S1535</t>
  </si>
  <si>
    <t>Storage&amp; Packaging materials</t>
  </si>
  <si>
    <t>S1536</t>
  </si>
  <si>
    <t>Storage &amp; Packaging materials</t>
  </si>
  <si>
    <t>S1537</t>
  </si>
  <si>
    <t>Contribution to Procurement and logistics cost for women SACCOS</t>
  </si>
  <si>
    <t>S1601</t>
  </si>
  <si>
    <t>Training , Coach /Mentoring for  Staff &amp; partners (Humanitarian standard &amp; principles, technical, mainstreaming...)</t>
  </si>
  <si>
    <t xml:space="preserve">Establishing (reactivating) Disaster Management Committees </t>
  </si>
  <si>
    <t>Institutional development  for LNGO partners (management systems, fundraising  etc)</t>
  </si>
  <si>
    <t>agencies</t>
  </si>
  <si>
    <t>Strengthen district governance and accountability  (quarterly meetings)</t>
  </si>
  <si>
    <t>Village level DRM Trainings-Leaders and Women CBOs</t>
  </si>
  <si>
    <t>Training on diversified Agricultural production</t>
  </si>
  <si>
    <t>Training  on diversified Agricultural production</t>
  </si>
  <si>
    <t>Business skills training and market linkage establishment</t>
  </si>
  <si>
    <t>S1809</t>
  </si>
  <si>
    <t>Village exchange visits</t>
  </si>
  <si>
    <t>S1810</t>
  </si>
  <si>
    <t>MEAL Training (for Partner staff )</t>
  </si>
  <si>
    <t>partners</t>
  </si>
  <si>
    <t>Gender and Protection  training (partner staff &amp; DMCs)</t>
  </si>
  <si>
    <t>S1902</t>
  </si>
  <si>
    <t>Trainings on the identification of GBV risks and mitigation planning at community levels</t>
  </si>
  <si>
    <t>S1903</t>
  </si>
  <si>
    <t>Wards</t>
  </si>
  <si>
    <t>S1904</t>
  </si>
  <si>
    <t>Support to district gender/protection  desks  to address impact of disaster risks to safety of women, children and other vulnerabilities  (IEC materials, stationery,  furniture)</t>
  </si>
  <si>
    <t xml:space="preserve"> REDESO</t>
  </si>
  <si>
    <t>Vehicle Rental-Hardtop  (including fuel)</t>
  </si>
  <si>
    <t>vehicles</t>
  </si>
  <si>
    <t>Vehicles</t>
  </si>
  <si>
    <t>S2002</t>
  </si>
  <si>
    <t>Staff - Local Travel  (Includes upkeep and flights on mission form the field office to the country office in Dar)</t>
  </si>
  <si>
    <t>trips</t>
  </si>
  <si>
    <t>S2003</t>
  </si>
  <si>
    <t xml:space="preserve">Staff - Travel </t>
  </si>
  <si>
    <t>Fuel vehicles</t>
  </si>
  <si>
    <t>Vehicle maintenance and insurance</t>
  </si>
  <si>
    <t>Times</t>
  </si>
  <si>
    <t>CABUIPA/ REDESO/ Oxfam</t>
  </si>
  <si>
    <t>offices</t>
  </si>
  <si>
    <t>Office running costs: consumable, supplies, small equipment, water, electricity… maintenance, furniture</t>
  </si>
  <si>
    <t>Bank Transaction costs</t>
  </si>
  <si>
    <t>Internet network materials and services provider fees</t>
  </si>
  <si>
    <t>Computer accessories /Consumables</t>
  </si>
  <si>
    <t>S2501</t>
  </si>
  <si>
    <t>Laptops</t>
  </si>
  <si>
    <t>units</t>
  </si>
  <si>
    <t>S4002</t>
  </si>
  <si>
    <t>Head of Humanitarian Programme</t>
  </si>
  <si>
    <t>person</t>
  </si>
  <si>
    <t>S4003</t>
  </si>
  <si>
    <t>S4004</t>
  </si>
  <si>
    <t>Finance &amp; Compliance Manager</t>
  </si>
  <si>
    <t>Head of Programmes  (Oxfam)</t>
  </si>
  <si>
    <t>Programme  Managers (Oxfam-Kigoma/Shinyanga)</t>
  </si>
  <si>
    <t>Logistics  Manager (Oxfam)</t>
  </si>
  <si>
    <t>Gender &amp; Protection  Coordinator (Oxfam)</t>
  </si>
  <si>
    <t>Program Quality Manager</t>
  </si>
  <si>
    <t>Drivers</t>
  </si>
  <si>
    <t>Programme Coordinators  (partners)</t>
  </si>
  <si>
    <t>Community DRR Officers (partners)</t>
  </si>
  <si>
    <t>Logistics Officers (Partners)</t>
  </si>
  <si>
    <t>Finance Officers (Partners)</t>
  </si>
  <si>
    <t>S4111</t>
  </si>
  <si>
    <t>HR &amp; Admin Officer (Partners)</t>
  </si>
  <si>
    <t>S4112</t>
  </si>
  <si>
    <t>MEAL Assistants (Partners)</t>
  </si>
  <si>
    <t>Compliance workshops/reviews   (including travel costs for  regional &amp; HQ funding reps)</t>
  </si>
  <si>
    <t>Other Internal trainings/workshops/Meeting</t>
  </si>
  <si>
    <t>forfeit</t>
  </si>
  <si>
    <t>Visibility  materials (bill boards, Brochures, T-shirts..)</t>
  </si>
  <si>
    <t>S7301</t>
  </si>
  <si>
    <t>TANZANIE</t>
  </si>
  <si>
    <t>S1703</t>
  </si>
  <si>
    <t>S1905</t>
  </si>
  <si>
    <t>S4005</t>
  </si>
  <si>
    <t>R2           EUR</t>
  </si>
  <si>
    <t>Regional Resilience Advisor</t>
  </si>
  <si>
    <t>Field Mission cost (Oxfam and partners)</t>
  </si>
  <si>
    <t>DRR Regional Programme Coordinator mission costs</t>
  </si>
  <si>
    <t>time</t>
  </si>
  <si>
    <t>S27</t>
  </si>
  <si>
    <t>Regional Humanitarian Coordinator</t>
  </si>
  <si>
    <t>Communal Focal Point</t>
  </si>
  <si>
    <t xml:space="preserve">Local NGO humanitarian staff </t>
  </si>
  <si>
    <t>Local NGO</t>
  </si>
  <si>
    <t>Mobile phones for Focal Persons for Early Warning Information System</t>
  </si>
  <si>
    <t>Engineering /Extension services support to communities</t>
  </si>
  <si>
    <t>Funding &amp; Donor relations Manager</t>
  </si>
  <si>
    <t>S1702</t>
  </si>
  <si>
    <t>S1530</t>
  </si>
  <si>
    <t>S1811</t>
  </si>
  <si>
    <t>S1812</t>
  </si>
  <si>
    <t>S31</t>
  </si>
  <si>
    <t xml:space="preserve">Head of Business Support </t>
  </si>
  <si>
    <t>Service provider or person (Oxfam, partner)</t>
  </si>
  <si>
    <t>Date of invoice</t>
  </si>
  <si>
    <t>Description</t>
  </si>
  <si>
    <t>Price USD</t>
  </si>
  <si>
    <t>Price GBP</t>
  </si>
  <si>
    <t>Price EUR</t>
  </si>
  <si>
    <t xml:space="preserve">Date of payment </t>
  </si>
  <si>
    <t>Way of payment (check, transfer, cash)</t>
  </si>
  <si>
    <t>Account # (if applicable)</t>
  </si>
  <si>
    <t>Payment voucher # (if applicable)</t>
  </si>
  <si>
    <t>Cheque # (if applicable)</t>
  </si>
  <si>
    <t>Internal reference #</t>
  </si>
  <si>
    <t>Comment/Notes</t>
  </si>
  <si>
    <t>ok</t>
  </si>
  <si>
    <t>N/A</t>
  </si>
  <si>
    <r>
      <t>Humanitarian Response in  Water, Sanitation and Hygiene integrated with Protection in Eastern Democratic Republic of Congo</t>
    </r>
    <r>
      <rPr>
        <b/>
        <u val="single"/>
        <sz val="11"/>
        <color indexed="21"/>
        <rFont val="Arial Narrow"/>
        <family val="2"/>
      </rPr>
      <t xml:space="preserve"> </t>
    </r>
  </si>
  <si>
    <t>Purchased products/services</t>
  </si>
  <si>
    <t>Tendering compagnies</t>
  </si>
  <si>
    <t>Date of offers</t>
  </si>
  <si>
    <t xml:space="preserve">Prices </t>
  </si>
  <si>
    <t>Company selected (YES/NO)</t>
  </si>
  <si>
    <t>Date order</t>
  </si>
  <si>
    <t>PO number</t>
  </si>
  <si>
    <t>Num Requisition</t>
  </si>
  <si>
    <t>Notes</t>
  </si>
  <si>
    <t>Mars 2017</t>
  </si>
  <si>
    <t>Avril 2017</t>
  </si>
  <si>
    <t>TRANSFERS (descrption)</t>
  </si>
  <si>
    <t>date transfer</t>
  </si>
  <si>
    <t>amount sent by Oxfam (Euro)</t>
  </si>
  <si>
    <t>amount received by Partner (Euro)</t>
  </si>
  <si>
    <t xml:space="preserve">transfer charges (Euro) </t>
  </si>
  <si>
    <t>Reference # (make reference to Bank Statements</t>
  </si>
  <si>
    <t>ER</t>
  </si>
  <si>
    <t>Total</t>
  </si>
  <si>
    <t>EUR-USD</t>
  </si>
  <si>
    <t>Date</t>
  </si>
  <si>
    <t>Amount transferred USD</t>
  </si>
  <si>
    <t>Amount received USD</t>
  </si>
  <si>
    <t>Rate</t>
  </si>
  <si>
    <t>Partner or Oxfam</t>
  </si>
  <si>
    <t>Weighted Average</t>
  </si>
  <si>
    <t>EUR-GBP</t>
  </si>
  <si>
    <t>Amount transferred EUR</t>
  </si>
  <si>
    <t>Amount received GBP</t>
  </si>
  <si>
    <t>Example</t>
  </si>
  <si>
    <t>USD-KES</t>
  </si>
  <si>
    <t>Amount received KES</t>
  </si>
  <si>
    <t>2017-2019</t>
  </si>
  <si>
    <t xml:space="preserve">DRCUA130 ; PG/2017/10
</t>
  </si>
  <si>
    <t>Remaining Budget</t>
  </si>
  <si>
    <t>Expenditure Ratio</t>
  </si>
  <si>
    <t>2/29/2018</t>
  </si>
  <si>
    <t>EUR-NPR</t>
  </si>
  <si>
    <t>Price NPR</t>
  </si>
  <si>
    <t>% per result</t>
  </si>
  <si>
    <t>Expenditure per Result</t>
  </si>
  <si>
    <t>Budget Line</t>
  </si>
  <si>
    <t>Approved Budget</t>
  </si>
  <si>
    <t>Expenditure</t>
  </si>
  <si>
    <t>R1%</t>
  </si>
  <si>
    <t>R2%</t>
  </si>
  <si>
    <t>R3%</t>
  </si>
  <si>
    <t>R4%</t>
  </si>
  <si>
    <t>R1</t>
  </si>
  <si>
    <t>R2</t>
  </si>
  <si>
    <t>R3</t>
  </si>
  <si>
    <t>R4</t>
  </si>
  <si>
    <t>OBE</t>
  </si>
  <si>
    <t>Reporting Period</t>
  </si>
  <si>
    <t>Exchange rate (from M9)</t>
  </si>
  <si>
    <t>Equipment</t>
  </si>
  <si>
    <t>Human Resources</t>
  </si>
  <si>
    <t>Local Staff</t>
  </si>
  <si>
    <t>Expatriates staff</t>
  </si>
  <si>
    <t>Running costs</t>
  </si>
  <si>
    <t>S45</t>
  </si>
  <si>
    <t>Travel costs</t>
  </si>
  <si>
    <t>Communication, visibility, information</t>
  </si>
  <si>
    <t>Buildings: rents and utilities</t>
  </si>
  <si>
    <t>Supplies and materials</t>
  </si>
  <si>
    <t>External services</t>
  </si>
  <si>
    <t>Other operationnal costs</t>
  </si>
  <si>
    <t>Indirect costs (5,5 %)</t>
  </si>
  <si>
    <t>GRAND TOTAL</t>
  </si>
  <si>
    <t>S3101</t>
  </si>
  <si>
    <t>Running costs of vehicles</t>
  </si>
  <si>
    <t>TC EUR/USD</t>
  </si>
  <si>
    <t>S4302</t>
  </si>
  <si>
    <t>S4303</t>
  </si>
  <si>
    <t>R3              EUR</t>
  </si>
  <si>
    <t>R4                EUR</t>
  </si>
  <si>
    <t>R4     %</t>
  </si>
  <si>
    <t>S4500</t>
  </si>
  <si>
    <t>Service provider (Oxfam or partner)</t>
  </si>
  <si>
    <t>…</t>
  </si>
  <si>
    <t>Office rent</t>
  </si>
  <si>
    <t>Guest house rent</t>
  </si>
  <si>
    <t>Communication (telephone, internet, post,…)</t>
  </si>
  <si>
    <t>Guest house running costqs</t>
  </si>
  <si>
    <t>Computers, printers, …</t>
  </si>
  <si>
    <t>Furniture &amp; Equipment of office</t>
  </si>
  <si>
    <t>Generator</t>
  </si>
  <si>
    <t>Furniture &amp; Equipment of guesthouse</t>
  </si>
  <si>
    <t>Car rental</t>
  </si>
  <si>
    <t>Truck rental</t>
  </si>
  <si>
    <t>National flights</t>
  </si>
  <si>
    <t>International flights</t>
  </si>
  <si>
    <t>Small equipment - office</t>
  </si>
  <si>
    <t>Consultancies</t>
  </si>
  <si>
    <t>S4501</t>
  </si>
  <si>
    <t>Bank and transfer costs</t>
  </si>
  <si>
    <t>Amount received NPR</t>
  </si>
  <si>
    <t>From OBE to EA</t>
  </si>
  <si>
    <t>S1003</t>
  </si>
  <si>
    <t>S1004</t>
  </si>
  <si>
    <t>S1005</t>
  </si>
  <si>
    <t>S1006</t>
  </si>
  <si>
    <t>S1007</t>
  </si>
  <si>
    <t>Vulnerability, conflict and market assessment</t>
  </si>
  <si>
    <t>Provide agricultural toolkits (including wheat and vegetables seeds) for 4 seasons  (400 Households supported).</t>
  </si>
  <si>
    <t>Provide Poultry Kits and Fodder (200 HHs supported);</t>
  </si>
  <si>
    <t>Rehabilitation of communal irrigation canals through CFW and the provision of irrigation equipment;</t>
  </si>
  <si>
    <r>
      <t>T</t>
    </r>
    <r>
      <rPr>
        <sz val="9"/>
        <color indexed="8"/>
        <rFont val="Arial"/>
        <family val="2"/>
      </rPr>
      <t>rain farmers on environmentally and climate adapted agriculture and irrigation techniques; (Target 960 Farmers)</t>
    </r>
  </si>
  <si>
    <t xml:space="preserve">Research on Natural Resourch Management </t>
  </si>
  <si>
    <t>S1202</t>
  </si>
  <si>
    <t>S1203</t>
  </si>
  <si>
    <t>Rehabilitation of water pumping station in Al Mayadin</t>
  </si>
  <si>
    <t>Hygiene promotion awareness activities / campaigns with women, men, boys and girls including distribution of IEC WASH related materials</t>
  </si>
  <si>
    <t>Provision and distribution of hygiene materials</t>
  </si>
  <si>
    <t>Rehabilitation of communal irrigation canals through CFW; (200 CFWs; 3 Months; 60,000 SYP a month)</t>
  </si>
  <si>
    <t>Unconditional Cash for most vulberable Households</t>
  </si>
  <si>
    <t>Vehicles Rent</t>
  </si>
  <si>
    <t xml:space="preserve">Other transportation costs </t>
  </si>
  <si>
    <t>S3102</t>
  </si>
  <si>
    <t>S3103</t>
  </si>
  <si>
    <t>Head of Program ( DCD )</t>
  </si>
  <si>
    <t>Meal Manager</t>
  </si>
  <si>
    <t>EFSVL advisor</t>
  </si>
  <si>
    <t>expatriate other cost ( Perdiem, Accomodation, Travelling, R&amp;R … Etc)</t>
  </si>
  <si>
    <t>Deputy Country Director</t>
  </si>
  <si>
    <t>Humanitarian Coordinator</t>
  </si>
  <si>
    <t xml:space="preserve">EFSVL coordinator </t>
  </si>
  <si>
    <t>Livelihood Officer</t>
  </si>
  <si>
    <t>Livelihood Officer- Cash Based Program</t>
  </si>
  <si>
    <t>Livelihood Assistant</t>
  </si>
  <si>
    <t>WASH  Coordinator</t>
  </si>
  <si>
    <t>Project Manager</t>
  </si>
  <si>
    <t>PHP Officer</t>
  </si>
  <si>
    <t>PHE Officer</t>
  </si>
  <si>
    <t>PHE Assistant</t>
  </si>
  <si>
    <t>Prgogram Admin Assistant</t>
  </si>
  <si>
    <t>MEAL Officer</t>
  </si>
  <si>
    <t>Information  Assistant</t>
  </si>
  <si>
    <t xml:space="preserve">Gender Officer </t>
  </si>
  <si>
    <t>Media &amp; Communications Officer</t>
  </si>
  <si>
    <t>Human Resources &amp; admin Officer</t>
  </si>
  <si>
    <t>HR &amp; admin assisstant</t>
  </si>
  <si>
    <t>Cleaner</t>
  </si>
  <si>
    <t>Finance Officer</t>
  </si>
  <si>
    <t>Finance Assistant</t>
  </si>
  <si>
    <t>Funding officer</t>
  </si>
  <si>
    <t>Procurement / Logs Officer</t>
  </si>
  <si>
    <t>Procurement / Logs Assistant</t>
  </si>
  <si>
    <t>IT Officer</t>
  </si>
  <si>
    <t>Safety Officer</t>
  </si>
  <si>
    <t>Other staff cost ( Accomodation, Perdiem, Visa, travellig …. ETC )</t>
  </si>
  <si>
    <t>S3005</t>
  </si>
  <si>
    <t>S3006</t>
  </si>
  <si>
    <t>S3007</t>
  </si>
  <si>
    <t>S3008</t>
  </si>
  <si>
    <t>S3009</t>
  </si>
  <si>
    <t>S3010</t>
  </si>
  <si>
    <t>S3011</t>
  </si>
  <si>
    <t>S3012</t>
  </si>
  <si>
    <t>S3013</t>
  </si>
  <si>
    <t>S3016</t>
  </si>
  <si>
    <t>S3015</t>
  </si>
  <si>
    <t>S3014</t>
  </si>
  <si>
    <t>S3017</t>
  </si>
  <si>
    <t>S3018</t>
  </si>
  <si>
    <t>S3019</t>
  </si>
  <si>
    <t>S3020</t>
  </si>
  <si>
    <t>S3021</t>
  </si>
  <si>
    <t>S3022</t>
  </si>
  <si>
    <t>S3023</t>
  </si>
  <si>
    <t>S3024</t>
  </si>
  <si>
    <t>S3025</t>
  </si>
  <si>
    <t>S3026</t>
  </si>
  <si>
    <t>S3027</t>
  </si>
  <si>
    <t>S3028</t>
  </si>
  <si>
    <t>Assessment</t>
  </si>
  <si>
    <t>Kit</t>
  </si>
  <si>
    <t>Irrigation Pumps</t>
  </si>
  <si>
    <t>Trainings</t>
  </si>
  <si>
    <t>Research</t>
  </si>
  <si>
    <t>Lumpsum</t>
  </si>
  <si>
    <t xml:space="preserve">Time </t>
  </si>
  <si>
    <t>Time</t>
  </si>
  <si>
    <t>Kits</t>
  </si>
  <si>
    <t>Workers</t>
  </si>
  <si>
    <t>Months</t>
  </si>
  <si>
    <t>Households</t>
  </si>
  <si>
    <t>Staff training costs</t>
  </si>
  <si>
    <t>Bank cost and interest ( Monthly transfer costs )</t>
  </si>
  <si>
    <t>Mid-term and closure workshop</t>
  </si>
  <si>
    <t>Bill</t>
  </si>
  <si>
    <t>Office Materials and Supplies - Stationery</t>
  </si>
  <si>
    <t>Car</t>
  </si>
  <si>
    <t>24 Months (1st April 2019 - 31st March 2021)</t>
  </si>
  <si>
    <t>Office</t>
  </si>
  <si>
    <t>GH</t>
  </si>
  <si>
    <t>Contract</t>
  </si>
  <si>
    <t>Volunteer Expenses (Travel &amp; Lunch)</t>
  </si>
  <si>
    <t>Policy Research on EFSL Interventions for Women including video production</t>
  </si>
  <si>
    <t>Policy Research on WASH Interventions including Public Dissemination.</t>
  </si>
  <si>
    <t>: Multi-year food security and wash assistance to vulnerable communities in Der Ez Zor, Syria</t>
  </si>
  <si>
    <t>SYRUA004</t>
  </si>
  <si>
    <t>Multi-year food security and wash assistance to vulnerable communities in Der Ez Zor, Syria</t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</si>
</sst>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€_-;\-* #,##0\ _€_-;_-* &quot;- &quot;_€_-;_-@_-"/>
    <numFmt numFmtId="189" formatCode="_-* #,##0.00\ _€_-;\-* #,##0.00\ _€_-;_-* \-??\ _€_-;_-@_-"/>
    <numFmt numFmtId="190" formatCode="_-* #,##0\ _€_-;\-* #,##0\ _€_-;_-* &quot;-&quot;??\ _€_-;_-@_-"/>
    <numFmt numFmtId="191" formatCode="_-[$$-409]* #,##0_ ;_-[$$-409]* \-#,##0\ ;_-[$$-409]* &quot;-&quot;??_ ;_-@_ "/>
    <numFmt numFmtId="192" formatCode="_ [$€-80C]\ * #,##0_ ;_ [$€-80C]\ * \-#,##0_ ;_ [$€-80C]\ * &quot;-&quot;??_ ;_ @_ "/>
    <numFmt numFmtId="193" formatCode="#,##0_ ;[Red]\-#,##0\ "/>
    <numFmt numFmtId="194" formatCode="_(* #,##0.00_);_(* \(#,##0.00\);_(* \-??_);_(@_)"/>
    <numFmt numFmtId="195" formatCode="[$₪-40D]\ #,##0.00"/>
    <numFmt numFmtId="196" formatCode="_(\$* #,##0.00_);_(\$* \(#,##0.00\);_(\$* \-??_);_(@_)"/>
    <numFmt numFmtId="197" formatCode="_ [$€-80C]\ * #,##0.00_ ;_ [$€-80C]\ * \-#,##0.00_ ;_ [$€-80C]\ * &quot;-&quot;??_ ;_ @_ "/>
    <numFmt numFmtId="198" formatCode="_-* #,##0\ _F_B_-;\-* #,##0\ _F_B_-;_-* &quot;-&quot;??\ _F_B_-;_-@_-"/>
    <numFmt numFmtId="199" formatCode="#,##0_ ;\-#,##0\ "/>
    <numFmt numFmtId="200" formatCode="_-* #,##0.00\ [$€-80C]_-;\-* #,##0.00\ [$€-80C]_-;_-* &quot;-&quot;??\ [$€-80C]_-;_-@_-"/>
    <numFmt numFmtId="201" formatCode="_-* #,##0\ [$€-80C]_-;\-* #,##0\ [$€-80C]_-;_-* &quot;-&quot;??\ [$€-80C]_-;_-@_-"/>
    <numFmt numFmtId="202" formatCode="_ [$€-80C]\ * #,##0.0_ ;_ [$€-80C]\ * \-#,##0.0_ ;_ [$€-80C]\ * &quot;-&quot;??_ ;_ @_ "/>
    <numFmt numFmtId="203" formatCode="0.00000000"/>
    <numFmt numFmtId="204" formatCode="0.000"/>
    <numFmt numFmtId="205" formatCode="[$-409]d/mmm/yy;@"/>
    <numFmt numFmtId="206" formatCode="[$-409]d\-mmm\-yy;@"/>
    <numFmt numFmtId="207" formatCode="#,##0.00[$₮-450]"/>
    <numFmt numFmtId="208" formatCode="&quot;$&quot;#,##0.00"/>
    <numFmt numFmtId="209" formatCode="#,##0.00\ [$€-1]"/>
    <numFmt numFmtId="210" formatCode="_-* #,##0.0000_-;\-* #,##0.0000_-;_-* &quot;-&quot;????_-;_-@_-"/>
    <numFmt numFmtId="211" formatCode="0.0000"/>
    <numFmt numFmtId="212" formatCode="_-[$£-809]* #,##0.00_-;\-[$£-809]* #,##0.00_-;_-[$£-809]* &quot;-&quot;??_-;_-@_-"/>
    <numFmt numFmtId="213" formatCode="0.000000"/>
    <numFmt numFmtId="214" formatCode="0.00000"/>
    <numFmt numFmtId="215" formatCode="_-* #,##0.0000\ _€_-;\-* #,##0.0000\ _€_-;_-* &quot;-&quot;??\ _€_-;_-@_-"/>
    <numFmt numFmtId="216" formatCode="_-* #,##0_-;\-* #,##0_-;_-* &quot;-&quot;??_-;_-@_-"/>
    <numFmt numFmtId="217" formatCode="_([$€-2]\ * #,##0_);_([$€-2]\ * \(#,##0\);_([$€-2]\ * &quot;-&quot;??_);_(@_)"/>
    <numFmt numFmtId="218" formatCode="0.0%"/>
    <numFmt numFmtId="219" formatCode="[$€-2]\ #,##0.00"/>
  </numFmts>
  <fonts count="9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 Narrow"/>
      <family val="2"/>
    </font>
    <font>
      <b/>
      <u val="single"/>
      <sz val="11"/>
      <color indexed="2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"/>
      <family val="2"/>
    </font>
    <font>
      <sz val="9"/>
      <color indexed="21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11"/>
      <color indexed="8"/>
      <name val="Arial Narrow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b/>
      <u val="single"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76933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9" fontId="64" fillId="0" borderId="0" applyFont="0" applyFill="0" applyBorder="0" applyAlignment="0" applyProtection="0"/>
    <xf numFmtId="0" fontId="65" fillId="22" borderId="3" applyNumberFormat="0" applyAlignment="0" applyProtection="0"/>
    <xf numFmtId="196" fontId="0" fillId="0" borderId="0" applyFill="0" applyBorder="0" applyAlignment="0" applyProtection="0"/>
    <xf numFmtId="170" fontId="0" fillId="0" borderId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188" fontId="0" fillId="0" borderId="0" applyFill="0" applyBorder="0" applyAlignment="0" applyProtection="0"/>
    <xf numFmtId="171" fontId="5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7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26" borderId="11" applyNumberFormat="0" applyFont="0" applyAlignment="0" applyProtection="0"/>
    <xf numFmtId="0" fontId="71" fillId="27" borderId="0" applyNumberFormat="0" applyBorder="0" applyAlignment="0" applyProtection="0"/>
    <xf numFmtId="0" fontId="18" fillId="20" borderId="12" applyNumberFormat="0" applyAlignment="0" applyProtection="0"/>
    <xf numFmtId="9" fontId="0" fillId="0" borderId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73" fillId="28" borderId="14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0" borderId="0" applyNumberFormat="0" applyFill="0" applyBorder="0" applyAlignment="0" applyProtection="0"/>
    <xf numFmtId="189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836">
    <xf numFmtId="0" fontId="0" fillId="0" borderId="0" xfId="0" applyAlignment="1">
      <alignment/>
    </xf>
    <xf numFmtId="0" fontId="24" fillId="29" borderId="0" xfId="0" applyFont="1" applyFill="1" applyBorder="1" applyAlignment="1">
      <alignment/>
    </xf>
    <xf numFmtId="0" fontId="24" fillId="29" borderId="0" xfId="0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vertical="center" wrapText="1"/>
    </xf>
    <xf numFmtId="191" fontId="24" fillId="29" borderId="0" xfId="0" applyNumberFormat="1" applyFont="1" applyFill="1" applyBorder="1" applyAlignment="1">
      <alignment/>
    </xf>
    <xf numFmtId="192" fontId="24" fillId="29" borderId="0" xfId="0" applyNumberFormat="1" applyFont="1" applyFill="1" applyBorder="1" applyAlignment="1">
      <alignment/>
    </xf>
    <xf numFmtId="192" fontId="24" fillId="29" borderId="0" xfId="0" applyNumberFormat="1" applyFont="1" applyFill="1" applyBorder="1" applyAlignment="1">
      <alignment horizontal="right"/>
    </xf>
    <xf numFmtId="9" fontId="0" fillId="29" borderId="0" xfId="108" applyFill="1" applyBorder="1" applyAlignment="1">
      <alignment/>
    </xf>
    <xf numFmtId="0" fontId="26" fillId="29" borderId="0" xfId="0" applyFont="1" applyFill="1" applyBorder="1" applyAlignment="1">
      <alignment vertical="center" wrapText="1"/>
    </xf>
    <xf numFmtId="0" fontId="25" fillId="29" borderId="0" xfId="0" applyFont="1" applyFill="1" applyBorder="1" applyAlignment="1">
      <alignment/>
    </xf>
    <xf numFmtId="0" fontId="24" fillId="29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9" borderId="0" xfId="0" applyFont="1" applyFill="1" applyBorder="1" applyAlignment="1">
      <alignment/>
    </xf>
    <xf numFmtId="0" fontId="24" fillId="30" borderId="15" xfId="0" applyFont="1" applyFill="1" applyBorder="1" applyAlignment="1">
      <alignment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5" xfId="0" applyFont="1" applyFill="1" applyBorder="1" applyAlignment="1">
      <alignment vertical="center" wrapText="1"/>
    </xf>
    <xf numFmtId="192" fontId="24" fillId="30" borderId="15" xfId="63" applyNumberFormat="1" applyFont="1" applyFill="1" applyBorder="1" applyAlignment="1">
      <alignment horizontal="right" vertical="center"/>
    </xf>
    <xf numFmtId="193" fontId="24" fillId="29" borderId="0" xfId="0" applyNumberFormat="1" applyFont="1" applyFill="1" applyBorder="1" applyAlignment="1">
      <alignment horizontal="right" vertical="center"/>
    </xf>
    <xf numFmtId="193" fontId="24" fillId="30" borderId="15" xfId="63" applyNumberFormat="1" applyFont="1" applyFill="1" applyBorder="1" applyAlignment="1">
      <alignment horizontal="right" vertical="center"/>
    </xf>
    <xf numFmtId="0" fontId="24" fillId="30" borderId="0" xfId="0" applyFont="1" applyFill="1" applyBorder="1" applyAlignment="1">
      <alignment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vertical="center" wrapText="1"/>
    </xf>
    <xf numFmtId="9" fontId="24" fillId="32" borderId="15" xfId="0" applyNumberFormat="1" applyFont="1" applyFill="1" applyBorder="1" applyAlignment="1">
      <alignment horizontal="center" vertical="center" wrapText="1"/>
    </xf>
    <xf numFmtId="191" fontId="24" fillId="32" borderId="15" xfId="0" applyNumberFormat="1" applyFont="1" applyFill="1" applyBorder="1" applyAlignment="1">
      <alignment horizontal="right" vertical="center" wrapText="1"/>
    </xf>
    <xf numFmtId="192" fontId="24" fillId="32" borderId="15" xfId="63" applyNumberFormat="1" applyFont="1" applyFill="1" applyBorder="1" applyAlignment="1">
      <alignment horizontal="right" vertical="center"/>
    </xf>
    <xf numFmtId="193" fontId="24" fillId="32" borderId="15" xfId="63" applyNumberFormat="1" applyFont="1" applyFill="1" applyBorder="1" applyAlignment="1">
      <alignment horizontal="right" vertical="center"/>
    </xf>
    <xf numFmtId="193" fontId="24" fillId="29" borderId="0" xfId="63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9" fontId="24" fillId="0" borderId="15" xfId="0" applyNumberFormat="1" applyFont="1" applyFill="1" applyBorder="1" applyAlignment="1">
      <alignment horizontal="center" vertical="center" wrapText="1"/>
    </xf>
    <xf numFmtId="191" fontId="24" fillId="0" borderId="15" xfId="0" applyNumberFormat="1" applyFont="1" applyFill="1" applyBorder="1" applyAlignment="1">
      <alignment horizontal="right" vertical="center" wrapText="1"/>
    </xf>
    <xf numFmtId="192" fontId="24" fillId="0" borderId="15" xfId="63" applyNumberFormat="1" applyFont="1" applyFill="1" applyBorder="1" applyAlignment="1">
      <alignment horizontal="right" vertical="center"/>
    </xf>
    <xf numFmtId="3" fontId="24" fillId="0" borderId="15" xfId="0" applyNumberFormat="1" applyFont="1" applyFill="1" applyBorder="1" applyAlignment="1">
      <alignment horizontal="right"/>
    </xf>
    <xf numFmtId="192" fontId="24" fillId="0" borderId="15" xfId="0" applyNumberFormat="1" applyFont="1" applyFill="1" applyBorder="1" applyAlignment="1">
      <alignment horizontal="right"/>
    </xf>
    <xf numFmtId="9" fontId="24" fillId="0" borderId="15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9" fontId="24" fillId="0" borderId="15" xfId="108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6" fillId="33" borderId="15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/>
    </xf>
    <xf numFmtId="192" fontId="24" fillId="34" borderId="15" xfId="63" applyNumberFormat="1" applyFont="1" applyFill="1" applyBorder="1" applyAlignment="1">
      <alignment horizontal="right" vertical="center"/>
    </xf>
    <xf numFmtId="10" fontId="75" fillId="30" borderId="15" xfId="108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91" fontId="24" fillId="0" borderId="0" xfId="0" applyNumberFormat="1" applyFont="1" applyBorder="1" applyAlignment="1">
      <alignment/>
    </xf>
    <xf numFmtId="192" fontId="24" fillId="0" borderId="0" xfId="0" applyNumberFormat="1" applyFont="1" applyBorder="1" applyAlignment="1">
      <alignment/>
    </xf>
    <xf numFmtId="192" fontId="24" fillId="0" borderId="0" xfId="0" applyNumberFormat="1" applyFont="1" applyBorder="1" applyAlignment="1">
      <alignment horizontal="right"/>
    </xf>
    <xf numFmtId="9" fontId="0" fillId="0" borderId="0" xfId="108" applyBorder="1" applyAlignment="1">
      <alignment/>
    </xf>
    <xf numFmtId="191" fontId="4" fillId="30" borderId="16" xfId="0" applyNumberFormat="1" applyFont="1" applyFill="1" applyBorder="1" applyAlignment="1">
      <alignment horizontal="center" vertical="center" wrapText="1"/>
    </xf>
    <xf numFmtId="9" fontId="23" fillId="30" borderId="17" xfId="108" applyFont="1" applyFill="1" applyBorder="1" applyAlignment="1">
      <alignment horizontal="center" vertical="center" wrapText="1"/>
    </xf>
    <xf numFmtId="3" fontId="26" fillId="30" borderId="18" xfId="0" applyNumberFormat="1" applyFont="1" applyFill="1" applyBorder="1" applyAlignment="1">
      <alignment horizontal="center" vertical="center" wrapText="1"/>
    </xf>
    <xf numFmtId="3" fontId="26" fillId="30" borderId="17" xfId="0" applyNumberFormat="1" applyFont="1" applyFill="1" applyBorder="1" applyAlignment="1">
      <alignment horizontal="center" vertical="center" wrapText="1"/>
    </xf>
    <xf numFmtId="0" fontId="26" fillId="31" borderId="19" xfId="0" applyFont="1" applyFill="1" applyBorder="1" applyAlignment="1">
      <alignment horizontal="center" vertical="center" wrapText="1"/>
    </xf>
    <xf numFmtId="0" fontId="26" fillId="31" borderId="20" xfId="0" applyFont="1" applyFill="1" applyBorder="1" applyAlignment="1">
      <alignment vertical="center" wrapText="1"/>
    </xf>
    <xf numFmtId="0" fontId="26" fillId="31" borderId="20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/>
    </xf>
    <xf numFmtId="191" fontId="24" fillId="30" borderId="20" xfId="0" applyNumberFormat="1" applyFont="1" applyFill="1" applyBorder="1" applyAlignment="1">
      <alignment horizontal="right" vertical="center"/>
    </xf>
    <xf numFmtId="192" fontId="24" fillId="30" borderId="20" xfId="63" applyNumberFormat="1" applyFont="1" applyFill="1" applyBorder="1" applyAlignment="1">
      <alignment horizontal="right" vertical="center"/>
    </xf>
    <xf numFmtId="9" fontId="0" fillId="30" borderId="21" xfId="108" applyFill="1" applyBorder="1" applyAlignment="1">
      <alignment horizontal="right" vertical="center"/>
    </xf>
    <xf numFmtId="0" fontId="24" fillId="32" borderId="22" xfId="0" applyFont="1" applyFill="1" applyBorder="1" applyAlignment="1">
      <alignment horizontal="center" vertical="center" wrapText="1"/>
    </xf>
    <xf numFmtId="9" fontId="0" fillId="32" borderId="23" xfId="108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 wrapText="1"/>
    </xf>
    <xf numFmtId="9" fontId="0" fillId="0" borderId="23" xfId="108" applyFill="1" applyBorder="1" applyAlignment="1">
      <alignment horizontal="right" vertical="center"/>
    </xf>
    <xf numFmtId="193" fontId="24" fillId="32" borderId="23" xfId="63" applyNumberFormat="1" applyFont="1" applyFill="1" applyBorder="1" applyAlignment="1">
      <alignment horizontal="right" vertical="center"/>
    </xf>
    <xf numFmtId="0" fontId="26" fillId="31" borderId="22" xfId="0" applyFont="1" applyFill="1" applyBorder="1" applyAlignment="1">
      <alignment horizontal="center" vertical="center" wrapText="1"/>
    </xf>
    <xf numFmtId="9" fontId="0" fillId="30" borderId="23" xfId="108" applyFill="1" applyBorder="1" applyAlignment="1">
      <alignment horizontal="right" vertical="center"/>
    </xf>
    <xf numFmtId="9" fontId="0" fillId="0" borderId="23" xfId="108" applyBorder="1" applyAlignment="1">
      <alignment horizontal="right" vertical="center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/>
    </xf>
    <xf numFmtId="192" fontId="24" fillId="34" borderId="25" xfId="63" applyNumberFormat="1" applyFont="1" applyFill="1" applyBorder="1" applyAlignment="1">
      <alignment horizontal="right" vertical="center"/>
    </xf>
    <xf numFmtId="193" fontId="24" fillId="30" borderId="19" xfId="63" applyNumberFormat="1" applyFont="1" applyFill="1" applyBorder="1" applyAlignment="1">
      <alignment horizontal="right" vertical="center"/>
    </xf>
    <xf numFmtId="193" fontId="24" fillId="32" borderId="22" xfId="63" applyNumberFormat="1" applyFont="1" applyFill="1" applyBorder="1" applyAlignment="1">
      <alignment horizontal="right" vertical="center"/>
    </xf>
    <xf numFmtId="193" fontId="24" fillId="30" borderId="22" xfId="63" applyNumberFormat="1" applyFont="1" applyFill="1" applyBorder="1" applyAlignment="1">
      <alignment horizontal="right" vertical="center"/>
    </xf>
    <xf numFmtId="193" fontId="24" fillId="34" borderId="24" xfId="63" applyNumberFormat="1" applyFont="1" applyFill="1" applyBorder="1" applyAlignment="1">
      <alignment horizontal="right" vertical="center"/>
    </xf>
    <xf numFmtId="193" fontId="24" fillId="30" borderId="20" xfId="63" applyNumberFormat="1" applyFont="1" applyFill="1" applyBorder="1" applyAlignment="1">
      <alignment horizontal="right" vertical="center"/>
    </xf>
    <xf numFmtId="192" fontId="24" fillId="30" borderId="21" xfId="63" applyNumberFormat="1" applyFont="1" applyFill="1" applyBorder="1" applyAlignment="1">
      <alignment horizontal="right" vertical="center"/>
    </xf>
    <xf numFmtId="192" fontId="24" fillId="32" borderId="23" xfId="63" applyNumberFormat="1" applyFont="1" applyFill="1" applyBorder="1" applyAlignment="1">
      <alignment horizontal="right" vertical="center"/>
    </xf>
    <xf numFmtId="3" fontId="24" fillId="0" borderId="22" xfId="0" applyNumberFormat="1" applyFont="1" applyFill="1" applyBorder="1" applyAlignment="1">
      <alignment horizontal="right"/>
    </xf>
    <xf numFmtId="192" fontId="24" fillId="0" borderId="23" xfId="0" applyNumberFormat="1" applyFont="1" applyFill="1" applyBorder="1" applyAlignment="1">
      <alignment horizontal="right"/>
    </xf>
    <xf numFmtId="192" fontId="24" fillId="30" borderId="23" xfId="63" applyNumberFormat="1" applyFont="1" applyFill="1" applyBorder="1" applyAlignment="1">
      <alignment horizontal="right" vertical="center"/>
    </xf>
    <xf numFmtId="193" fontId="24" fillId="34" borderId="25" xfId="63" applyNumberFormat="1" applyFont="1" applyFill="1" applyBorder="1" applyAlignment="1">
      <alignment horizontal="right" vertical="center"/>
    </xf>
    <xf numFmtId="192" fontId="24" fillId="34" borderId="26" xfId="63" applyNumberFormat="1" applyFont="1" applyFill="1" applyBorder="1" applyAlignment="1">
      <alignment horizontal="right" vertical="center"/>
    </xf>
    <xf numFmtId="0" fontId="26" fillId="30" borderId="27" xfId="0" applyFont="1" applyFill="1" applyBorder="1" applyAlignment="1">
      <alignment horizontal="center" vertical="center" wrapText="1"/>
    </xf>
    <xf numFmtId="0" fontId="26" fillId="30" borderId="28" xfId="0" applyFont="1" applyFill="1" applyBorder="1" applyAlignment="1">
      <alignment horizontal="center" vertical="center"/>
    </xf>
    <xf numFmtId="0" fontId="26" fillId="30" borderId="28" xfId="0" applyFont="1" applyFill="1" applyBorder="1" applyAlignment="1">
      <alignment horizontal="center" vertical="center" wrapText="1"/>
    </xf>
    <xf numFmtId="191" fontId="26" fillId="30" borderId="28" xfId="0" applyNumberFormat="1" applyFont="1" applyFill="1" applyBorder="1" applyAlignment="1">
      <alignment horizontal="center" vertical="center" wrapText="1"/>
    </xf>
    <xf numFmtId="192" fontId="26" fillId="30" borderId="28" xfId="63" applyNumberFormat="1" applyFont="1" applyFill="1" applyBorder="1" applyAlignment="1">
      <alignment horizontal="center" vertical="center" wrapText="1"/>
    </xf>
    <xf numFmtId="3" fontId="26" fillId="30" borderId="28" xfId="0" applyNumberFormat="1" applyFont="1" applyFill="1" applyBorder="1" applyAlignment="1">
      <alignment horizontal="center" vertical="center" wrapText="1"/>
    </xf>
    <xf numFmtId="0" fontId="26" fillId="29" borderId="0" xfId="0" applyFont="1" applyFill="1" applyBorder="1" applyAlignment="1">
      <alignment horizontal="center" vertical="center" wrapText="1"/>
    </xf>
    <xf numFmtId="0" fontId="26" fillId="29" borderId="0" xfId="0" applyFont="1" applyFill="1" applyBorder="1" applyAlignment="1">
      <alignment vertical="top"/>
    </xf>
    <xf numFmtId="9" fontId="24" fillId="29" borderId="0" xfId="0" applyNumberFormat="1" applyFont="1" applyFill="1" applyBorder="1" applyAlignment="1">
      <alignment horizontal="right" vertical="center"/>
    </xf>
    <xf numFmtId="193" fontId="24" fillId="34" borderId="29" xfId="63" applyNumberFormat="1" applyFont="1" applyFill="1" applyBorder="1" applyAlignment="1">
      <alignment horizontal="right" vertical="center"/>
    </xf>
    <xf numFmtId="193" fontId="24" fillId="34" borderId="30" xfId="63" applyNumberFormat="1" applyFont="1" applyFill="1" applyBorder="1" applyAlignment="1">
      <alignment horizontal="right" vertical="center"/>
    </xf>
    <xf numFmtId="9" fontId="24" fillId="0" borderId="22" xfId="0" applyNumberFormat="1" applyFont="1" applyFill="1" applyBorder="1" applyAlignment="1">
      <alignment horizontal="right"/>
    </xf>
    <xf numFmtId="9" fontId="24" fillId="0" borderId="15" xfId="0" applyNumberFormat="1" applyFont="1" applyFill="1" applyBorder="1" applyAlignment="1">
      <alignment horizontal="right"/>
    </xf>
    <xf numFmtId="9" fontId="24" fillId="0" borderId="22" xfId="0" applyNumberFormat="1" applyFont="1" applyFill="1" applyBorder="1" applyAlignment="1">
      <alignment horizontal="right" vertical="center" wrapText="1"/>
    </xf>
    <xf numFmtId="9" fontId="24" fillId="0" borderId="15" xfId="0" applyNumberFormat="1" applyFont="1" applyFill="1" applyBorder="1" applyAlignment="1">
      <alignment horizontal="right" vertical="center" wrapText="1"/>
    </xf>
    <xf numFmtId="199" fontId="24" fillId="0" borderId="15" xfId="0" applyNumberFormat="1" applyFont="1" applyFill="1" applyBorder="1" applyAlignment="1">
      <alignment horizontal="right" vertical="center" wrapText="1"/>
    </xf>
    <xf numFmtId="199" fontId="24" fillId="32" borderId="15" xfId="0" applyNumberFormat="1" applyFont="1" applyFill="1" applyBorder="1" applyAlignment="1">
      <alignment horizontal="right" vertical="center" wrapText="1"/>
    </xf>
    <xf numFmtId="199" fontId="24" fillId="30" borderId="15" xfId="0" applyNumberFormat="1" applyFont="1" applyFill="1" applyBorder="1" applyAlignment="1">
      <alignment horizontal="right" vertical="center"/>
    </xf>
    <xf numFmtId="199" fontId="26" fillId="34" borderId="15" xfId="0" applyNumberFormat="1" applyFont="1" applyFill="1" applyBorder="1" applyAlignment="1">
      <alignment horizontal="right" vertical="center"/>
    </xf>
    <xf numFmtId="199" fontId="24" fillId="34" borderId="25" xfId="0" applyNumberFormat="1" applyFont="1" applyFill="1" applyBorder="1" applyAlignment="1">
      <alignment horizontal="right" vertical="center"/>
    </xf>
    <xf numFmtId="199" fontId="24" fillId="29" borderId="0" xfId="0" applyNumberFormat="1" applyFont="1" applyFill="1" applyBorder="1" applyAlignment="1">
      <alignment/>
    </xf>
    <xf numFmtId="190" fontId="4" fillId="30" borderId="31" xfId="63" applyNumberFormat="1" applyFont="1" applyFill="1" applyBorder="1" applyAlignment="1">
      <alignment vertical="center" wrapText="1"/>
    </xf>
    <xf numFmtId="0" fontId="24" fillId="29" borderId="15" xfId="0" applyFont="1" applyFill="1" applyBorder="1" applyAlignment="1">
      <alignment vertical="center" wrapText="1"/>
    </xf>
    <xf numFmtId="0" fontId="24" fillId="29" borderId="15" xfId="0" applyFont="1" applyFill="1" applyBorder="1" applyAlignment="1">
      <alignment horizontal="center" vertical="center" wrapText="1"/>
    </xf>
    <xf numFmtId="9" fontId="24" fillId="29" borderId="15" xfId="0" applyNumberFormat="1" applyFont="1" applyFill="1" applyBorder="1" applyAlignment="1">
      <alignment horizontal="center" vertical="center" wrapText="1"/>
    </xf>
    <xf numFmtId="199" fontId="24" fillId="29" borderId="15" xfId="0" applyNumberFormat="1" applyFont="1" applyFill="1" applyBorder="1" applyAlignment="1">
      <alignment horizontal="right" vertical="center" wrapText="1"/>
    </xf>
    <xf numFmtId="192" fontId="24" fillId="29" borderId="15" xfId="63" applyNumberFormat="1" applyFont="1" applyFill="1" applyBorder="1" applyAlignment="1">
      <alignment horizontal="right" vertical="center"/>
    </xf>
    <xf numFmtId="200" fontId="24" fillId="0" borderId="15" xfId="0" applyNumberFormat="1" applyFont="1" applyFill="1" applyBorder="1" applyAlignment="1">
      <alignment horizontal="right"/>
    </xf>
    <xf numFmtId="200" fontId="24" fillId="0" borderId="23" xfId="0" applyNumberFormat="1" applyFont="1" applyFill="1" applyBorder="1" applyAlignment="1">
      <alignment horizontal="right"/>
    </xf>
    <xf numFmtId="201" fontId="24" fillId="0" borderId="15" xfId="0" applyNumberFormat="1" applyFont="1" applyFill="1" applyBorder="1" applyAlignment="1">
      <alignment horizontal="right"/>
    </xf>
    <xf numFmtId="0" fontId="24" fillId="29" borderId="15" xfId="0" applyFont="1" applyFill="1" applyBorder="1" applyAlignment="1">
      <alignment wrapText="1"/>
    </xf>
    <xf numFmtId="193" fontId="24" fillId="0" borderId="0" xfId="0" applyNumberFormat="1" applyFont="1" applyFill="1" applyBorder="1" applyAlignment="1">
      <alignment horizontal="right" vertical="center"/>
    </xf>
    <xf numFmtId="201" fontId="24" fillId="0" borderId="23" xfId="0" applyNumberFormat="1" applyFont="1" applyFill="1" applyBorder="1" applyAlignment="1">
      <alignment horizontal="right"/>
    </xf>
    <xf numFmtId="193" fontId="24" fillId="32" borderId="32" xfId="63" applyNumberFormat="1" applyFont="1" applyFill="1" applyBorder="1" applyAlignment="1">
      <alignment horizontal="right" vertical="center"/>
    </xf>
    <xf numFmtId="193" fontId="24" fillId="34" borderId="23" xfId="63" applyNumberFormat="1" applyFont="1" applyFill="1" applyBorder="1" applyAlignment="1">
      <alignment horizontal="right" vertical="center"/>
    </xf>
    <xf numFmtId="0" fontId="25" fillId="29" borderId="0" xfId="0" applyFont="1" applyFill="1" applyBorder="1" applyAlignment="1">
      <alignment/>
    </xf>
    <xf numFmtId="0" fontId="24" fillId="29" borderId="0" xfId="0" applyFont="1" applyFill="1" applyBorder="1" applyAlignment="1">
      <alignment/>
    </xf>
    <xf numFmtId="0" fontId="26" fillId="29" borderId="0" xfId="0" applyFont="1" applyFill="1" applyBorder="1" applyAlignment="1">
      <alignment vertical="center" wrapText="1"/>
    </xf>
    <xf numFmtId="202" fontId="24" fillId="29" borderId="0" xfId="0" applyNumberFormat="1" applyFont="1" applyFill="1" applyBorder="1" applyAlignment="1">
      <alignment horizontal="right"/>
    </xf>
    <xf numFmtId="171" fontId="4" fillId="30" borderId="31" xfId="63" applyFont="1" applyFill="1" applyBorder="1" applyAlignment="1">
      <alignment vertical="center" wrapText="1"/>
    </xf>
    <xf numFmtId="9" fontId="0" fillId="0" borderId="23" xfId="108" applyFont="1" applyFill="1" applyBorder="1" applyAlignment="1">
      <alignment horizontal="right" vertical="center"/>
    </xf>
    <xf numFmtId="0" fontId="24" fillId="29" borderId="0" xfId="0" applyFont="1" applyFill="1" applyAlignment="1">
      <alignment/>
    </xf>
    <xf numFmtId="192" fontId="0" fillId="0" borderId="23" xfId="108" applyNumberFormat="1" applyFill="1" applyBorder="1" applyAlignment="1">
      <alignment horizontal="right" vertical="center"/>
    </xf>
    <xf numFmtId="191" fontId="24" fillId="30" borderId="15" xfId="0" applyNumberFormat="1" applyFont="1" applyFill="1" applyBorder="1" applyAlignment="1">
      <alignment horizontal="right" vertical="center"/>
    </xf>
    <xf numFmtId="0" fontId="24" fillId="0" borderId="33" xfId="51" applyFont="1" applyFill="1" applyBorder="1" applyAlignment="1">
      <alignment horizontal="left" vertical="top" wrapText="1"/>
      <protection/>
    </xf>
    <xf numFmtId="192" fontId="24" fillId="0" borderId="23" xfId="63" applyNumberFormat="1" applyFont="1" applyFill="1" applyBorder="1" applyAlignment="1">
      <alignment horizontal="right" vertical="center"/>
    </xf>
    <xf numFmtId="0" fontId="24" fillId="29" borderId="22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vertical="center" wrapText="1"/>
    </xf>
    <xf numFmtId="0" fontId="24" fillId="32" borderId="15" xfId="0" applyFont="1" applyFill="1" applyBorder="1" applyAlignment="1">
      <alignment horizontal="center" vertical="center" wrapText="1"/>
    </xf>
    <xf numFmtId="9" fontId="24" fillId="32" borderId="15" xfId="0" applyNumberFormat="1" applyFont="1" applyFill="1" applyBorder="1" applyAlignment="1">
      <alignment horizontal="center" vertical="center" wrapText="1"/>
    </xf>
    <xf numFmtId="191" fontId="24" fillId="32" borderId="15" xfId="0" applyNumberFormat="1" applyFont="1" applyFill="1" applyBorder="1" applyAlignment="1">
      <alignment horizontal="right" vertical="center" wrapText="1"/>
    </xf>
    <xf numFmtId="192" fontId="24" fillId="32" borderId="15" xfId="63" applyNumberFormat="1" applyFont="1" applyFill="1" applyBorder="1" applyAlignment="1">
      <alignment horizontal="right" vertical="center"/>
    </xf>
    <xf numFmtId="9" fontId="0" fillId="32" borderId="23" xfId="108" applyFill="1" applyBorder="1" applyAlignment="1">
      <alignment horizontal="right" vertical="center"/>
    </xf>
    <xf numFmtId="193" fontId="24" fillId="32" borderId="22" xfId="63" applyNumberFormat="1" applyFont="1" applyFill="1" applyBorder="1" applyAlignment="1">
      <alignment horizontal="right" vertical="center"/>
    </xf>
    <xf numFmtId="193" fontId="24" fillId="32" borderId="15" xfId="63" applyNumberFormat="1" applyFont="1" applyFill="1" applyBorder="1" applyAlignment="1">
      <alignment horizontal="right" vertical="center"/>
    </xf>
    <xf numFmtId="192" fontId="24" fillId="32" borderId="23" xfId="63" applyNumberFormat="1" applyFont="1" applyFill="1" applyBorder="1" applyAlignment="1">
      <alignment horizontal="right" vertical="center"/>
    </xf>
    <xf numFmtId="0" fontId="24" fillId="29" borderId="33" xfId="51" applyFont="1" applyFill="1" applyBorder="1" applyAlignment="1">
      <alignment horizontal="left" vertical="top" wrapText="1"/>
      <protection/>
    </xf>
    <xf numFmtId="0" fontId="24" fillId="29" borderId="15" xfId="0" applyFont="1" applyFill="1" applyBorder="1" applyAlignment="1">
      <alignment horizontal="center" vertical="center" wrapText="1"/>
    </xf>
    <xf numFmtId="9" fontId="24" fillId="29" borderId="15" xfId="0" applyNumberFormat="1" applyFont="1" applyFill="1" applyBorder="1" applyAlignment="1">
      <alignment horizontal="center" vertical="center" wrapText="1"/>
    </xf>
    <xf numFmtId="191" fontId="24" fillId="29" borderId="15" xfId="0" applyNumberFormat="1" applyFont="1" applyFill="1" applyBorder="1" applyAlignment="1">
      <alignment horizontal="right" vertical="center" wrapText="1"/>
    </xf>
    <xf numFmtId="192" fontId="24" fillId="29" borderId="15" xfId="63" applyNumberFormat="1" applyFont="1" applyFill="1" applyBorder="1" applyAlignment="1">
      <alignment horizontal="right" vertical="center"/>
    </xf>
    <xf numFmtId="9" fontId="0" fillId="29" borderId="23" xfId="108" applyFill="1" applyBorder="1" applyAlignment="1">
      <alignment horizontal="right" vertical="center"/>
    </xf>
    <xf numFmtId="192" fontId="24" fillId="29" borderId="15" xfId="0" applyNumberFormat="1" applyFont="1" applyFill="1" applyBorder="1" applyAlignment="1">
      <alignment horizontal="right"/>
    </xf>
    <xf numFmtId="192" fontId="24" fillId="29" borderId="23" xfId="0" applyNumberFormat="1" applyFont="1" applyFill="1" applyBorder="1" applyAlignment="1">
      <alignment horizontal="right"/>
    </xf>
    <xf numFmtId="192" fontId="24" fillId="32" borderId="0" xfId="0" applyNumberFormat="1" applyFont="1" applyFill="1" applyBorder="1" applyAlignment="1">
      <alignment vertical="top"/>
    </xf>
    <xf numFmtId="0" fontId="26" fillId="31" borderId="22" xfId="0" applyFont="1" applyFill="1" applyBorder="1" applyAlignment="1">
      <alignment horizontal="center" vertical="center" wrapText="1"/>
    </xf>
    <xf numFmtId="0" fontId="26" fillId="31" borderId="15" xfId="0" applyFont="1" applyFill="1" applyBorder="1" applyAlignment="1">
      <alignment vertical="center" wrapText="1"/>
    </xf>
    <xf numFmtId="0" fontId="26" fillId="31" borderId="15" xfId="0" applyFont="1" applyFill="1" applyBorder="1" applyAlignment="1">
      <alignment horizontal="center" vertical="center" wrapText="1"/>
    </xf>
    <xf numFmtId="0" fontId="24" fillId="30" borderId="15" xfId="0" applyFont="1" applyFill="1" applyBorder="1" applyAlignment="1">
      <alignment/>
    </xf>
    <xf numFmtId="191" fontId="24" fillId="30" borderId="15" xfId="0" applyNumberFormat="1" applyFont="1" applyFill="1" applyBorder="1" applyAlignment="1">
      <alignment horizontal="right" vertical="center"/>
    </xf>
    <xf numFmtId="192" fontId="24" fillId="30" borderId="15" xfId="63" applyNumberFormat="1" applyFont="1" applyFill="1" applyBorder="1" applyAlignment="1">
      <alignment horizontal="right" vertical="center"/>
    </xf>
    <xf numFmtId="9" fontId="0" fillId="30" borderId="23" xfId="108" applyFill="1" applyBorder="1" applyAlignment="1">
      <alignment horizontal="right" vertical="center"/>
    </xf>
    <xf numFmtId="193" fontId="24" fillId="30" borderId="22" xfId="63" applyNumberFormat="1" applyFont="1" applyFill="1" applyBorder="1" applyAlignment="1">
      <alignment horizontal="right" vertical="center"/>
    </xf>
    <xf numFmtId="193" fontId="24" fillId="30" borderId="15" xfId="63" applyNumberFormat="1" applyFont="1" applyFill="1" applyBorder="1" applyAlignment="1">
      <alignment horizontal="right" vertical="center"/>
    </xf>
    <xf numFmtId="192" fontId="24" fillId="30" borderId="23" xfId="63" applyNumberFormat="1" applyFont="1" applyFill="1" applyBorder="1" applyAlignment="1">
      <alignment horizontal="right" vertical="center"/>
    </xf>
    <xf numFmtId="0" fontId="24" fillId="32" borderId="34" xfId="0" applyFont="1" applyFill="1" applyBorder="1" applyAlignment="1">
      <alignment horizontal="center" vertical="center" wrapText="1"/>
    </xf>
    <xf numFmtId="0" fontId="24" fillId="29" borderId="15" xfId="0" applyFont="1" applyFill="1" applyBorder="1" applyAlignment="1">
      <alignment vertical="center" wrapText="1"/>
    </xf>
    <xf numFmtId="0" fontId="24" fillId="29" borderId="15" xfId="0" applyFont="1" applyFill="1" applyBorder="1" applyAlignment="1">
      <alignment/>
    </xf>
    <xf numFmtId="0" fontId="24" fillId="29" borderId="15" xfId="0" applyFont="1" applyFill="1" applyBorder="1" applyAlignment="1">
      <alignment wrapText="1"/>
    </xf>
    <xf numFmtId="192" fontId="24" fillId="32" borderId="30" xfId="63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/>
    </xf>
    <xf numFmtId="193" fontId="24" fillId="0" borderId="35" xfId="63" applyNumberFormat="1" applyFont="1" applyFill="1" applyBorder="1" applyAlignment="1">
      <alignment horizontal="right" vertical="center"/>
    </xf>
    <xf numFmtId="193" fontId="24" fillId="0" borderId="36" xfId="63" applyNumberFormat="1" applyFont="1" applyFill="1" applyBorder="1" applyAlignment="1">
      <alignment horizontal="right" vertical="center"/>
    </xf>
    <xf numFmtId="192" fontId="24" fillId="0" borderId="36" xfId="63" applyNumberFormat="1" applyFont="1" applyFill="1" applyBorder="1" applyAlignment="1">
      <alignment horizontal="right" vertical="center"/>
    </xf>
    <xf numFmtId="192" fontId="24" fillId="0" borderId="37" xfId="63" applyNumberFormat="1" applyFont="1" applyFill="1" applyBorder="1" applyAlignment="1">
      <alignment horizontal="right" vertical="center"/>
    </xf>
    <xf numFmtId="9" fontId="0" fillId="30" borderId="23" xfId="108" applyFont="1" applyFill="1" applyBorder="1" applyAlignment="1">
      <alignment horizontal="right" vertical="center"/>
    </xf>
    <xf numFmtId="0" fontId="24" fillId="29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34" borderId="22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/>
    </xf>
    <xf numFmtId="191" fontId="26" fillId="34" borderId="15" xfId="0" applyNumberFormat="1" applyFont="1" applyFill="1" applyBorder="1" applyAlignment="1">
      <alignment horizontal="right" vertical="center"/>
    </xf>
    <xf numFmtId="192" fontId="24" fillId="34" borderId="15" xfId="63" applyNumberFormat="1" applyFont="1" applyFill="1" applyBorder="1" applyAlignment="1">
      <alignment horizontal="right" vertical="center"/>
    </xf>
    <xf numFmtId="9" fontId="0" fillId="34" borderId="23" xfId="108" applyFont="1" applyFill="1" applyBorder="1" applyAlignment="1">
      <alignment horizontal="right" vertical="center"/>
    </xf>
    <xf numFmtId="193" fontId="24" fillId="34" borderId="29" xfId="63" applyNumberFormat="1" applyFont="1" applyFill="1" applyBorder="1" applyAlignment="1">
      <alignment horizontal="right" vertical="center"/>
    </xf>
    <xf numFmtId="193" fontId="24" fillId="34" borderId="30" xfId="63" applyNumberFormat="1" applyFont="1" applyFill="1" applyBorder="1" applyAlignment="1">
      <alignment horizontal="right" vertical="center"/>
    </xf>
    <xf numFmtId="10" fontId="75" fillId="30" borderId="15" xfId="108" applyNumberFormat="1" applyFont="1" applyFill="1" applyBorder="1" applyAlignment="1">
      <alignment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/>
    </xf>
    <xf numFmtId="191" fontId="24" fillId="34" borderId="25" xfId="0" applyNumberFormat="1" applyFont="1" applyFill="1" applyBorder="1" applyAlignment="1">
      <alignment horizontal="right" vertical="center"/>
    </xf>
    <xf numFmtId="192" fontId="24" fillId="34" borderId="25" xfId="63" applyNumberFormat="1" applyFont="1" applyFill="1" applyBorder="1" applyAlignment="1">
      <alignment horizontal="right" vertical="center"/>
    </xf>
    <xf numFmtId="9" fontId="0" fillId="34" borderId="26" xfId="108" applyFill="1" applyBorder="1" applyAlignment="1">
      <alignment horizontal="right" vertical="center"/>
    </xf>
    <xf numFmtId="193" fontId="24" fillId="34" borderId="24" xfId="63" applyNumberFormat="1" applyFont="1" applyFill="1" applyBorder="1" applyAlignment="1">
      <alignment horizontal="right" vertical="center"/>
    </xf>
    <xf numFmtId="193" fontId="24" fillId="34" borderId="25" xfId="63" applyNumberFormat="1" applyFont="1" applyFill="1" applyBorder="1" applyAlignment="1">
      <alignment horizontal="right" vertical="center"/>
    </xf>
    <xf numFmtId="192" fontId="24" fillId="34" borderId="26" xfId="63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right"/>
    </xf>
    <xf numFmtId="0" fontId="24" fillId="29" borderId="0" xfId="0" applyNumberFormat="1" applyFont="1" applyFill="1" applyBorder="1" applyAlignment="1">
      <alignment horizontal="center" vertical="center" wrapText="1"/>
    </xf>
    <xf numFmtId="0" fontId="24" fillId="29" borderId="0" xfId="0" applyNumberFormat="1" applyFont="1" applyFill="1" applyBorder="1" applyAlignment="1">
      <alignment/>
    </xf>
    <xf numFmtId="192" fontId="76" fillId="29" borderId="0" xfId="0" applyNumberFormat="1" applyFont="1" applyFill="1" applyBorder="1" applyAlignment="1">
      <alignment/>
    </xf>
    <xf numFmtId="192" fontId="76" fillId="29" borderId="0" xfId="0" applyNumberFormat="1" applyFont="1" applyFill="1" applyBorder="1" applyAlignment="1">
      <alignment horizontal="right"/>
    </xf>
    <xf numFmtId="192" fontId="77" fillId="29" borderId="0" xfId="0" applyNumberFormat="1" applyFont="1" applyFill="1" applyBorder="1" applyAlignment="1">
      <alignment/>
    </xf>
    <xf numFmtId="171" fontId="0" fillId="29" borderId="0" xfId="63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24" fillId="32" borderId="15" xfId="87" applyFont="1" applyFill="1" applyBorder="1" applyAlignment="1">
      <alignment horizontal="left" vertical="center" wrapText="1"/>
      <protection/>
    </xf>
    <xf numFmtId="0" fontId="24" fillId="32" borderId="15" xfId="87" applyFont="1" applyFill="1" applyBorder="1" applyAlignment="1">
      <alignment horizontal="center" vertical="center" wrapText="1"/>
      <protection/>
    </xf>
    <xf numFmtId="0" fontId="26" fillId="30" borderId="20" xfId="0" applyFont="1" applyFill="1" applyBorder="1" applyAlignment="1" applyProtection="1">
      <alignment horizontal="center" vertical="center" wrapText="1"/>
      <protection locked="0"/>
    </xf>
    <xf numFmtId="0" fontId="26" fillId="30" borderId="21" xfId="0" applyFont="1" applyFill="1" applyBorder="1" applyAlignment="1" applyProtection="1">
      <alignment horizontal="center" vertical="center" wrapText="1"/>
      <protection locked="0"/>
    </xf>
    <xf numFmtId="0" fontId="26" fillId="31" borderId="22" xfId="87" applyFont="1" applyFill="1" applyBorder="1" applyAlignment="1">
      <alignment horizontal="center" vertical="center" wrapText="1"/>
      <protection/>
    </xf>
    <xf numFmtId="0" fontId="26" fillId="31" borderId="15" xfId="87" applyFont="1" applyFill="1" applyBorder="1" applyAlignment="1">
      <alignment horizontal="left" vertical="center" wrapText="1"/>
      <protection/>
    </xf>
    <xf numFmtId="0" fontId="26" fillId="31" borderId="15" xfId="87" applyFont="1" applyFill="1" applyBorder="1" applyAlignment="1">
      <alignment horizontal="center" vertical="center" wrapText="1"/>
      <protection/>
    </xf>
    <xf numFmtId="0" fontId="26" fillId="31" borderId="23" xfId="87" applyFont="1" applyFill="1" applyBorder="1" applyAlignment="1">
      <alignment horizontal="center" vertical="center" wrapText="1"/>
      <protection/>
    </xf>
    <xf numFmtId="0" fontId="78" fillId="32" borderId="22" xfId="0" applyFont="1" applyFill="1" applyBorder="1" applyAlignment="1">
      <alignment horizontal="center" vertical="top" wrapText="1"/>
    </xf>
    <xf numFmtId="0" fontId="78" fillId="32" borderId="15" xfId="0" applyFont="1" applyFill="1" applyBorder="1" applyAlignment="1">
      <alignment horizontal="left" vertical="top" wrapText="1"/>
    </xf>
    <xf numFmtId="0" fontId="24" fillId="32" borderId="23" xfId="87" applyFont="1" applyFill="1" applyBorder="1" applyAlignment="1">
      <alignment horizontal="center" vertical="center" wrapText="1"/>
      <protection/>
    </xf>
    <xf numFmtId="0" fontId="78" fillId="29" borderId="0" xfId="0" applyFont="1" applyFill="1" applyBorder="1" applyAlignment="1">
      <alignment/>
    </xf>
    <xf numFmtId="0" fontId="24" fillId="29" borderId="22" xfId="87" applyFont="1" applyFill="1" applyBorder="1" applyAlignment="1">
      <alignment horizontal="center" vertical="center" wrapText="1"/>
      <protection/>
    </xf>
    <xf numFmtId="0" fontId="24" fillId="29" borderId="15" xfId="87" applyFont="1" applyFill="1" applyBorder="1" applyAlignment="1">
      <alignment horizontal="left" vertical="center" wrapText="1"/>
      <protection/>
    </xf>
    <xf numFmtId="0" fontId="24" fillId="29" borderId="15" xfId="87" applyFont="1" applyFill="1" applyBorder="1" applyAlignment="1">
      <alignment horizontal="center" vertical="center" wrapText="1"/>
      <protection/>
    </xf>
    <xf numFmtId="4" fontId="24" fillId="29" borderId="15" xfId="87" applyNumberFormat="1" applyFont="1" applyFill="1" applyBorder="1" applyAlignment="1">
      <alignment horizontal="center" vertical="center" wrapText="1"/>
      <protection/>
    </xf>
    <xf numFmtId="0" fontId="24" fillId="29" borderId="15" xfId="87" applyFont="1" applyFill="1" applyBorder="1" applyAlignment="1" quotePrefix="1">
      <alignment horizontal="center" vertical="center" wrapText="1"/>
      <protection/>
    </xf>
    <xf numFmtId="0" fontId="24" fillId="29" borderId="23" xfId="87" applyFont="1" applyFill="1" applyBorder="1" applyAlignment="1">
      <alignment horizontal="center" vertical="center" wrapText="1"/>
      <protection/>
    </xf>
    <xf numFmtId="0" fontId="79" fillId="29" borderId="0" xfId="0" applyFont="1" applyFill="1" applyAlignment="1">
      <alignment horizontal="center"/>
    </xf>
    <xf numFmtId="0" fontId="24" fillId="29" borderId="33" xfId="87" applyFont="1" applyFill="1" applyBorder="1" applyAlignment="1">
      <alignment horizontal="left" vertical="center" wrapText="1"/>
      <protection/>
    </xf>
    <xf numFmtId="0" fontId="24" fillId="0" borderId="22" xfId="87" applyFont="1" applyFill="1" applyBorder="1" applyAlignment="1">
      <alignment horizontal="center" vertical="center" wrapText="1"/>
      <protection/>
    </xf>
    <xf numFmtId="0" fontId="24" fillId="0" borderId="15" xfId="87" applyFont="1" applyFill="1" applyBorder="1" applyAlignment="1">
      <alignment horizontal="left" vertical="center" wrapText="1"/>
      <protection/>
    </xf>
    <xf numFmtId="0" fontId="24" fillId="0" borderId="15" xfId="87" applyFont="1" applyFill="1" applyBorder="1" applyAlignment="1">
      <alignment horizontal="center" vertical="center" wrapText="1"/>
      <protection/>
    </xf>
    <xf numFmtId="0" fontId="24" fillId="0" borderId="23" xfId="87" applyFont="1" applyFill="1" applyBorder="1" applyAlignment="1">
      <alignment horizontal="center" vertical="center" wrapText="1"/>
      <protection/>
    </xf>
    <xf numFmtId="49" fontId="78" fillId="29" borderId="15" xfId="0" applyNumberFormat="1" applyFont="1" applyFill="1" applyBorder="1" applyAlignment="1">
      <alignment/>
    </xf>
    <xf numFmtId="0" fontId="78" fillId="0" borderId="15" xfId="0" applyFont="1" applyBorder="1" applyAlignment="1">
      <alignment horizontal="left"/>
    </xf>
    <xf numFmtId="0" fontId="24" fillId="29" borderId="38" xfId="87" applyFont="1" applyFill="1" applyBorder="1" applyAlignment="1">
      <alignment horizontal="left" vertical="center" wrapText="1"/>
      <protection/>
    </xf>
    <xf numFmtId="0" fontId="24" fillId="0" borderId="15" xfId="87" applyFont="1" applyFill="1" applyBorder="1" applyAlignment="1" quotePrefix="1">
      <alignment horizontal="center" vertical="center" wrapText="1"/>
      <protection/>
    </xf>
    <xf numFmtId="14" fontId="0" fillId="29" borderId="15" xfId="0" applyNumberFormat="1" applyFill="1" applyBorder="1" applyAlignment="1">
      <alignment horizontal="center"/>
    </xf>
    <xf numFmtId="0" fontId="24" fillId="32" borderId="22" xfId="87" applyFont="1" applyFill="1" applyBorder="1" applyAlignment="1">
      <alignment horizontal="center" vertical="center" wrapText="1"/>
      <protection/>
    </xf>
    <xf numFmtId="0" fontId="78" fillId="0" borderId="15" xfId="0" applyFont="1" applyFill="1" applyBorder="1" applyAlignment="1">
      <alignment horizontal="left"/>
    </xf>
    <xf numFmtId="0" fontId="78" fillId="0" borderId="15" xfId="0" applyFont="1" applyFill="1" applyBorder="1" applyAlignment="1">
      <alignment/>
    </xf>
    <xf numFmtId="0" fontId="24" fillId="0" borderId="15" xfId="87" applyFont="1" applyFill="1" applyBorder="1" applyAlignment="1">
      <alignment vertical="center" wrapText="1"/>
      <protection/>
    </xf>
    <xf numFmtId="0" fontId="4" fillId="0" borderId="15" xfId="87" applyFont="1" applyFill="1" applyBorder="1" applyAlignment="1">
      <alignment horizontal="center" vertical="center" wrapText="1"/>
      <protection/>
    </xf>
    <xf numFmtId="0" fontId="78" fillId="29" borderId="22" xfId="0" applyFont="1" applyFill="1" applyBorder="1" applyAlignment="1">
      <alignment horizontal="center" vertical="top" wrapText="1"/>
    </xf>
    <xf numFmtId="0" fontId="26" fillId="34" borderId="24" xfId="87" applyFont="1" applyFill="1" applyBorder="1" applyAlignment="1">
      <alignment horizontal="center" vertical="center" wrapText="1"/>
      <protection/>
    </xf>
    <xf numFmtId="0" fontId="26" fillId="34" borderId="25" xfId="87" applyFont="1" applyFill="1" applyBorder="1" applyAlignment="1">
      <alignment horizontal="left" vertical="center" wrapText="1"/>
      <protection/>
    </xf>
    <xf numFmtId="0" fontId="26" fillId="34" borderId="25" xfId="87" applyFont="1" applyFill="1" applyBorder="1" applyAlignment="1">
      <alignment horizontal="center" vertical="center" wrapText="1"/>
      <protection/>
    </xf>
    <xf numFmtId="0" fontId="26" fillId="34" borderId="26" xfId="87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171" fontId="80" fillId="0" borderId="0" xfId="63" applyFont="1" applyAlignment="1">
      <alignment horizontal="center"/>
    </xf>
    <xf numFmtId="0" fontId="80" fillId="0" borderId="0" xfId="0" applyNumberFormat="1" applyFont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Fill="1" applyAlignment="1">
      <alignment horizontal="center"/>
    </xf>
    <xf numFmtId="0" fontId="31" fillId="20" borderId="15" xfId="0" applyFont="1" applyFill="1" applyBorder="1" applyAlignment="1">
      <alignment horizontal="center" vertical="center"/>
    </xf>
    <xf numFmtId="0" fontId="31" fillId="20" borderId="39" xfId="0" applyFont="1" applyFill="1" applyBorder="1" applyAlignment="1">
      <alignment vertical="center"/>
    </xf>
    <xf numFmtId="0" fontId="31" fillId="20" borderId="15" xfId="0" applyFont="1" applyFill="1" applyBorder="1" applyAlignment="1">
      <alignment horizontal="left" vertical="center"/>
    </xf>
    <xf numFmtId="171" fontId="31" fillId="20" borderId="15" xfId="63" applyFont="1" applyFill="1" applyBorder="1" applyAlignment="1">
      <alignment horizontal="center" vertical="center"/>
    </xf>
    <xf numFmtId="0" fontId="31" fillId="20" borderId="15" xfId="0" applyNumberFormat="1" applyFont="1" applyFill="1" applyBorder="1" applyAlignment="1">
      <alignment horizontal="center" vertical="center"/>
    </xf>
    <xf numFmtId="0" fontId="31" fillId="20" borderId="30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29" borderId="15" xfId="0" applyFont="1" applyFill="1" applyBorder="1" applyAlignment="1">
      <alignment/>
    </xf>
    <xf numFmtId="0" fontId="33" fillId="0" borderId="15" xfId="0" applyFont="1" applyFill="1" applyBorder="1" applyAlignment="1">
      <alignment horizontal="left"/>
    </xf>
    <xf numFmtId="206" fontId="33" fillId="0" borderId="15" xfId="0" applyNumberFormat="1" applyFont="1" applyFill="1" applyBorder="1" applyAlignment="1">
      <alignment horizontal="center"/>
    </xf>
    <xf numFmtId="171" fontId="33" fillId="0" borderId="15" xfId="63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5" xfId="0" applyNumberFormat="1" applyFont="1" applyFill="1" applyBorder="1" applyAlignment="1">
      <alignment horizontal="center"/>
    </xf>
    <xf numFmtId="206" fontId="33" fillId="0" borderId="15" xfId="0" applyNumberFormat="1" applyFont="1" applyFill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33" fillId="35" borderId="15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/>
    </xf>
    <xf numFmtId="0" fontId="33" fillId="35" borderId="15" xfId="0" applyFont="1" applyFill="1" applyBorder="1" applyAlignment="1">
      <alignment horizontal="left"/>
    </xf>
    <xf numFmtId="206" fontId="33" fillId="35" borderId="15" xfId="0" applyNumberFormat="1" applyFont="1" applyFill="1" applyBorder="1" applyAlignment="1">
      <alignment horizontal="center"/>
    </xf>
    <xf numFmtId="171" fontId="33" fillId="35" borderId="15" xfId="63" applyFont="1" applyFill="1" applyBorder="1" applyAlignment="1">
      <alignment horizontal="center"/>
    </xf>
    <xf numFmtId="0" fontId="33" fillId="35" borderId="15" xfId="0" applyFont="1" applyFill="1" applyBorder="1" applyAlignment="1">
      <alignment horizontal="center"/>
    </xf>
    <xf numFmtId="0" fontId="33" fillId="35" borderId="15" xfId="0" applyNumberFormat="1" applyFont="1" applyFill="1" applyBorder="1" applyAlignment="1">
      <alignment horizontal="center"/>
    </xf>
    <xf numFmtId="206" fontId="33" fillId="35" borderId="15" xfId="0" applyNumberFormat="1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/>
    </xf>
    <xf numFmtId="0" fontId="33" fillId="29" borderId="15" xfId="0" applyNumberFormat="1" applyFont="1" applyFill="1" applyBorder="1" applyAlignment="1">
      <alignment horizontal="center" vertical="center"/>
    </xf>
    <xf numFmtId="0" fontId="33" fillId="29" borderId="15" xfId="0" applyFont="1" applyFill="1" applyBorder="1" applyAlignment="1">
      <alignment horizontal="center"/>
    </xf>
    <xf numFmtId="0" fontId="33" fillId="35" borderId="15" xfId="0" applyNumberFormat="1" applyFont="1" applyFill="1" applyBorder="1" applyAlignment="1">
      <alignment horizontal="center" vertical="center"/>
    </xf>
    <xf numFmtId="0" fontId="33" fillId="29" borderId="15" xfId="0" applyFont="1" applyFill="1" applyBorder="1" applyAlignment="1">
      <alignment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vertical="center" wrapText="1"/>
    </xf>
    <xf numFmtId="14" fontId="33" fillId="35" borderId="15" xfId="0" applyNumberFormat="1" applyFont="1" applyFill="1" applyBorder="1" applyAlignment="1">
      <alignment horizontal="center"/>
    </xf>
    <xf numFmtId="0" fontId="33" fillId="35" borderId="30" xfId="0" applyFont="1" applyFill="1" applyBorder="1" applyAlignment="1">
      <alignment horizontal="center"/>
    </xf>
    <xf numFmtId="0" fontId="33" fillId="36" borderId="15" xfId="0" applyFont="1" applyFill="1" applyBorder="1" applyAlignment="1">
      <alignment horizontal="center" vertical="center"/>
    </xf>
    <xf numFmtId="14" fontId="33" fillId="36" borderId="15" xfId="0" applyNumberFormat="1" applyFont="1" applyFill="1" applyBorder="1" applyAlignment="1">
      <alignment horizontal="center"/>
    </xf>
    <xf numFmtId="171" fontId="33" fillId="36" borderId="15" xfId="63" applyFont="1" applyFill="1" applyBorder="1" applyAlignment="1">
      <alignment horizontal="center"/>
    </xf>
    <xf numFmtId="0" fontId="33" fillId="36" borderId="15" xfId="0" applyFont="1" applyFill="1" applyBorder="1" applyAlignment="1">
      <alignment horizontal="center"/>
    </xf>
    <xf numFmtId="0" fontId="33" fillId="36" borderId="30" xfId="0" applyFont="1" applyFill="1" applyBorder="1" applyAlignment="1">
      <alignment horizontal="center"/>
    </xf>
    <xf numFmtId="0" fontId="33" fillId="0" borderId="15" xfId="0" applyFont="1" applyBorder="1" applyAlignment="1">
      <alignment vertical="center"/>
    </xf>
    <xf numFmtId="171" fontId="33" fillId="0" borderId="15" xfId="63" applyFont="1" applyFill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0" fontId="33" fillId="36" borderId="15" xfId="0" applyFont="1" applyFill="1" applyBorder="1" applyAlignment="1">
      <alignment/>
    </xf>
    <xf numFmtId="0" fontId="33" fillId="0" borderId="39" xfId="0" applyFont="1" applyBorder="1" applyAlignment="1">
      <alignment vertical="center"/>
    </xf>
    <xf numFmtId="14" fontId="33" fillId="29" borderId="15" xfId="0" applyNumberFormat="1" applyFont="1" applyFill="1" applyBorder="1" applyAlignment="1">
      <alignment horizontal="center"/>
    </xf>
    <xf numFmtId="0" fontId="33" fillId="29" borderId="15" xfId="0" applyNumberFormat="1" applyFont="1" applyFill="1" applyBorder="1" applyAlignment="1">
      <alignment horizontal="center"/>
    </xf>
    <xf numFmtId="15" fontId="33" fillId="0" borderId="15" xfId="0" applyNumberFormat="1" applyFont="1" applyFill="1" applyBorder="1" applyAlignment="1">
      <alignment horizontal="center" vertical="center"/>
    </xf>
    <xf numFmtId="0" fontId="33" fillId="29" borderId="30" xfId="0" applyFont="1" applyFill="1" applyBorder="1" applyAlignment="1">
      <alignment horizontal="center"/>
    </xf>
    <xf numFmtId="0" fontId="80" fillId="0" borderId="15" xfId="0" applyNumberFormat="1" applyFont="1" applyBorder="1" applyAlignment="1">
      <alignment horizontal="center"/>
    </xf>
    <xf numFmtId="0" fontId="80" fillId="0" borderId="15" xfId="0" applyFont="1" applyBorder="1" applyAlignment="1">
      <alignment/>
    </xf>
    <xf numFmtId="0" fontId="33" fillId="29" borderId="39" xfId="0" applyFont="1" applyFill="1" applyBorder="1" applyAlignment="1">
      <alignment/>
    </xf>
    <xf numFmtId="0" fontId="33" fillId="35" borderId="39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/>
    </xf>
    <xf numFmtId="171" fontId="33" fillId="0" borderId="15" xfId="63" applyFont="1" applyFill="1" applyBorder="1" applyAlignment="1" quotePrefix="1">
      <alignment horizontal="center"/>
    </xf>
    <xf numFmtId="0" fontId="33" fillId="0" borderId="30" xfId="0" applyFont="1" applyFill="1" applyBorder="1" applyAlignment="1">
      <alignment/>
    </xf>
    <xf numFmtId="14" fontId="33" fillId="0" borderId="15" xfId="0" applyNumberFormat="1" applyFont="1" applyFill="1" applyBorder="1" applyAlignment="1">
      <alignment horizontal="center"/>
    </xf>
    <xf numFmtId="0" fontId="33" fillId="20" borderId="15" xfId="0" applyFont="1" applyFill="1" applyBorder="1" applyAlignment="1">
      <alignment horizontal="left" vertical="center" wrapText="1"/>
    </xf>
    <xf numFmtId="0" fontId="33" fillId="20" borderId="15" xfId="0" applyFont="1" applyFill="1" applyBorder="1" applyAlignment="1">
      <alignment horizontal="center" vertical="center" wrapText="1"/>
    </xf>
    <xf numFmtId="171" fontId="33" fillId="20" borderId="15" xfId="63" applyFont="1" applyFill="1" applyBorder="1" applyAlignment="1">
      <alignment horizontal="center" vertical="center" wrapText="1"/>
    </xf>
    <xf numFmtId="0" fontId="33" fillId="20" borderId="15" xfId="0" applyNumberFormat="1" applyFont="1" applyFill="1" applyBorder="1" applyAlignment="1">
      <alignment horizontal="center" vertical="center" wrapText="1"/>
    </xf>
    <xf numFmtId="0" fontId="33" fillId="20" borderId="30" xfId="0" applyFont="1" applyFill="1" applyBorder="1" applyAlignment="1">
      <alignment vertical="center" wrapText="1"/>
    </xf>
    <xf numFmtId="0" fontId="33" fillId="29" borderId="38" xfId="0" applyFont="1" applyFill="1" applyBorder="1" applyAlignment="1">
      <alignment/>
    </xf>
    <xf numFmtId="0" fontId="33" fillId="0" borderId="38" xfId="0" applyFont="1" applyBorder="1" applyAlignment="1">
      <alignment vertical="center"/>
    </xf>
    <xf numFmtId="0" fontId="33" fillId="35" borderId="38" xfId="0" applyFont="1" applyFill="1" applyBorder="1" applyAlignment="1">
      <alignment vertical="center"/>
    </xf>
    <xf numFmtId="15" fontId="33" fillId="35" borderId="15" xfId="0" applyNumberFormat="1" applyFont="1" applyFill="1" applyBorder="1" applyAlignment="1">
      <alignment horizontal="center" vertical="center"/>
    </xf>
    <xf numFmtId="207" fontId="33" fillId="29" borderId="39" xfId="0" applyNumberFormat="1" applyFont="1" applyFill="1" applyBorder="1" applyAlignment="1">
      <alignment vertical="center"/>
    </xf>
    <xf numFmtId="0" fontId="33" fillId="36" borderId="15" xfId="0" applyFont="1" applyFill="1" applyBorder="1" applyAlignment="1">
      <alignment horizontal="left"/>
    </xf>
    <xf numFmtId="206" fontId="33" fillId="36" borderId="15" xfId="0" applyNumberFormat="1" applyFont="1" applyFill="1" applyBorder="1" applyAlignment="1">
      <alignment horizontal="center" vertical="center"/>
    </xf>
    <xf numFmtId="171" fontId="33" fillId="36" borderId="15" xfId="63" applyFont="1" applyFill="1" applyBorder="1" applyAlignment="1">
      <alignment horizontal="center" vertical="center"/>
    </xf>
    <xf numFmtId="0" fontId="33" fillId="36" borderId="15" xfId="0" applyNumberFormat="1" applyFont="1" applyFill="1" applyBorder="1" applyAlignment="1">
      <alignment horizontal="center" vertical="center"/>
    </xf>
    <xf numFmtId="206" fontId="33" fillId="36" borderId="15" xfId="0" applyNumberFormat="1" applyFont="1" applyFill="1" applyBorder="1" applyAlignment="1">
      <alignment horizontal="center"/>
    </xf>
    <xf numFmtId="0" fontId="33" fillId="36" borderId="30" xfId="0" applyFont="1" applyFill="1" applyBorder="1" applyAlignment="1">
      <alignment/>
    </xf>
    <xf numFmtId="0" fontId="33" fillId="35" borderId="36" xfId="0" applyFont="1" applyFill="1" applyBorder="1" applyAlignment="1">
      <alignment horizontal="center" vertical="center"/>
    </xf>
    <xf numFmtId="207" fontId="33" fillId="29" borderId="15" xfId="0" applyNumberFormat="1" applyFont="1" applyFill="1" applyBorder="1" applyAlignment="1">
      <alignment/>
    </xf>
    <xf numFmtId="0" fontId="33" fillId="35" borderId="36" xfId="0" applyFont="1" applyFill="1" applyBorder="1" applyAlignment="1">
      <alignment vertical="center"/>
    </xf>
    <xf numFmtId="0" fontId="33" fillId="0" borderId="15" xfId="0" applyFont="1" applyFill="1" applyBorder="1" applyAlignment="1">
      <alignment/>
    </xf>
    <xf numFmtId="0" fontId="33" fillId="36" borderId="36" xfId="0" applyFont="1" applyFill="1" applyBorder="1" applyAlignment="1">
      <alignment horizontal="center" vertical="center"/>
    </xf>
    <xf numFmtId="0" fontId="33" fillId="29" borderId="36" xfId="0" applyFont="1" applyFill="1" applyBorder="1" applyAlignment="1">
      <alignment horizontal="center" vertical="center"/>
    </xf>
    <xf numFmtId="0" fontId="33" fillId="29" borderId="15" xfId="0" applyFont="1" applyFill="1" applyBorder="1" applyAlignment="1">
      <alignment horizontal="left"/>
    </xf>
    <xf numFmtId="206" fontId="33" fillId="29" borderId="15" xfId="0" applyNumberFormat="1" applyFont="1" applyFill="1" applyBorder="1" applyAlignment="1">
      <alignment horizontal="center" vertical="center"/>
    </xf>
    <xf numFmtId="171" fontId="33" fillId="29" borderId="15" xfId="63" applyFont="1" applyFill="1" applyBorder="1" applyAlignment="1">
      <alignment horizontal="center"/>
    </xf>
    <xf numFmtId="206" fontId="33" fillId="29" borderId="15" xfId="0" applyNumberFormat="1" applyFont="1" applyFill="1" applyBorder="1" applyAlignment="1">
      <alignment horizontal="center"/>
    </xf>
    <xf numFmtId="0" fontId="33" fillId="29" borderId="30" xfId="0" applyFont="1" applyFill="1" applyBorder="1" applyAlignment="1">
      <alignment/>
    </xf>
    <xf numFmtId="0" fontId="33" fillId="36" borderId="36" xfId="0" applyFont="1" applyFill="1" applyBorder="1" applyAlignment="1">
      <alignment vertical="center"/>
    </xf>
    <xf numFmtId="208" fontId="33" fillId="36" borderId="15" xfId="0" applyNumberFormat="1" applyFont="1" applyFill="1" applyBorder="1" applyAlignment="1">
      <alignment horizontal="center"/>
    </xf>
    <xf numFmtId="0" fontId="33" fillId="29" borderId="1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left"/>
    </xf>
    <xf numFmtId="207" fontId="33" fillId="36" borderId="15" xfId="0" applyNumberFormat="1" applyFont="1" applyFill="1" applyBorder="1" applyAlignment="1">
      <alignment/>
    </xf>
    <xf numFmtId="206" fontId="33" fillId="0" borderId="36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29" borderId="15" xfId="0" applyFont="1" applyFill="1" applyBorder="1" applyAlignment="1">
      <alignment vertical="center" wrapText="1"/>
    </xf>
    <xf numFmtId="0" fontId="33" fillId="20" borderId="40" xfId="0" applyFont="1" applyFill="1" applyBorder="1" applyAlignment="1">
      <alignment horizontal="left"/>
    </xf>
    <xf numFmtId="0" fontId="33" fillId="36" borderId="33" xfId="0" applyFont="1" applyFill="1" applyBorder="1" applyAlignment="1">
      <alignment horizontal="left"/>
    </xf>
    <xf numFmtId="207" fontId="33" fillId="0" borderId="15" xfId="0" applyNumberFormat="1" applyFont="1" applyFill="1" applyBorder="1" applyAlignment="1">
      <alignment/>
    </xf>
    <xf numFmtId="207" fontId="33" fillId="35" borderId="15" xfId="0" applyNumberFormat="1" applyFont="1" applyFill="1" applyBorder="1" applyAlignment="1">
      <alignment/>
    </xf>
    <xf numFmtId="0" fontId="33" fillId="35" borderId="33" xfId="0" applyFont="1" applyFill="1" applyBorder="1" applyAlignment="1">
      <alignment horizontal="left"/>
    </xf>
    <xf numFmtId="206" fontId="33" fillId="35" borderId="36" xfId="0" applyNumberFormat="1" applyFont="1" applyFill="1" applyBorder="1" applyAlignment="1">
      <alignment horizontal="center" vertical="center"/>
    </xf>
    <xf numFmtId="206" fontId="33" fillId="0" borderId="40" xfId="0" applyNumberFormat="1" applyFont="1" applyFill="1" applyBorder="1" applyAlignment="1">
      <alignment horizontal="center" vertical="center"/>
    </xf>
    <xf numFmtId="0" fontId="33" fillId="35" borderId="33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left"/>
    </xf>
    <xf numFmtId="0" fontId="33" fillId="29" borderId="33" xfId="0" applyFont="1" applyFill="1" applyBorder="1" applyAlignment="1">
      <alignment horizontal="left"/>
    </xf>
    <xf numFmtId="206" fontId="33" fillId="29" borderId="36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207" fontId="33" fillId="29" borderId="39" xfId="0" applyNumberFormat="1" applyFont="1" applyFill="1" applyBorder="1" applyAlignment="1">
      <alignment/>
    </xf>
    <xf numFmtId="0" fontId="33" fillId="0" borderId="39" xfId="0" applyFont="1" applyFill="1" applyBorder="1" applyAlignment="1">
      <alignment horizontal="left"/>
    </xf>
    <xf numFmtId="206" fontId="33" fillId="0" borderId="39" xfId="0" applyNumberFormat="1" applyFont="1" applyFill="1" applyBorder="1" applyAlignment="1">
      <alignment horizontal="center" vertical="center"/>
    </xf>
    <xf numFmtId="171" fontId="33" fillId="0" borderId="39" xfId="63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39" xfId="0" applyNumberFormat="1" applyFont="1" applyFill="1" applyBorder="1" applyAlignment="1">
      <alignment horizontal="center" vertical="center"/>
    </xf>
    <xf numFmtId="0" fontId="33" fillId="0" borderId="41" xfId="0" applyFont="1" applyBorder="1" applyAlignment="1">
      <alignment/>
    </xf>
    <xf numFmtId="0" fontId="33" fillId="0" borderId="15" xfId="0" applyFont="1" applyBorder="1" applyAlignment="1">
      <alignment/>
    </xf>
    <xf numFmtId="0" fontId="33" fillId="20" borderId="36" xfId="0" applyFont="1" applyFill="1" applyBorder="1" applyAlignment="1">
      <alignment vertical="center" wrapText="1"/>
    </xf>
    <xf numFmtId="206" fontId="33" fillId="36" borderId="36" xfId="0" applyNumberFormat="1" applyFont="1" applyFill="1" applyBorder="1" applyAlignment="1">
      <alignment horizontal="center" vertical="center"/>
    </xf>
    <xf numFmtId="0" fontId="33" fillId="36" borderId="40" xfId="0" applyFont="1" applyFill="1" applyBorder="1" applyAlignment="1">
      <alignment horizontal="left"/>
    </xf>
    <xf numFmtId="0" fontId="33" fillId="29" borderId="40" xfId="0" applyFont="1" applyFill="1" applyBorder="1" applyAlignment="1">
      <alignment horizontal="left"/>
    </xf>
    <xf numFmtId="0" fontId="33" fillId="36" borderId="15" xfId="0" applyNumberFormat="1" applyFont="1" applyFill="1" applyBorder="1" applyAlignment="1">
      <alignment horizontal="center"/>
    </xf>
    <xf numFmtId="0" fontId="33" fillId="35" borderId="39" xfId="0" applyFont="1" applyFill="1" applyBorder="1" applyAlignment="1">
      <alignment horizontal="center" vertical="center"/>
    </xf>
    <xf numFmtId="207" fontId="33" fillId="35" borderId="39" xfId="0" applyNumberFormat="1" applyFont="1" applyFill="1" applyBorder="1" applyAlignment="1">
      <alignment/>
    </xf>
    <xf numFmtId="0" fontId="33" fillId="35" borderId="39" xfId="0" applyFont="1" applyFill="1" applyBorder="1" applyAlignment="1">
      <alignment horizontal="left"/>
    </xf>
    <xf numFmtId="206" fontId="33" fillId="35" borderId="39" xfId="0" applyNumberFormat="1" applyFont="1" applyFill="1" applyBorder="1" applyAlignment="1">
      <alignment horizontal="center" vertical="center"/>
    </xf>
    <xf numFmtId="171" fontId="33" fillId="35" borderId="39" xfId="63" applyFont="1" applyFill="1" applyBorder="1" applyAlignment="1">
      <alignment horizontal="center"/>
    </xf>
    <xf numFmtId="0" fontId="33" fillId="35" borderId="39" xfId="0" applyFont="1" applyFill="1" applyBorder="1" applyAlignment="1">
      <alignment horizontal="center"/>
    </xf>
    <xf numFmtId="0" fontId="33" fillId="35" borderId="39" xfId="0" applyNumberFormat="1" applyFont="1" applyFill="1" applyBorder="1" applyAlignment="1">
      <alignment horizontal="center" vertical="center"/>
    </xf>
    <xf numFmtId="0" fontId="33" fillId="35" borderId="41" xfId="0" applyFont="1" applyFill="1" applyBorder="1" applyAlignment="1">
      <alignment/>
    </xf>
    <xf numFmtId="0" fontId="33" fillId="0" borderId="39" xfId="0" applyFont="1" applyFill="1" applyBorder="1" applyAlignment="1">
      <alignment horizontal="center" vertical="center"/>
    </xf>
    <xf numFmtId="207" fontId="33" fillId="0" borderId="39" xfId="0" applyNumberFormat="1" applyFont="1" applyFill="1" applyBorder="1" applyAlignment="1">
      <alignment/>
    </xf>
    <xf numFmtId="0" fontId="33" fillId="0" borderId="41" xfId="0" applyFont="1" applyFill="1" applyBorder="1" applyAlignment="1">
      <alignment/>
    </xf>
    <xf numFmtId="207" fontId="33" fillId="35" borderId="36" xfId="0" applyNumberFormat="1" applyFont="1" applyFill="1" applyBorder="1" applyAlignment="1">
      <alignment/>
    </xf>
    <xf numFmtId="0" fontId="33" fillId="35" borderId="36" xfId="0" applyFont="1" applyFill="1" applyBorder="1" applyAlignment="1">
      <alignment horizontal="left"/>
    </xf>
    <xf numFmtId="171" fontId="33" fillId="35" borderId="36" xfId="63" applyFont="1" applyFill="1" applyBorder="1" applyAlignment="1">
      <alignment horizontal="center"/>
    </xf>
    <xf numFmtId="0" fontId="33" fillId="35" borderId="36" xfId="0" applyFont="1" applyFill="1" applyBorder="1" applyAlignment="1">
      <alignment horizontal="center"/>
    </xf>
    <xf numFmtId="0" fontId="33" fillId="35" borderId="36" xfId="0" applyNumberFormat="1" applyFont="1" applyFill="1" applyBorder="1" applyAlignment="1">
      <alignment horizontal="center" vertical="center"/>
    </xf>
    <xf numFmtId="0" fontId="33" fillId="35" borderId="42" xfId="0" applyFont="1" applyFill="1" applyBorder="1" applyAlignment="1">
      <alignment/>
    </xf>
    <xf numFmtId="15" fontId="33" fillId="29" borderId="15" xfId="0" applyNumberFormat="1" applyFont="1" applyFill="1" applyBorder="1" applyAlignment="1">
      <alignment horizontal="left"/>
    </xf>
    <xf numFmtId="15" fontId="33" fillId="35" borderId="15" xfId="0" applyNumberFormat="1" applyFont="1" applyFill="1" applyBorder="1" applyAlignment="1">
      <alignment horizontal="left"/>
    </xf>
    <xf numFmtId="15" fontId="33" fillId="29" borderId="15" xfId="0" applyNumberFormat="1" applyFont="1" applyFill="1" applyBorder="1" applyAlignment="1">
      <alignment horizontal="center" vertical="center"/>
    </xf>
    <xf numFmtId="0" fontId="33" fillId="29" borderId="15" xfId="0" applyFont="1" applyFill="1" applyBorder="1" applyAlignment="1">
      <alignment wrapText="1"/>
    </xf>
    <xf numFmtId="206" fontId="33" fillId="36" borderId="30" xfId="0" applyNumberFormat="1" applyFont="1" applyFill="1" applyBorder="1" applyAlignment="1">
      <alignment horizontal="center" vertical="center"/>
    </xf>
    <xf numFmtId="2" fontId="33" fillId="36" borderId="15" xfId="0" applyNumberFormat="1" applyFont="1" applyFill="1" applyBorder="1" applyAlignment="1">
      <alignment horizontal="center"/>
    </xf>
    <xf numFmtId="1" fontId="33" fillId="0" borderId="1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/>
    </xf>
    <xf numFmtId="0" fontId="33" fillId="36" borderId="15" xfId="0" applyFont="1" applyFill="1" applyBorder="1" applyAlignment="1">
      <alignment/>
    </xf>
    <xf numFmtId="207" fontId="48" fillId="29" borderId="15" xfId="0" applyNumberFormat="1" applyFont="1" applyFill="1" applyBorder="1" applyAlignment="1">
      <alignment/>
    </xf>
    <xf numFmtId="207" fontId="33" fillId="0" borderId="15" xfId="0" applyNumberFormat="1" applyFont="1" applyFill="1" applyBorder="1" applyAlignment="1">
      <alignment horizontal="left"/>
    </xf>
    <xf numFmtId="0" fontId="80" fillId="0" borderId="15" xfId="0" applyFont="1" applyBorder="1" applyAlignment="1">
      <alignment horizontal="left"/>
    </xf>
    <xf numFmtId="16" fontId="80" fillId="0" borderId="15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207" fontId="33" fillId="29" borderId="15" xfId="0" applyNumberFormat="1" applyFont="1" applyFill="1" applyBorder="1" applyAlignment="1">
      <alignment horizontal="center"/>
    </xf>
    <xf numFmtId="0" fontId="80" fillId="0" borderId="15" xfId="0" applyFont="1" applyBorder="1" applyAlignment="1">
      <alignment vertical="top"/>
    </xf>
    <xf numFmtId="0" fontId="80" fillId="29" borderId="15" xfId="0" applyFont="1" applyFill="1" applyBorder="1" applyAlignment="1">
      <alignment/>
    </xf>
    <xf numFmtId="207" fontId="33" fillId="36" borderId="36" xfId="0" applyNumberFormat="1" applyFont="1" applyFill="1" applyBorder="1" applyAlignment="1">
      <alignment/>
    </xf>
    <xf numFmtId="0" fontId="33" fillId="36" borderId="36" xfId="0" applyFont="1" applyFill="1" applyBorder="1" applyAlignment="1">
      <alignment horizontal="left"/>
    </xf>
    <xf numFmtId="0" fontId="33" fillId="36" borderId="36" xfId="0" applyNumberFormat="1" applyFont="1" applyFill="1" applyBorder="1" applyAlignment="1">
      <alignment horizontal="center" vertical="center"/>
    </xf>
    <xf numFmtId="171" fontId="33" fillId="36" borderId="36" xfId="63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horizontal="center"/>
    </xf>
    <xf numFmtId="0" fontId="33" fillId="36" borderId="42" xfId="0" applyFont="1" applyFill="1" applyBorder="1" applyAlignment="1">
      <alignment/>
    </xf>
    <xf numFmtId="171" fontId="80" fillId="0" borderId="15" xfId="63" applyFont="1" applyBorder="1" applyAlignment="1">
      <alignment horizontal="center"/>
    </xf>
    <xf numFmtId="171" fontId="33" fillId="29" borderId="0" xfId="63" applyFont="1" applyFill="1" applyAlignment="1">
      <alignment horizontal="center"/>
    </xf>
    <xf numFmtId="0" fontId="33" fillId="29" borderId="15" xfId="0" applyFont="1" applyFill="1" applyBorder="1" applyAlignment="1">
      <alignment/>
    </xf>
    <xf numFmtId="0" fontId="80" fillId="0" borderId="15" xfId="0" applyFont="1" applyBorder="1" applyAlignment="1">
      <alignment horizontal="center" vertical="center"/>
    </xf>
    <xf numFmtId="0" fontId="80" fillId="29" borderId="15" xfId="0" applyFont="1" applyFill="1" applyBorder="1" applyAlignment="1">
      <alignment horizontal="left"/>
    </xf>
    <xf numFmtId="16" fontId="80" fillId="29" borderId="15" xfId="0" applyNumberFormat="1" applyFont="1" applyFill="1" applyBorder="1" applyAlignment="1">
      <alignment horizontal="center"/>
    </xf>
    <xf numFmtId="171" fontId="80" fillId="29" borderId="15" xfId="63" applyFont="1" applyFill="1" applyBorder="1" applyAlignment="1">
      <alignment horizontal="center"/>
    </xf>
    <xf numFmtId="0" fontId="80" fillId="29" borderId="15" xfId="0" applyNumberFormat="1" applyFont="1" applyFill="1" applyBorder="1" applyAlignment="1">
      <alignment horizontal="center"/>
    </xf>
    <xf numFmtId="0" fontId="80" fillId="29" borderId="15" xfId="0" applyFont="1" applyFill="1" applyBorder="1" applyAlignment="1">
      <alignment horizontal="center"/>
    </xf>
    <xf numFmtId="0" fontId="80" fillId="29" borderId="15" xfId="0" applyFont="1" applyFill="1" applyBorder="1" applyAlignment="1">
      <alignment/>
    </xf>
    <xf numFmtId="0" fontId="80" fillId="0" borderId="15" xfId="0" applyFont="1" applyBorder="1" applyAlignment="1">
      <alignment/>
    </xf>
    <xf numFmtId="0" fontId="33" fillId="36" borderId="30" xfId="0" applyFont="1" applyFill="1" applyBorder="1" applyAlignment="1">
      <alignment horizontal="center" vertical="center"/>
    </xf>
    <xf numFmtId="206" fontId="80" fillId="0" borderId="15" xfId="0" applyNumberFormat="1" applyFont="1" applyBorder="1" applyAlignment="1">
      <alignment horizontal="center"/>
    </xf>
    <xf numFmtId="0" fontId="49" fillId="29" borderId="15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2" fillId="29" borderId="0" xfId="0" applyFont="1" applyFill="1" applyBorder="1" applyAlignment="1">
      <alignment horizontal="center" vertical="top" wrapText="1"/>
    </xf>
    <xf numFmtId="0" fontId="23" fillId="29" borderId="0" xfId="0" applyFont="1" applyFill="1" applyBorder="1" applyAlignment="1">
      <alignment horizontal="left" vertical="center"/>
    </xf>
    <xf numFmtId="0" fontId="23" fillId="20" borderId="15" xfId="0" applyFont="1" applyFill="1" applyBorder="1" applyAlignment="1">
      <alignment horizontal="center" vertical="center" wrapText="1"/>
    </xf>
    <xf numFmtId="14" fontId="23" fillId="20" borderId="15" xfId="0" applyNumberFormat="1" applyFont="1" applyFill="1" applyBorder="1" applyAlignment="1">
      <alignment horizontal="center" vertical="center"/>
    </xf>
    <xf numFmtId="197" fontId="23" fillId="20" borderId="15" xfId="0" applyNumberFormat="1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197" fontId="0" fillId="37" borderId="15" xfId="0" applyNumberFormat="1" applyFill="1" applyBorder="1" applyAlignment="1">
      <alignment/>
    </xf>
    <xf numFmtId="209" fontId="0" fillId="37" borderId="15" xfId="0" applyNumberFormat="1" applyFill="1" applyBorder="1" applyAlignment="1">
      <alignment/>
    </xf>
    <xf numFmtId="14" fontId="0" fillId="37" borderId="15" xfId="0" applyNumberFormat="1" applyFill="1" applyBorder="1" applyAlignment="1">
      <alignment/>
    </xf>
    <xf numFmtId="210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37" borderId="15" xfId="0" applyFill="1" applyBorder="1" applyAlignment="1">
      <alignment horizontal="left"/>
    </xf>
    <xf numFmtId="14" fontId="0" fillId="37" borderId="15" xfId="0" applyNumberFormat="1" applyFont="1" applyFill="1" applyBorder="1" applyAlignment="1">
      <alignment/>
    </xf>
    <xf numFmtId="0" fontId="0" fillId="37" borderId="15" xfId="0" applyFill="1" applyBorder="1" applyAlignment="1">
      <alignment/>
    </xf>
    <xf numFmtId="0" fontId="34" fillId="20" borderId="15" xfId="0" applyFont="1" applyFill="1" applyBorder="1" applyAlignment="1">
      <alignment horizontal="center" vertical="center"/>
    </xf>
    <xf numFmtId="14" fontId="0" fillId="20" borderId="15" xfId="0" applyNumberFormat="1" applyFont="1" applyFill="1" applyBorder="1" applyAlignment="1">
      <alignment horizontal="center"/>
    </xf>
    <xf numFmtId="197" fontId="0" fillId="20" borderId="15" xfId="0" applyNumberFormat="1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97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97" fontId="0" fillId="0" borderId="0" xfId="0" applyNumberFormat="1" applyFill="1" applyBorder="1" applyAlignment="1">
      <alignment/>
    </xf>
    <xf numFmtId="20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4" fontId="23" fillId="20" borderId="33" xfId="0" applyNumberFormat="1" applyFont="1" applyFill="1" applyBorder="1" applyAlignment="1">
      <alignment horizontal="center" vertical="top"/>
    </xf>
    <xf numFmtId="197" fontId="23" fillId="20" borderId="15" xfId="0" applyNumberFormat="1" applyFont="1" applyFill="1" applyBorder="1" applyAlignment="1">
      <alignment horizontal="center" vertical="top" wrapText="1"/>
    </xf>
    <xf numFmtId="14" fontId="0" fillId="0" borderId="15" xfId="0" applyNumberFormat="1" applyBorder="1" applyAlignment="1">
      <alignment horizontal="center"/>
    </xf>
    <xf numFmtId="197" fontId="0" fillId="0" borderId="15" xfId="0" applyNumberFormat="1" applyBorder="1" applyAlignment="1">
      <alignment/>
    </xf>
    <xf numFmtId="186" fontId="0" fillId="0" borderId="15" xfId="0" applyNumberFormat="1" applyBorder="1" applyAlignment="1">
      <alignment/>
    </xf>
    <xf numFmtId="211" fontId="0" fillId="0" borderId="15" xfId="0" applyNumberFormat="1" applyBorder="1" applyAlignment="1">
      <alignment/>
    </xf>
    <xf numFmtId="197" fontId="64" fillId="37" borderId="15" xfId="113" applyNumberFormat="1" applyFont="1" applyFill="1" applyBorder="1" applyAlignment="1">
      <alignment/>
    </xf>
    <xf numFmtId="186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97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81" fillId="30" borderId="18" xfId="0" applyFont="1" applyFill="1" applyBorder="1" applyAlignment="1">
      <alignment/>
    </xf>
    <xf numFmtId="0" fontId="83" fillId="38" borderId="0" xfId="0" applyFont="1" applyFill="1" applyAlignment="1">
      <alignment horizontal="center"/>
    </xf>
    <xf numFmtId="212" fontId="0" fillId="0" borderId="15" xfId="0" applyNumberFormat="1" applyBorder="1" applyAlignment="1">
      <alignment/>
    </xf>
    <xf numFmtId="213" fontId="81" fillId="30" borderId="17" xfId="0" applyNumberFormat="1" applyFont="1" applyFill="1" applyBorder="1" applyAlignment="1">
      <alignment/>
    </xf>
    <xf numFmtId="187" fontId="0" fillId="0" borderId="15" xfId="0" applyNumberFormat="1" applyBorder="1" applyAlignment="1">
      <alignment/>
    </xf>
    <xf numFmtId="186" fontId="64" fillId="37" borderId="15" xfId="113" applyNumberFormat="1" applyFont="1" applyFill="1" applyBorder="1" applyAlignment="1">
      <alignment/>
    </xf>
    <xf numFmtId="0" fontId="84" fillId="0" borderId="0" xfId="0" applyFont="1" applyAlignment="1">
      <alignment horizontal="center"/>
    </xf>
    <xf numFmtId="14" fontId="24" fillId="29" borderId="15" xfId="87" applyNumberFormat="1" applyFont="1" applyFill="1" applyBorder="1" applyAlignment="1">
      <alignment horizontal="center" vertical="center" wrapText="1"/>
      <protection/>
    </xf>
    <xf numFmtId="14" fontId="78" fillId="29" borderId="15" xfId="0" applyNumberFormat="1" applyFont="1" applyFill="1" applyBorder="1" applyAlignment="1">
      <alignment/>
    </xf>
    <xf numFmtId="14" fontId="78" fillId="29" borderId="0" xfId="0" applyNumberFormat="1" applyFont="1" applyFill="1" applyBorder="1" applyAlignment="1">
      <alignment horizontal="center"/>
    </xf>
    <xf numFmtId="14" fontId="78" fillId="29" borderId="15" xfId="0" applyNumberFormat="1" applyFont="1" applyFill="1" applyBorder="1" applyAlignment="1">
      <alignment horizontal="center"/>
    </xf>
    <xf numFmtId="14" fontId="24" fillId="32" borderId="15" xfId="87" applyNumberFormat="1" applyFont="1" applyFill="1" applyBorder="1" applyAlignment="1">
      <alignment horizontal="center" vertical="center" wrapText="1"/>
      <protection/>
    </xf>
    <xf numFmtId="14" fontId="26" fillId="31" borderId="15" xfId="87" applyNumberFormat="1" applyFont="1" applyFill="1" applyBorder="1" applyAlignment="1">
      <alignment horizontal="center" vertical="center" wrapText="1"/>
      <protection/>
    </xf>
    <xf numFmtId="14" fontId="26" fillId="34" borderId="25" xfId="87" applyNumberFormat="1" applyFont="1" applyFill="1" applyBorder="1" applyAlignment="1">
      <alignment horizontal="center" vertical="center" wrapText="1"/>
      <protection/>
    </xf>
    <xf numFmtId="0" fontId="35" fillId="31" borderId="19" xfId="87" applyFont="1" applyFill="1" applyBorder="1" applyAlignment="1">
      <alignment horizontal="center" vertical="center" wrapText="1"/>
      <protection/>
    </xf>
    <xf numFmtId="214" fontId="81" fillId="30" borderId="17" xfId="0" applyNumberFormat="1" applyFont="1" applyFill="1" applyBorder="1" applyAlignment="1">
      <alignment/>
    </xf>
    <xf numFmtId="0" fontId="83" fillId="0" borderId="0" xfId="0" applyFont="1" applyFill="1" applyAlignment="1">
      <alignment horizontal="center"/>
    </xf>
    <xf numFmtId="0" fontId="85" fillId="29" borderId="16" xfId="95" applyFont="1" applyFill="1" applyBorder="1" applyAlignment="1">
      <alignment horizontal="center" vertical="top" wrapText="1"/>
      <protection/>
    </xf>
    <xf numFmtId="0" fontId="85" fillId="29" borderId="43" xfId="95" applyFont="1" applyFill="1" applyBorder="1" applyAlignment="1">
      <alignment horizontal="left" vertical="top" wrapText="1"/>
      <protection/>
    </xf>
    <xf numFmtId="0" fontId="64" fillId="0" borderId="43" xfId="95" applyBorder="1">
      <alignment/>
      <protection/>
    </xf>
    <xf numFmtId="0" fontId="64" fillId="0" borderId="43" xfId="95" applyFill="1" applyBorder="1">
      <alignment/>
      <protection/>
    </xf>
    <xf numFmtId="9" fontId="64" fillId="0" borderId="43" xfId="95" applyNumberFormat="1" applyBorder="1">
      <alignment/>
      <protection/>
    </xf>
    <xf numFmtId="0" fontId="64" fillId="0" borderId="31" xfId="95" applyBorder="1">
      <alignment/>
      <protection/>
    </xf>
    <xf numFmtId="0" fontId="64" fillId="0" borderId="0" xfId="95">
      <alignment/>
      <protection/>
    </xf>
    <xf numFmtId="0" fontId="85" fillId="29" borderId="44" xfId="95" applyFont="1" applyFill="1" applyBorder="1" applyAlignment="1">
      <alignment horizontal="center" vertical="top" wrapText="1"/>
      <protection/>
    </xf>
    <xf numFmtId="0" fontId="85" fillId="29" borderId="0" xfId="95" applyFont="1" applyFill="1" applyBorder="1" applyAlignment="1">
      <alignment horizontal="left" vertical="top" wrapText="1"/>
      <protection/>
    </xf>
    <xf numFmtId="0" fontId="64" fillId="0" borderId="0" xfId="95" applyBorder="1">
      <alignment/>
      <protection/>
    </xf>
    <xf numFmtId="0" fontId="64" fillId="0" borderId="0" xfId="95" applyFill="1" applyBorder="1">
      <alignment/>
      <protection/>
    </xf>
    <xf numFmtId="9" fontId="64" fillId="0" borderId="0" xfId="95" applyNumberFormat="1" applyBorder="1">
      <alignment/>
      <protection/>
    </xf>
    <xf numFmtId="0" fontId="64" fillId="0" borderId="45" xfId="95" applyBorder="1">
      <alignment/>
      <protection/>
    </xf>
    <xf numFmtId="0" fontId="86" fillId="0" borderId="0" xfId="95" applyFont="1" applyBorder="1">
      <alignment/>
      <protection/>
    </xf>
    <xf numFmtId="0" fontId="82" fillId="29" borderId="44" xfId="95" applyFont="1" applyFill="1" applyBorder="1" applyAlignment="1">
      <alignment horizontal="center" vertical="top" wrapText="1"/>
      <protection/>
    </xf>
    <xf numFmtId="0" fontId="82" fillId="0" borderId="0" xfId="95" applyFont="1" applyAlignment="1">
      <alignment horizontal="left" vertical="center" wrapText="1"/>
      <protection/>
    </xf>
    <xf numFmtId="9" fontId="64" fillId="0" borderId="0" xfId="95" applyNumberFormat="1" applyFill="1" applyBorder="1">
      <alignment/>
      <protection/>
    </xf>
    <xf numFmtId="0" fontId="64" fillId="0" borderId="45" xfId="95" applyFill="1" applyBorder="1">
      <alignment/>
      <protection/>
    </xf>
    <xf numFmtId="0" fontId="23" fillId="0" borderId="0" xfId="95" applyFont="1" applyAlignment="1">
      <alignment vertical="center"/>
      <protection/>
    </xf>
    <xf numFmtId="0" fontId="35" fillId="0" borderId="0" xfId="87" applyFont="1" applyFill="1" applyBorder="1" applyAlignment="1">
      <alignment horizontal="center" vertical="center" wrapText="1"/>
      <protection/>
    </xf>
    <xf numFmtId="0" fontId="35" fillId="31" borderId="46" xfId="87" applyFont="1" applyFill="1" applyBorder="1" applyAlignment="1">
      <alignment horizontal="center" vertical="center" wrapText="1"/>
      <protection/>
    </xf>
    <xf numFmtId="0" fontId="26" fillId="31" borderId="19" xfId="87" applyFont="1" applyFill="1" applyBorder="1" applyAlignment="1">
      <alignment horizontal="center" vertical="center" wrapText="1"/>
      <protection/>
    </xf>
    <xf numFmtId="0" fontId="26" fillId="31" borderId="20" xfId="87" applyFont="1" applyFill="1" applyBorder="1" applyAlignment="1">
      <alignment vertical="center" wrapText="1"/>
      <protection/>
    </xf>
    <xf numFmtId="192" fontId="24" fillId="30" borderId="20" xfId="46" applyNumberFormat="1" applyFont="1" applyFill="1" applyBorder="1" applyAlignment="1">
      <alignment horizontal="right" vertical="center"/>
    </xf>
    <xf numFmtId="10" fontId="24" fillId="30" borderId="20" xfId="104" applyNumberFormat="1" applyFont="1" applyFill="1" applyBorder="1" applyAlignment="1">
      <alignment horizontal="right" vertical="center"/>
    </xf>
    <xf numFmtId="9" fontId="0" fillId="30" borderId="35" xfId="103" applyNumberFormat="1" applyFill="1" applyBorder="1" applyAlignment="1">
      <alignment horizontal="right" vertical="center"/>
    </xf>
    <xf numFmtId="9" fontId="0" fillId="30" borderId="36" xfId="103" applyNumberFormat="1" applyFill="1" applyBorder="1" applyAlignment="1">
      <alignment horizontal="right" vertical="center"/>
    </xf>
    <xf numFmtId="9" fontId="0" fillId="30" borderId="37" xfId="103" applyNumberFormat="1" applyFill="1" applyBorder="1" applyAlignment="1">
      <alignment horizontal="right" vertical="center"/>
    </xf>
    <xf numFmtId="0" fontId="85" fillId="32" borderId="22" xfId="95" applyFont="1" applyFill="1" applyBorder="1" applyAlignment="1">
      <alignment horizontal="center" vertical="top" wrapText="1"/>
      <protection/>
    </xf>
    <xf numFmtId="0" fontId="85" fillId="32" borderId="15" xfId="95" applyFont="1" applyFill="1" applyBorder="1" applyAlignment="1">
      <alignment horizontal="left" vertical="top" wrapText="1"/>
      <protection/>
    </xf>
    <xf numFmtId="192" fontId="24" fillId="32" borderId="15" xfId="46" applyNumberFormat="1" applyFont="1" applyFill="1" applyBorder="1" applyAlignment="1">
      <alignment horizontal="right" vertical="center"/>
    </xf>
    <xf numFmtId="10" fontId="24" fillId="32" borderId="15" xfId="104" applyNumberFormat="1" applyFont="1" applyFill="1" applyBorder="1" applyAlignment="1">
      <alignment horizontal="right" vertical="center"/>
    </xf>
    <xf numFmtId="9" fontId="0" fillId="32" borderId="22" xfId="103" applyNumberFormat="1" applyFill="1" applyBorder="1" applyAlignment="1">
      <alignment horizontal="right" vertical="center"/>
    </xf>
    <xf numFmtId="9" fontId="0" fillId="32" borderId="15" xfId="103" applyNumberFormat="1" applyFill="1" applyBorder="1" applyAlignment="1">
      <alignment horizontal="right" vertical="center"/>
    </xf>
    <xf numFmtId="9" fontId="0" fillId="32" borderId="23" xfId="103" applyNumberFormat="1" applyFill="1" applyBorder="1" applyAlignment="1">
      <alignment horizontal="right" vertical="center"/>
    </xf>
    <xf numFmtId="0" fontId="64" fillId="0" borderId="0" xfId="95" applyFill="1">
      <alignment/>
      <protection/>
    </xf>
    <xf numFmtId="9" fontId="0" fillId="32" borderId="29" xfId="103" applyNumberFormat="1" applyFill="1" applyBorder="1" applyAlignment="1">
      <alignment horizontal="right" vertical="center"/>
    </xf>
    <xf numFmtId="9" fontId="0" fillId="32" borderId="33" xfId="103" applyNumberFormat="1" applyFill="1" applyBorder="1" applyAlignment="1">
      <alignment horizontal="right" vertical="center"/>
    </xf>
    <xf numFmtId="0" fontId="26" fillId="31" borderId="15" xfId="87" applyFont="1" applyFill="1" applyBorder="1" applyAlignment="1">
      <alignment vertical="center" wrapText="1"/>
      <protection/>
    </xf>
    <xf numFmtId="192" fontId="24" fillId="30" borderId="15" xfId="46" applyNumberFormat="1" applyFont="1" applyFill="1" applyBorder="1" applyAlignment="1">
      <alignment horizontal="right" vertical="center"/>
    </xf>
    <xf numFmtId="10" fontId="24" fillId="30" borderId="15" xfId="104" applyNumberFormat="1" applyFont="1" applyFill="1" applyBorder="1" applyAlignment="1">
      <alignment horizontal="right" vertical="center"/>
    </xf>
    <xf numFmtId="9" fontId="0" fillId="30" borderId="22" xfId="103" applyNumberFormat="1" applyFill="1" applyBorder="1" applyAlignment="1">
      <alignment horizontal="right" vertical="center"/>
    </xf>
    <xf numFmtId="9" fontId="0" fillId="30" borderId="15" xfId="103" applyNumberFormat="1" applyFill="1" applyBorder="1" applyAlignment="1">
      <alignment horizontal="right" vertical="center"/>
    </xf>
    <xf numFmtId="9" fontId="0" fillId="30" borderId="23" xfId="103" applyNumberFormat="1" applyFill="1" applyBorder="1" applyAlignment="1">
      <alignment horizontal="right" vertical="center"/>
    </xf>
    <xf numFmtId="0" fontId="64" fillId="0" borderId="0" xfId="95" applyFont="1" applyFill="1" applyBorder="1">
      <alignment/>
      <protection/>
    </xf>
    <xf numFmtId="9" fontId="0" fillId="30" borderId="22" xfId="103" applyNumberFormat="1" applyFont="1" applyFill="1" applyBorder="1" applyAlignment="1">
      <alignment horizontal="right" vertical="center"/>
    </xf>
    <xf numFmtId="9" fontId="0" fillId="30" borderId="15" xfId="103" applyNumberFormat="1" applyFont="1" applyFill="1" applyBorder="1" applyAlignment="1">
      <alignment horizontal="right" vertical="center"/>
    </xf>
    <xf numFmtId="9" fontId="0" fillId="30" borderId="23" xfId="103" applyNumberFormat="1" applyFont="1" applyFill="1" applyBorder="1" applyAlignment="1">
      <alignment horizontal="right" vertical="center"/>
    </xf>
    <xf numFmtId="0" fontId="64" fillId="0" borderId="0" xfId="95" applyFont="1">
      <alignment/>
      <protection/>
    </xf>
    <xf numFmtId="0" fontId="26" fillId="34" borderId="22" xfId="87" applyFont="1" applyFill="1" applyBorder="1" applyAlignment="1">
      <alignment horizontal="center" vertical="center" wrapText="1"/>
      <protection/>
    </xf>
    <xf numFmtId="192" fontId="24" fillId="34" borderId="15" xfId="46" applyNumberFormat="1" applyFont="1" applyFill="1" applyBorder="1" applyAlignment="1">
      <alignment horizontal="right" vertical="center"/>
    </xf>
    <xf numFmtId="10" fontId="24" fillId="34" borderId="15" xfId="104" applyNumberFormat="1" applyFont="1" applyFill="1" applyBorder="1" applyAlignment="1">
      <alignment horizontal="right" vertical="center"/>
    </xf>
    <xf numFmtId="9" fontId="0" fillId="34" borderId="22" xfId="103" applyNumberFormat="1" applyFill="1" applyBorder="1" applyAlignment="1">
      <alignment horizontal="right" vertical="center"/>
    </xf>
    <xf numFmtId="9" fontId="0" fillId="34" borderId="15" xfId="103" applyNumberFormat="1" applyFill="1" applyBorder="1" applyAlignment="1">
      <alignment horizontal="right" vertical="center"/>
    </xf>
    <xf numFmtId="9" fontId="0" fillId="34" borderId="23" xfId="103" applyNumberFormat="1" applyFill="1" applyBorder="1" applyAlignment="1">
      <alignment horizontal="right" vertical="center"/>
    </xf>
    <xf numFmtId="192" fontId="24" fillId="34" borderId="25" xfId="46" applyNumberFormat="1" applyFont="1" applyFill="1" applyBorder="1" applyAlignment="1">
      <alignment horizontal="right" vertical="center"/>
    </xf>
    <xf numFmtId="10" fontId="24" fillId="34" borderId="25" xfId="104" applyNumberFormat="1" applyFont="1" applyFill="1" applyBorder="1" applyAlignment="1">
      <alignment horizontal="right" vertical="center"/>
    </xf>
    <xf numFmtId="0" fontId="64" fillId="0" borderId="47" xfId="95" applyFill="1" applyBorder="1">
      <alignment/>
      <protection/>
    </xf>
    <xf numFmtId="9" fontId="0" fillId="34" borderId="24" xfId="103" applyNumberFormat="1" applyFill="1" applyBorder="1" applyAlignment="1">
      <alignment horizontal="right" vertical="center"/>
    </xf>
    <xf numFmtId="9" fontId="0" fillId="34" borderId="25" xfId="103" applyNumberFormat="1" applyFill="1" applyBorder="1" applyAlignment="1">
      <alignment horizontal="right" vertical="center"/>
    </xf>
    <xf numFmtId="9" fontId="0" fillId="34" borderId="26" xfId="103" applyNumberFormat="1" applyFill="1" applyBorder="1" applyAlignment="1">
      <alignment horizontal="right" vertical="center"/>
    </xf>
    <xf numFmtId="9" fontId="64" fillId="0" borderId="0" xfId="95" applyNumberFormat="1">
      <alignment/>
      <protection/>
    </xf>
    <xf numFmtId="171" fontId="0" fillId="0" borderId="0" xfId="63" applyBorder="1" applyAlignment="1">
      <alignment/>
    </xf>
    <xf numFmtId="171" fontId="0" fillId="0" borderId="0" xfId="63" applyFill="1" applyBorder="1" applyAlignment="1">
      <alignment/>
    </xf>
    <xf numFmtId="171" fontId="0" fillId="32" borderId="15" xfId="63" applyFill="1" applyBorder="1" applyAlignment="1">
      <alignment horizontal="center" vertical="center" wrapText="1"/>
    </xf>
    <xf numFmtId="171" fontId="0" fillId="31" borderId="15" xfId="63" applyFill="1" applyBorder="1" applyAlignment="1">
      <alignment horizontal="center" vertical="center" wrapText="1"/>
    </xf>
    <xf numFmtId="171" fontId="0" fillId="29" borderId="15" xfId="63" applyFill="1" applyBorder="1" applyAlignment="1">
      <alignment horizontal="center" vertical="center" wrapText="1"/>
    </xf>
    <xf numFmtId="171" fontId="0" fillId="0" borderId="15" xfId="63" applyFill="1" applyBorder="1" applyAlignment="1">
      <alignment horizontal="center" vertical="center" wrapText="1"/>
    </xf>
    <xf numFmtId="171" fontId="0" fillId="34" borderId="25" xfId="63" applyFill="1" applyBorder="1" applyAlignment="1">
      <alignment horizontal="center" vertical="center" wrapText="1"/>
    </xf>
    <xf numFmtId="171" fontId="0" fillId="0" borderId="15" xfId="63" applyBorder="1" applyAlignment="1">
      <alignment horizontal="left"/>
    </xf>
    <xf numFmtId="171" fontId="0" fillId="0" borderId="15" xfId="63" applyFill="1" applyBorder="1" applyAlignment="1">
      <alignment/>
    </xf>
    <xf numFmtId="171" fontId="0" fillId="0" borderId="15" xfId="63" applyBorder="1" applyAlignment="1">
      <alignment/>
    </xf>
    <xf numFmtId="171" fontId="0" fillId="0" borderId="15" xfId="63" applyFill="1" applyBorder="1" applyAlignment="1">
      <alignment horizontal="center"/>
    </xf>
    <xf numFmtId="171" fontId="0" fillId="0" borderId="15" xfId="63" applyBorder="1" applyAlignment="1">
      <alignment horizontal="center"/>
    </xf>
    <xf numFmtId="171" fontId="0" fillId="29" borderId="15" xfId="63" applyFill="1" applyBorder="1" applyAlignment="1">
      <alignment horizontal="left" vertical="center" wrapText="1"/>
    </xf>
    <xf numFmtId="171" fontId="23" fillId="0" borderId="0" xfId="63" applyFont="1" applyFill="1" applyBorder="1" applyAlignment="1">
      <alignment/>
    </xf>
    <xf numFmtId="171" fontId="23" fillId="31" borderId="15" xfId="63" applyFont="1" applyFill="1" applyBorder="1" applyAlignment="1">
      <alignment horizontal="center" vertical="center" wrapText="1"/>
    </xf>
    <xf numFmtId="171" fontId="23" fillId="32" borderId="15" xfId="63" applyFont="1" applyFill="1" applyBorder="1" applyAlignment="1">
      <alignment horizontal="center" vertical="center" wrapText="1"/>
    </xf>
    <xf numFmtId="171" fontId="23" fillId="29" borderId="15" xfId="63" applyFont="1" applyFill="1" applyBorder="1" applyAlignment="1">
      <alignment horizontal="center" vertical="center" wrapText="1"/>
    </xf>
    <xf numFmtId="171" fontId="23" fillId="0" borderId="15" xfId="63" applyFont="1" applyFill="1" applyBorder="1" applyAlignment="1">
      <alignment horizontal="center" vertical="center" wrapText="1"/>
    </xf>
    <xf numFmtId="171" fontId="23" fillId="34" borderId="25" xfId="63" applyFont="1" applyFill="1" applyBorder="1" applyAlignment="1">
      <alignment horizontal="center" vertical="center" wrapText="1"/>
    </xf>
    <xf numFmtId="171" fontId="23" fillId="0" borderId="0" xfId="63" applyFont="1" applyBorder="1" applyAlignment="1">
      <alignment/>
    </xf>
    <xf numFmtId="0" fontId="64" fillId="29" borderId="0" xfId="95" applyFont="1" applyFill="1" applyBorder="1" applyAlignment="1">
      <alignment vertical="top"/>
      <protection/>
    </xf>
    <xf numFmtId="0" fontId="64" fillId="29" borderId="0" xfId="95" applyFont="1" applyFill="1" applyBorder="1" applyAlignment="1">
      <alignment horizontal="center" vertical="top" wrapText="1"/>
      <protection/>
    </xf>
    <xf numFmtId="0" fontId="64" fillId="29" borderId="0" xfId="95" applyFont="1" applyFill="1" applyBorder="1" applyAlignment="1">
      <alignment horizontal="left" vertical="top" wrapText="1"/>
      <protection/>
    </xf>
    <xf numFmtId="3" fontId="64" fillId="29" borderId="0" xfId="95" applyNumberFormat="1" applyFont="1" applyFill="1" applyBorder="1" applyAlignment="1">
      <alignment vertical="top"/>
      <protection/>
    </xf>
    <xf numFmtId="3" fontId="64" fillId="29" borderId="0" xfId="95" applyNumberFormat="1" applyFont="1" applyFill="1" applyBorder="1" applyAlignment="1">
      <alignment horizontal="right" vertical="top"/>
      <protection/>
    </xf>
    <xf numFmtId="0" fontId="64" fillId="29" borderId="0" xfId="95" applyFont="1" applyFill="1" applyBorder="1" applyAlignment="1">
      <alignment vertical="top"/>
      <protection/>
    </xf>
    <xf numFmtId="0" fontId="64" fillId="29" borderId="0" xfId="95" applyFont="1" applyFill="1" applyBorder="1" applyAlignment="1">
      <alignment vertical="top" wrapText="1"/>
      <protection/>
    </xf>
    <xf numFmtId="0" fontId="64" fillId="29" borderId="0" xfId="95" applyFont="1" applyFill="1" applyBorder="1" applyAlignment="1">
      <alignment vertical="top" wrapText="1"/>
      <protection/>
    </xf>
    <xf numFmtId="3" fontId="64" fillId="29" borderId="0" xfId="95" applyNumberFormat="1" applyFont="1" applyFill="1" applyBorder="1" applyAlignment="1">
      <alignment vertical="top" wrapText="1"/>
      <protection/>
    </xf>
    <xf numFmtId="3" fontId="64" fillId="29" borderId="0" xfId="95" applyNumberFormat="1" applyFont="1" applyFill="1" applyBorder="1" applyAlignment="1">
      <alignment horizontal="right" vertical="top" wrapText="1"/>
      <protection/>
    </xf>
    <xf numFmtId="3" fontId="81" fillId="29" borderId="0" xfId="95" applyNumberFormat="1" applyFont="1" applyFill="1" applyBorder="1" applyAlignment="1">
      <alignment horizontal="right" vertical="top" wrapText="1"/>
      <protection/>
    </xf>
    <xf numFmtId="4" fontId="81" fillId="30" borderId="19" xfId="47" applyNumberFormat="1" applyFont="1" applyFill="1" applyBorder="1" applyAlignment="1">
      <alignment horizontal="center" vertical="center" wrapText="1"/>
    </xf>
    <xf numFmtId="215" fontId="55" fillId="30" borderId="48" xfId="46" applyNumberFormat="1" applyFont="1" applyFill="1" applyBorder="1" applyAlignment="1">
      <alignment horizontal="center" vertical="center" wrapText="1"/>
    </xf>
    <xf numFmtId="3" fontId="64" fillId="29" borderId="49" xfId="95" applyNumberFormat="1" applyFont="1" applyFill="1" applyBorder="1" applyAlignment="1">
      <alignment horizontal="right" vertical="top" wrapText="1"/>
      <protection/>
    </xf>
    <xf numFmtId="0" fontId="81" fillId="29" borderId="0" xfId="95" applyFont="1" applyFill="1" applyBorder="1" applyAlignment="1">
      <alignment vertical="center" wrapText="1"/>
      <protection/>
    </xf>
    <xf numFmtId="0" fontId="26" fillId="39" borderId="28" xfId="95" applyFont="1" applyFill="1" applyBorder="1" applyAlignment="1">
      <alignment horizontal="center" vertical="center" wrapText="1"/>
      <protection/>
    </xf>
    <xf numFmtId="191" fontId="26" fillId="39" borderId="28" xfId="95" applyNumberFormat="1" applyFont="1" applyFill="1" applyBorder="1" applyAlignment="1">
      <alignment horizontal="center" vertical="center" wrapText="1"/>
      <protection/>
    </xf>
    <xf numFmtId="192" fontId="26" fillId="39" borderId="28" xfId="46" applyNumberFormat="1" applyFont="1" applyFill="1" applyBorder="1" applyAlignment="1">
      <alignment horizontal="center" vertical="center" wrapText="1"/>
    </xf>
    <xf numFmtId="0" fontId="26" fillId="40" borderId="0" xfId="95" applyFont="1" applyFill="1" applyBorder="1" applyAlignment="1">
      <alignment vertical="top"/>
      <protection/>
    </xf>
    <xf numFmtId="0" fontId="81" fillId="29" borderId="0" xfId="95" applyFont="1" applyFill="1" applyBorder="1" applyAlignment="1">
      <alignment vertical="center"/>
      <protection/>
    </xf>
    <xf numFmtId="0" fontId="81" fillId="0" borderId="0" xfId="95" applyFont="1" applyBorder="1" applyAlignment="1">
      <alignment vertical="center"/>
      <protection/>
    </xf>
    <xf numFmtId="0" fontId="26" fillId="41" borderId="19" xfId="95" applyFont="1" applyFill="1" applyBorder="1" applyAlignment="1">
      <alignment horizontal="center" vertical="center" wrapText="1"/>
      <protection/>
    </xf>
    <xf numFmtId="0" fontId="26" fillId="41" borderId="20" xfId="95" applyFont="1" applyFill="1" applyBorder="1" applyAlignment="1">
      <alignment vertical="center" wrapText="1"/>
      <protection/>
    </xf>
    <xf numFmtId="0" fontId="26" fillId="41" borderId="20" xfId="95" applyFont="1" applyFill="1" applyBorder="1" applyAlignment="1">
      <alignment horizontal="center" vertical="center" wrapText="1"/>
      <protection/>
    </xf>
    <xf numFmtId="0" fontId="24" fillId="39" borderId="20" xfId="95" applyFont="1" applyFill="1" applyBorder="1">
      <alignment/>
      <protection/>
    </xf>
    <xf numFmtId="191" fontId="24" fillId="39" borderId="20" xfId="95" applyNumberFormat="1" applyFont="1" applyFill="1" applyBorder="1" applyAlignment="1">
      <alignment horizontal="right" vertical="center"/>
      <protection/>
    </xf>
    <xf numFmtId="192" fontId="24" fillId="39" borderId="20" xfId="46" applyNumberFormat="1" applyFont="1" applyFill="1" applyBorder="1" applyAlignment="1">
      <alignment horizontal="right" vertical="center"/>
    </xf>
    <xf numFmtId="0" fontId="64" fillId="30" borderId="0" xfId="95" applyFont="1" applyFill="1" applyBorder="1" applyAlignment="1">
      <alignment vertical="top"/>
      <protection/>
    </xf>
    <xf numFmtId="0" fontId="24" fillId="42" borderId="22" xfId="95" applyFont="1" applyFill="1" applyBorder="1" applyAlignment="1">
      <alignment horizontal="center" vertical="center" wrapText="1"/>
      <protection/>
    </xf>
    <xf numFmtId="0" fontId="24" fillId="42" borderId="15" xfId="95" applyFont="1" applyFill="1" applyBorder="1" applyAlignment="1">
      <alignment vertical="center" wrapText="1"/>
      <protection/>
    </xf>
    <xf numFmtId="0" fontId="24" fillId="42" borderId="15" xfId="95" applyFont="1" applyFill="1" applyBorder="1" applyAlignment="1">
      <alignment horizontal="center" vertical="center" wrapText="1"/>
      <protection/>
    </xf>
    <xf numFmtId="9" fontId="24" fillId="42" borderId="15" xfId="95" applyNumberFormat="1" applyFont="1" applyFill="1" applyBorder="1" applyAlignment="1">
      <alignment horizontal="center" vertical="center" wrapText="1"/>
      <protection/>
    </xf>
    <xf numFmtId="191" fontId="24" fillId="42" borderId="15" xfId="95" applyNumberFormat="1" applyFont="1" applyFill="1" applyBorder="1" applyAlignment="1">
      <alignment horizontal="right" vertical="center" wrapText="1"/>
      <protection/>
    </xf>
    <xf numFmtId="192" fontId="24" fillId="42" borderId="15" xfId="46" applyNumberFormat="1" applyFont="1" applyFill="1" applyBorder="1" applyAlignment="1">
      <alignment horizontal="right" vertical="center"/>
    </xf>
    <xf numFmtId="193" fontId="24" fillId="40" borderId="0" xfId="95" applyNumberFormat="1" applyFont="1" applyFill="1" applyBorder="1" applyAlignment="1">
      <alignment horizontal="right" vertical="center"/>
      <protection/>
    </xf>
    <xf numFmtId="0" fontId="64" fillId="0" borderId="0" xfId="95" applyFont="1" applyBorder="1" applyAlignment="1">
      <alignment vertical="top"/>
      <protection/>
    </xf>
    <xf numFmtId="0" fontId="24" fillId="0" borderId="22" xfId="95" applyFont="1" applyFill="1" applyBorder="1" applyAlignment="1">
      <alignment horizontal="center" vertical="center" wrapText="1"/>
      <protection/>
    </xf>
    <xf numFmtId="0" fontId="24" fillId="0" borderId="15" xfId="95" applyFont="1" applyFill="1" applyBorder="1" applyAlignment="1">
      <alignment vertical="center" wrapText="1"/>
      <protection/>
    </xf>
    <xf numFmtId="0" fontId="24" fillId="0" borderId="15" xfId="95" applyFont="1" applyFill="1" applyBorder="1" applyAlignment="1">
      <alignment horizontal="center" vertical="center" wrapText="1"/>
      <protection/>
    </xf>
    <xf numFmtId="9" fontId="24" fillId="0" borderId="15" xfId="95" applyNumberFormat="1" applyFont="1" applyFill="1" applyBorder="1" applyAlignment="1">
      <alignment horizontal="center" vertical="center" wrapText="1"/>
      <protection/>
    </xf>
    <xf numFmtId="191" fontId="24" fillId="0" borderId="15" xfId="95" applyNumberFormat="1" applyFont="1" applyFill="1" applyBorder="1" applyAlignment="1">
      <alignment horizontal="right" vertical="center" wrapText="1"/>
      <protection/>
    </xf>
    <xf numFmtId="192" fontId="24" fillId="0" borderId="15" xfId="46" applyNumberFormat="1" applyFont="1" applyFill="1" applyBorder="1" applyAlignment="1">
      <alignment horizontal="right" vertical="center"/>
    </xf>
    <xf numFmtId="193" fontId="24" fillId="40" borderId="0" xfId="46" applyNumberFormat="1" applyFont="1" applyFill="1" applyBorder="1" applyAlignment="1">
      <alignment horizontal="right" vertical="center"/>
    </xf>
    <xf numFmtId="0" fontId="64" fillId="0" borderId="0" xfId="95" applyFont="1" applyFill="1" applyBorder="1" applyAlignment="1">
      <alignment vertical="top"/>
      <protection/>
    </xf>
    <xf numFmtId="0" fontId="26" fillId="41" borderId="22" xfId="95" applyFont="1" applyFill="1" applyBorder="1" applyAlignment="1">
      <alignment horizontal="center" vertical="center" wrapText="1"/>
      <protection/>
    </xf>
    <xf numFmtId="0" fontId="26" fillId="41" borderId="15" xfId="95" applyFont="1" applyFill="1" applyBorder="1" applyAlignment="1">
      <alignment vertical="center" wrapText="1"/>
      <protection/>
    </xf>
    <xf numFmtId="0" fontId="26" fillId="41" borderId="15" xfId="95" applyFont="1" applyFill="1" applyBorder="1" applyAlignment="1">
      <alignment horizontal="center" vertical="center" wrapText="1"/>
      <protection/>
    </xf>
    <xf numFmtId="0" fontId="24" fillId="39" borderId="15" xfId="95" applyFont="1" applyFill="1" applyBorder="1">
      <alignment/>
      <protection/>
    </xf>
    <xf numFmtId="191" fontId="24" fillId="39" borderId="15" xfId="95" applyNumberFormat="1" applyFont="1" applyFill="1" applyBorder="1" applyAlignment="1">
      <alignment horizontal="right" vertical="center"/>
      <protection/>
    </xf>
    <xf numFmtId="192" fontId="24" fillId="39" borderId="15" xfId="46" applyNumberFormat="1" applyFont="1" applyFill="1" applyBorder="1" applyAlignment="1">
      <alignment horizontal="right" vertical="center"/>
    </xf>
    <xf numFmtId="199" fontId="24" fillId="42" borderId="15" xfId="95" applyNumberFormat="1" applyFont="1" applyFill="1" applyBorder="1" applyAlignment="1">
      <alignment horizontal="right" vertical="center" wrapText="1"/>
      <protection/>
    </xf>
    <xf numFmtId="9" fontId="24" fillId="0" borderId="15" xfId="95" applyNumberFormat="1" applyFont="1" applyFill="1" applyBorder="1" applyAlignment="1">
      <alignment horizontal="left" vertical="center" wrapText="1"/>
      <protection/>
    </xf>
    <xf numFmtId="199" fontId="24" fillId="0" borderId="15" xfId="95" applyNumberFormat="1" applyFont="1" applyFill="1" applyBorder="1" applyAlignment="1">
      <alignment horizontal="right" vertical="center" wrapText="1"/>
      <protection/>
    </xf>
    <xf numFmtId="0" fontId="83" fillId="29" borderId="0" xfId="95" applyFont="1" applyFill="1" applyBorder="1" applyAlignment="1">
      <alignment vertical="top" wrapText="1"/>
      <protection/>
    </xf>
    <xf numFmtId="0" fontId="83" fillId="29" borderId="0" xfId="95" applyFont="1" applyFill="1" applyBorder="1" applyAlignment="1">
      <alignment vertical="top"/>
      <protection/>
    </xf>
    <xf numFmtId="0" fontId="83" fillId="30" borderId="0" xfId="95" applyFont="1" applyFill="1" applyBorder="1" applyAlignment="1">
      <alignment vertical="top"/>
      <protection/>
    </xf>
    <xf numFmtId="0" fontId="26" fillId="43" borderId="22" xfId="95" applyFont="1" applyFill="1" applyBorder="1" applyAlignment="1">
      <alignment horizontal="center" vertical="center" wrapText="1"/>
      <protection/>
    </xf>
    <xf numFmtId="0" fontId="26" fillId="44" borderId="15" xfId="95" applyFont="1" applyFill="1" applyBorder="1" applyAlignment="1">
      <alignment horizontal="center" vertical="center" wrapText="1"/>
      <protection/>
    </xf>
    <xf numFmtId="0" fontId="26" fillId="43" borderId="15" xfId="95" applyFont="1" applyFill="1" applyBorder="1">
      <alignment/>
      <protection/>
    </xf>
    <xf numFmtId="191" fontId="26" fillId="43" borderId="15" xfId="95" applyNumberFormat="1" applyFont="1" applyFill="1" applyBorder="1" applyAlignment="1">
      <alignment horizontal="right" vertical="center"/>
      <protection/>
    </xf>
    <xf numFmtId="192" fontId="24" fillId="43" borderId="15" xfId="46" applyNumberFormat="1" applyFont="1" applyFill="1" applyBorder="1" applyAlignment="1">
      <alignment horizontal="right" vertical="center"/>
    </xf>
    <xf numFmtId="10" fontId="75" fillId="39" borderId="15" xfId="103" applyNumberFormat="1" applyFont="1" applyFill="1" applyBorder="1" applyAlignment="1">
      <alignment/>
    </xf>
    <xf numFmtId="0" fontId="26" fillId="43" borderId="25" xfId="95" applyFont="1" applyFill="1" applyBorder="1" applyAlignment="1">
      <alignment horizontal="center" vertical="center" wrapText="1"/>
      <protection/>
    </xf>
    <xf numFmtId="0" fontId="24" fillId="43" borderId="25" xfId="95" applyFont="1" applyFill="1" applyBorder="1">
      <alignment/>
      <protection/>
    </xf>
    <xf numFmtId="191" fontId="24" fillId="43" borderId="25" xfId="95" applyNumberFormat="1" applyFont="1" applyFill="1" applyBorder="1" applyAlignment="1">
      <alignment horizontal="right" vertical="center"/>
      <protection/>
    </xf>
    <xf numFmtId="192" fontId="24" fillId="43" borderId="25" xfId="46" applyNumberFormat="1" applyFont="1" applyFill="1" applyBorder="1" applyAlignment="1">
      <alignment horizontal="right" vertical="center"/>
    </xf>
    <xf numFmtId="0" fontId="64" fillId="29" borderId="43" xfId="95" applyFont="1" applyFill="1" applyBorder="1" applyAlignment="1">
      <alignment horizontal="center" vertical="top" wrapText="1"/>
      <protection/>
    </xf>
    <xf numFmtId="0" fontId="64" fillId="29" borderId="43" xfId="95" applyFont="1" applyFill="1" applyBorder="1" applyAlignment="1">
      <alignment horizontal="left" vertical="top" wrapText="1"/>
      <protection/>
    </xf>
    <xf numFmtId="9" fontId="64" fillId="29" borderId="0" xfId="95" applyNumberFormat="1" applyFont="1" applyFill="1" applyBorder="1" applyAlignment="1">
      <alignment vertical="top"/>
      <protection/>
    </xf>
    <xf numFmtId="0" fontId="64" fillId="29" borderId="0" xfId="95" applyNumberFormat="1" applyFont="1" applyFill="1" applyBorder="1" applyAlignment="1">
      <alignment vertical="top"/>
      <protection/>
    </xf>
    <xf numFmtId="3" fontId="87" fillId="29" borderId="0" xfId="95" applyNumberFormat="1" applyFont="1" applyFill="1" applyBorder="1" applyAlignment="1">
      <alignment vertical="top"/>
      <protection/>
    </xf>
    <xf numFmtId="3" fontId="64" fillId="29" borderId="0" xfId="95" applyNumberFormat="1" applyFont="1" applyFill="1" applyBorder="1" applyAlignment="1">
      <alignment horizontal="center" vertical="top" wrapText="1"/>
      <protection/>
    </xf>
    <xf numFmtId="0" fontId="64" fillId="0" borderId="0" xfId="95" applyFont="1" applyBorder="1" applyAlignment="1">
      <alignment horizontal="center" vertical="top" wrapText="1"/>
      <protection/>
    </xf>
    <xf numFmtId="0" fontId="64" fillId="0" borderId="0" xfId="95" applyFont="1" applyBorder="1" applyAlignment="1">
      <alignment horizontal="left" vertical="top" wrapText="1"/>
      <protection/>
    </xf>
    <xf numFmtId="3" fontId="64" fillId="0" borderId="0" xfId="95" applyNumberFormat="1" applyFont="1" applyBorder="1" applyAlignment="1">
      <alignment vertical="top"/>
      <protection/>
    </xf>
    <xf numFmtId="3" fontId="64" fillId="0" borderId="0" xfId="95" applyNumberFormat="1" applyFont="1" applyBorder="1" applyAlignment="1">
      <alignment horizontal="right" vertical="top"/>
      <protection/>
    </xf>
    <xf numFmtId="0" fontId="26" fillId="30" borderId="35" xfId="0" applyFont="1" applyFill="1" applyBorder="1" applyAlignment="1" applyProtection="1">
      <alignment horizontal="center" vertical="center" wrapText="1"/>
      <protection locked="0"/>
    </xf>
    <xf numFmtId="0" fontId="26" fillId="30" borderId="36" xfId="0" applyFont="1" applyFill="1" applyBorder="1" applyAlignment="1" applyProtection="1">
      <alignment horizontal="left" vertical="center" wrapText="1"/>
      <protection locked="0"/>
    </xf>
    <xf numFmtId="0" fontId="26" fillId="30" borderId="36" xfId="0" applyFont="1" applyFill="1" applyBorder="1" applyAlignment="1" applyProtection="1">
      <alignment horizontal="center" vertical="center" wrapText="1"/>
      <protection locked="0"/>
    </xf>
    <xf numFmtId="14" fontId="26" fillId="30" borderId="36" xfId="0" applyNumberFormat="1" applyFont="1" applyFill="1" applyBorder="1" applyAlignment="1" applyProtection="1">
      <alignment horizontal="center" vertical="center" wrapText="1"/>
      <protection locked="0"/>
    </xf>
    <xf numFmtId="171" fontId="0" fillId="30" borderId="36" xfId="63" applyFill="1" applyBorder="1" applyAlignment="1" applyProtection="1">
      <alignment horizontal="center" vertical="center" wrapText="1"/>
      <protection locked="0"/>
    </xf>
    <xf numFmtId="171" fontId="23" fillId="30" borderId="36" xfId="63" applyFont="1" applyFill="1" applyBorder="1" applyAlignment="1" applyProtection="1">
      <alignment horizontal="center" vertical="center" wrapText="1"/>
      <protection locked="0"/>
    </xf>
    <xf numFmtId="0" fontId="84" fillId="0" borderId="50" xfId="0" applyFont="1" applyBorder="1" applyAlignment="1">
      <alignment horizontal="left" vertical="center"/>
    </xf>
    <xf numFmtId="0" fontId="88" fillId="29" borderId="15" xfId="0" applyFont="1" applyFill="1" applyBorder="1" applyAlignment="1">
      <alignment horizontal="left" vertical="top" wrapText="1"/>
    </xf>
    <xf numFmtId="0" fontId="89" fillId="0" borderId="50" xfId="0" applyFont="1" applyBorder="1" applyAlignment="1">
      <alignment/>
    </xf>
    <xf numFmtId="14" fontId="89" fillId="29" borderId="50" xfId="0" applyNumberFormat="1" applyFont="1" applyFill="1" applyBorder="1" applyAlignment="1">
      <alignment horizontal="center"/>
    </xf>
    <xf numFmtId="0" fontId="27" fillId="32" borderId="15" xfId="87" applyFont="1" applyFill="1" applyBorder="1" applyAlignment="1">
      <alignment horizontal="left" vertical="center" wrapText="1"/>
      <protection/>
    </xf>
    <xf numFmtId="171" fontId="27" fillId="32" borderId="15" xfId="63" applyFont="1" applyFill="1" applyBorder="1" applyAlignment="1">
      <alignment horizontal="center" vertical="center" wrapText="1"/>
    </xf>
    <xf numFmtId="0" fontId="90" fillId="29" borderId="15" xfId="0" applyFont="1" applyFill="1" applyBorder="1" applyAlignment="1">
      <alignment horizontal="left" vertical="top" wrapText="1"/>
    </xf>
    <xf numFmtId="171" fontId="37" fillId="0" borderId="50" xfId="63" applyFont="1" applyBorder="1" applyAlignment="1">
      <alignment/>
    </xf>
    <xf numFmtId="171" fontId="37" fillId="0" borderId="50" xfId="63" applyFont="1" applyFill="1" applyBorder="1" applyAlignment="1">
      <alignment/>
    </xf>
    <xf numFmtId="171" fontId="34" fillId="0" borderId="50" xfId="63" applyFont="1" applyFill="1" applyBorder="1" applyAlignment="1">
      <alignment/>
    </xf>
    <xf numFmtId="0" fontId="64" fillId="29" borderId="0" xfId="95" applyFont="1" applyFill="1" applyBorder="1" applyAlignment="1">
      <alignment vertical="top"/>
      <protection/>
    </xf>
    <xf numFmtId="0" fontId="64" fillId="29" borderId="0" xfId="95" applyFont="1" applyFill="1" applyBorder="1" applyAlignment="1">
      <alignment vertical="top" wrapText="1"/>
      <protection/>
    </xf>
    <xf numFmtId="9" fontId="78" fillId="0" borderId="15" xfId="90" applyNumberFormat="1" applyFont="1" applyFill="1" applyBorder="1" applyAlignment="1">
      <alignment vertical="center" wrapText="1"/>
      <protection/>
    </xf>
    <xf numFmtId="0" fontId="78" fillId="0" borderId="15" xfId="90" applyFont="1" applyFill="1" applyBorder="1" applyAlignment="1">
      <alignment vertical="center" wrapText="1"/>
      <protection/>
    </xf>
    <xf numFmtId="0" fontId="78" fillId="0" borderId="15" xfId="90" applyFont="1" applyFill="1" applyBorder="1" applyAlignment="1">
      <alignment horizontal="center" vertical="center" wrapText="1"/>
      <protection/>
    </xf>
    <xf numFmtId="0" fontId="78" fillId="0" borderId="15" xfId="91" applyFont="1" applyFill="1" applyBorder="1" applyAlignment="1">
      <alignment horizontal="center" vertical="center" wrapText="1"/>
      <protection/>
    </xf>
    <xf numFmtId="190" fontId="0" fillId="0" borderId="15" xfId="46" applyNumberFormat="1" applyBorder="1" applyAlignment="1">
      <alignment/>
    </xf>
    <xf numFmtId="216" fontId="78" fillId="0" borderId="15" xfId="43" applyNumberFormat="1" applyFont="1" applyFill="1" applyBorder="1" applyAlignment="1">
      <alignment horizontal="center"/>
    </xf>
    <xf numFmtId="0" fontId="81" fillId="30" borderId="0" xfId="95" applyFont="1" applyFill="1" applyBorder="1" applyAlignment="1">
      <alignment horizontal="center" vertical="top"/>
      <protection/>
    </xf>
    <xf numFmtId="3" fontId="26" fillId="39" borderId="0" xfId="95" applyNumberFormat="1" applyFont="1" applyFill="1" applyBorder="1" applyAlignment="1">
      <alignment horizontal="center" vertical="center" wrapText="1"/>
      <protection/>
    </xf>
    <xf numFmtId="192" fontId="24" fillId="30" borderId="0" xfId="46" applyNumberFormat="1" applyFont="1" applyFill="1" applyBorder="1" applyAlignment="1">
      <alignment horizontal="right" vertical="center"/>
    </xf>
    <xf numFmtId="192" fontId="24" fillId="32" borderId="0" xfId="46" applyNumberFormat="1" applyFont="1" applyFill="1" applyBorder="1" applyAlignment="1">
      <alignment horizontal="right" vertical="center"/>
    </xf>
    <xf numFmtId="192" fontId="24" fillId="0" borderId="0" xfId="95" applyNumberFormat="1" applyFont="1" applyFill="1" applyBorder="1" applyAlignment="1">
      <alignment horizontal="right"/>
      <protection/>
    </xf>
    <xf numFmtId="192" fontId="24" fillId="0" borderId="0" xfId="95" applyNumberFormat="1" applyFont="1" applyFill="1" applyBorder="1" applyAlignment="1">
      <alignment horizontal="right" vertical="center"/>
      <protection/>
    </xf>
    <xf numFmtId="192" fontId="24" fillId="0" borderId="0" xfId="46" applyNumberFormat="1" applyFont="1" applyFill="1" applyBorder="1" applyAlignment="1">
      <alignment horizontal="right" vertical="center"/>
    </xf>
    <xf numFmtId="192" fontId="24" fillId="34" borderId="0" xfId="46" applyNumberFormat="1" applyFont="1" applyFill="1" applyBorder="1" applyAlignment="1">
      <alignment horizontal="right" vertical="center"/>
    </xf>
    <xf numFmtId="216" fontId="78" fillId="0" borderId="15" xfId="43" applyNumberFormat="1" applyFont="1" applyFill="1" applyBorder="1" applyAlignment="1">
      <alignment horizontal="center" vertical="center"/>
    </xf>
    <xf numFmtId="0" fontId="26" fillId="43" borderId="33" xfId="95" applyFont="1" applyFill="1" applyBorder="1" applyAlignment="1">
      <alignment horizontal="center" vertical="center" wrapText="1"/>
      <protection/>
    </xf>
    <xf numFmtId="0" fontId="26" fillId="43" borderId="51" xfId="95" applyFont="1" applyFill="1" applyBorder="1" applyAlignment="1">
      <alignment horizontal="center" vertical="center" wrapText="1"/>
      <protection/>
    </xf>
    <xf numFmtId="14" fontId="24" fillId="0" borderId="15" xfId="87" applyNumberFormat="1" applyFont="1" applyFill="1" applyBorder="1" applyAlignment="1">
      <alignment horizontal="center" vertical="center" wrapText="1"/>
      <protection/>
    </xf>
    <xf numFmtId="4" fontId="24" fillId="0" borderId="15" xfId="87" applyNumberFormat="1" applyFont="1" applyFill="1" applyBorder="1" applyAlignment="1">
      <alignment horizontal="center" vertical="center" wrapText="1"/>
      <protection/>
    </xf>
    <xf numFmtId="0" fontId="78" fillId="0" borderId="15" xfId="0" applyFont="1" applyFill="1" applyBorder="1" applyAlignment="1">
      <alignment horizontal="center"/>
    </xf>
    <xf numFmtId="0" fontId="24" fillId="29" borderId="52" xfId="87" applyFont="1" applyFill="1" applyBorder="1" applyAlignment="1">
      <alignment horizontal="center" vertical="center" wrapText="1"/>
      <protection/>
    </xf>
    <xf numFmtId="0" fontId="64" fillId="29" borderId="0" xfId="95" applyFont="1" applyFill="1" applyBorder="1" applyAlignment="1">
      <alignment vertical="top"/>
      <protection/>
    </xf>
    <xf numFmtId="0" fontId="64" fillId="29" borderId="0" xfId="95" applyFont="1" applyFill="1" applyBorder="1" applyAlignment="1">
      <alignment vertical="top" wrapText="1"/>
      <protection/>
    </xf>
    <xf numFmtId="0" fontId="64" fillId="29" borderId="0" xfId="95" applyFont="1" applyFill="1" applyBorder="1" applyAlignment="1">
      <alignment vertical="top"/>
      <protection/>
    </xf>
    <xf numFmtId="0" fontId="64" fillId="29" borderId="0" xfId="95" applyFont="1" applyFill="1" applyBorder="1" applyAlignment="1">
      <alignment vertical="top" wrapText="1"/>
      <protection/>
    </xf>
    <xf numFmtId="0" fontId="26" fillId="39" borderId="53" xfId="95" applyFont="1" applyFill="1" applyBorder="1" applyAlignment="1">
      <alignment horizontal="center" vertical="center" wrapText="1"/>
      <protection/>
    </xf>
    <xf numFmtId="0" fontId="26" fillId="39" borderId="54" xfId="95" applyFont="1" applyFill="1" applyBorder="1" applyAlignment="1">
      <alignment horizontal="center" vertical="center"/>
      <protection/>
    </xf>
    <xf numFmtId="0" fontId="81" fillId="29" borderId="15" xfId="95" applyFont="1" applyFill="1" applyBorder="1" applyAlignment="1">
      <alignment horizontal="center" vertical="top" wrapText="1"/>
      <protection/>
    </xf>
    <xf numFmtId="0" fontId="81" fillId="0" borderId="15" xfId="95" applyFont="1" applyBorder="1" applyAlignment="1">
      <alignment horizontal="left" vertical="center" wrapText="1"/>
      <protection/>
    </xf>
    <xf numFmtId="0" fontId="81" fillId="29" borderId="15" xfId="95" applyFont="1" applyFill="1" applyBorder="1" applyAlignment="1">
      <alignment horizontal="left" vertical="center" wrapText="1"/>
      <protection/>
    </xf>
    <xf numFmtId="0" fontId="55" fillId="0" borderId="15" xfId="95" applyFont="1" applyBorder="1" applyAlignment="1">
      <alignment vertical="center"/>
      <protection/>
    </xf>
    <xf numFmtId="0" fontId="35" fillId="31" borderId="55" xfId="87" applyFont="1" applyFill="1" applyBorder="1" applyAlignment="1">
      <alignment horizontal="center" vertical="center" wrapText="1"/>
      <protection/>
    </xf>
    <xf numFmtId="192" fontId="24" fillId="34" borderId="23" xfId="46" applyNumberFormat="1" applyFont="1" applyFill="1" applyBorder="1" applyAlignment="1">
      <alignment horizontal="right" vertical="center"/>
    </xf>
    <xf numFmtId="192" fontId="24" fillId="34" borderId="26" xfId="46" applyNumberFormat="1" applyFont="1" applyFill="1" applyBorder="1" applyAlignment="1">
      <alignment horizontal="right" vertical="center"/>
    </xf>
    <xf numFmtId="192" fontId="26" fillId="30" borderId="20" xfId="46" applyNumberFormat="1" applyFont="1" applyFill="1" applyBorder="1" applyAlignment="1">
      <alignment horizontal="right" vertical="center"/>
    </xf>
    <xf numFmtId="9" fontId="26" fillId="40" borderId="0" xfId="95" applyNumberFormat="1" applyFont="1" applyFill="1" applyBorder="1" applyAlignment="1">
      <alignment horizontal="right" vertical="center"/>
      <protection/>
    </xf>
    <xf numFmtId="9" fontId="0" fillId="42" borderId="22" xfId="108" applyFill="1" applyBorder="1" applyAlignment="1">
      <alignment horizontal="right" vertical="center"/>
    </xf>
    <xf numFmtId="10" fontId="64" fillId="29" borderId="0" xfId="104" applyNumberFormat="1" applyFont="1" applyFill="1" applyBorder="1" applyAlignment="1">
      <alignment vertical="top"/>
    </xf>
    <xf numFmtId="10" fontId="64" fillId="29" borderId="0" xfId="104" applyNumberFormat="1" applyFont="1" applyFill="1" applyBorder="1" applyAlignment="1">
      <alignment vertical="top" wrapText="1"/>
    </xf>
    <xf numFmtId="10" fontId="23" fillId="39" borderId="17" xfId="103" applyNumberFormat="1" applyFont="1" applyFill="1" applyBorder="1" applyAlignment="1">
      <alignment horizontal="center" vertical="center" wrapText="1"/>
    </xf>
    <xf numFmtId="10" fontId="23" fillId="30" borderId="21" xfId="103" applyNumberFormat="1" applyFont="1" applyFill="1" applyBorder="1" applyAlignment="1">
      <alignment horizontal="right" vertical="center"/>
    </xf>
    <xf numFmtId="10" fontId="0" fillId="32" borderId="23" xfId="103" applyNumberFormat="1" applyFill="1" applyBorder="1" applyAlignment="1">
      <alignment horizontal="right" vertical="center"/>
    </xf>
    <xf numFmtId="10" fontId="0" fillId="34" borderId="26" xfId="103" applyNumberFormat="1" applyFill="1" applyBorder="1" applyAlignment="1">
      <alignment horizontal="right" vertical="center"/>
    </xf>
    <xf numFmtId="9" fontId="0" fillId="42" borderId="15" xfId="108" applyFill="1" applyBorder="1" applyAlignment="1">
      <alignment horizontal="right" vertical="center"/>
    </xf>
    <xf numFmtId="0" fontId="35" fillId="31" borderId="27" xfId="87" applyFont="1" applyFill="1" applyBorder="1" applyAlignment="1">
      <alignment horizontal="center" vertical="center" wrapText="1"/>
      <protection/>
    </xf>
    <xf numFmtId="10" fontId="64" fillId="0" borderId="0" xfId="104" applyNumberFormat="1" applyFont="1" applyBorder="1" applyAlignment="1">
      <alignment vertical="top"/>
    </xf>
    <xf numFmtId="193" fontId="24" fillId="40" borderId="44" xfId="95" applyNumberFormat="1" applyFont="1" applyFill="1" applyBorder="1" applyAlignment="1">
      <alignment horizontal="right" vertical="center"/>
      <protection/>
    </xf>
    <xf numFmtId="10" fontId="24" fillId="32" borderId="23" xfId="46" applyNumberFormat="1" applyFont="1" applyFill="1" applyBorder="1" applyAlignment="1">
      <alignment horizontal="right" vertical="center"/>
    </xf>
    <xf numFmtId="3" fontId="26" fillId="39" borderId="55" xfId="95" applyNumberFormat="1" applyFont="1" applyFill="1" applyBorder="1" applyAlignment="1">
      <alignment horizontal="center" vertical="center" wrapText="1"/>
      <protection/>
    </xf>
    <xf numFmtId="192" fontId="24" fillId="30" borderId="21" xfId="46" applyNumberFormat="1" applyFont="1" applyFill="1" applyBorder="1" applyAlignment="1">
      <alignment horizontal="right" vertical="center"/>
    </xf>
    <xf numFmtId="192" fontId="24" fillId="32" borderId="23" xfId="46" applyNumberFormat="1" applyFont="1" applyFill="1" applyBorder="1" applyAlignment="1">
      <alignment horizontal="right" vertical="center"/>
    </xf>
    <xf numFmtId="192" fontId="24" fillId="0" borderId="23" xfId="95" applyNumberFormat="1" applyFont="1" applyFill="1" applyBorder="1" applyAlignment="1">
      <alignment horizontal="right"/>
      <protection/>
    </xf>
    <xf numFmtId="9" fontId="35" fillId="31" borderId="55" xfId="87" applyNumberFormat="1" applyFont="1" applyFill="1" applyBorder="1" applyAlignment="1">
      <alignment horizontal="center" vertical="center" wrapText="1"/>
      <protection/>
    </xf>
    <xf numFmtId="192" fontId="24" fillId="30" borderId="23" xfId="46" applyNumberFormat="1" applyFont="1" applyFill="1" applyBorder="1" applyAlignment="1">
      <alignment horizontal="right" vertical="center"/>
    </xf>
    <xf numFmtId="9" fontId="35" fillId="31" borderId="28" xfId="87" applyNumberFormat="1" applyFont="1" applyFill="1" applyBorder="1" applyAlignment="1">
      <alignment horizontal="center" vertical="center" wrapText="1"/>
      <protection/>
    </xf>
    <xf numFmtId="197" fontId="24" fillId="30" borderId="21" xfId="103" applyNumberFormat="1" applyFont="1" applyFill="1" applyBorder="1" applyAlignment="1">
      <alignment horizontal="right" vertical="center"/>
    </xf>
    <xf numFmtId="197" fontId="24" fillId="30" borderId="20" xfId="103" applyNumberFormat="1" applyFont="1" applyFill="1" applyBorder="1" applyAlignment="1">
      <alignment horizontal="right" vertical="center"/>
    </xf>
    <xf numFmtId="0" fontId="35" fillId="31" borderId="28" xfId="87" applyFont="1" applyFill="1" applyBorder="1" applyAlignment="1">
      <alignment horizontal="center" vertical="center" wrapText="1"/>
      <protection/>
    </xf>
    <xf numFmtId="197" fontId="24" fillId="32" borderId="15" xfId="103" applyNumberFormat="1" applyFont="1" applyFill="1" applyBorder="1" applyAlignment="1">
      <alignment horizontal="right" vertical="center"/>
    </xf>
    <xf numFmtId="197" fontId="24" fillId="32" borderId="23" xfId="103" applyNumberFormat="1" applyFont="1" applyFill="1" applyBorder="1" applyAlignment="1">
      <alignment horizontal="right" vertical="center"/>
    </xf>
    <xf numFmtId="197" fontId="24" fillId="30" borderId="15" xfId="103" applyNumberFormat="1" applyFont="1" applyFill="1" applyBorder="1" applyAlignment="1">
      <alignment horizontal="right" vertical="center"/>
    </xf>
    <xf numFmtId="197" fontId="24" fillId="34" borderId="15" xfId="103" applyNumberFormat="1" applyFont="1" applyFill="1" applyBorder="1" applyAlignment="1">
      <alignment horizontal="right" vertical="center"/>
    </xf>
    <xf numFmtId="10" fontId="0" fillId="0" borderId="23" xfId="103" applyNumberFormat="1" applyBorder="1" applyAlignment="1">
      <alignment horizontal="right" vertical="center"/>
    </xf>
    <xf numFmtId="10" fontId="0" fillId="0" borderId="23" xfId="103" applyNumberFormat="1" applyFill="1" applyBorder="1" applyAlignment="1">
      <alignment horizontal="right" vertical="center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vertical="center" wrapText="1"/>
    </xf>
    <xf numFmtId="0" fontId="24" fillId="32" borderId="22" xfId="0" applyFont="1" applyFill="1" applyBorder="1" applyAlignment="1">
      <alignment horizontal="center" vertical="center" wrapText="1"/>
    </xf>
    <xf numFmtId="10" fontId="0" fillId="30" borderId="23" xfId="103" applyNumberFormat="1" applyFont="1" applyFill="1" applyBorder="1" applyAlignment="1">
      <alignment horizontal="right" vertical="center"/>
    </xf>
    <xf numFmtId="192" fontId="24" fillId="0" borderId="15" xfId="45" applyNumberFormat="1" applyFont="1" applyFill="1" applyBorder="1" applyAlignment="1">
      <alignment horizontal="right" vertical="center"/>
    </xf>
    <xf numFmtId="197" fontId="24" fillId="34" borderId="23" xfId="103" applyNumberFormat="1" applyFont="1" applyFill="1" applyBorder="1" applyAlignment="1">
      <alignment horizontal="right" vertical="center"/>
    </xf>
    <xf numFmtId="197" fontId="24" fillId="30" borderId="23" xfId="103" applyNumberFormat="1" applyFont="1" applyFill="1" applyBorder="1" applyAlignment="1">
      <alignment horizontal="right" vertical="center"/>
    </xf>
    <xf numFmtId="197" fontId="24" fillId="34" borderId="25" xfId="103" applyNumberFormat="1" applyFont="1" applyFill="1" applyBorder="1" applyAlignment="1">
      <alignment horizontal="right" vertical="center"/>
    </xf>
    <xf numFmtId="197" fontId="24" fillId="34" borderId="26" xfId="103" applyNumberFormat="1" applyFont="1" applyFill="1" applyBorder="1" applyAlignment="1">
      <alignment horizontal="right" vertical="center"/>
    </xf>
    <xf numFmtId="10" fontId="0" fillId="34" borderId="23" xfId="103" applyNumberFormat="1" applyFont="1" applyFill="1" applyBorder="1" applyAlignment="1">
      <alignment horizontal="right" vertical="center"/>
    </xf>
    <xf numFmtId="10" fontId="0" fillId="30" borderId="23" xfId="103" applyNumberFormat="1" applyFill="1" applyBorder="1" applyAlignment="1">
      <alignment horizontal="right" vertical="center"/>
    </xf>
    <xf numFmtId="9" fontId="24" fillId="0" borderId="33" xfId="95" applyNumberFormat="1" applyFont="1" applyFill="1" applyBorder="1" applyAlignment="1">
      <alignment horizontal="left" vertical="center" wrapText="1"/>
      <protection/>
    </xf>
    <xf numFmtId="0" fontId="24" fillId="32" borderId="15" xfId="0" applyFont="1" applyFill="1" applyBorder="1" applyAlignment="1">
      <alignment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15" xfId="87" applyFont="1" applyFill="1" applyBorder="1" applyAlignment="1">
      <alignment horizontal="left" vertical="center" wrapText="1"/>
      <protection/>
    </xf>
    <xf numFmtId="0" fontId="24" fillId="32" borderId="15" xfId="87" applyFont="1" applyFill="1" applyBorder="1" applyAlignment="1">
      <alignment horizontal="center" vertical="center" wrapText="1"/>
      <protection/>
    </xf>
    <xf numFmtId="0" fontId="78" fillId="32" borderId="22" xfId="0" applyFont="1" applyFill="1" applyBorder="1" applyAlignment="1">
      <alignment horizontal="center" vertical="top" wrapText="1"/>
    </xf>
    <xf numFmtId="0" fontId="24" fillId="32" borderId="23" xfId="87" applyFont="1" applyFill="1" applyBorder="1" applyAlignment="1">
      <alignment horizontal="center" vertical="center" wrapText="1"/>
      <protection/>
    </xf>
    <xf numFmtId="14" fontId="24" fillId="32" borderId="15" xfId="87" applyNumberFormat="1" applyFont="1" applyFill="1" applyBorder="1" applyAlignment="1">
      <alignment horizontal="center" vertical="center" wrapText="1"/>
      <protection/>
    </xf>
    <xf numFmtId="0" fontId="64" fillId="0" borderId="0" xfId="95" applyFill="1" applyBorder="1">
      <alignment/>
      <protection/>
    </xf>
    <xf numFmtId="9" fontId="35" fillId="31" borderId="27" xfId="87" applyNumberFormat="1" applyFont="1" applyFill="1" applyBorder="1" applyAlignment="1">
      <alignment horizontal="center" vertical="center" wrapText="1"/>
      <protection/>
    </xf>
    <xf numFmtId="192" fontId="24" fillId="30" borderId="20" xfId="46" applyNumberFormat="1" applyFont="1" applyFill="1" applyBorder="1" applyAlignment="1">
      <alignment horizontal="right" vertical="center"/>
    </xf>
    <xf numFmtId="197" fontId="24" fillId="30" borderId="19" xfId="103" applyNumberFormat="1" applyFont="1" applyFill="1" applyBorder="1" applyAlignment="1">
      <alignment horizontal="right" vertical="center"/>
    </xf>
    <xf numFmtId="192" fontId="24" fillId="32" borderId="15" xfId="46" applyNumberFormat="1" applyFont="1" applyFill="1" applyBorder="1" applyAlignment="1">
      <alignment horizontal="right" vertical="center"/>
    </xf>
    <xf numFmtId="10" fontId="24" fillId="32" borderId="15" xfId="104" applyNumberFormat="1" applyFont="1" applyFill="1" applyBorder="1" applyAlignment="1">
      <alignment horizontal="right" vertical="center"/>
    </xf>
    <xf numFmtId="9" fontId="0" fillId="32" borderId="22" xfId="103" applyNumberFormat="1" applyFill="1" applyBorder="1" applyAlignment="1">
      <alignment horizontal="right" vertical="center"/>
    </xf>
    <xf numFmtId="9" fontId="0" fillId="32" borderId="15" xfId="103" applyNumberFormat="1" applyFill="1" applyBorder="1" applyAlignment="1">
      <alignment horizontal="right" vertical="center"/>
    </xf>
    <xf numFmtId="9" fontId="0" fillId="32" borderId="23" xfId="103" applyNumberFormat="1" applyFill="1" applyBorder="1" applyAlignment="1">
      <alignment horizontal="right" vertical="center"/>
    </xf>
    <xf numFmtId="197" fontId="24" fillId="32" borderId="22" xfId="103" applyNumberFormat="1" applyFont="1" applyFill="1" applyBorder="1" applyAlignment="1">
      <alignment horizontal="right" vertical="center"/>
    </xf>
    <xf numFmtId="0" fontId="64" fillId="0" borderId="0" xfId="95" applyFill="1">
      <alignment/>
      <protection/>
    </xf>
    <xf numFmtId="192" fontId="24" fillId="30" borderId="15" xfId="46" applyNumberFormat="1" applyFont="1" applyFill="1" applyBorder="1" applyAlignment="1">
      <alignment horizontal="right" vertical="center"/>
    </xf>
    <xf numFmtId="197" fontId="24" fillId="30" borderId="22" xfId="103" applyNumberFormat="1" applyFont="1" applyFill="1" applyBorder="1" applyAlignment="1">
      <alignment horizontal="right" vertical="center"/>
    </xf>
    <xf numFmtId="192" fontId="24" fillId="34" borderId="15" xfId="46" applyNumberFormat="1" applyFont="1" applyFill="1" applyBorder="1" applyAlignment="1">
      <alignment horizontal="right" vertical="center"/>
    </xf>
    <xf numFmtId="197" fontId="24" fillId="34" borderId="22" xfId="103" applyNumberFormat="1" applyFont="1" applyFill="1" applyBorder="1" applyAlignment="1">
      <alignment horizontal="right" vertical="center"/>
    </xf>
    <xf numFmtId="192" fontId="24" fillId="34" borderId="25" xfId="46" applyNumberFormat="1" applyFont="1" applyFill="1" applyBorder="1" applyAlignment="1">
      <alignment horizontal="right" vertical="center"/>
    </xf>
    <xf numFmtId="197" fontId="24" fillId="34" borderId="24" xfId="103" applyNumberFormat="1" applyFont="1" applyFill="1" applyBorder="1" applyAlignment="1">
      <alignment horizontal="right" vertical="center"/>
    </xf>
    <xf numFmtId="0" fontId="64" fillId="29" borderId="0" xfId="95" applyFont="1" applyFill="1" applyBorder="1" applyAlignment="1">
      <alignment vertical="top"/>
      <protection/>
    </xf>
    <xf numFmtId="0" fontId="64" fillId="29" borderId="0" xfId="95" applyFont="1" applyFill="1" applyBorder="1" applyAlignment="1">
      <alignment horizontal="center" vertical="top" wrapText="1"/>
      <protection/>
    </xf>
    <xf numFmtId="3" fontId="64" fillId="29" borderId="0" xfId="95" applyNumberFormat="1" applyFont="1" applyFill="1" applyBorder="1" applyAlignment="1">
      <alignment vertical="top"/>
      <protection/>
    </xf>
    <xf numFmtId="3" fontId="64" fillId="29" borderId="0" xfId="95" applyNumberFormat="1" applyFont="1" applyFill="1" applyBorder="1" applyAlignment="1">
      <alignment horizontal="right" vertical="top"/>
      <protection/>
    </xf>
    <xf numFmtId="0" fontId="64" fillId="29" borderId="0" xfId="95" applyFont="1" applyFill="1" applyBorder="1" applyAlignment="1">
      <alignment vertical="top" wrapText="1"/>
      <protection/>
    </xf>
    <xf numFmtId="3" fontId="26" fillId="39" borderId="18" xfId="95" applyNumberFormat="1" applyFont="1" applyFill="1" applyBorder="1" applyAlignment="1">
      <alignment horizontal="center" vertical="center" wrapText="1"/>
      <protection/>
    </xf>
    <xf numFmtId="3" fontId="26" fillId="39" borderId="28" xfId="95" applyNumberFormat="1" applyFont="1" applyFill="1" applyBorder="1" applyAlignment="1">
      <alignment horizontal="center" vertical="center" wrapText="1"/>
      <protection/>
    </xf>
    <xf numFmtId="9" fontId="0" fillId="39" borderId="20" xfId="103" applyFont="1" applyFill="1" applyBorder="1" applyAlignment="1">
      <alignment horizontal="right" vertical="center"/>
    </xf>
    <xf numFmtId="0" fontId="24" fillId="42" borderId="22" xfId="95" applyFont="1" applyFill="1" applyBorder="1" applyAlignment="1">
      <alignment horizontal="center" vertical="center" wrapText="1"/>
      <protection/>
    </xf>
    <xf numFmtId="0" fontId="24" fillId="42" borderId="15" xfId="95" applyFont="1" applyFill="1" applyBorder="1" applyAlignment="1">
      <alignment vertical="center" wrapText="1"/>
      <protection/>
    </xf>
    <xf numFmtId="193" fontId="24" fillId="40" borderId="0" xfId="95" applyNumberFormat="1" applyFont="1" applyFill="1" applyBorder="1" applyAlignment="1">
      <alignment horizontal="right" vertical="center"/>
      <protection/>
    </xf>
    <xf numFmtId="9" fontId="0" fillId="42" borderId="22" xfId="103" applyFont="1" applyFill="1" applyBorder="1" applyAlignment="1">
      <alignment horizontal="right" vertical="center"/>
    </xf>
    <xf numFmtId="9" fontId="0" fillId="42" borderId="15" xfId="103" applyFont="1" applyFill="1" applyBorder="1" applyAlignment="1">
      <alignment horizontal="right" vertical="center"/>
    </xf>
    <xf numFmtId="0" fontId="64" fillId="0" borderId="0" xfId="95" applyFont="1" applyBorder="1" applyAlignment="1">
      <alignment vertical="top"/>
      <protection/>
    </xf>
    <xf numFmtId="9" fontId="24" fillId="0" borderId="22" xfId="95" applyNumberFormat="1" applyFont="1" applyFill="1" applyBorder="1" applyAlignment="1">
      <alignment horizontal="right"/>
      <protection/>
    </xf>
    <xf numFmtId="9" fontId="24" fillId="0" borderId="15" xfId="95" applyNumberFormat="1" applyFont="1" applyFill="1" applyBorder="1" applyAlignment="1">
      <alignment horizontal="right"/>
      <protection/>
    </xf>
    <xf numFmtId="192" fontId="24" fillId="0" borderId="15" xfId="95" applyNumberFormat="1" applyFont="1" applyFill="1" applyBorder="1" applyAlignment="1">
      <alignment horizontal="right"/>
      <protection/>
    </xf>
    <xf numFmtId="0" fontId="64" fillId="0" borderId="0" xfId="95" applyFont="1" applyFill="1" applyBorder="1" applyAlignment="1">
      <alignment vertical="top"/>
      <protection/>
    </xf>
    <xf numFmtId="192" fontId="24" fillId="39" borderId="15" xfId="46" applyNumberFormat="1" applyFont="1" applyFill="1" applyBorder="1" applyAlignment="1">
      <alignment horizontal="right" vertical="center"/>
    </xf>
    <xf numFmtId="9" fontId="0" fillId="39" borderId="22" xfId="103" applyFont="1" applyFill="1" applyBorder="1" applyAlignment="1">
      <alignment horizontal="right" vertical="center"/>
    </xf>
    <xf numFmtId="9" fontId="0" fillId="39" borderId="15" xfId="103" applyFont="1" applyFill="1" applyBorder="1" applyAlignment="1">
      <alignment horizontal="right" vertical="center"/>
    </xf>
    <xf numFmtId="9" fontId="0" fillId="43" borderId="15" xfId="103" applyFont="1" applyFill="1" applyBorder="1" applyAlignment="1">
      <alignment horizontal="right" vertical="center"/>
    </xf>
    <xf numFmtId="9" fontId="0" fillId="43" borderId="24" xfId="103" applyFont="1" applyFill="1" applyBorder="1" applyAlignment="1">
      <alignment horizontal="right" vertical="center"/>
    </xf>
    <xf numFmtId="9" fontId="0" fillId="43" borderId="25" xfId="103" applyFont="1" applyFill="1" applyBorder="1" applyAlignment="1">
      <alignment horizontal="right" vertical="center"/>
    </xf>
    <xf numFmtId="0" fontId="89" fillId="0" borderId="50" xfId="0" applyFont="1" applyFill="1" applyBorder="1" applyAlignment="1">
      <alignment/>
    </xf>
    <xf numFmtId="0" fontId="89" fillId="0" borderId="33" xfId="0" applyFont="1" applyFill="1" applyBorder="1" applyAlignment="1">
      <alignment/>
    </xf>
    <xf numFmtId="0" fontId="36" fillId="0" borderId="50" xfId="87" applyFont="1" applyFill="1" applyBorder="1" applyAlignment="1">
      <alignment horizontal="center" vertical="center" wrapText="1"/>
      <protection/>
    </xf>
    <xf numFmtId="0" fontId="34" fillId="29" borderId="50" xfId="0" applyFont="1" applyFill="1" applyBorder="1" applyAlignment="1">
      <alignment horizontal="left" vertical="center"/>
    </xf>
    <xf numFmtId="0" fontId="91" fillId="0" borderId="50" xfId="0" applyFont="1" applyBorder="1" applyAlignment="1">
      <alignment/>
    </xf>
    <xf numFmtId="14" fontId="91" fillId="29" borderId="50" xfId="0" applyNumberFormat="1" applyFont="1" applyFill="1" applyBorder="1" applyAlignment="1">
      <alignment horizontal="center"/>
    </xf>
    <xf numFmtId="0" fontId="91" fillId="0" borderId="50" xfId="0" applyFont="1" applyBorder="1" applyAlignment="1">
      <alignment horizontal="left"/>
    </xf>
    <xf numFmtId="0" fontId="91" fillId="29" borderId="50" xfId="0" applyFont="1" applyFill="1" applyBorder="1" applyAlignment="1">
      <alignment/>
    </xf>
    <xf numFmtId="0" fontId="91" fillId="0" borderId="50" xfId="0" applyFont="1" applyFill="1" applyBorder="1" applyAlignment="1">
      <alignment/>
    </xf>
    <xf numFmtId="0" fontId="92" fillId="0" borderId="50" xfId="0" applyFont="1" applyBorder="1" applyAlignment="1">
      <alignment horizontal="left" vertical="center"/>
    </xf>
    <xf numFmtId="0" fontId="34" fillId="29" borderId="50" xfId="0" applyFont="1" applyFill="1" applyBorder="1" applyAlignment="1">
      <alignment horizontal="left" vertical="center" wrapText="1"/>
    </xf>
    <xf numFmtId="9" fontId="24" fillId="0" borderId="33" xfId="95" applyNumberFormat="1" applyFont="1" applyFill="1" applyBorder="1" applyAlignment="1">
      <alignment horizontal="right"/>
      <protection/>
    </xf>
    <xf numFmtId="0" fontId="78" fillId="0" borderId="15" xfId="90" applyFont="1" applyFill="1" applyBorder="1" applyAlignment="1">
      <alignment vertical="center" wrapText="1"/>
      <protection/>
    </xf>
    <xf numFmtId="9" fontId="0" fillId="42" borderId="29" xfId="103" applyFont="1" applyFill="1" applyBorder="1" applyAlignment="1">
      <alignment horizontal="right" vertical="center"/>
    </xf>
    <xf numFmtId="9" fontId="0" fillId="42" borderId="30" xfId="103" applyFont="1" applyFill="1" applyBorder="1" applyAlignment="1">
      <alignment horizontal="right" vertical="center"/>
    </xf>
    <xf numFmtId="9" fontId="24" fillId="0" borderId="33" xfId="0" applyNumberFormat="1" applyFont="1" applyFill="1" applyBorder="1" applyAlignment="1">
      <alignment horizontal="right"/>
    </xf>
    <xf numFmtId="9" fontId="0" fillId="39" borderId="33" xfId="103" applyFont="1" applyFill="1" applyBorder="1" applyAlignment="1">
      <alignment horizontal="right" vertical="center"/>
    </xf>
    <xf numFmtId="9" fontId="0" fillId="39" borderId="19" xfId="103" applyFont="1" applyFill="1" applyBorder="1" applyAlignment="1">
      <alignment horizontal="right" vertical="center"/>
    </xf>
    <xf numFmtId="192" fontId="24" fillId="39" borderId="22" xfId="46" applyNumberFormat="1" applyFont="1" applyFill="1" applyBorder="1" applyAlignment="1">
      <alignment horizontal="right" vertical="center"/>
    </xf>
    <xf numFmtId="9" fontId="0" fillId="43" borderId="22" xfId="103" applyFont="1" applyFill="1" applyBorder="1" applyAlignment="1">
      <alignment horizontal="right" vertical="center"/>
    </xf>
    <xf numFmtId="0" fontId="34" fillId="29" borderId="30" xfId="0" applyFont="1" applyFill="1" applyBorder="1" applyAlignment="1">
      <alignment vertical="center" wrapText="1"/>
    </xf>
    <xf numFmtId="0" fontId="34" fillId="29" borderId="50" xfId="0" applyFont="1" applyFill="1" applyBorder="1" applyAlignment="1">
      <alignment vertical="center" wrapText="1"/>
    </xf>
    <xf numFmtId="0" fontId="36" fillId="0" borderId="30" xfId="87" applyFont="1" applyFill="1" applyBorder="1" applyAlignment="1">
      <alignment vertical="center" wrapText="1"/>
      <protection/>
    </xf>
    <xf numFmtId="0" fontId="36" fillId="0" borderId="50" xfId="87" applyFont="1" applyFill="1" applyBorder="1" applyAlignment="1">
      <alignment vertical="center" wrapText="1"/>
      <protection/>
    </xf>
    <xf numFmtId="0" fontId="36" fillId="0" borderId="33" xfId="87" applyFont="1" applyFill="1" applyBorder="1" applyAlignment="1">
      <alignment vertical="center" wrapText="1"/>
      <protection/>
    </xf>
    <xf numFmtId="0" fontId="0" fillId="0" borderId="15" xfId="0" applyFont="1" applyBorder="1" applyAlignment="1">
      <alignment/>
    </xf>
    <xf numFmtId="0" fontId="24" fillId="0" borderId="0" xfId="0" applyFont="1" applyAlignment="1">
      <alignment wrapText="1"/>
    </xf>
    <xf numFmtId="0" fontId="78" fillId="0" borderId="15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78" fillId="0" borderId="15" xfId="0" applyFont="1" applyBorder="1" applyAlignment="1">
      <alignment wrapText="1"/>
    </xf>
    <xf numFmtId="0" fontId="24" fillId="0" borderId="15" xfId="90" applyFont="1" applyBorder="1" applyAlignment="1">
      <alignment vertical="center" wrapText="1"/>
      <protection/>
    </xf>
    <xf numFmtId="197" fontId="24" fillId="32" borderId="15" xfId="46" applyNumberFormat="1" applyFont="1" applyFill="1" applyBorder="1" applyAlignment="1">
      <alignment horizontal="right" vertical="center"/>
    </xf>
    <xf numFmtId="0" fontId="64" fillId="29" borderId="0" xfId="95" applyFont="1" applyFill="1" applyBorder="1" applyAlignment="1">
      <alignment vertical="top"/>
      <protection/>
    </xf>
    <xf numFmtId="3" fontId="64" fillId="0" borderId="0" xfId="47" applyNumberFormat="1" applyFont="1" applyFill="1" applyBorder="1" applyAlignment="1">
      <alignment horizontal="right" vertical="top" wrapText="1"/>
    </xf>
    <xf numFmtId="0" fontId="93" fillId="29" borderId="0" xfId="95" applyFont="1" applyFill="1" applyBorder="1" applyAlignment="1">
      <alignment vertical="top"/>
      <protection/>
    </xf>
    <xf numFmtId="3" fontId="81" fillId="29" borderId="0" xfId="95" applyNumberFormat="1" applyFont="1" applyFill="1" applyBorder="1" applyAlignment="1">
      <alignment vertical="top"/>
      <protection/>
    </xf>
    <xf numFmtId="0" fontId="26" fillId="30" borderId="18" xfId="0" applyFont="1" applyFill="1" applyBorder="1" applyAlignment="1">
      <alignment horizontal="center"/>
    </xf>
    <xf numFmtId="0" fontId="26" fillId="30" borderId="56" xfId="0" applyFont="1" applyFill="1" applyBorder="1" applyAlignment="1">
      <alignment horizontal="center"/>
    </xf>
    <xf numFmtId="0" fontId="26" fillId="30" borderId="17" xfId="0" applyFont="1" applyFill="1" applyBorder="1" applyAlignment="1">
      <alignment horizontal="center"/>
    </xf>
    <xf numFmtId="0" fontId="25" fillId="29" borderId="0" xfId="0" applyFont="1" applyFill="1" applyBorder="1" applyAlignment="1">
      <alignment/>
    </xf>
    <xf numFmtId="0" fontId="24" fillId="29" borderId="0" xfId="0" applyFont="1" applyFill="1" applyBorder="1" applyAlignment="1">
      <alignment/>
    </xf>
    <xf numFmtId="0" fontId="26" fillId="29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81" fillId="30" borderId="18" xfId="95" applyFont="1" applyFill="1" applyBorder="1" applyAlignment="1">
      <alignment horizontal="center" vertical="top"/>
      <protection/>
    </xf>
    <xf numFmtId="0" fontId="81" fillId="30" borderId="56" xfId="95" applyFont="1" applyFill="1" applyBorder="1" applyAlignment="1">
      <alignment horizontal="center" vertical="top"/>
      <protection/>
    </xf>
    <xf numFmtId="0" fontId="81" fillId="30" borderId="17" xfId="95" applyFont="1" applyFill="1" applyBorder="1" applyAlignment="1">
      <alignment horizontal="center" vertical="top"/>
      <protection/>
    </xf>
    <xf numFmtId="0" fontId="64" fillId="29" borderId="0" xfId="95" applyFont="1" applyFill="1" applyBorder="1" applyAlignment="1">
      <alignment vertical="top"/>
      <protection/>
    </xf>
    <xf numFmtId="192" fontId="64" fillId="29" borderId="0" xfId="95" applyNumberFormat="1" applyFont="1" applyFill="1" applyBorder="1" applyAlignment="1">
      <alignment vertical="top"/>
      <protection/>
    </xf>
    <xf numFmtId="0" fontId="64" fillId="29" borderId="0" xfId="95" applyFont="1" applyFill="1" applyBorder="1" applyAlignment="1">
      <alignment vertical="top" wrapText="1"/>
      <protection/>
    </xf>
    <xf numFmtId="9" fontId="86" fillId="0" borderId="0" xfId="95" applyNumberFormat="1" applyFont="1" applyBorder="1" applyAlignment="1">
      <alignment horizontal="center" wrapText="1"/>
      <protection/>
    </xf>
    <xf numFmtId="9" fontId="86" fillId="0" borderId="45" xfId="95" applyNumberFormat="1" applyFont="1" applyBorder="1" applyAlignment="1">
      <alignment horizontal="center" wrapText="1"/>
      <protection/>
    </xf>
    <xf numFmtId="9" fontId="35" fillId="31" borderId="18" xfId="87" applyNumberFormat="1" applyFont="1" applyFill="1" applyBorder="1" applyAlignment="1">
      <alignment horizontal="center" vertical="center" wrapText="1"/>
      <protection/>
    </xf>
    <xf numFmtId="9" fontId="35" fillId="31" borderId="56" xfId="87" applyNumberFormat="1" applyFont="1" applyFill="1" applyBorder="1" applyAlignment="1">
      <alignment horizontal="center" vertical="center" wrapText="1"/>
      <protection/>
    </xf>
    <xf numFmtId="9" fontId="35" fillId="31" borderId="17" xfId="87" applyNumberFormat="1" applyFont="1" applyFill="1" applyBorder="1" applyAlignment="1">
      <alignment horizontal="center" vertical="center" wrapText="1"/>
      <protection/>
    </xf>
    <xf numFmtId="0" fontId="35" fillId="31" borderId="18" xfId="87" applyFont="1" applyFill="1" applyBorder="1" applyAlignment="1">
      <alignment horizontal="center" vertical="center" wrapText="1"/>
      <protection/>
    </xf>
    <xf numFmtId="0" fontId="35" fillId="31" borderId="56" xfId="87" applyFont="1" applyFill="1" applyBorder="1" applyAlignment="1">
      <alignment horizontal="center" vertical="center" wrapText="1"/>
      <protection/>
    </xf>
    <xf numFmtId="0" fontId="35" fillId="31" borderId="17" xfId="87" applyFont="1" applyFill="1" applyBorder="1" applyAlignment="1">
      <alignment horizontal="center" vertical="center" wrapText="1"/>
      <protection/>
    </xf>
    <xf numFmtId="192" fontId="25" fillId="29" borderId="0" xfId="0" applyNumberFormat="1" applyFont="1" applyFill="1" applyBorder="1" applyAlignment="1">
      <alignment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heck Cell" xfId="41"/>
    <cellStyle name="Comma 11" xfId="42"/>
    <cellStyle name="Comma 2" xfId="43"/>
    <cellStyle name="Comma 3" xfId="44"/>
    <cellStyle name="Comma 4" xfId="45"/>
    <cellStyle name="Comma 4 2" xfId="46"/>
    <cellStyle name="Comma 5" xfId="47"/>
    <cellStyle name="Controlecel" xfId="48"/>
    <cellStyle name="Currency 2" xfId="49"/>
    <cellStyle name="Currency 3" xfId="50"/>
    <cellStyle name="Excel Built-in Normal" xfId="51"/>
    <cellStyle name="Explanatory Text" xfId="52"/>
    <cellStyle name="Gekoppelde cel" xfId="53"/>
    <cellStyle name="Followed Hyperlink" xfId="54"/>
    <cellStyle name="Goed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voer" xfId="62"/>
    <cellStyle name="Comma" xfId="63"/>
    <cellStyle name="Comma [0]" xfId="64"/>
    <cellStyle name="Kop 1" xfId="65"/>
    <cellStyle name="Kop 2" xfId="66"/>
    <cellStyle name="Kop 3" xfId="67"/>
    <cellStyle name="Kop 4" xfId="68"/>
    <cellStyle name="Migliaia [0]_Budget détaillé DGCD III V1 15heures.xls" xfId="69"/>
    <cellStyle name="Milliers 2" xfId="70"/>
    <cellStyle name="Milliers 2 2" xfId="71"/>
    <cellStyle name="Milliers 2 2 2" xfId="72"/>
    <cellStyle name="Milliers 2 2 3" xfId="73"/>
    <cellStyle name="Milliers 2 2 4" xfId="74"/>
    <cellStyle name="Milliers 2 2 5" xfId="75"/>
    <cellStyle name="Milliers 2 2 6" xfId="76"/>
    <cellStyle name="Milliers 2 2 7" xfId="77"/>
    <cellStyle name="Milliers 2 2 8" xfId="78"/>
    <cellStyle name="Milliers 2 3" xfId="79"/>
    <cellStyle name="Milliers 2 4" xfId="80"/>
    <cellStyle name="Milliers 2 5" xfId="81"/>
    <cellStyle name="Milliers 2 6" xfId="82"/>
    <cellStyle name="Milliers 2 7" xfId="83"/>
    <cellStyle name="Milliers 2 8" xfId="84"/>
    <cellStyle name="Neutraal" xfId="85"/>
    <cellStyle name="Neutral" xfId="86"/>
    <cellStyle name="Normal 11" xfId="87"/>
    <cellStyle name="Normal 11 2" xfId="88"/>
    <cellStyle name="Normal 19 2" xfId="89"/>
    <cellStyle name="Normal 2" xfId="90"/>
    <cellStyle name="Normal 2 2 2" xfId="91"/>
    <cellStyle name="Normal 20" xfId="92"/>
    <cellStyle name="Normal 3" xfId="93"/>
    <cellStyle name="Normal 3 2" xfId="94"/>
    <cellStyle name="Normal 4" xfId="95"/>
    <cellStyle name="Normal 5" xfId="96"/>
    <cellStyle name="Normal 5 2" xfId="97"/>
    <cellStyle name="Normal 5 3" xfId="98"/>
    <cellStyle name="Normale_tableau DGCD 3.xls" xfId="99"/>
    <cellStyle name="Notitie" xfId="100"/>
    <cellStyle name="Ongeldig" xfId="101"/>
    <cellStyle name="Output" xfId="102"/>
    <cellStyle name="Percent 2" xfId="103"/>
    <cellStyle name="Percent 3" xfId="104"/>
    <cellStyle name="Percentuale_Budget détaillé DGCD III V1 15heures.xls" xfId="105"/>
    <cellStyle name="Pourcentage 2" xfId="106"/>
    <cellStyle name="Pourcentage 2 2" xfId="107"/>
    <cellStyle name="Percent" xfId="108"/>
    <cellStyle name="Titel" xfId="109"/>
    <cellStyle name="Title" xfId="110"/>
    <cellStyle name="Totaal" xfId="111"/>
    <cellStyle name="Uitvoer" xfId="112"/>
    <cellStyle name="Currency" xfId="113"/>
    <cellStyle name="Currency [0]" xfId="114"/>
    <cellStyle name="Verklarende tekst" xfId="115"/>
    <cellStyle name="Virgola_Budget détaillé DGCD III V1 15heures.xls" xfId="116"/>
    <cellStyle name="Waarschuwingsteks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2</xdr:col>
      <xdr:colOff>19050</xdr:colOff>
      <xdr:row>4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2</xdr:col>
      <xdr:colOff>438150</xdr:colOff>
      <xdr:row>4</xdr:row>
      <xdr:rowOff>28575</xdr:rowOff>
    </xdr:to>
    <xdr:pic>
      <xdr:nvPicPr>
        <xdr:cNvPr id="1" name="Image 1" descr="62 people own same as half world – Oxf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1104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66675</xdr:rowOff>
    </xdr:from>
    <xdr:to>
      <xdr:col>1</xdr:col>
      <xdr:colOff>657225</xdr:colOff>
      <xdr:row>4</xdr:row>
      <xdr:rowOff>57150</xdr:rowOff>
    </xdr:to>
    <xdr:pic>
      <xdr:nvPicPr>
        <xdr:cNvPr id="1" name="Image 3" descr="62 people own same as half world – Oxf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1581150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19050</xdr:rowOff>
    </xdr:from>
    <xdr:to>
      <xdr:col>1</xdr:col>
      <xdr:colOff>933450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344"/>
  <sheetViews>
    <sheetView view="pageBreakPreview" zoomScale="6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" sqref="M1:M16384"/>
    </sheetView>
  </sheetViews>
  <sheetFormatPr defaultColWidth="9.140625" defaultRowHeight="12.75" outlineLevelRow="1" outlineLevelCol="1"/>
  <cols>
    <col min="1" max="1" width="2.140625" style="1" customWidth="1"/>
    <col min="2" max="2" width="14.8515625" style="44" customWidth="1"/>
    <col min="3" max="3" width="57.421875" style="45" customWidth="1"/>
    <col min="4" max="4" width="10.421875" style="44" bestFit="1" customWidth="1"/>
    <col min="5" max="5" width="6.7109375" style="27" customWidth="1" outlineLevel="1"/>
    <col min="6" max="6" width="7.8515625" style="27" customWidth="1" outlineLevel="1"/>
    <col min="7" max="7" width="10.8515625" style="27" customWidth="1" outlineLevel="1"/>
    <col min="8" max="8" width="7.7109375" style="27" customWidth="1" outlineLevel="1"/>
    <col min="9" max="9" width="10.8515625" style="27" customWidth="1" outlineLevel="1"/>
    <col min="10" max="10" width="13.00390625" style="46" customWidth="1" outlineLevel="1"/>
    <col min="11" max="11" width="13.140625" style="47" customWidth="1" outlineLevel="1"/>
    <col min="12" max="12" width="11.140625" style="48" bestFit="1" customWidth="1"/>
    <col min="13" max="13" width="4.8515625" style="1" customWidth="1"/>
    <col min="14" max="14" width="14.421875" style="27" hidden="1" customWidth="1"/>
    <col min="15" max="16" width="10.7109375" style="27" hidden="1" customWidth="1"/>
    <col min="17" max="19" width="11.421875" style="27" bestFit="1" customWidth="1"/>
    <col min="20" max="20" width="11.421875" style="1" hidden="1" customWidth="1" outlineLevel="1"/>
    <col min="21" max="21" width="11.421875" style="1" customWidth="1" collapsed="1"/>
    <col min="22" max="129" width="11.421875" style="1" customWidth="1"/>
    <col min="130" max="16384" width="9.140625" style="27" customWidth="1"/>
  </cols>
  <sheetData>
    <row r="1" spans="2:12" s="1" customFormat="1" ht="12">
      <c r="B1" s="2"/>
      <c r="C1" s="3"/>
      <c r="D1" s="2"/>
      <c r="J1" s="4"/>
      <c r="K1" s="5"/>
      <c r="L1" s="6"/>
    </row>
    <row r="2" spans="2:12" s="1" customFormat="1" ht="12">
      <c r="B2" s="2"/>
      <c r="C2" s="3"/>
      <c r="D2" s="2"/>
      <c r="G2" s="817"/>
      <c r="H2" s="817"/>
      <c r="J2" s="4"/>
      <c r="K2" s="5"/>
      <c r="L2" s="6"/>
    </row>
    <row r="3" spans="2:12" s="1" customFormat="1" ht="12">
      <c r="B3" s="2"/>
      <c r="C3" s="3"/>
      <c r="D3" s="2"/>
      <c r="G3" s="817"/>
      <c r="H3" s="818"/>
      <c r="J3" s="4"/>
      <c r="K3" s="5"/>
      <c r="L3" s="6"/>
    </row>
    <row r="4" spans="2:12" s="1" customFormat="1" ht="12">
      <c r="B4" s="2"/>
      <c r="C4" s="3"/>
      <c r="D4" s="2"/>
      <c r="G4" s="817"/>
      <c r="H4" s="818"/>
      <c r="J4" s="4"/>
      <c r="K4" s="5"/>
      <c r="L4" s="6"/>
    </row>
    <row r="5" spans="2:12" s="1" customFormat="1" ht="12">
      <c r="B5" s="2"/>
      <c r="C5" s="3"/>
      <c r="D5" s="2"/>
      <c r="G5" s="817"/>
      <c r="H5" s="818"/>
      <c r="J5" s="4"/>
      <c r="K5" s="5"/>
      <c r="L5" s="6"/>
    </row>
    <row r="6" spans="2:12" s="1" customFormat="1" ht="12">
      <c r="B6" s="92" t="s">
        <v>155</v>
      </c>
      <c r="C6" s="819" t="s">
        <v>280</v>
      </c>
      <c r="D6" s="820"/>
      <c r="E6" s="820"/>
      <c r="F6" s="820"/>
      <c r="G6" s="820"/>
      <c r="H6" s="820"/>
      <c r="J6" s="4"/>
      <c r="K6" s="5"/>
      <c r="L6" s="6"/>
    </row>
    <row r="7" spans="2:12" s="1" customFormat="1" ht="12" thickBot="1">
      <c r="B7" s="92" t="s">
        <v>154</v>
      </c>
      <c r="C7" s="8" t="s">
        <v>294</v>
      </c>
      <c r="D7" s="2"/>
      <c r="G7" s="9"/>
      <c r="H7" s="10"/>
      <c r="J7" s="4"/>
      <c r="K7" s="5"/>
      <c r="L7" s="6"/>
    </row>
    <row r="8" spans="2:19" s="1" customFormat="1" ht="12" thickBot="1">
      <c r="B8" s="92" t="s">
        <v>100</v>
      </c>
      <c r="C8" s="1" t="s">
        <v>295</v>
      </c>
      <c r="D8" s="2"/>
      <c r="G8" s="9"/>
      <c r="H8" s="10"/>
      <c r="J8" s="50" t="s">
        <v>110</v>
      </c>
      <c r="K8" s="107">
        <v>1784.29</v>
      </c>
      <c r="L8" s="6"/>
      <c r="N8" s="814" t="s">
        <v>106</v>
      </c>
      <c r="O8" s="815"/>
      <c r="P8" s="815"/>
      <c r="Q8" s="815"/>
      <c r="R8" s="815"/>
      <c r="S8" s="816"/>
    </row>
    <row r="9" spans="1:129" s="11" customFormat="1" ht="41.25" customHeight="1" thickBot="1">
      <c r="A9" s="12" t="s">
        <v>4</v>
      </c>
      <c r="B9" s="86" t="s">
        <v>101</v>
      </c>
      <c r="C9" s="87" t="s">
        <v>102</v>
      </c>
      <c r="D9" s="88" t="s">
        <v>103</v>
      </c>
      <c r="E9" s="88" t="s">
        <v>0</v>
      </c>
      <c r="F9" s="88" t="s">
        <v>12</v>
      </c>
      <c r="G9" s="88" t="s">
        <v>14</v>
      </c>
      <c r="H9" s="88" t="s">
        <v>13</v>
      </c>
      <c r="I9" s="88" t="s">
        <v>15</v>
      </c>
      <c r="J9" s="89" t="s">
        <v>165</v>
      </c>
      <c r="K9" s="90" t="s">
        <v>104</v>
      </c>
      <c r="L9" s="90" t="s">
        <v>105</v>
      </c>
      <c r="M9" s="93"/>
      <c r="N9" s="52" t="s">
        <v>5</v>
      </c>
      <c r="O9" s="91" t="s">
        <v>6</v>
      </c>
      <c r="P9" s="91" t="s">
        <v>7</v>
      </c>
      <c r="Q9" s="91" t="s">
        <v>9</v>
      </c>
      <c r="R9" s="91" t="s">
        <v>10</v>
      </c>
      <c r="S9" s="53" t="s">
        <v>11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</row>
    <row r="10" spans="1:129" s="19" customFormat="1" ht="11.25">
      <c r="A10" s="1" t="s">
        <v>8</v>
      </c>
      <c r="B10" s="54" t="s">
        <v>18</v>
      </c>
      <c r="C10" s="55" t="s">
        <v>111</v>
      </c>
      <c r="D10" s="56"/>
      <c r="E10" s="57"/>
      <c r="F10" s="57"/>
      <c r="G10" s="57"/>
      <c r="H10" s="57"/>
      <c r="I10" s="57"/>
      <c r="J10" s="58"/>
      <c r="K10" s="59"/>
      <c r="L10" s="59">
        <f>L11+L27+L52+L55+L60+L70+L15+L18+L21+L24</f>
        <v>620494.9932772672</v>
      </c>
      <c r="M10" s="94"/>
      <c r="N10" s="74"/>
      <c r="O10" s="78"/>
      <c r="P10" s="78"/>
      <c r="Q10" s="59">
        <f>Q11+Q27+Q52+Q55+Q60+Q70+Q15+Q18+Q21+Q24</f>
        <v>139394.59036641935</v>
      </c>
      <c r="R10" s="59" t="e">
        <f>R11+R27+R52+R55+R60+R70+R15+R18+R21+R24</f>
        <v>#REF!</v>
      </c>
      <c r="S10" s="79">
        <f>S11+S27+S52+S55+S60+S70+S15+S18+S21+S24</f>
        <v>153454.86067561797</v>
      </c>
      <c r="T10" s="5" t="e">
        <f aca="true" t="shared" si="0" ref="T10:T41">+L10-SUM(Q10:S10)</f>
        <v>#REF!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20" ht="11.25" hidden="1" outlineLevel="1">
      <c r="A11" s="1" t="s">
        <v>8</v>
      </c>
      <c r="B11" s="61" t="s">
        <v>19</v>
      </c>
      <c r="C11" s="21" t="s">
        <v>112</v>
      </c>
      <c r="D11" s="20"/>
      <c r="E11" s="22"/>
      <c r="F11" s="20"/>
      <c r="G11" s="20"/>
      <c r="H11" s="20"/>
      <c r="I11" s="20"/>
      <c r="J11" s="23"/>
      <c r="K11" s="24"/>
      <c r="L11" s="24">
        <f>SUM(L12:L14)</f>
        <v>0</v>
      </c>
      <c r="M11" s="17"/>
      <c r="N11" s="75"/>
      <c r="O11" s="25"/>
      <c r="P11" s="25"/>
      <c r="Q11" s="24">
        <f>SUM(Q12:Q14)</f>
        <v>0</v>
      </c>
      <c r="R11" s="24">
        <f>SUM(R12:R14)</f>
        <v>0</v>
      </c>
      <c r="S11" s="80">
        <f>SUM(S12:S14)</f>
        <v>0</v>
      </c>
      <c r="T11" s="5">
        <f t="shared" si="0"/>
        <v>0</v>
      </c>
    </row>
    <row r="12" spans="2:20" ht="11.25" hidden="1" outlineLevel="1">
      <c r="B12" s="63" t="s">
        <v>20</v>
      </c>
      <c r="C12" s="29"/>
      <c r="D12" s="28" t="s">
        <v>152</v>
      </c>
      <c r="E12" s="30"/>
      <c r="F12" s="28"/>
      <c r="G12" s="28"/>
      <c r="H12" s="28"/>
      <c r="I12" s="28"/>
      <c r="J12" s="31"/>
      <c r="K12" s="32">
        <f>J12/txc</f>
        <v>0</v>
      </c>
      <c r="L12" s="32">
        <f>E12*F12*H12*K12</f>
        <v>0</v>
      </c>
      <c r="M12" s="17"/>
      <c r="N12" s="97"/>
      <c r="O12" s="98"/>
      <c r="P12" s="98"/>
      <c r="Q12" s="34">
        <f>L$28*N12</f>
        <v>0</v>
      </c>
      <c r="R12" s="34">
        <f>+L12*O12</f>
        <v>0</v>
      </c>
      <c r="S12" s="82">
        <f>+L12*P12</f>
        <v>0</v>
      </c>
      <c r="T12" s="5">
        <f t="shared" si="0"/>
        <v>0</v>
      </c>
    </row>
    <row r="13" spans="2:20" ht="11.25" hidden="1" outlineLevel="1">
      <c r="B13" s="63" t="s">
        <v>21</v>
      </c>
      <c r="C13" s="29"/>
      <c r="D13" s="28" t="s">
        <v>107</v>
      </c>
      <c r="E13" s="30"/>
      <c r="F13" s="28"/>
      <c r="G13" s="28"/>
      <c r="H13" s="28"/>
      <c r="I13" s="28"/>
      <c r="J13" s="31"/>
      <c r="K13" s="32">
        <f>J13/txc</f>
        <v>0</v>
      </c>
      <c r="L13" s="32">
        <f>E13*F13*H13*K13</f>
        <v>0</v>
      </c>
      <c r="M13" s="17"/>
      <c r="N13" s="97"/>
      <c r="O13" s="98"/>
      <c r="P13" s="98"/>
      <c r="Q13" s="34">
        <f>L$28*N13</f>
        <v>0</v>
      </c>
      <c r="R13" s="34">
        <f>+L13*O13</f>
        <v>0</v>
      </c>
      <c r="S13" s="82">
        <f>+L13*P13</f>
        <v>0</v>
      </c>
      <c r="T13" s="5">
        <f t="shared" si="0"/>
        <v>0</v>
      </c>
    </row>
    <row r="14" spans="2:20" ht="11.25" hidden="1" outlineLevel="1">
      <c r="B14" s="63" t="s">
        <v>22</v>
      </c>
      <c r="C14" s="29"/>
      <c r="D14" s="28"/>
      <c r="E14" s="30"/>
      <c r="F14" s="28"/>
      <c r="G14" s="28"/>
      <c r="H14" s="28"/>
      <c r="I14" s="28"/>
      <c r="J14" s="31"/>
      <c r="K14" s="32">
        <f>J14/txc</f>
        <v>0</v>
      </c>
      <c r="L14" s="32">
        <f>E14*F14*H14*K14</f>
        <v>0</v>
      </c>
      <c r="M14" s="17"/>
      <c r="N14" s="97"/>
      <c r="O14" s="98"/>
      <c r="P14" s="98"/>
      <c r="Q14" s="34">
        <f>L$28*N14</f>
        <v>0</v>
      </c>
      <c r="R14" s="34">
        <f>+L14*O14</f>
        <v>0</v>
      </c>
      <c r="S14" s="82">
        <f>+L14*P14</f>
        <v>0</v>
      </c>
      <c r="T14" s="5">
        <f t="shared" si="0"/>
        <v>0</v>
      </c>
    </row>
    <row r="15" spans="1:20" ht="11.25" hidden="1" outlineLevel="1">
      <c r="A15" s="1" t="s">
        <v>8</v>
      </c>
      <c r="B15" s="61" t="s">
        <v>23</v>
      </c>
      <c r="C15" s="21" t="s">
        <v>113</v>
      </c>
      <c r="D15" s="20"/>
      <c r="E15" s="22"/>
      <c r="F15" s="20"/>
      <c r="G15" s="20"/>
      <c r="H15" s="20"/>
      <c r="I15" s="20"/>
      <c r="J15" s="23"/>
      <c r="K15" s="24"/>
      <c r="L15" s="24">
        <f>SUM(L16:L17)</f>
        <v>0</v>
      </c>
      <c r="M15" s="26"/>
      <c r="N15" s="75"/>
      <c r="O15" s="25"/>
      <c r="P15" s="25"/>
      <c r="Q15" s="24">
        <f>SUM(Q16:Q17)</f>
        <v>0</v>
      </c>
      <c r="R15" s="24">
        <f>SUM(R16:R17)</f>
        <v>0</v>
      </c>
      <c r="S15" s="80">
        <f>SUM(S16:S17)</f>
        <v>0</v>
      </c>
      <c r="T15" s="5">
        <f t="shared" si="0"/>
        <v>0</v>
      </c>
    </row>
    <row r="16" spans="2:20" s="1" customFormat="1" ht="11.25" hidden="1" outlineLevel="1">
      <c r="B16" s="63" t="s">
        <v>24</v>
      </c>
      <c r="C16" s="29"/>
      <c r="D16" s="28" t="s">
        <v>107</v>
      </c>
      <c r="E16" s="30"/>
      <c r="F16" s="28"/>
      <c r="G16" s="28"/>
      <c r="H16" s="28"/>
      <c r="I16" s="28"/>
      <c r="J16" s="31"/>
      <c r="K16" s="32">
        <f>J16/txc</f>
        <v>0</v>
      </c>
      <c r="L16" s="32">
        <f>E16*F16*H16*K16</f>
        <v>0</v>
      </c>
      <c r="M16" s="17"/>
      <c r="N16" s="97"/>
      <c r="O16" s="98"/>
      <c r="P16" s="98"/>
      <c r="Q16" s="34">
        <f>L$28*N16</f>
        <v>0</v>
      </c>
      <c r="R16" s="34">
        <f>+L16*O16</f>
        <v>0</v>
      </c>
      <c r="S16" s="82">
        <f>+L16*P16</f>
        <v>0</v>
      </c>
      <c r="T16" s="5">
        <f t="shared" si="0"/>
        <v>0</v>
      </c>
    </row>
    <row r="17" spans="2:20" s="1" customFormat="1" ht="11.25" hidden="1" outlineLevel="1">
      <c r="B17" s="63" t="s">
        <v>25</v>
      </c>
      <c r="C17" s="29"/>
      <c r="D17" s="28" t="s">
        <v>108</v>
      </c>
      <c r="E17" s="30"/>
      <c r="F17" s="28"/>
      <c r="G17" s="28"/>
      <c r="H17" s="28"/>
      <c r="I17" s="28"/>
      <c r="J17" s="31"/>
      <c r="K17" s="32">
        <f>J17/txc</f>
        <v>0</v>
      </c>
      <c r="L17" s="32">
        <f>E17*F17*H17*K17</f>
        <v>0</v>
      </c>
      <c r="M17" s="17"/>
      <c r="N17" s="97"/>
      <c r="O17" s="98"/>
      <c r="P17" s="98"/>
      <c r="Q17" s="34">
        <f>L$28*N17</f>
        <v>0</v>
      </c>
      <c r="R17" s="34">
        <f>+L17*O17</f>
        <v>0</v>
      </c>
      <c r="S17" s="82">
        <f>+L17*P17</f>
        <v>0</v>
      </c>
      <c r="T17" s="5">
        <f t="shared" si="0"/>
        <v>0</v>
      </c>
    </row>
    <row r="18" spans="1:20" s="1" customFormat="1" ht="11.25" hidden="1" outlineLevel="1">
      <c r="A18" s="1" t="s">
        <v>8</v>
      </c>
      <c r="B18" s="61" t="s">
        <v>26</v>
      </c>
      <c r="C18" s="21" t="s">
        <v>114</v>
      </c>
      <c r="D18" s="20"/>
      <c r="E18" s="22"/>
      <c r="F18" s="20"/>
      <c r="G18" s="20"/>
      <c r="H18" s="20"/>
      <c r="I18" s="20"/>
      <c r="J18" s="23"/>
      <c r="K18" s="24"/>
      <c r="L18" s="24">
        <f>SUM(L19:L20)</f>
        <v>0</v>
      </c>
      <c r="M18" s="17"/>
      <c r="N18" s="75"/>
      <c r="O18" s="25"/>
      <c r="P18" s="25"/>
      <c r="Q18" s="24">
        <f>SUM(Q19:Q20)</f>
        <v>0</v>
      </c>
      <c r="R18" s="24">
        <f>SUM(R19:R20)</f>
        <v>0</v>
      </c>
      <c r="S18" s="80">
        <f>SUM(S19:S20)</f>
        <v>0</v>
      </c>
      <c r="T18" s="5">
        <f t="shared" si="0"/>
        <v>0</v>
      </c>
    </row>
    <row r="19" spans="2:20" s="1" customFormat="1" ht="11.25" hidden="1" outlineLevel="1">
      <c r="B19" s="63" t="s">
        <v>27</v>
      </c>
      <c r="C19" s="29"/>
      <c r="D19" s="28"/>
      <c r="E19" s="30"/>
      <c r="F19" s="28"/>
      <c r="G19" s="28"/>
      <c r="H19" s="28"/>
      <c r="I19" s="28"/>
      <c r="J19" s="101"/>
      <c r="K19" s="32">
        <f>J19/txc</f>
        <v>0</v>
      </c>
      <c r="L19" s="32">
        <f>E19*F19*H19*K19</f>
        <v>0</v>
      </c>
      <c r="M19" s="17"/>
      <c r="N19" s="97"/>
      <c r="O19" s="98"/>
      <c r="P19" s="98"/>
      <c r="Q19" s="34">
        <f>L$28*N19</f>
        <v>0</v>
      </c>
      <c r="R19" s="34">
        <f>+L19*O19</f>
        <v>0</v>
      </c>
      <c r="S19" s="82">
        <f>+L19*P19</f>
        <v>0</v>
      </c>
      <c r="T19" s="5">
        <f t="shared" si="0"/>
        <v>0</v>
      </c>
    </row>
    <row r="20" spans="2:20" s="1" customFormat="1" ht="11.25" hidden="1" outlineLevel="1">
      <c r="B20" s="63" t="s">
        <v>28</v>
      </c>
      <c r="C20" s="29"/>
      <c r="D20" s="28"/>
      <c r="E20" s="30"/>
      <c r="F20" s="28"/>
      <c r="G20" s="28"/>
      <c r="H20" s="28"/>
      <c r="I20" s="28"/>
      <c r="J20" s="101"/>
      <c r="K20" s="32">
        <f>J20/txc</f>
        <v>0</v>
      </c>
      <c r="L20" s="32">
        <f>E20*F20*H20*K20</f>
        <v>0</v>
      </c>
      <c r="M20" s="17"/>
      <c r="N20" s="97"/>
      <c r="O20" s="98"/>
      <c r="P20" s="98"/>
      <c r="Q20" s="34">
        <f>L$28*N20</f>
        <v>0</v>
      </c>
      <c r="R20" s="34">
        <f>+L20*O20</f>
        <v>0</v>
      </c>
      <c r="S20" s="82">
        <f>+L20*P20</f>
        <v>0</v>
      </c>
      <c r="T20" s="5">
        <f t="shared" si="0"/>
        <v>0</v>
      </c>
    </row>
    <row r="21" spans="1:20" s="1" customFormat="1" ht="11.25" hidden="1" outlineLevel="1">
      <c r="A21" s="1" t="s">
        <v>8</v>
      </c>
      <c r="B21" s="61" t="s">
        <v>29</v>
      </c>
      <c r="C21" s="21" t="s">
        <v>115</v>
      </c>
      <c r="D21" s="20"/>
      <c r="E21" s="22"/>
      <c r="F21" s="20"/>
      <c r="G21" s="20"/>
      <c r="H21" s="20"/>
      <c r="I21" s="20"/>
      <c r="J21" s="102"/>
      <c r="K21" s="24"/>
      <c r="L21" s="24">
        <f>SUM(L22:L23)</f>
        <v>0</v>
      </c>
      <c r="M21" s="17"/>
      <c r="N21" s="75"/>
      <c r="O21" s="25"/>
      <c r="P21" s="25"/>
      <c r="Q21" s="24">
        <f>SUM(Q22:Q23)</f>
        <v>0</v>
      </c>
      <c r="R21" s="24">
        <f>SUM(R22:R23)</f>
        <v>0</v>
      </c>
      <c r="S21" s="80">
        <f>SUM(S22:S23)</f>
        <v>0</v>
      </c>
      <c r="T21" s="5">
        <f t="shared" si="0"/>
        <v>0</v>
      </c>
    </row>
    <row r="22" spans="2:20" s="1" customFormat="1" ht="11.25" hidden="1" outlineLevel="1">
      <c r="B22" s="63" t="s">
        <v>30</v>
      </c>
      <c r="C22" s="29"/>
      <c r="D22" s="28"/>
      <c r="E22" s="30"/>
      <c r="F22" s="28"/>
      <c r="G22" s="28"/>
      <c r="H22" s="28"/>
      <c r="I22" s="28"/>
      <c r="J22" s="101"/>
      <c r="K22" s="32">
        <f>J22/txc</f>
        <v>0</v>
      </c>
      <c r="L22" s="32">
        <f>E22*F22*H22*K22</f>
        <v>0</v>
      </c>
      <c r="M22" s="17"/>
      <c r="N22" s="97"/>
      <c r="O22" s="98"/>
      <c r="P22" s="98"/>
      <c r="Q22" s="34">
        <f>L$28*N22</f>
        <v>0</v>
      </c>
      <c r="R22" s="34">
        <f>+L22*O22</f>
        <v>0</v>
      </c>
      <c r="S22" s="82">
        <f>+L22*P22</f>
        <v>0</v>
      </c>
      <c r="T22" s="5">
        <f t="shared" si="0"/>
        <v>0</v>
      </c>
    </row>
    <row r="23" spans="2:20" s="1" customFormat="1" ht="11.25" hidden="1" outlineLevel="1">
      <c r="B23" s="63" t="s">
        <v>31</v>
      </c>
      <c r="C23" s="29"/>
      <c r="D23" s="28"/>
      <c r="E23" s="30"/>
      <c r="F23" s="28"/>
      <c r="G23" s="28"/>
      <c r="H23" s="28"/>
      <c r="I23" s="28"/>
      <c r="J23" s="101"/>
      <c r="K23" s="32">
        <f>J23/txc</f>
        <v>0</v>
      </c>
      <c r="L23" s="32">
        <f>E23*F23*H23*K23</f>
        <v>0</v>
      </c>
      <c r="M23" s="17"/>
      <c r="N23" s="97"/>
      <c r="O23" s="98"/>
      <c r="P23" s="98"/>
      <c r="Q23" s="34">
        <f>L$28*N23</f>
        <v>0</v>
      </c>
      <c r="R23" s="34">
        <f>+L23*O23</f>
        <v>0</v>
      </c>
      <c r="S23" s="82">
        <f>+L23*P23</f>
        <v>0</v>
      </c>
      <c r="T23" s="5">
        <f t="shared" si="0"/>
        <v>0</v>
      </c>
    </row>
    <row r="24" spans="1:20" s="1" customFormat="1" ht="11.25" hidden="1" outlineLevel="1">
      <c r="A24" s="1" t="s">
        <v>8</v>
      </c>
      <c r="B24" s="61" t="s">
        <v>32</v>
      </c>
      <c r="C24" s="21" t="s">
        <v>116</v>
      </c>
      <c r="D24" s="20"/>
      <c r="E24" s="22"/>
      <c r="F24" s="20"/>
      <c r="G24" s="20"/>
      <c r="H24" s="20"/>
      <c r="I24" s="20"/>
      <c r="J24" s="102"/>
      <c r="K24" s="24"/>
      <c r="L24" s="24">
        <f>SUM(L25:L26)</f>
        <v>0</v>
      </c>
      <c r="M24" s="17"/>
      <c r="N24" s="75"/>
      <c r="O24" s="25"/>
      <c r="P24" s="25"/>
      <c r="Q24" s="24">
        <f>SUM(Q25:Q26)</f>
        <v>0</v>
      </c>
      <c r="R24" s="24">
        <f>SUM(R25:R26)</f>
        <v>0</v>
      </c>
      <c r="S24" s="80">
        <f>SUM(S25:S26)</f>
        <v>0</v>
      </c>
      <c r="T24" s="5">
        <f t="shared" si="0"/>
        <v>0</v>
      </c>
    </row>
    <row r="25" spans="2:20" s="1" customFormat="1" ht="11.25" hidden="1" outlineLevel="1">
      <c r="B25" s="63" t="s">
        <v>33</v>
      </c>
      <c r="C25" s="29"/>
      <c r="D25" s="28" t="s">
        <v>152</v>
      </c>
      <c r="E25" s="30"/>
      <c r="F25" s="28"/>
      <c r="G25" s="28"/>
      <c r="H25" s="28"/>
      <c r="I25" s="28"/>
      <c r="J25" s="101"/>
      <c r="K25" s="32">
        <f>J25/txc</f>
        <v>0</v>
      </c>
      <c r="L25" s="32">
        <f>E25*F25*H25*K25</f>
        <v>0</v>
      </c>
      <c r="M25" s="17"/>
      <c r="N25" s="97"/>
      <c r="O25" s="98"/>
      <c r="P25" s="98"/>
      <c r="Q25" s="34">
        <f>L$28*N25</f>
        <v>0</v>
      </c>
      <c r="R25" s="34">
        <f>+L25*O25</f>
        <v>0</v>
      </c>
      <c r="S25" s="82">
        <f>+L25*P25</f>
        <v>0</v>
      </c>
      <c r="T25" s="5">
        <f t="shared" si="0"/>
        <v>0</v>
      </c>
    </row>
    <row r="26" spans="2:20" s="1" customFormat="1" ht="11.25" hidden="1" outlineLevel="1">
      <c r="B26" s="63" t="s">
        <v>34</v>
      </c>
      <c r="C26" s="29"/>
      <c r="D26" s="28" t="s">
        <v>109</v>
      </c>
      <c r="E26" s="30"/>
      <c r="F26" s="28"/>
      <c r="G26" s="28"/>
      <c r="H26" s="28"/>
      <c r="I26" s="28"/>
      <c r="J26" s="101"/>
      <c r="K26" s="32">
        <f>J26/txc</f>
        <v>0</v>
      </c>
      <c r="L26" s="32">
        <f>E26*F26*H26*K26</f>
        <v>0</v>
      </c>
      <c r="M26" s="17"/>
      <c r="N26" s="97"/>
      <c r="O26" s="98"/>
      <c r="P26" s="98"/>
      <c r="Q26" s="34">
        <f>L$28*N26</f>
        <v>0</v>
      </c>
      <c r="R26" s="34">
        <f>+L26*O26</f>
        <v>0</v>
      </c>
      <c r="S26" s="82">
        <f>+L26*P26</f>
        <v>0</v>
      </c>
      <c r="T26" s="5">
        <f t="shared" si="0"/>
        <v>0</v>
      </c>
    </row>
    <row r="27" spans="1:20" s="1" customFormat="1" ht="11.25" collapsed="1">
      <c r="A27" s="1" t="s">
        <v>8</v>
      </c>
      <c r="B27" s="61" t="s">
        <v>35</v>
      </c>
      <c r="C27" s="21" t="s">
        <v>117</v>
      </c>
      <c r="D27" s="20"/>
      <c r="E27" s="22"/>
      <c r="F27" s="20"/>
      <c r="G27" s="20"/>
      <c r="H27" s="20"/>
      <c r="I27" s="20"/>
      <c r="J27" s="102"/>
      <c r="K27" s="24"/>
      <c r="L27" s="24">
        <f>SUM(L28:L51)</f>
        <v>505684.81115177466</v>
      </c>
      <c r="M27" s="17"/>
      <c r="N27" s="75"/>
      <c r="O27" s="75"/>
      <c r="P27" s="75"/>
      <c r="Q27" s="24">
        <f>SUM(Q28:Q51)</f>
        <v>86133.22469441628</v>
      </c>
      <c r="R27" s="24">
        <f>SUM(R28:R51)</f>
        <v>270430.05901507044</v>
      </c>
      <c r="S27" s="80">
        <f>SUM(S28:S51)</f>
        <v>149121.52744228797</v>
      </c>
      <c r="T27" s="5">
        <f t="shared" si="0"/>
        <v>0</v>
      </c>
    </row>
    <row r="28" spans="2:21" s="1" customFormat="1" ht="22.5">
      <c r="B28" s="63" t="s">
        <v>36</v>
      </c>
      <c r="C28" s="29" t="s">
        <v>208</v>
      </c>
      <c r="D28" s="28" t="s">
        <v>152</v>
      </c>
      <c r="E28" s="30">
        <v>1</v>
      </c>
      <c r="F28" s="28">
        <v>50</v>
      </c>
      <c r="G28" s="28" t="s">
        <v>173</v>
      </c>
      <c r="H28" s="28">
        <v>1</v>
      </c>
      <c r="I28" s="28" t="s">
        <v>166</v>
      </c>
      <c r="J28" s="101">
        <v>105900</v>
      </c>
      <c r="K28" s="32">
        <f aca="true" t="shared" si="1" ref="K28:K44">J28/txc</f>
        <v>59.351338627689444</v>
      </c>
      <c r="L28" s="32">
        <f aca="true" t="shared" si="2" ref="L28:L38">E28*F28*H28*K28</f>
        <v>2967.5669313844724</v>
      </c>
      <c r="M28" s="17"/>
      <c r="N28" s="97">
        <v>1</v>
      </c>
      <c r="O28" s="98"/>
      <c r="P28" s="98"/>
      <c r="Q28" s="34">
        <f aca="true" t="shared" si="3" ref="Q28:Q51">L28*N28</f>
        <v>2967.5669313844724</v>
      </c>
      <c r="R28" s="34">
        <f aca="true" t="shared" si="4" ref="R28:R51">+L28*O28</f>
        <v>0</v>
      </c>
      <c r="S28" s="82">
        <f aca="true" t="shared" si="5" ref="S28:S51">+L28*P28</f>
        <v>0</v>
      </c>
      <c r="T28" s="5">
        <f t="shared" si="0"/>
        <v>0</v>
      </c>
      <c r="U28" s="5"/>
    </row>
    <row r="29" spans="2:21" s="1" customFormat="1" ht="22.5">
      <c r="B29" s="63" t="s">
        <v>37</v>
      </c>
      <c r="C29" s="29" t="s">
        <v>209</v>
      </c>
      <c r="D29" s="28" t="s">
        <v>152</v>
      </c>
      <c r="E29" s="30">
        <v>1</v>
      </c>
      <c r="F29" s="28">
        <v>50</v>
      </c>
      <c r="G29" s="28" t="s">
        <v>173</v>
      </c>
      <c r="H29" s="28">
        <v>2</v>
      </c>
      <c r="I29" s="28" t="s">
        <v>175</v>
      </c>
      <c r="J29" s="101">
        <v>110900</v>
      </c>
      <c r="K29" s="32">
        <f t="shared" si="1"/>
        <v>62.153573690375445</v>
      </c>
      <c r="L29" s="32">
        <f t="shared" si="2"/>
        <v>6215.357369037544</v>
      </c>
      <c r="M29" s="17"/>
      <c r="N29" s="97">
        <v>1</v>
      </c>
      <c r="O29" s="98"/>
      <c r="P29" s="98"/>
      <c r="Q29" s="34">
        <f t="shared" si="3"/>
        <v>6215.357369037544</v>
      </c>
      <c r="R29" s="34">
        <f t="shared" si="4"/>
        <v>0</v>
      </c>
      <c r="S29" s="82">
        <f t="shared" si="5"/>
        <v>0</v>
      </c>
      <c r="T29" s="5">
        <f t="shared" si="0"/>
        <v>0</v>
      </c>
      <c r="U29" s="5"/>
    </row>
    <row r="30" spans="2:21" s="1" customFormat="1" ht="11.25">
      <c r="B30" s="63" t="s">
        <v>168</v>
      </c>
      <c r="C30" s="108" t="s">
        <v>278</v>
      </c>
      <c r="D30" s="109" t="s">
        <v>152</v>
      </c>
      <c r="E30" s="110">
        <v>1</v>
      </c>
      <c r="F30" s="109">
        <v>1</v>
      </c>
      <c r="G30" s="109" t="s">
        <v>167</v>
      </c>
      <c r="H30" s="109">
        <v>60</v>
      </c>
      <c r="I30" s="109" t="s">
        <v>166</v>
      </c>
      <c r="J30" s="111">
        <f>300*txc</f>
        <v>535287</v>
      </c>
      <c r="K30" s="112">
        <f t="shared" si="1"/>
        <v>300</v>
      </c>
      <c r="L30" s="112">
        <f t="shared" si="2"/>
        <v>18000</v>
      </c>
      <c r="M30" s="17"/>
      <c r="N30" s="97">
        <v>1</v>
      </c>
      <c r="O30" s="98"/>
      <c r="P30" s="98"/>
      <c r="Q30" s="34">
        <f t="shared" si="3"/>
        <v>18000</v>
      </c>
      <c r="R30" s="34">
        <f t="shared" si="4"/>
        <v>0</v>
      </c>
      <c r="S30" s="82">
        <f t="shared" si="5"/>
        <v>0</v>
      </c>
      <c r="T30" s="5">
        <f t="shared" si="0"/>
        <v>0</v>
      </c>
      <c r="U30" s="5"/>
    </row>
    <row r="31" spans="2:21" s="1" customFormat="1" ht="22.5">
      <c r="B31" s="63" t="s">
        <v>169</v>
      </c>
      <c r="C31" s="108" t="s">
        <v>279</v>
      </c>
      <c r="D31" s="109" t="s">
        <v>152</v>
      </c>
      <c r="E31" s="110">
        <v>1</v>
      </c>
      <c r="F31" s="109">
        <v>1</v>
      </c>
      <c r="G31" s="109" t="s">
        <v>167</v>
      </c>
      <c r="H31" s="109">
        <v>14</v>
      </c>
      <c r="I31" s="109" t="s">
        <v>166</v>
      </c>
      <c r="J31" s="111">
        <f>300*txc</f>
        <v>535287</v>
      </c>
      <c r="K31" s="112">
        <f t="shared" si="1"/>
        <v>300</v>
      </c>
      <c r="L31" s="112">
        <f t="shared" si="2"/>
        <v>4200</v>
      </c>
      <c r="M31" s="17"/>
      <c r="N31" s="97">
        <v>1</v>
      </c>
      <c r="O31" s="98"/>
      <c r="P31" s="98"/>
      <c r="Q31" s="34">
        <f t="shared" si="3"/>
        <v>4200</v>
      </c>
      <c r="R31" s="34">
        <f t="shared" si="4"/>
        <v>0</v>
      </c>
      <c r="S31" s="82">
        <f t="shared" si="5"/>
        <v>0</v>
      </c>
      <c r="T31" s="5">
        <f t="shared" si="0"/>
        <v>0</v>
      </c>
      <c r="U31" s="5"/>
    </row>
    <row r="32" spans="2:21" s="1" customFormat="1" ht="11.25">
      <c r="B32" s="63" t="s">
        <v>170</v>
      </c>
      <c r="C32" s="29" t="s">
        <v>172</v>
      </c>
      <c r="D32" s="28" t="s">
        <v>152</v>
      </c>
      <c r="E32" s="30">
        <v>1</v>
      </c>
      <c r="F32" s="28">
        <v>1</v>
      </c>
      <c r="G32" s="28" t="s">
        <v>167</v>
      </c>
      <c r="H32" s="28">
        <v>7</v>
      </c>
      <c r="I32" s="28" t="s">
        <v>166</v>
      </c>
      <c r="J32" s="111">
        <f>300*txc</f>
        <v>535287</v>
      </c>
      <c r="K32" s="32">
        <f t="shared" si="1"/>
        <v>300</v>
      </c>
      <c r="L32" s="32">
        <f t="shared" si="2"/>
        <v>2100</v>
      </c>
      <c r="M32" s="17"/>
      <c r="N32" s="97">
        <v>1</v>
      </c>
      <c r="O32" s="98"/>
      <c r="P32" s="98"/>
      <c r="Q32" s="34">
        <f t="shared" si="3"/>
        <v>2100</v>
      </c>
      <c r="R32" s="34">
        <f t="shared" si="4"/>
        <v>0</v>
      </c>
      <c r="S32" s="82">
        <f t="shared" si="5"/>
        <v>0</v>
      </c>
      <c r="T32" s="5">
        <f t="shared" si="0"/>
        <v>0</v>
      </c>
      <c r="U32" s="5"/>
    </row>
    <row r="33" spans="2:21" s="1" customFormat="1" ht="11.25">
      <c r="B33" s="63" t="s">
        <v>171</v>
      </c>
      <c r="C33" s="29" t="s">
        <v>210</v>
      </c>
      <c r="D33" s="28" t="s">
        <v>152</v>
      </c>
      <c r="E33" s="30">
        <v>1</v>
      </c>
      <c r="F33" s="28">
        <v>100</v>
      </c>
      <c r="G33" s="28" t="s">
        <v>173</v>
      </c>
      <c r="H33" s="28">
        <v>1</v>
      </c>
      <c r="I33" s="28" t="s">
        <v>166</v>
      </c>
      <c r="J33" s="101">
        <v>110900</v>
      </c>
      <c r="K33" s="32">
        <f t="shared" si="1"/>
        <v>62.153573690375445</v>
      </c>
      <c r="L33" s="32">
        <f t="shared" si="2"/>
        <v>6215.357369037544</v>
      </c>
      <c r="M33" s="17"/>
      <c r="N33" s="97">
        <v>1</v>
      </c>
      <c r="O33" s="98"/>
      <c r="P33" s="98"/>
      <c r="Q33" s="34">
        <f t="shared" si="3"/>
        <v>6215.357369037544</v>
      </c>
      <c r="R33" s="34">
        <f t="shared" si="4"/>
        <v>0</v>
      </c>
      <c r="S33" s="82">
        <f t="shared" si="5"/>
        <v>0</v>
      </c>
      <c r="T33" s="5">
        <f t="shared" si="0"/>
        <v>0</v>
      </c>
      <c r="U33" s="5"/>
    </row>
    <row r="34" spans="2:21" s="1" customFormat="1" ht="22.5">
      <c r="B34" s="63" t="s">
        <v>174</v>
      </c>
      <c r="C34" s="108" t="s">
        <v>182</v>
      </c>
      <c r="D34" s="28" t="s">
        <v>152</v>
      </c>
      <c r="E34" s="30">
        <v>1</v>
      </c>
      <c r="F34" s="28">
        <v>30</v>
      </c>
      <c r="G34" s="28" t="s">
        <v>173</v>
      </c>
      <c r="H34" s="28">
        <v>2</v>
      </c>
      <c r="I34" s="28" t="s">
        <v>183</v>
      </c>
      <c r="J34" s="101">
        <v>75900</v>
      </c>
      <c r="K34" s="32">
        <f t="shared" si="1"/>
        <v>42.537928251573454</v>
      </c>
      <c r="L34" s="32">
        <f t="shared" si="2"/>
        <v>2552.275695094407</v>
      </c>
      <c r="M34" s="17"/>
      <c r="N34" s="97">
        <v>1</v>
      </c>
      <c r="O34" s="98"/>
      <c r="P34" s="98"/>
      <c r="Q34" s="34">
        <f t="shared" si="3"/>
        <v>2552.275695094407</v>
      </c>
      <c r="R34" s="34">
        <f t="shared" si="4"/>
        <v>0</v>
      </c>
      <c r="S34" s="82">
        <f t="shared" si="5"/>
        <v>0</v>
      </c>
      <c r="T34" s="5">
        <f t="shared" si="0"/>
        <v>0</v>
      </c>
      <c r="U34" s="5"/>
    </row>
    <row r="35" spans="2:21" s="1" customFormat="1" ht="22.5">
      <c r="B35" s="63" t="s">
        <v>185</v>
      </c>
      <c r="C35" s="29" t="s">
        <v>184</v>
      </c>
      <c r="D35" s="28" t="s">
        <v>152</v>
      </c>
      <c r="E35" s="30">
        <v>1</v>
      </c>
      <c r="F35" s="28">
        <v>15</v>
      </c>
      <c r="G35" s="28" t="s">
        <v>173</v>
      </c>
      <c r="H35" s="28">
        <v>5</v>
      </c>
      <c r="I35" s="28" t="s">
        <v>166</v>
      </c>
      <c r="J35" s="101">
        <v>332358</v>
      </c>
      <c r="K35" s="32">
        <f t="shared" si="1"/>
        <v>186.26904819283862</v>
      </c>
      <c r="L35" s="32">
        <f t="shared" si="2"/>
        <v>13970.178614462897</v>
      </c>
      <c r="M35" s="17"/>
      <c r="N35" s="97">
        <v>1</v>
      </c>
      <c r="O35" s="98"/>
      <c r="P35" s="98"/>
      <c r="Q35" s="34">
        <f t="shared" si="3"/>
        <v>13970.178614462897</v>
      </c>
      <c r="R35" s="34">
        <f t="shared" si="4"/>
        <v>0</v>
      </c>
      <c r="S35" s="82">
        <f t="shared" si="5"/>
        <v>0</v>
      </c>
      <c r="T35" s="5">
        <f t="shared" si="0"/>
        <v>0</v>
      </c>
      <c r="U35" s="5"/>
    </row>
    <row r="36" spans="2:21" s="1" customFormat="1" ht="22.5">
      <c r="B36" s="63" t="s">
        <v>186</v>
      </c>
      <c r="C36" s="29" t="s">
        <v>187</v>
      </c>
      <c r="D36" s="28" t="s">
        <v>211</v>
      </c>
      <c r="E36" s="30">
        <v>1</v>
      </c>
      <c r="F36" s="28">
        <v>140</v>
      </c>
      <c r="G36" s="28" t="s">
        <v>173</v>
      </c>
      <c r="H36" s="28">
        <v>1</v>
      </c>
      <c r="I36" s="28" t="s">
        <v>166</v>
      </c>
      <c r="J36" s="101">
        <v>116900</v>
      </c>
      <c r="K36" s="32">
        <f t="shared" si="1"/>
        <v>65.51625576559864</v>
      </c>
      <c r="L36" s="32">
        <f t="shared" si="2"/>
        <v>9172.27580718381</v>
      </c>
      <c r="M36" s="17"/>
      <c r="N36" s="97"/>
      <c r="O36" s="98">
        <v>1</v>
      </c>
      <c r="P36" s="98"/>
      <c r="Q36" s="34">
        <f t="shared" si="3"/>
        <v>0</v>
      </c>
      <c r="R36" s="34">
        <f t="shared" si="4"/>
        <v>9172.27580718381</v>
      </c>
      <c r="S36" s="82">
        <f t="shared" si="5"/>
        <v>0</v>
      </c>
      <c r="T36" s="5">
        <f t="shared" si="0"/>
        <v>0</v>
      </c>
      <c r="U36" s="5"/>
    </row>
    <row r="37" spans="2:21" s="1" customFormat="1" ht="11.25">
      <c r="B37" s="63" t="s">
        <v>188</v>
      </c>
      <c r="C37" s="29" t="s">
        <v>189</v>
      </c>
      <c r="D37" s="28" t="s">
        <v>211</v>
      </c>
      <c r="E37" s="30">
        <v>1</v>
      </c>
      <c r="F37" s="28">
        <v>140</v>
      </c>
      <c r="G37" s="28" t="s">
        <v>173</v>
      </c>
      <c r="H37" s="28">
        <v>1</v>
      </c>
      <c r="I37" s="28" t="s">
        <v>166</v>
      </c>
      <c r="J37" s="101">
        <v>116900</v>
      </c>
      <c r="K37" s="32">
        <f t="shared" si="1"/>
        <v>65.51625576559864</v>
      </c>
      <c r="L37" s="32">
        <f t="shared" si="2"/>
        <v>9172.27580718381</v>
      </c>
      <c r="M37" s="17"/>
      <c r="N37" s="97"/>
      <c r="O37" s="98">
        <v>1</v>
      </c>
      <c r="P37" s="98"/>
      <c r="Q37" s="34">
        <f t="shared" si="3"/>
        <v>0</v>
      </c>
      <c r="R37" s="34">
        <f t="shared" si="4"/>
        <v>9172.27580718381</v>
      </c>
      <c r="S37" s="82">
        <f t="shared" si="5"/>
        <v>0</v>
      </c>
      <c r="T37" s="5">
        <f t="shared" si="0"/>
        <v>0</v>
      </c>
      <c r="U37" s="5"/>
    </row>
    <row r="38" spans="2:21" s="1" customFormat="1" ht="11.25">
      <c r="B38" s="63" t="s">
        <v>190</v>
      </c>
      <c r="C38" s="29" t="s">
        <v>191</v>
      </c>
      <c r="D38" s="28" t="s">
        <v>211</v>
      </c>
      <c r="E38" s="30">
        <v>1</v>
      </c>
      <c r="F38" s="28">
        <v>140</v>
      </c>
      <c r="G38" s="28" t="s">
        <v>173</v>
      </c>
      <c r="H38" s="28">
        <v>1</v>
      </c>
      <c r="I38" s="28" t="s">
        <v>166</v>
      </c>
      <c r="J38" s="101">
        <v>116900</v>
      </c>
      <c r="K38" s="32">
        <f t="shared" si="1"/>
        <v>65.51625576559864</v>
      </c>
      <c r="L38" s="32">
        <f t="shared" si="2"/>
        <v>9172.27580718381</v>
      </c>
      <c r="M38" s="17"/>
      <c r="N38" s="97"/>
      <c r="O38" s="98">
        <v>1</v>
      </c>
      <c r="P38" s="98"/>
      <c r="Q38" s="34">
        <f t="shared" si="3"/>
        <v>0</v>
      </c>
      <c r="R38" s="34">
        <f t="shared" si="4"/>
        <v>9172.27580718381</v>
      </c>
      <c r="S38" s="82">
        <f t="shared" si="5"/>
        <v>0</v>
      </c>
      <c r="T38" s="5">
        <f t="shared" si="0"/>
        <v>0</v>
      </c>
      <c r="U38" s="5"/>
    </row>
    <row r="39" spans="2:21" s="1" customFormat="1" ht="22.5">
      <c r="B39" s="63" t="s">
        <v>192</v>
      </c>
      <c r="C39" s="29" t="s">
        <v>194</v>
      </c>
      <c r="D39" s="28" t="s">
        <v>211</v>
      </c>
      <c r="E39" s="30">
        <v>1</v>
      </c>
      <c r="F39" s="28">
        <v>140</v>
      </c>
      <c r="G39" s="28" t="s">
        <v>173</v>
      </c>
      <c r="H39" s="28">
        <v>1</v>
      </c>
      <c r="I39" s="28" t="s">
        <v>166</v>
      </c>
      <c r="J39" s="101">
        <v>116900</v>
      </c>
      <c r="K39" s="32">
        <f t="shared" si="1"/>
        <v>65.51625576559864</v>
      </c>
      <c r="L39" s="32">
        <f aca="true" t="shared" si="6" ref="L39:L45">E39*F39*H39*K39</f>
        <v>9172.27580718381</v>
      </c>
      <c r="M39" s="17"/>
      <c r="N39" s="97"/>
      <c r="O39" s="98">
        <v>1</v>
      </c>
      <c r="P39" s="98"/>
      <c r="Q39" s="34">
        <f t="shared" si="3"/>
        <v>0</v>
      </c>
      <c r="R39" s="34">
        <f t="shared" si="4"/>
        <v>9172.27580718381</v>
      </c>
      <c r="S39" s="82">
        <f t="shared" si="5"/>
        <v>0</v>
      </c>
      <c r="T39" s="5">
        <f t="shared" si="0"/>
        <v>0</v>
      </c>
      <c r="U39" s="5"/>
    </row>
    <row r="40" spans="2:21" s="1" customFormat="1" ht="22.5">
      <c r="B40" s="63" t="s">
        <v>195</v>
      </c>
      <c r="C40" s="29" t="s">
        <v>213</v>
      </c>
      <c r="D40" s="28" t="s">
        <v>211</v>
      </c>
      <c r="E40" s="30">
        <v>1</v>
      </c>
      <c r="F40" s="28">
        <v>60</v>
      </c>
      <c r="G40" s="28" t="s">
        <v>173</v>
      </c>
      <c r="H40" s="28">
        <v>2</v>
      </c>
      <c r="I40" s="28" t="s">
        <v>166</v>
      </c>
      <c r="J40" s="101">
        <v>112283</v>
      </c>
      <c r="K40" s="32">
        <f>J40/txc</f>
        <v>62.92867190871439</v>
      </c>
      <c r="L40" s="32">
        <f t="shared" si="6"/>
        <v>7551.440629045727</v>
      </c>
      <c r="M40" s="17"/>
      <c r="N40" s="97"/>
      <c r="O40" s="98">
        <v>1</v>
      </c>
      <c r="P40" s="98"/>
      <c r="Q40" s="34">
        <f t="shared" si="3"/>
        <v>0</v>
      </c>
      <c r="R40" s="34">
        <f t="shared" si="4"/>
        <v>7551.440629045727</v>
      </c>
      <c r="S40" s="82">
        <f t="shared" si="5"/>
        <v>0</v>
      </c>
      <c r="T40" s="5">
        <f t="shared" si="0"/>
        <v>0</v>
      </c>
      <c r="U40" s="5"/>
    </row>
    <row r="41" spans="2:21" s="1" customFormat="1" ht="22.5">
      <c r="B41" s="63" t="s">
        <v>196</v>
      </c>
      <c r="C41" s="29" t="s">
        <v>281</v>
      </c>
      <c r="D41" s="28" t="s">
        <v>211</v>
      </c>
      <c r="E41" s="30">
        <v>1</v>
      </c>
      <c r="F41" s="28">
        <v>68</v>
      </c>
      <c r="G41" s="28" t="s">
        <v>173</v>
      </c>
      <c r="H41" s="28">
        <v>18</v>
      </c>
      <c r="I41" s="28" t="s">
        <v>216</v>
      </c>
      <c r="J41" s="101">
        <v>15000</v>
      </c>
      <c r="K41" s="32">
        <f>J41/txc</f>
        <v>8.406705188057995</v>
      </c>
      <c r="L41" s="32">
        <f t="shared" si="6"/>
        <v>10289.807150182985</v>
      </c>
      <c r="M41" s="17"/>
      <c r="N41" s="97"/>
      <c r="O41" s="98">
        <v>1</v>
      </c>
      <c r="P41" s="98"/>
      <c r="Q41" s="34">
        <f t="shared" si="3"/>
        <v>0</v>
      </c>
      <c r="R41" s="34">
        <f t="shared" si="4"/>
        <v>10289.807150182985</v>
      </c>
      <c r="S41" s="82">
        <f t="shared" si="5"/>
        <v>0</v>
      </c>
      <c r="T41" s="5">
        <f t="shared" si="0"/>
        <v>0</v>
      </c>
      <c r="U41" s="5"/>
    </row>
    <row r="42" spans="2:21" s="1" customFormat="1" ht="22.5">
      <c r="B42" s="63" t="s">
        <v>212</v>
      </c>
      <c r="C42" s="29" t="s">
        <v>260</v>
      </c>
      <c r="D42" s="28" t="s">
        <v>211</v>
      </c>
      <c r="E42" s="30">
        <v>1</v>
      </c>
      <c r="F42" s="28">
        <v>60</v>
      </c>
      <c r="G42" s="28" t="s">
        <v>217</v>
      </c>
      <c r="H42" s="28">
        <v>1</v>
      </c>
      <c r="I42" s="28" t="s">
        <v>218</v>
      </c>
      <c r="J42" s="101">
        <v>40000</v>
      </c>
      <c r="K42" s="32">
        <f>J42/txc</f>
        <v>22.417880501487986</v>
      </c>
      <c r="L42" s="32">
        <f t="shared" si="6"/>
        <v>1345.0728300892793</v>
      </c>
      <c r="M42" s="17"/>
      <c r="N42" s="97"/>
      <c r="O42" s="98">
        <v>1</v>
      </c>
      <c r="P42" s="98"/>
      <c r="Q42" s="34">
        <f t="shared" si="3"/>
        <v>0</v>
      </c>
      <c r="R42" s="34">
        <f t="shared" si="4"/>
        <v>1345.0728300892793</v>
      </c>
      <c r="S42" s="82">
        <f t="shared" si="5"/>
        <v>0</v>
      </c>
      <c r="T42" s="5">
        <f aca="true" t="shared" si="7" ref="T42:T73">+L42-SUM(Q42:S42)</f>
        <v>0</v>
      </c>
      <c r="U42" s="5"/>
    </row>
    <row r="43" spans="2:21" s="1" customFormat="1" ht="22.5">
      <c r="B43" s="63" t="s">
        <v>214</v>
      </c>
      <c r="C43" s="29" t="s">
        <v>197</v>
      </c>
      <c r="D43" s="28" t="s">
        <v>152</v>
      </c>
      <c r="E43" s="30">
        <v>1</v>
      </c>
      <c r="F43" s="28">
        <v>60</v>
      </c>
      <c r="G43" s="28" t="s">
        <v>173</v>
      </c>
      <c r="H43" s="28">
        <v>1</v>
      </c>
      <c r="I43" s="28" t="s">
        <v>166</v>
      </c>
      <c r="J43" s="101">
        <v>120233</v>
      </c>
      <c r="K43" s="32">
        <f t="shared" si="1"/>
        <v>67.38422565838513</v>
      </c>
      <c r="L43" s="32">
        <f t="shared" si="6"/>
        <v>4043.053539503108</v>
      </c>
      <c r="M43" s="17"/>
      <c r="N43" s="97"/>
      <c r="O43" s="98">
        <v>1</v>
      </c>
      <c r="P43" s="98"/>
      <c r="Q43" s="34">
        <f t="shared" si="3"/>
        <v>0</v>
      </c>
      <c r="R43" s="34">
        <f t="shared" si="4"/>
        <v>4043.053539503108</v>
      </c>
      <c r="S43" s="82">
        <f t="shared" si="5"/>
        <v>0</v>
      </c>
      <c r="T43" s="5">
        <f t="shared" si="7"/>
        <v>0</v>
      </c>
      <c r="U43" s="5"/>
    </row>
    <row r="44" spans="2:21" s="1" customFormat="1" ht="22.5">
      <c r="B44" s="63" t="s">
        <v>215</v>
      </c>
      <c r="C44" s="29" t="s">
        <v>259</v>
      </c>
      <c r="D44" s="28" t="s">
        <v>152</v>
      </c>
      <c r="E44" s="30">
        <v>1</v>
      </c>
      <c r="F44" s="28">
        <v>60</v>
      </c>
      <c r="G44" s="28" t="s">
        <v>173</v>
      </c>
      <c r="H44" s="28">
        <v>1</v>
      </c>
      <c r="I44" s="28" t="s">
        <v>166</v>
      </c>
      <c r="J44" s="101">
        <v>122566.67</v>
      </c>
      <c r="K44" s="32">
        <f t="shared" si="1"/>
        <v>68.69212403813282</v>
      </c>
      <c r="L44" s="32">
        <f t="shared" si="6"/>
        <v>4121.527442287969</v>
      </c>
      <c r="M44" s="17"/>
      <c r="N44" s="97"/>
      <c r="O44" s="98"/>
      <c r="P44" s="98">
        <v>1</v>
      </c>
      <c r="Q44" s="34">
        <f t="shared" si="3"/>
        <v>0</v>
      </c>
      <c r="R44" s="34">
        <f t="shared" si="4"/>
        <v>0</v>
      </c>
      <c r="S44" s="82">
        <f t="shared" si="5"/>
        <v>4121.527442287969</v>
      </c>
      <c r="T44" s="5">
        <f t="shared" si="7"/>
        <v>0</v>
      </c>
      <c r="U44" s="5"/>
    </row>
    <row r="45" spans="2:21" s="1" customFormat="1" ht="11.25">
      <c r="B45" s="63" t="s">
        <v>219</v>
      </c>
      <c r="C45" s="29" t="s">
        <v>220</v>
      </c>
      <c r="D45" s="28" t="s">
        <v>152</v>
      </c>
      <c r="E45" s="30">
        <v>1</v>
      </c>
      <c r="F45" s="109">
        <v>2500</v>
      </c>
      <c r="G45" s="28" t="s">
        <v>253</v>
      </c>
      <c r="H45" s="28">
        <v>1</v>
      </c>
      <c r="I45" s="28" t="s">
        <v>218</v>
      </c>
      <c r="J45" s="101">
        <f>70*txc</f>
        <v>124900.3</v>
      </c>
      <c r="K45" s="32">
        <f>J45/txc</f>
        <v>70</v>
      </c>
      <c r="L45" s="32">
        <f t="shared" si="6"/>
        <v>175000</v>
      </c>
      <c r="M45" s="17"/>
      <c r="N45" s="97"/>
      <c r="O45" s="98">
        <v>1</v>
      </c>
      <c r="P45" s="98"/>
      <c r="Q45" s="34">
        <f t="shared" si="3"/>
        <v>0</v>
      </c>
      <c r="R45" s="34">
        <f t="shared" si="4"/>
        <v>175000</v>
      </c>
      <c r="S45" s="82">
        <f t="shared" si="5"/>
        <v>0</v>
      </c>
      <c r="T45" s="5">
        <f t="shared" si="7"/>
        <v>0</v>
      </c>
      <c r="U45" s="5"/>
    </row>
    <row r="46" spans="2:21" s="1" customFormat="1" ht="22.5">
      <c r="B46" s="63" t="s">
        <v>221</v>
      </c>
      <c r="C46" s="29" t="s">
        <v>224</v>
      </c>
      <c r="D46" s="28" t="s">
        <v>152</v>
      </c>
      <c r="E46" s="30">
        <v>1</v>
      </c>
      <c r="F46" s="28">
        <v>1000</v>
      </c>
      <c r="G46" s="28" t="s">
        <v>253</v>
      </c>
      <c r="H46" s="28">
        <v>1</v>
      </c>
      <c r="I46" s="28" t="s">
        <v>218</v>
      </c>
      <c r="J46" s="101">
        <v>178429</v>
      </c>
      <c r="K46" s="32">
        <f aca="true" t="shared" si="8" ref="K46:K51">J46/txc</f>
        <v>100</v>
      </c>
      <c r="L46" s="32">
        <f aca="true" t="shared" si="9" ref="L46:L51">E46*F46*H46*K46</f>
        <v>100000</v>
      </c>
      <c r="M46" s="17"/>
      <c r="N46" s="97"/>
      <c r="O46" s="98"/>
      <c r="P46" s="98">
        <v>1</v>
      </c>
      <c r="Q46" s="34">
        <f t="shared" si="3"/>
        <v>0</v>
      </c>
      <c r="R46" s="34">
        <f t="shared" si="4"/>
        <v>0</v>
      </c>
      <c r="S46" s="82">
        <f t="shared" si="5"/>
        <v>100000</v>
      </c>
      <c r="T46" s="5">
        <f t="shared" si="7"/>
        <v>0</v>
      </c>
      <c r="U46" s="5"/>
    </row>
    <row r="47" spans="2:21" s="1" customFormat="1" ht="22.5">
      <c r="B47" s="63" t="s">
        <v>223</v>
      </c>
      <c r="C47" s="29" t="s">
        <v>227</v>
      </c>
      <c r="D47" s="28" t="s">
        <v>152</v>
      </c>
      <c r="E47" s="30">
        <v>1</v>
      </c>
      <c r="F47" s="109">
        <v>600</v>
      </c>
      <c r="G47" s="109" t="s">
        <v>253</v>
      </c>
      <c r="H47" s="109">
        <v>1</v>
      </c>
      <c r="I47" s="109" t="s">
        <v>218</v>
      </c>
      <c r="J47" s="111">
        <v>133821.75</v>
      </c>
      <c r="K47" s="32">
        <f t="shared" si="8"/>
        <v>75</v>
      </c>
      <c r="L47" s="32">
        <f t="shared" si="9"/>
        <v>45000</v>
      </c>
      <c r="M47" s="17"/>
      <c r="N47" s="97"/>
      <c r="O47" s="98"/>
      <c r="P47" s="98">
        <v>1</v>
      </c>
      <c r="Q47" s="34">
        <f t="shared" si="3"/>
        <v>0</v>
      </c>
      <c r="R47" s="34">
        <f t="shared" si="4"/>
        <v>0</v>
      </c>
      <c r="S47" s="82">
        <f t="shared" si="5"/>
        <v>45000</v>
      </c>
      <c r="T47" s="5">
        <f t="shared" si="7"/>
        <v>0</v>
      </c>
      <c r="U47" s="5"/>
    </row>
    <row r="48" spans="2:21" s="1" customFormat="1" ht="11.25">
      <c r="B48" s="63" t="s">
        <v>225</v>
      </c>
      <c r="C48" s="29" t="s">
        <v>232</v>
      </c>
      <c r="D48" s="28" t="s">
        <v>152</v>
      </c>
      <c r="E48" s="30">
        <v>1</v>
      </c>
      <c r="F48" s="109">
        <v>30</v>
      </c>
      <c r="G48" s="109" t="s">
        <v>173</v>
      </c>
      <c r="H48" s="109">
        <v>5</v>
      </c>
      <c r="I48" s="109" t="s">
        <v>166</v>
      </c>
      <c r="J48" s="111">
        <v>83046.67</v>
      </c>
      <c r="K48" s="32">
        <f t="shared" si="8"/>
        <v>46.54325810266268</v>
      </c>
      <c r="L48" s="32">
        <f t="shared" si="9"/>
        <v>6981.488715399402</v>
      </c>
      <c r="M48" s="17"/>
      <c r="N48" s="97">
        <v>1</v>
      </c>
      <c r="O48" s="98"/>
      <c r="P48" s="98"/>
      <c r="Q48" s="34">
        <f t="shared" si="3"/>
        <v>6981.488715399402</v>
      </c>
      <c r="R48" s="34">
        <f t="shared" si="4"/>
        <v>0</v>
      </c>
      <c r="S48" s="82">
        <f t="shared" si="5"/>
        <v>0</v>
      </c>
      <c r="T48" s="5">
        <f t="shared" si="7"/>
        <v>0</v>
      </c>
      <c r="U48" s="5"/>
    </row>
    <row r="49" spans="2:21" s="1" customFormat="1" ht="11.25">
      <c r="B49" s="63" t="s">
        <v>226</v>
      </c>
      <c r="C49" s="29" t="s">
        <v>230</v>
      </c>
      <c r="D49" s="28" t="s">
        <v>152</v>
      </c>
      <c r="E49" s="30">
        <v>1</v>
      </c>
      <c r="F49" s="109">
        <v>2</v>
      </c>
      <c r="G49" s="109" t="s">
        <v>254</v>
      </c>
      <c r="H49" s="109">
        <v>1</v>
      </c>
      <c r="I49" s="109" t="s">
        <v>218</v>
      </c>
      <c r="J49" s="111">
        <f>12000*txc</f>
        <v>21411480</v>
      </c>
      <c r="K49" s="32">
        <f t="shared" si="8"/>
        <v>12000</v>
      </c>
      <c r="L49" s="32">
        <f>E49*F49*H49*K49</f>
        <v>24000</v>
      </c>
      <c r="M49" s="17"/>
      <c r="N49" s="97"/>
      <c r="O49" s="98">
        <v>1</v>
      </c>
      <c r="P49" s="98"/>
      <c r="Q49" s="34">
        <f t="shared" si="3"/>
        <v>0</v>
      </c>
      <c r="R49" s="34">
        <f t="shared" si="4"/>
        <v>24000</v>
      </c>
      <c r="S49" s="82">
        <f t="shared" si="5"/>
        <v>0</v>
      </c>
      <c r="T49" s="5">
        <f t="shared" si="7"/>
        <v>0</v>
      </c>
      <c r="U49" s="5"/>
    </row>
    <row r="50" spans="2:21" s="1" customFormat="1" ht="11.25">
      <c r="B50" s="63" t="s">
        <v>229</v>
      </c>
      <c r="C50" s="29" t="s">
        <v>233</v>
      </c>
      <c r="D50" s="28" t="s">
        <v>152</v>
      </c>
      <c r="E50" s="30">
        <v>1</v>
      </c>
      <c r="F50" s="109">
        <v>1</v>
      </c>
      <c r="G50" s="109"/>
      <c r="H50" s="109">
        <v>1</v>
      </c>
      <c r="I50" s="109" t="s">
        <v>218</v>
      </c>
      <c r="J50" s="111">
        <f>(15671+7200+60)*txc</f>
        <v>40915553.99</v>
      </c>
      <c r="K50" s="32">
        <f t="shared" si="8"/>
        <v>22931</v>
      </c>
      <c r="L50" s="32">
        <f t="shared" si="9"/>
        <v>22931</v>
      </c>
      <c r="M50" s="17"/>
      <c r="N50" s="97">
        <v>1</v>
      </c>
      <c r="O50" s="98"/>
      <c r="P50" s="98"/>
      <c r="Q50" s="34">
        <f t="shared" si="3"/>
        <v>22931</v>
      </c>
      <c r="R50" s="34">
        <f t="shared" si="4"/>
        <v>0</v>
      </c>
      <c r="S50" s="82">
        <f t="shared" si="5"/>
        <v>0</v>
      </c>
      <c r="T50" s="5">
        <f t="shared" si="7"/>
        <v>0</v>
      </c>
      <c r="U50" s="5"/>
    </row>
    <row r="51" spans="2:21" s="1" customFormat="1" ht="11.25">
      <c r="B51" s="63" t="s">
        <v>231</v>
      </c>
      <c r="C51" s="29" t="s">
        <v>263</v>
      </c>
      <c r="D51" s="28" t="s">
        <v>152</v>
      </c>
      <c r="E51" s="30">
        <v>1</v>
      </c>
      <c r="F51" s="28">
        <v>40</v>
      </c>
      <c r="G51" s="28" t="s">
        <v>173</v>
      </c>
      <c r="H51" s="28">
        <v>5</v>
      </c>
      <c r="I51" s="28" t="s">
        <v>166</v>
      </c>
      <c r="J51" s="101">
        <v>102700</v>
      </c>
      <c r="K51" s="32">
        <f t="shared" si="8"/>
        <v>57.557908187570405</v>
      </c>
      <c r="L51" s="32">
        <f t="shared" si="9"/>
        <v>11511.58163751408</v>
      </c>
      <c r="M51" s="17"/>
      <c r="N51" s="97"/>
      <c r="O51" s="98">
        <v>1</v>
      </c>
      <c r="P51" s="98"/>
      <c r="Q51" s="34">
        <f t="shared" si="3"/>
        <v>0</v>
      </c>
      <c r="R51" s="34">
        <f t="shared" si="4"/>
        <v>11511.58163751408</v>
      </c>
      <c r="S51" s="82">
        <f t="shared" si="5"/>
        <v>0</v>
      </c>
      <c r="T51" s="5">
        <f t="shared" si="7"/>
        <v>0</v>
      </c>
      <c r="U51" s="5"/>
    </row>
    <row r="52" spans="1:20" s="1" customFormat="1" ht="22.5" hidden="1" outlineLevel="1">
      <c r="A52" s="1" t="s">
        <v>8</v>
      </c>
      <c r="B52" s="61" t="s">
        <v>38</v>
      </c>
      <c r="C52" s="21" t="s">
        <v>118</v>
      </c>
      <c r="D52" s="20"/>
      <c r="E52" s="22"/>
      <c r="F52" s="20"/>
      <c r="G52" s="20"/>
      <c r="H52" s="20"/>
      <c r="I52" s="20"/>
      <c r="J52" s="102"/>
      <c r="K52" s="24"/>
      <c r="L52" s="24">
        <f>SUM(L53:L54)</f>
        <v>0</v>
      </c>
      <c r="M52" s="17"/>
      <c r="N52" s="75">
        <f aca="true" t="shared" si="10" ref="N52:S52">SUM(N53:N54)</f>
        <v>0</v>
      </c>
      <c r="O52" s="25">
        <f t="shared" si="10"/>
        <v>0</v>
      </c>
      <c r="P52" s="25">
        <f t="shared" si="10"/>
        <v>0</v>
      </c>
      <c r="Q52" s="24">
        <f t="shared" si="10"/>
        <v>0</v>
      </c>
      <c r="R52" s="24" t="e">
        <f t="shared" si="10"/>
        <v>#REF!</v>
      </c>
      <c r="S52" s="80">
        <f t="shared" si="10"/>
        <v>0</v>
      </c>
      <c r="T52" s="5" t="e">
        <f t="shared" si="7"/>
        <v>#REF!</v>
      </c>
    </row>
    <row r="53" spans="2:20" ht="11.25" hidden="1" outlineLevel="1">
      <c r="B53" s="63" t="s">
        <v>39</v>
      </c>
      <c r="C53" s="29"/>
      <c r="D53" s="28"/>
      <c r="E53" s="30"/>
      <c r="F53" s="28"/>
      <c r="G53" s="28"/>
      <c r="H53" s="28"/>
      <c r="I53" s="28"/>
      <c r="J53" s="101"/>
      <c r="K53" s="32">
        <f>J53/txc</f>
        <v>0</v>
      </c>
      <c r="L53" s="32">
        <f>E53*F53*H53*K53</f>
        <v>0</v>
      </c>
      <c r="M53" s="17"/>
      <c r="N53" s="97"/>
      <c r="O53" s="98"/>
      <c r="P53" s="98"/>
      <c r="Q53" s="34">
        <f>L53*N53</f>
        <v>0</v>
      </c>
      <c r="R53" s="34" t="e">
        <f>#REF!*O53</f>
        <v>#REF!</v>
      </c>
      <c r="S53" s="82">
        <f>M53*P53</f>
        <v>0</v>
      </c>
      <c r="T53" s="5" t="e">
        <f t="shared" si="7"/>
        <v>#REF!</v>
      </c>
    </row>
    <row r="54" spans="2:20" ht="11.25" hidden="1" outlineLevel="1">
      <c r="B54" s="63"/>
      <c r="D54" s="28"/>
      <c r="E54" s="30"/>
      <c r="F54" s="28"/>
      <c r="G54" s="28"/>
      <c r="H54" s="28"/>
      <c r="I54" s="28"/>
      <c r="J54" s="101"/>
      <c r="K54" s="32">
        <f>J54/txc</f>
        <v>0</v>
      </c>
      <c r="L54" s="32">
        <f>E54*F54*H54*K54</f>
        <v>0</v>
      </c>
      <c r="M54" s="17"/>
      <c r="N54" s="97"/>
      <c r="O54" s="98"/>
      <c r="P54" s="98"/>
      <c r="Q54" s="34">
        <f>L54*N54</f>
        <v>0</v>
      </c>
      <c r="R54" s="34" t="e">
        <f>#REF!*O54</f>
        <v>#REF!</v>
      </c>
      <c r="S54" s="82">
        <f>M54*P54</f>
        <v>0</v>
      </c>
      <c r="T54" s="5" t="e">
        <f t="shared" si="7"/>
        <v>#REF!</v>
      </c>
    </row>
    <row r="55" spans="1:20" ht="11.25" collapsed="1">
      <c r="A55" s="1" t="s">
        <v>8</v>
      </c>
      <c r="B55" s="61" t="s">
        <v>40</v>
      </c>
      <c r="C55" s="21" t="s">
        <v>119</v>
      </c>
      <c r="D55" s="20"/>
      <c r="E55" s="22"/>
      <c r="F55" s="20"/>
      <c r="G55" s="20"/>
      <c r="H55" s="20"/>
      <c r="I55" s="20"/>
      <c r="J55" s="102"/>
      <c r="K55" s="24"/>
      <c r="L55" s="24">
        <f>SUM(L56:L59)</f>
        <v>53999.99969999</v>
      </c>
      <c r="M55" s="17"/>
      <c r="N55" s="75"/>
      <c r="O55" s="25"/>
      <c r="P55" s="25"/>
      <c r="Q55" s="24">
        <f>SUM(Q56:Q59)</f>
        <v>24333.33323333</v>
      </c>
      <c r="R55" s="24">
        <f>SUM(R56:R59)</f>
        <v>25333.33323333</v>
      </c>
      <c r="S55" s="80">
        <f>SUM(S56:S59)</f>
        <v>4333.33323333</v>
      </c>
      <c r="T55" s="5">
        <f t="shared" si="7"/>
        <v>0</v>
      </c>
    </row>
    <row r="56" spans="2:20" s="39" customFormat="1" ht="11.25">
      <c r="B56" s="63" t="s">
        <v>41</v>
      </c>
      <c r="C56" s="29" t="s">
        <v>283</v>
      </c>
      <c r="D56" s="28" t="s">
        <v>152</v>
      </c>
      <c r="E56" s="30">
        <v>0.333333333333</v>
      </c>
      <c r="F56" s="28">
        <v>2</v>
      </c>
      <c r="G56" s="28" t="s">
        <v>284</v>
      </c>
      <c r="H56" s="28">
        <v>1</v>
      </c>
      <c r="I56" s="28" t="s">
        <v>164</v>
      </c>
      <c r="J56" s="31"/>
      <c r="K56" s="32">
        <v>15000</v>
      </c>
      <c r="L56" s="32">
        <f>E56*F56*H56*K56</f>
        <v>9999.999999990001</v>
      </c>
      <c r="M56" s="117"/>
      <c r="N56" s="97">
        <v>0.33333333333333337</v>
      </c>
      <c r="O56" s="97">
        <v>0.33333333333333337</v>
      </c>
      <c r="P56" s="97">
        <v>0.33333333333333337</v>
      </c>
      <c r="Q56" s="34">
        <f>L56*N56</f>
        <v>3333.3333333300006</v>
      </c>
      <c r="R56" s="34">
        <f>+L56*O56</f>
        <v>3333.3333333300006</v>
      </c>
      <c r="S56" s="82">
        <f>+L56*P56</f>
        <v>3333.3333333300006</v>
      </c>
      <c r="T56" s="5">
        <f t="shared" si="7"/>
        <v>0</v>
      </c>
    </row>
    <row r="57" spans="2:20" s="39" customFormat="1" ht="11.25">
      <c r="B57" s="63" t="s">
        <v>42</v>
      </c>
      <c r="C57" s="29" t="s">
        <v>285</v>
      </c>
      <c r="D57" s="28" t="s">
        <v>152</v>
      </c>
      <c r="E57" s="30">
        <v>0.3333333</v>
      </c>
      <c r="F57" s="28">
        <v>1</v>
      </c>
      <c r="G57" s="28" t="s">
        <v>286</v>
      </c>
      <c r="H57" s="28">
        <v>1</v>
      </c>
      <c r="I57" s="28" t="s">
        <v>164</v>
      </c>
      <c r="J57" s="31"/>
      <c r="K57" s="32">
        <v>9000</v>
      </c>
      <c r="L57" s="32">
        <f>E57*F57*H57*K57</f>
        <v>2999.9997</v>
      </c>
      <c r="M57" s="117"/>
      <c r="N57" s="97">
        <v>0.33333333333333337</v>
      </c>
      <c r="O57" s="97">
        <v>0.33333333333333337</v>
      </c>
      <c r="P57" s="97">
        <v>0.33333333333333337</v>
      </c>
      <c r="Q57" s="34">
        <f>L57*N57</f>
        <v>999.9999</v>
      </c>
      <c r="R57" s="34">
        <f>+L57*O57</f>
        <v>999.9999</v>
      </c>
      <c r="S57" s="82">
        <f>+L57*P57</f>
        <v>999.9999</v>
      </c>
      <c r="T57" s="5">
        <f t="shared" si="7"/>
        <v>0</v>
      </c>
    </row>
    <row r="58" spans="2:20" ht="11.25">
      <c r="B58" s="63" t="s">
        <v>429</v>
      </c>
      <c r="C58" s="29" t="s">
        <v>222</v>
      </c>
      <c r="D58" s="28" t="s">
        <v>152</v>
      </c>
      <c r="E58" s="30">
        <v>1</v>
      </c>
      <c r="F58" s="28">
        <v>1</v>
      </c>
      <c r="G58" s="28" t="s">
        <v>160</v>
      </c>
      <c r="H58" s="28">
        <v>1</v>
      </c>
      <c r="I58" s="28" t="s">
        <v>218</v>
      </c>
      <c r="J58" s="101">
        <f>21000*txc</f>
        <v>37470090</v>
      </c>
      <c r="K58" s="32">
        <f>J58/txc</f>
        <v>21000</v>
      </c>
      <c r="L58" s="32">
        <f>E58*F58*H58*K58</f>
        <v>21000</v>
      </c>
      <c r="M58" s="17"/>
      <c r="N58" s="97"/>
      <c r="O58" s="98">
        <v>1</v>
      </c>
      <c r="P58" s="98"/>
      <c r="Q58" s="34">
        <f>L58*N58</f>
        <v>0</v>
      </c>
      <c r="R58" s="34">
        <f>+L58*O58</f>
        <v>21000</v>
      </c>
      <c r="S58" s="82">
        <f>+L58*P58</f>
        <v>0</v>
      </c>
      <c r="T58" s="5">
        <f t="shared" si="7"/>
        <v>0</v>
      </c>
    </row>
    <row r="59" spans="2:20" ht="11.25">
      <c r="B59" s="63" t="s">
        <v>413</v>
      </c>
      <c r="C59" s="29" t="s">
        <v>228</v>
      </c>
      <c r="D59" s="28" t="s">
        <v>152</v>
      </c>
      <c r="E59" s="30">
        <v>1</v>
      </c>
      <c r="F59" s="28">
        <v>1</v>
      </c>
      <c r="G59" s="28"/>
      <c r="H59" s="28">
        <v>1</v>
      </c>
      <c r="I59" s="28" t="s">
        <v>218</v>
      </c>
      <c r="J59" s="101">
        <f>20000*txc</f>
        <v>35685800</v>
      </c>
      <c r="K59" s="32">
        <f>J59/txc</f>
        <v>20000</v>
      </c>
      <c r="L59" s="32">
        <f>E59*F59*H59*K59</f>
        <v>20000</v>
      </c>
      <c r="M59" s="17"/>
      <c r="N59" s="97">
        <v>1</v>
      </c>
      <c r="O59" s="98"/>
      <c r="P59" s="98"/>
      <c r="Q59" s="34">
        <f>L59*N59</f>
        <v>20000</v>
      </c>
      <c r="R59" s="34">
        <f>+L59*O59</f>
        <v>0</v>
      </c>
      <c r="S59" s="82">
        <f>+L59*P59</f>
        <v>0</v>
      </c>
      <c r="T59" s="5">
        <f t="shared" si="7"/>
        <v>0</v>
      </c>
    </row>
    <row r="60" spans="1:20" ht="11.25">
      <c r="A60" s="1" t="s">
        <v>8</v>
      </c>
      <c r="B60" s="61" t="s">
        <v>43</v>
      </c>
      <c r="C60" s="21" t="s">
        <v>120</v>
      </c>
      <c r="D60" s="20"/>
      <c r="E60" s="22"/>
      <c r="F60" s="20"/>
      <c r="G60" s="20"/>
      <c r="H60" s="20"/>
      <c r="I60" s="20"/>
      <c r="J60" s="102"/>
      <c r="K60" s="24"/>
      <c r="L60" s="24">
        <f>SUM(L61:L69)</f>
        <v>54312.35953796749</v>
      </c>
      <c r="M60" s="17"/>
      <c r="N60" s="75"/>
      <c r="O60" s="75"/>
      <c r="P60" s="75"/>
      <c r="Q60" s="24">
        <f>SUM(Q61:Q69)</f>
        <v>28928.032438673086</v>
      </c>
      <c r="R60" s="24">
        <f>SUM(R61:R69)</f>
        <v>25384.327099294394</v>
      </c>
      <c r="S60" s="80">
        <f>SUM(S61:S69)</f>
        <v>0</v>
      </c>
      <c r="T60" s="5">
        <f t="shared" si="7"/>
        <v>0</v>
      </c>
    </row>
    <row r="61" spans="2:20" ht="22.5">
      <c r="B61" s="63" t="s">
        <v>44</v>
      </c>
      <c r="C61" s="29" t="s">
        <v>178</v>
      </c>
      <c r="D61" s="28" t="s">
        <v>152</v>
      </c>
      <c r="E61" s="30">
        <v>1</v>
      </c>
      <c r="F61" s="28">
        <v>60</v>
      </c>
      <c r="G61" s="28" t="s">
        <v>173</v>
      </c>
      <c r="H61" s="28">
        <v>2</v>
      </c>
      <c r="I61" s="28" t="s">
        <v>166</v>
      </c>
      <c r="J61" s="101">
        <v>98283.33</v>
      </c>
      <c r="K61" s="32">
        <f aca="true" t="shared" si="11" ref="K61:K69">J61/txc</f>
        <v>55.08259868070773</v>
      </c>
      <c r="L61" s="32">
        <f aca="true" t="shared" si="12" ref="L61:L69">E61*F61*H61*K61</f>
        <v>6609.911841684928</v>
      </c>
      <c r="M61" s="17"/>
      <c r="N61" s="97">
        <v>1</v>
      </c>
      <c r="O61" s="98"/>
      <c r="P61" s="98"/>
      <c r="Q61" s="34">
        <f aca="true" t="shared" si="13" ref="Q61:Q69">L61*N61</f>
        <v>6609.911841684928</v>
      </c>
      <c r="R61" s="34">
        <f aca="true" t="shared" si="14" ref="R61:R69">+L61*O61</f>
        <v>0</v>
      </c>
      <c r="S61" s="82">
        <f aca="true" t="shared" si="15" ref="S61:S69">+L61*P61</f>
        <v>0</v>
      </c>
      <c r="T61" s="5">
        <f t="shared" si="7"/>
        <v>0</v>
      </c>
    </row>
    <row r="62" spans="2:20" ht="22.5">
      <c r="B62" s="63" t="s">
        <v>45</v>
      </c>
      <c r="C62" s="29" t="s">
        <v>179</v>
      </c>
      <c r="D62" s="28" t="s">
        <v>152</v>
      </c>
      <c r="E62" s="30">
        <v>1</v>
      </c>
      <c r="F62" s="28">
        <v>60</v>
      </c>
      <c r="G62" s="28" t="s">
        <v>173</v>
      </c>
      <c r="H62" s="28">
        <v>2</v>
      </c>
      <c r="I62" s="28" t="s">
        <v>166</v>
      </c>
      <c r="J62" s="101">
        <v>98283.33</v>
      </c>
      <c r="K62" s="32">
        <f t="shared" si="11"/>
        <v>55.08259868070773</v>
      </c>
      <c r="L62" s="32">
        <f t="shared" si="12"/>
        <v>6609.911841684928</v>
      </c>
      <c r="M62" s="17"/>
      <c r="N62" s="97">
        <v>1</v>
      </c>
      <c r="O62" s="98"/>
      <c r="P62" s="98"/>
      <c r="Q62" s="34">
        <f t="shared" si="13"/>
        <v>6609.911841684928</v>
      </c>
      <c r="R62" s="34">
        <f t="shared" si="14"/>
        <v>0</v>
      </c>
      <c r="S62" s="82">
        <f t="shared" si="15"/>
        <v>0</v>
      </c>
      <c r="T62" s="5">
        <f t="shared" si="7"/>
        <v>0</v>
      </c>
    </row>
    <row r="63" spans="2:20" ht="11.25">
      <c r="B63" s="63" t="s">
        <v>176</v>
      </c>
      <c r="C63" s="29" t="s">
        <v>180</v>
      </c>
      <c r="D63" s="28" t="s">
        <v>152</v>
      </c>
      <c r="E63" s="30">
        <v>1</v>
      </c>
      <c r="F63" s="28">
        <v>60</v>
      </c>
      <c r="G63" s="28" t="s">
        <v>173</v>
      </c>
      <c r="H63" s="28">
        <v>2</v>
      </c>
      <c r="I63" s="28" t="s">
        <v>166</v>
      </c>
      <c r="J63" s="101">
        <v>98283.33</v>
      </c>
      <c r="K63" s="32">
        <f t="shared" si="11"/>
        <v>55.08259868070773</v>
      </c>
      <c r="L63" s="32">
        <f t="shared" si="12"/>
        <v>6609.911841684928</v>
      </c>
      <c r="M63" s="17"/>
      <c r="N63" s="97">
        <v>1</v>
      </c>
      <c r="O63" s="98"/>
      <c r="P63" s="98"/>
      <c r="Q63" s="34">
        <f t="shared" si="13"/>
        <v>6609.911841684928</v>
      </c>
      <c r="R63" s="34">
        <f t="shared" si="14"/>
        <v>0</v>
      </c>
      <c r="S63" s="82">
        <f t="shared" si="15"/>
        <v>0</v>
      </c>
      <c r="T63" s="5">
        <f t="shared" si="7"/>
        <v>0</v>
      </c>
    </row>
    <row r="64" spans="2:20" ht="22.5">
      <c r="B64" s="63" t="s">
        <v>177</v>
      </c>
      <c r="C64" s="29" t="s">
        <v>181</v>
      </c>
      <c r="D64" s="28" t="s">
        <v>152</v>
      </c>
      <c r="E64" s="30">
        <v>1</v>
      </c>
      <c r="F64" s="28">
        <v>60</v>
      </c>
      <c r="G64" s="28" t="s">
        <v>173</v>
      </c>
      <c r="H64" s="28">
        <v>3</v>
      </c>
      <c r="I64" s="28" t="s">
        <v>166</v>
      </c>
      <c r="J64" s="101">
        <v>90188.89</v>
      </c>
      <c r="K64" s="32">
        <f t="shared" si="11"/>
        <v>50.546093964546124</v>
      </c>
      <c r="L64" s="32">
        <f t="shared" si="12"/>
        <v>9098.296913618302</v>
      </c>
      <c r="M64" s="17"/>
      <c r="N64" s="97">
        <v>1</v>
      </c>
      <c r="O64" s="98"/>
      <c r="P64" s="98"/>
      <c r="Q64" s="34">
        <f t="shared" si="13"/>
        <v>9098.296913618302</v>
      </c>
      <c r="R64" s="34">
        <f t="shared" si="14"/>
        <v>0</v>
      </c>
      <c r="S64" s="82">
        <f t="shared" si="15"/>
        <v>0</v>
      </c>
      <c r="T64" s="5">
        <f t="shared" si="7"/>
        <v>0</v>
      </c>
    </row>
    <row r="65" spans="2:20" ht="22.5">
      <c r="B65" s="63" t="s">
        <v>193</v>
      </c>
      <c r="C65" s="29" t="s">
        <v>199</v>
      </c>
      <c r="D65" s="28" t="s">
        <v>152</v>
      </c>
      <c r="E65" s="30">
        <v>1</v>
      </c>
      <c r="F65" s="28">
        <v>60</v>
      </c>
      <c r="G65" s="28" t="s">
        <v>173</v>
      </c>
      <c r="H65" s="28">
        <v>2</v>
      </c>
      <c r="I65" s="28" t="s">
        <v>166</v>
      </c>
      <c r="J65" s="101">
        <v>96616.67</v>
      </c>
      <c r="K65" s="32">
        <f t="shared" si="11"/>
        <v>54.14852406279248</v>
      </c>
      <c r="L65" s="32">
        <f t="shared" si="12"/>
        <v>6497.822887535098</v>
      </c>
      <c r="M65" s="17"/>
      <c r="N65" s="97"/>
      <c r="O65" s="98">
        <v>1</v>
      </c>
      <c r="P65" s="98"/>
      <c r="Q65" s="34">
        <f t="shared" si="13"/>
        <v>0</v>
      </c>
      <c r="R65" s="34">
        <f t="shared" si="14"/>
        <v>6497.822887535098</v>
      </c>
      <c r="S65" s="82">
        <f t="shared" si="15"/>
        <v>0</v>
      </c>
      <c r="T65" s="5">
        <f t="shared" si="7"/>
        <v>0</v>
      </c>
    </row>
    <row r="66" spans="2:20" ht="22.5">
      <c r="B66" s="63" t="s">
        <v>198</v>
      </c>
      <c r="C66" s="29" t="s">
        <v>202</v>
      </c>
      <c r="D66" s="28" t="s">
        <v>152</v>
      </c>
      <c r="E66" s="30">
        <v>1</v>
      </c>
      <c r="F66" s="28">
        <v>60</v>
      </c>
      <c r="G66" s="28" t="s">
        <v>173</v>
      </c>
      <c r="H66" s="28">
        <v>2</v>
      </c>
      <c r="I66" s="28" t="s">
        <v>166</v>
      </c>
      <c r="J66" s="101">
        <v>96616.67</v>
      </c>
      <c r="K66" s="32">
        <f t="shared" si="11"/>
        <v>54.14852406279248</v>
      </c>
      <c r="L66" s="32">
        <f t="shared" si="12"/>
        <v>6497.822887535098</v>
      </c>
      <c r="M66" s="17"/>
      <c r="N66" s="97"/>
      <c r="O66" s="98">
        <v>1</v>
      </c>
      <c r="P66" s="98"/>
      <c r="Q66" s="34">
        <f t="shared" si="13"/>
        <v>0</v>
      </c>
      <c r="R66" s="34">
        <f t="shared" si="14"/>
        <v>6497.822887535098</v>
      </c>
      <c r="S66" s="82">
        <f t="shared" si="15"/>
        <v>0</v>
      </c>
      <c r="T66" s="5">
        <f t="shared" si="7"/>
        <v>0</v>
      </c>
    </row>
    <row r="67" spans="2:20" ht="22.5">
      <c r="B67" s="63" t="s">
        <v>200</v>
      </c>
      <c r="C67" s="29" t="s">
        <v>205</v>
      </c>
      <c r="D67" s="28" t="s">
        <v>152</v>
      </c>
      <c r="E67" s="30">
        <v>1</v>
      </c>
      <c r="F67" s="28">
        <v>60</v>
      </c>
      <c r="G67" s="28" t="s">
        <v>173</v>
      </c>
      <c r="H67" s="28">
        <v>1</v>
      </c>
      <c r="I67" s="28" t="s">
        <v>166</v>
      </c>
      <c r="J67" s="101">
        <v>119233.33</v>
      </c>
      <c r="K67" s="32">
        <f t="shared" si="11"/>
        <v>66.82396359336207</v>
      </c>
      <c r="L67" s="32">
        <f t="shared" si="12"/>
        <v>4009.4378156017237</v>
      </c>
      <c r="M67" s="17"/>
      <c r="N67" s="97"/>
      <c r="O67" s="98">
        <v>1</v>
      </c>
      <c r="P67" s="98"/>
      <c r="Q67" s="34">
        <f t="shared" si="13"/>
        <v>0</v>
      </c>
      <c r="R67" s="34">
        <f t="shared" si="14"/>
        <v>4009.4378156017237</v>
      </c>
      <c r="S67" s="82">
        <f t="shared" si="15"/>
        <v>0</v>
      </c>
      <c r="T67" s="5">
        <f t="shared" si="7"/>
        <v>0</v>
      </c>
    </row>
    <row r="68" spans="2:20" ht="22.5">
      <c r="B68" s="63" t="s">
        <v>203</v>
      </c>
      <c r="C68" s="29" t="s">
        <v>206</v>
      </c>
      <c r="D68" s="28" t="s">
        <v>152</v>
      </c>
      <c r="E68" s="30">
        <v>1</v>
      </c>
      <c r="F68" s="28">
        <v>60</v>
      </c>
      <c r="G68" s="28" t="s">
        <v>173</v>
      </c>
      <c r="H68" s="28">
        <v>2</v>
      </c>
      <c r="I68" s="28" t="s">
        <v>166</v>
      </c>
      <c r="J68" s="101">
        <v>96616.67</v>
      </c>
      <c r="K68" s="32">
        <f t="shared" si="11"/>
        <v>54.14852406279248</v>
      </c>
      <c r="L68" s="32">
        <f t="shared" si="12"/>
        <v>6497.822887535098</v>
      </c>
      <c r="M68" s="17"/>
      <c r="N68" s="97"/>
      <c r="O68" s="98">
        <v>1</v>
      </c>
      <c r="P68" s="98"/>
      <c r="Q68" s="34">
        <f t="shared" si="13"/>
        <v>0</v>
      </c>
      <c r="R68" s="34">
        <f t="shared" si="14"/>
        <v>6497.822887535098</v>
      </c>
      <c r="S68" s="82">
        <f t="shared" si="15"/>
        <v>0</v>
      </c>
      <c r="T68" s="5">
        <f t="shared" si="7"/>
        <v>0</v>
      </c>
    </row>
    <row r="69" spans="2:20" ht="22.5">
      <c r="B69" s="63" t="s">
        <v>204</v>
      </c>
      <c r="C69" s="29" t="s">
        <v>207</v>
      </c>
      <c r="D69" s="28" t="s">
        <v>152</v>
      </c>
      <c r="E69" s="30">
        <v>1</v>
      </c>
      <c r="F69" s="28">
        <v>30</v>
      </c>
      <c r="G69" s="28" t="s">
        <v>173</v>
      </c>
      <c r="H69" s="28">
        <v>1</v>
      </c>
      <c r="I69" s="28" t="s">
        <v>166</v>
      </c>
      <c r="J69" s="101">
        <v>111900</v>
      </c>
      <c r="K69" s="32">
        <f t="shared" si="11"/>
        <v>62.71402070291264</v>
      </c>
      <c r="L69" s="32">
        <f t="shared" si="12"/>
        <v>1881.4206210873792</v>
      </c>
      <c r="M69" s="17"/>
      <c r="N69" s="97"/>
      <c r="O69" s="98">
        <v>1</v>
      </c>
      <c r="P69" s="98"/>
      <c r="Q69" s="34">
        <f t="shared" si="13"/>
        <v>0</v>
      </c>
      <c r="R69" s="34">
        <f t="shared" si="14"/>
        <v>1881.4206210873792</v>
      </c>
      <c r="S69" s="82">
        <f t="shared" si="15"/>
        <v>0</v>
      </c>
      <c r="T69" s="5">
        <f t="shared" si="7"/>
        <v>0</v>
      </c>
    </row>
    <row r="70" spans="1:20" ht="22.5">
      <c r="A70" s="1" t="s">
        <v>8</v>
      </c>
      <c r="B70" s="61" t="s">
        <v>46</v>
      </c>
      <c r="C70" s="21" t="s">
        <v>121</v>
      </c>
      <c r="D70" s="20"/>
      <c r="E70" s="22"/>
      <c r="F70" s="20"/>
      <c r="G70" s="20"/>
      <c r="H70" s="20"/>
      <c r="I70" s="20"/>
      <c r="J70" s="102"/>
      <c r="K70" s="24"/>
      <c r="L70" s="24">
        <f>SUM(L71:L72)</f>
        <v>6497.822887535098</v>
      </c>
      <c r="M70" s="17"/>
      <c r="N70" s="75"/>
      <c r="O70" s="25"/>
      <c r="P70" s="25"/>
      <c r="Q70" s="24">
        <f>SUM(Q71:Q72)</f>
        <v>0</v>
      </c>
      <c r="R70" s="24" t="e">
        <f>SUM(R71:R72)</f>
        <v>#REF!</v>
      </c>
      <c r="S70" s="80">
        <f>SUM(S71:S72)</f>
        <v>0</v>
      </c>
      <c r="T70" s="5" t="e">
        <f t="shared" si="7"/>
        <v>#REF!</v>
      </c>
    </row>
    <row r="71" spans="2:20" ht="22.5">
      <c r="B71" s="63" t="s">
        <v>47</v>
      </c>
      <c r="C71" s="29" t="s">
        <v>201</v>
      </c>
      <c r="D71" s="28" t="s">
        <v>152</v>
      </c>
      <c r="E71" s="30">
        <v>1</v>
      </c>
      <c r="F71" s="28">
        <v>60</v>
      </c>
      <c r="G71" s="28" t="s">
        <v>173</v>
      </c>
      <c r="H71" s="28">
        <v>2</v>
      </c>
      <c r="I71" s="28" t="s">
        <v>166</v>
      </c>
      <c r="J71" s="101">
        <v>96616.67</v>
      </c>
      <c r="K71" s="32">
        <f>J71/txc</f>
        <v>54.14852406279248</v>
      </c>
      <c r="L71" s="32">
        <f>E71*F71*H71*K71</f>
        <v>6497.822887535098</v>
      </c>
      <c r="M71" s="17"/>
      <c r="N71" s="97"/>
      <c r="O71" s="98">
        <v>1</v>
      </c>
      <c r="P71" s="98"/>
      <c r="Q71" s="34">
        <f>L$28*N71</f>
        <v>0</v>
      </c>
      <c r="R71" s="34">
        <f>+L71*O71</f>
        <v>6497.822887535098</v>
      </c>
      <c r="S71" s="82">
        <f>+L71*P71</f>
        <v>0</v>
      </c>
      <c r="T71" s="5">
        <f t="shared" si="7"/>
        <v>0</v>
      </c>
    </row>
    <row r="72" spans="2:20" ht="11.25" hidden="1" outlineLevel="1">
      <c r="B72" s="63" t="s">
        <v>48</v>
      </c>
      <c r="C72" s="29"/>
      <c r="D72" s="28"/>
      <c r="E72" s="30"/>
      <c r="F72" s="28"/>
      <c r="G72" s="28"/>
      <c r="H72" s="28"/>
      <c r="I72" s="28"/>
      <c r="J72" s="101"/>
      <c r="K72" s="32">
        <f>J72/txc</f>
        <v>0</v>
      </c>
      <c r="L72" s="32">
        <f>E72*F72*H72*K72</f>
        <v>0</v>
      </c>
      <c r="M72" s="17"/>
      <c r="N72" s="97"/>
      <c r="O72" s="98"/>
      <c r="P72" s="98"/>
      <c r="Q72" s="34">
        <f>L72*N72</f>
        <v>0</v>
      </c>
      <c r="R72" s="34" t="e">
        <f>#REF!*O72</f>
        <v>#REF!</v>
      </c>
      <c r="S72" s="82">
        <f>M72*P72</f>
        <v>0</v>
      </c>
      <c r="T72" s="5" t="e">
        <f t="shared" si="7"/>
        <v>#REF!</v>
      </c>
    </row>
    <row r="73" spans="1:129" s="19" customFormat="1" ht="11.25" collapsed="1">
      <c r="A73" s="1" t="s">
        <v>8</v>
      </c>
      <c r="B73" s="66" t="s">
        <v>49</v>
      </c>
      <c r="C73" s="15" t="s">
        <v>134</v>
      </c>
      <c r="D73" s="14"/>
      <c r="E73" s="13"/>
      <c r="F73" s="13"/>
      <c r="G73" s="13"/>
      <c r="H73" s="13"/>
      <c r="I73" s="13"/>
      <c r="J73" s="103"/>
      <c r="K73" s="16"/>
      <c r="L73" s="16">
        <f>L74+L77+L79+L82+L86+L89</f>
        <v>100595.79920304434</v>
      </c>
      <c r="M73" s="17"/>
      <c r="N73" s="76"/>
      <c r="O73" s="18"/>
      <c r="P73" s="18"/>
      <c r="Q73" s="16">
        <f>Q74+Q77+Q79+Q82+Q86+Q89</f>
        <v>33531.93306768146</v>
      </c>
      <c r="R73" s="16">
        <f>R74+R77+R79+R82+R86+R89</f>
        <v>33531.93306768146</v>
      </c>
      <c r="S73" s="16">
        <f>S74+S77+S79+S82+S86+S89</f>
        <v>33531.93306768146</v>
      </c>
      <c r="T73" s="5">
        <f t="shared" si="7"/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20" ht="11.25">
      <c r="A74" s="1" t="s">
        <v>8</v>
      </c>
      <c r="B74" s="61" t="s">
        <v>50</v>
      </c>
      <c r="C74" s="21" t="s">
        <v>122</v>
      </c>
      <c r="D74" s="20"/>
      <c r="E74" s="22"/>
      <c r="F74" s="20"/>
      <c r="G74" s="20"/>
      <c r="H74" s="20"/>
      <c r="I74" s="20"/>
      <c r="J74" s="102"/>
      <c r="K74" s="24"/>
      <c r="L74" s="24">
        <f>SUM(L75:L76)</f>
        <v>44017.50836467166</v>
      </c>
      <c r="M74" s="17"/>
      <c r="N74" s="75"/>
      <c r="O74" s="75"/>
      <c r="P74" s="75"/>
      <c r="Q74" s="24">
        <f>SUM(Q75:Q76)</f>
        <v>14672.502788223888</v>
      </c>
      <c r="R74" s="24">
        <f>SUM(R75:R76)</f>
        <v>14672.502788223888</v>
      </c>
      <c r="S74" s="80">
        <f>SUM(S75:S76)</f>
        <v>14672.502788223888</v>
      </c>
      <c r="T74" s="5">
        <f aca="true" t="shared" si="16" ref="T74:T105">+L74-SUM(Q74:S74)</f>
        <v>0</v>
      </c>
    </row>
    <row r="75" spans="2:20" ht="11.25">
      <c r="B75" s="63" t="s">
        <v>51</v>
      </c>
      <c r="C75" s="29" t="s">
        <v>262</v>
      </c>
      <c r="D75" s="28"/>
      <c r="E75" s="30">
        <v>1</v>
      </c>
      <c r="F75" s="28">
        <v>1700</v>
      </c>
      <c r="G75" s="28" t="s">
        <v>261</v>
      </c>
      <c r="H75" s="28">
        <v>22</v>
      </c>
      <c r="I75" s="28" t="s">
        <v>163</v>
      </c>
      <c r="J75" s="101">
        <v>2100</v>
      </c>
      <c r="K75" s="32">
        <f>J75/txc</f>
        <v>1.1769387263281192</v>
      </c>
      <c r="L75" s="32">
        <f>E75*F75*H75*K75</f>
        <v>44017.50836467166</v>
      </c>
      <c r="M75" s="17"/>
      <c r="N75" s="97">
        <v>0.33333333333333337</v>
      </c>
      <c r="O75" s="97">
        <v>0.33333333333333337</v>
      </c>
      <c r="P75" s="97">
        <v>0.33333333333333337</v>
      </c>
      <c r="Q75" s="34">
        <f>L75*N75</f>
        <v>14672.502788223888</v>
      </c>
      <c r="R75" s="34">
        <f>+L75*O75</f>
        <v>14672.502788223888</v>
      </c>
      <c r="S75" s="82">
        <f>+L75*P75</f>
        <v>14672.502788223888</v>
      </c>
      <c r="T75" s="5">
        <f t="shared" si="16"/>
        <v>0</v>
      </c>
    </row>
    <row r="76" spans="2:20" ht="11.25" hidden="1" outlineLevel="1">
      <c r="B76" s="63" t="s">
        <v>52</v>
      </c>
      <c r="C76" s="29"/>
      <c r="D76" s="28"/>
      <c r="E76" s="30"/>
      <c r="F76" s="28"/>
      <c r="G76" s="28"/>
      <c r="H76" s="28"/>
      <c r="I76" s="28"/>
      <c r="J76" s="101"/>
      <c r="K76" s="32">
        <f>J76/txc</f>
        <v>0</v>
      </c>
      <c r="L76" s="32">
        <f>E76*F76*H76*K76</f>
        <v>0</v>
      </c>
      <c r="M76" s="17"/>
      <c r="N76" s="97"/>
      <c r="O76" s="98"/>
      <c r="P76" s="98"/>
      <c r="Q76" s="34">
        <f>L$28*N76</f>
        <v>0</v>
      </c>
      <c r="R76" s="34">
        <f>+L76*O76</f>
        <v>0</v>
      </c>
      <c r="S76" s="82">
        <f>+L76*P76</f>
        <v>0</v>
      </c>
      <c r="T76" s="5">
        <f t="shared" si="16"/>
        <v>0</v>
      </c>
    </row>
    <row r="77" spans="1:20" ht="11.25" hidden="1" outlineLevel="1">
      <c r="A77" s="1" t="s">
        <v>8</v>
      </c>
      <c r="B77" s="61" t="s">
        <v>53</v>
      </c>
      <c r="C77" s="21" t="s">
        <v>123</v>
      </c>
      <c r="D77" s="20"/>
      <c r="E77" s="22"/>
      <c r="F77" s="20"/>
      <c r="G77" s="20"/>
      <c r="H77" s="20"/>
      <c r="I77" s="20"/>
      <c r="J77" s="102"/>
      <c r="K77" s="24"/>
      <c r="L77" s="24">
        <f>SUM(L78)</f>
        <v>0</v>
      </c>
      <c r="M77" s="17"/>
      <c r="N77" s="75"/>
      <c r="O77" s="25"/>
      <c r="P77" s="25"/>
      <c r="Q77" s="24">
        <f>SUM(Q78)</f>
        <v>0</v>
      </c>
      <c r="R77" s="24">
        <f>SUM(R78)</f>
        <v>0</v>
      </c>
      <c r="S77" s="80">
        <f>SUM(S78)</f>
        <v>0</v>
      </c>
      <c r="T77" s="5">
        <f t="shared" si="16"/>
        <v>0</v>
      </c>
    </row>
    <row r="78" spans="2:20" ht="11.25" hidden="1" outlineLevel="1">
      <c r="B78" s="63" t="s">
        <v>54</v>
      </c>
      <c r="C78" s="29"/>
      <c r="D78" s="28"/>
      <c r="E78" s="30"/>
      <c r="F78" s="28"/>
      <c r="G78" s="28"/>
      <c r="H78" s="28"/>
      <c r="I78" s="28"/>
      <c r="J78" s="101"/>
      <c r="K78" s="32">
        <f>J78/txc</f>
        <v>0</v>
      </c>
      <c r="L78" s="32">
        <f>E78*F78*H78*K78</f>
        <v>0</v>
      </c>
      <c r="M78" s="17"/>
      <c r="N78" s="97"/>
      <c r="O78" s="98"/>
      <c r="P78" s="98"/>
      <c r="Q78" s="34">
        <f>L$28*N78</f>
        <v>0</v>
      </c>
      <c r="R78" s="34">
        <f>+L78*O78</f>
        <v>0</v>
      </c>
      <c r="S78" s="82">
        <f>+L78*P78</f>
        <v>0</v>
      </c>
      <c r="T78" s="5">
        <f t="shared" si="16"/>
        <v>0</v>
      </c>
    </row>
    <row r="79" spans="1:20" ht="11.25" collapsed="1">
      <c r="A79" s="1" t="s">
        <v>8</v>
      </c>
      <c r="B79" s="61" t="s">
        <v>55</v>
      </c>
      <c r="C79" s="21" t="s">
        <v>136</v>
      </c>
      <c r="D79" s="20"/>
      <c r="E79" s="22"/>
      <c r="F79" s="20"/>
      <c r="G79" s="20"/>
      <c r="H79" s="20"/>
      <c r="I79" s="20"/>
      <c r="J79" s="102"/>
      <c r="K79" s="24"/>
      <c r="L79" s="24">
        <f>SUM(L80:L81)</f>
        <v>5212.157216595957</v>
      </c>
      <c r="M79" s="17"/>
      <c r="N79" s="75"/>
      <c r="O79" s="25"/>
      <c r="P79" s="25"/>
      <c r="Q79" s="24">
        <f>SUM(Q80:Q81)</f>
        <v>1737.3857388653191</v>
      </c>
      <c r="R79" s="24">
        <f>SUM(R80:R81)</f>
        <v>1737.3857388653191</v>
      </c>
      <c r="S79" s="80">
        <f>SUM(S80:S81)</f>
        <v>1737.3857388653191</v>
      </c>
      <c r="T79" s="5">
        <f t="shared" si="16"/>
        <v>0</v>
      </c>
    </row>
    <row r="80" spans="2:20" ht="11.25">
      <c r="B80" s="63" t="s">
        <v>56</v>
      </c>
      <c r="C80" s="35" t="s">
        <v>249</v>
      </c>
      <c r="D80" s="30" t="s">
        <v>211</v>
      </c>
      <c r="E80" s="30">
        <v>1</v>
      </c>
      <c r="F80" s="28">
        <v>3000</v>
      </c>
      <c r="G80" s="28" t="s">
        <v>250</v>
      </c>
      <c r="H80" s="28">
        <v>1</v>
      </c>
      <c r="I80" s="28"/>
      <c r="J80" s="101">
        <v>2100</v>
      </c>
      <c r="K80" s="32">
        <f>J80/txc</f>
        <v>1.1769387263281192</v>
      </c>
      <c r="L80" s="32">
        <f>E80*F80*H80*K80</f>
        <v>3530.8161789843575</v>
      </c>
      <c r="M80" s="17"/>
      <c r="N80" s="97">
        <v>0.33333333333333337</v>
      </c>
      <c r="O80" s="97">
        <v>0.33333333333333337</v>
      </c>
      <c r="P80" s="97">
        <v>0.33333333333333337</v>
      </c>
      <c r="Q80" s="115">
        <f>L$80*N80</f>
        <v>1176.9387263281194</v>
      </c>
      <c r="R80" s="115">
        <f>+L80*O80</f>
        <v>1176.9387263281194</v>
      </c>
      <c r="S80" s="118">
        <f>+L80*P80</f>
        <v>1176.9387263281194</v>
      </c>
      <c r="T80" s="5">
        <f t="shared" si="16"/>
        <v>0</v>
      </c>
    </row>
    <row r="81" spans="2:20" ht="11.25">
      <c r="B81" s="63" t="s">
        <v>57</v>
      </c>
      <c r="C81" s="35" t="s">
        <v>251</v>
      </c>
      <c r="D81" s="30" t="s">
        <v>211</v>
      </c>
      <c r="E81" s="30">
        <v>1</v>
      </c>
      <c r="F81" s="28">
        <v>1</v>
      </c>
      <c r="G81" s="28" t="s">
        <v>258</v>
      </c>
      <c r="H81" s="28">
        <v>1</v>
      </c>
      <c r="I81" s="28" t="s">
        <v>218</v>
      </c>
      <c r="J81" s="101">
        <v>3000000</v>
      </c>
      <c r="K81" s="32">
        <f>J81/txc</f>
        <v>1681.341037611599</v>
      </c>
      <c r="L81" s="32">
        <f>E81*F81*H81*K81</f>
        <v>1681.341037611599</v>
      </c>
      <c r="M81" s="17"/>
      <c r="N81" s="97">
        <v>0.33333333333333337</v>
      </c>
      <c r="O81" s="97">
        <v>0.33333333333333337</v>
      </c>
      <c r="P81" s="97">
        <v>0.33333333333333337</v>
      </c>
      <c r="Q81" s="115">
        <f>L$81*N81</f>
        <v>560.4470125371997</v>
      </c>
      <c r="R81" s="115">
        <f>+L81*O81</f>
        <v>560.4470125371997</v>
      </c>
      <c r="S81" s="118">
        <f>+L81*P81</f>
        <v>560.4470125371997</v>
      </c>
      <c r="T81" s="5">
        <f t="shared" si="16"/>
        <v>0</v>
      </c>
    </row>
    <row r="82" spans="1:20" ht="11.25">
      <c r="A82" s="1" t="s">
        <v>8</v>
      </c>
      <c r="B82" s="61" t="s">
        <v>58</v>
      </c>
      <c r="C82" s="21" t="s">
        <v>135</v>
      </c>
      <c r="D82" s="20"/>
      <c r="E82" s="22"/>
      <c r="F82" s="20"/>
      <c r="G82" s="20"/>
      <c r="H82" s="20"/>
      <c r="I82" s="20"/>
      <c r="J82" s="102"/>
      <c r="K82" s="24"/>
      <c r="L82" s="24">
        <f>SUM(L83:L85)</f>
        <v>32892.17479221427</v>
      </c>
      <c r="M82" s="17"/>
      <c r="N82" s="75"/>
      <c r="O82" s="25"/>
      <c r="P82" s="25"/>
      <c r="Q82" s="24">
        <f>SUM(Q83:Q85)</f>
        <v>10964.058264071426</v>
      </c>
      <c r="R82" s="24">
        <f>SUM(R83:R85)</f>
        <v>10964.058264071426</v>
      </c>
      <c r="S82" s="80">
        <f>SUM(S83:S85)</f>
        <v>10964.058264071426</v>
      </c>
      <c r="T82" s="5">
        <f t="shared" si="16"/>
        <v>0</v>
      </c>
    </row>
    <row r="83" spans="2:20" ht="11.25">
      <c r="B83" s="63" t="s">
        <v>59</v>
      </c>
      <c r="C83" s="35" t="s">
        <v>124</v>
      </c>
      <c r="D83" s="30" t="s">
        <v>152</v>
      </c>
      <c r="E83" s="30">
        <v>0.12</v>
      </c>
      <c r="F83" s="28">
        <v>1</v>
      </c>
      <c r="G83" s="28" t="s">
        <v>273</v>
      </c>
      <c r="H83" s="28">
        <v>24</v>
      </c>
      <c r="I83" s="28" t="s">
        <v>216</v>
      </c>
      <c r="J83" s="101">
        <v>2000000</v>
      </c>
      <c r="K83" s="32">
        <f>J83/txc</f>
        <v>1120.8940250743995</v>
      </c>
      <c r="L83" s="32">
        <f>E83*F83*H83*K83</f>
        <v>3228.1747922142704</v>
      </c>
      <c r="M83" s="17"/>
      <c r="N83" s="97">
        <v>0.33333333333333337</v>
      </c>
      <c r="O83" s="97">
        <v>0.33333333333333337</v>
      </c>
      <c r="P83" s="97">
        <v>0.33333333333333337</v>
      </c>
      <c r="Q83" s="115">
        <f>L$83*N83</f>
        <v>1076.0582640714235</v>
      </c>
      <c r="R83" s="115">
        <f>+L83*O83</f>
        <v>1076.0582640714235</v>
      </c>
      <c r="S83" s="118">
        <f>+L83*P83</f>
        <v>1076.0582640714235</v>
      </c>
      <c r="T83" s="5">
        <f t="shared" si="16"/>
        <v>0</v>
      </c>
    </row>
    <row r="84" spans="2:20" ht="22.5">
      <c r="B84" s="63" t="s">
        <v>60</v>
      </c>
      <c r="C84" s="35" t="s">
        <v>125</v>
      </c>
      <c r="D84" s="30" t="s">
        <v>152</v>
      </c>
      <c r="E84" s="30">
        <v>0.12</v>
      </c>
      <c r="F84" s="28">
        <v>1</v>
      </c>
      <c r="G84" s="28"/>
      <c r="H84" s="28">
        <v>24</v>
      </c>
      <c r="I84" s="28" t="s">
        <v>216</v>
      </c>
      <c r="J84" s="101">
        <f>9500*txc</f>
        <v>16950755</v>
      </c>
      <c r="K84" s="32">
        <f>J84/txc</f>
        <v>9500</v>
      </c>
      <c r="L84" s="32">
        <f>E84*F84*H84*K84</f>
        <v>27360</v>
      </c>
      <c r="M84" s="17"/>
      <c r="N84" s="97">
        <v>0.33333333333333337</v>
      </c>
      <c r="O84" s="97">
        <v>0.33333333333333337</v>
      </c>
      <c r="P84" s="97">
        <v>0.33333333333333337</v>
      </c>
      <c r="Q84" s="115">
        <f>+L84*N84</f>
        <v>9120.000000000002</v>
      </c>
      <c r="R84" s="115">
        <f>+L84*O84</f>
        <v>9120.000000000002</v>
      </c>
      <c r="S84" s="118">
        <f>+L84*P84</f>
        <v>9120.000000000002</v>
      </c>
      <c r="T84" s="5">
        <f t="shared" si="16"/>
        <v>0</v>
      </c>
    </row>
    <row r="85" spans="2:20" ht="11.25">
      <c r="B85" s="63" t="s">
        <v>61</v>
      </c>
      <c r="C85" s="35" t="s">
        <v>126</v>
      </c>
      <c r="D85" s="30" t="s">
        <v>152</v>
      </c>
      <c r="E85" s="30">
        <v>0.12</v>
      </c>
      <c r="F85" s="28">
        <v>1</v>
      </c>
      <c r="G85" s="28"/>
      <c r="H85" s="28">
        <v>24</v>
      </c>
      <c r="I85" s="28" t="s">
        <v>216</v>
      </c>
      <c r="J85" s="101">
        <f>800*txc</f>
        <v>1427432</v>
      </c>
      <c r="K85" s="32">
        <f>J85/txc</f>
        <v>800</v>
      </c>
      <c r="L85" s="32">
        <f>E85*F85*H85*K85</f>
        <v>2304</v>
      </c>
      <c r="M85" s="17"/>
      <c r="N85" s="97">
        <v>0.33333333333333337</v>
      </c>
      <c r="O85" s="97">
        <v>0.33333333333333337</v>
      </c>
      <c r="P85" s="97">
        <v>0.33333333333333337</v>
      </c>
      <c r="Q85" s="115">
        <f>L$85*N85</f>
        <v>768.0000000000001</v>
      </c>
      <c r="R85" s="115">
        <f>+L85*O85</f>
        <v>768.0000000000001</v>
      </c>
      <c r="S85" s="118">
        <f>+L85*P85</f>
        <v>768.0000000000001</v>
      </c>
      <c r="T85" s="5">
        <f t="shared" si="16"/>
        <v>0</v>
      </c>
    </row>
    <row r="86" spans="1:20" ht="11.25">
      <c r="A86" s="1" t="s">
        <v>8</v>
      </c>
      <c r="B86" s="61" t="s">
        <v>62</v>
      </c>
      <c r="C86" s="21" t="s">
        <v>127</v>
      </c>
      <c r="D86" s="20"/>
      <c r="E86" s="22"/>
      <c r="F86" s="20"/>
      <c r="G86" s="20"/>
      <c r="H86" s="20"/>
      <c r="I86" s="20"/>
      <c r="J86" s="102"/>
      <c r="K86" s="24"/>
      <c r="L86" s="24">
        <f>SUM(L87:L88)</f>
        <v>8473.958829562458</v>
      </c>
      <c r="M86" s="17"/>
      <c r="N86" s="75"/>
      <c r="O86" s="75"/>
      <c r="P86" s="75"/>
      <c r="Q86" s="24">
        <f>SUM(Q87:Q88)</f>
        <v>2824.6529431874865</v>
      </c>
      <c r="R86" s="24">
        <f>SUM(R87:R88)</f>
        <v>2824.6529431874865</v>
      </c>
      <c r="S86" s="80">
        <f>SUM(S87:S88)</f>
        <v>2824.6529431874865</v>
      </c>
      <c r="T86" s="5">
        <f t="shared" si="16"/>
        <v>0</v>
      </c>
    </row>
    <row r="87" spans="2:20" ht="11.25">
      <c r="B87" s="63" t="s">
        <v>63</v>
      </c>
      <c r="C87" s="35" t="s">
        <v>256</v>
      </c>
      <c r="D87" s="30" t="s">
        <v>152</v>
      </c>
      <c r="E87" s="30">
        <v>1</v>
      </c>
      <c r="F87" s="28">
        <v>7</v>
      </c>
      <c r="G87" s="28" t="s">
        <v>255</v>
      </c>
      <c r="H87" s="28">
        <v>24</v>
      </c>
      <c r="I87" s="28" t="s">
        <v>216</v>
      </c>
      <c r="J87" s="101">
        <v>35000</v>
      </c>
      <c r="K87" s="32">
        <f>J87/txc</f>
        <v>19.615645438801987</v>
      </c>
      <c r="L87" s="32">
        <f>E87*F87*H87*K87</f>
        <v>3295.4284337187337</v>
      </c>
      <c r="M87" s="17"/>
      <c r="N87" s="97">
        <v>0.33333333333333337</v>
      </c>
      <c r="O87" s="97">
        <v>0.33333333333333337</v>
      </c>
      <c r="P87" s="97">
        <v>0.33333333333333337</v>
      </c>
      <c r="Q87" s="113">
        <f>L$87*N87</f>
        <v>1098.4761445729114</v>
      </c>
      <c r="R87" s="34">
        <f>+L87*O87</f>
        <v>1098.4761445729114</v>
      </c>
      <c r="S87" s="82">
        <f>+L87*P87</f>
        <v>1098.4761445729114</v>
      </c>
      <c r="T87" s="5">
        <f t="shared" si="16"/>
        <v>0</v>
      </c>
    </row>
    <row r="88" spans="2:20" ht="11.25">
      <c r="B88" s="63" t="s">
        <v>252</v>
      </c>
      <c r="C88" s="35" t="s">
        <v>257</v>
      </c>
      <c r="D88" s="30" t="s">
        <v>211</v>
      </c>
      <c r="E88" s="30">
        <v>1</v>
      </c>
      <c r="F88" s="28">
        <v>11</v>
      </c>
      <c r="G88" s="28" t="s">
        <v>255</v>
      </c>
      <c r="H88" s="28">
        <v>24</v>
      </c>
      <c r="I88" s="28" t="s">
        <v>216</v>
      </c>
      <c r="J88" s="101">
        <v>35000</v>
      </c>
      <c r="K88" s="32">
        <f>J88/txc</f>
        <v>19.615645438801987</v>
      </c>
      <c r="L88" s="32">
        <f>E88*F88*H88*K88</f>
        <v>5178.530395843724</v>
      </c>
      <c r="M88" s="17"/>
      <c r="N88" s="97">
        <v>0.33333333333333337</v>
      </c>
      <c r="O88" s="97">
        <v>0.33333333333333337</v>
      </c>
      <c r="P88" s="97">
        <v>0.33333333333333337</v>
      </c>
      <c r="Q88" s="113">
        <f>L$88*N88</f>
        <v>1726.176798614575</v>
      </c>
      <c r="R88" s="34">
        <f>+L88*O88</f>
        <v>1726.176798614575</v>
      </c>
      <c r="S88" s="82">
        <f>+L88*P88</f>
        <v>1726.176798614575</v>
      </c>
      <c r="T88" s="5">
        <f t="shared" si="16"/>
        <v>0</v>
      </c>
    </row>
    <row r="89" spans="1:20" ht="11.25">
      <c r="A89" s="1" t="s">
        <v>8</v>
      </c>
      <c r="B89" s="61" t="s">
        <v>64</v>
      </c>
      <c r="C89" s="21" t="s">
        <v>418</v>
      </c>
      <c r="D89" s="20"/>
      <c r="E89" s="22"/>
      <c r="F89" s="20"/>
      <c r="G89" s="20"/>
      <c r="H89" s="20"/>
      <c r="I89" s="20"/>
      <c r="J89" s="102"/>
      <c r="K89" s="24"/>
      <c r="L89" s="24">
        <f>+L90</f>
        <v>10000</v>
      </c>
      <c r="M89" s="17"/>
      <c r="N89" s="75"/>
      <c r="O89" s="75"/>
      <c r="P89" s="75"/>
      <c r="Q89" s="24">
        <f>+Q90</f>
        <v>3333.3333333333335</v>
      </c>
      <c r="R89" s="24">
        <f>+R90</f>
        <v>3333.3333333333335</v>
      </c>
      <c r="S89" s="80">
        <f>+S90</f>
        <v>3333.3333333333335</v>
      </c>
      <c r="T89" s="5">
        <f t="shared" si="16"/>
        <v>0</v>
      </c>
    </row>
    <row r="90" spans="2:20" ht="11.25">
      <c r="B90" s="63" t="s">
        <v>65</v>
      </c>
      <c r="C90" s="35" t="s">
        <v>419</v>
      </c>
      <c r="D90" s="30" t="s">
        <v>152</v>
      </c>
      <c r="E90" s="30">
        <v>1</v>
      </c>
      <c r="F90" s="28">
        <v>1</v>
      </c>
      <c r="G90" s="28" t="s">
        <v>218</v>
      </c>
      <c r="H90" s="28">
        <v>1</v>
      </c>
      <c r="I90" s="28" t="s">
        <v>420</v>
      </c>
      <c r="J90" s="101"/>
      <c r="K90" s="32">
        <v>10000</v>
      </c>
      <c r="L90" s="32">
        <f>E90*F90*H90*K90</f>
        <v>10000</v>
      </c>
      <c r="M90" s="17"/>
      <c r="N90" s="97">
        <v>0.33333333333333337</v>
      </c>
      <c r="O90" s="97">
        <v>0.33333333333333337</v>
      </c>
      <c r="P90" s="97">
        <v>0.33333333333333337</v>
      </c>
      <c r="Q90" s="113">
        <f>L$90*N90</f>
        <v>3333.3333333333335</v>
      </c>
      <c r="R90" s="34">
        <f>+L90*O90</f>
        <v>3333.3333333333335</v>
      </c>
      <c r="S90" s="82">
        <f>+L90*P90</f>
        <v>3333.3333333333335</v>
      </c>
      <c r="T90" s="5">
        <f t="shared" si="16"/>
        <v>0</v>
      </c>
    </row>
    <row r="91" spans="1:20" ht="11.25" hidden="1" outlineLevel="1">
      <c r="A91" s="1" t="s">
        <v>8</v>
      </c>
      <c r="B91" s="61" t="s">
        <v>66</v>
      </c>
      <c r="C91" s="21" t="s">
        <v>128</v>
      </c>
      <c r="D91" s="20"/>
      <c r="E91" s="22"/>
      <c r="F91" s="20"/>
      <c r="G91" s="20"/>
      <c r="H91" s="20"/>
      <c r="I91" s="20"/>
      <c r="J91" s="102"/>
      <c r="K91" s="24"/>
      <c r="L91" s="24"/>
      <c r="M91" s="17"/>
      <c r="N91" s="75"/>
      <c r="O91" s="75"/>
      <c r="P91" s="75"/>
      <c r="Q91" s="75">
        <f>+Q92+Q93</f>
        <v>0</v>
      </c>
      <c r="R91" s="75">
        <f>+R92+R93</f>
        <v>0</v>
      </c>
      <c r="S91" s="119">
        <f>+S92+S93</f>
        <v>0</v>
      </c>
      <c r="T91" s="5">
        <f t="shared" si="16"/>
        <v>0</v>
      </c>
    </row>
    <row r="92" spans="2:20" ht="11.25" hidden="1" outlineLevel="1">
      <c r="B92" s="63" t="s">
        <v>67</v>
      </c>
      <c r="C92" s="35"/>
      <c r="D92" s="30"/>
      <c r="E92" s="30"/>
      <c r="F92" s="28"/>
      <c r="G92" s="28"/>
      <c r="H92" s="28"/>
      <c r="I92" s="28"/>
      <c r="J92" s="101"/>
      <c r="K92" s="32">
        <f>J92/txc</f>
        <v>0</v>
      </c>
      <c r="L92" s="32">
        <f>E92*F92*H92*K92</f>
        <v>0</v>
      </c>
      <c r="M92" s="17"/>
      <c r="N92" s="97"/>
      <c r="O92" s="98"/>
      <c r="P92" s="98"/>
      <c r="Q92" s="34">
        <f>L$28*N92</f>
        <v>0</v>
      </c>
      <c r="R92" s="34">
        <f>+L92*O92</f>
        <v>0</v>
      </c>
      <c r="S92" s="82">
        <f>+L92*P92</f>
        <v>0</v>
      </c>
      <c r="T92" s="5">
        <f t="shared" si="16"/>
        <v>0</v>
      </c>
    </row>
    <row r="93" spans="2:20" ht="11.25" hidden="1" outlineLevel="1">
      <c r="B93" s="63" t="s">
        <v>68</v>
      </c>
      <c r="C93" s="35"/>
      <c r="D93" s="30"/>
      <c r="E93" s="30"/>
      <c r="F93" s="28"/>
      <c r="G93" s="28"/>
      <c r="H93" s="28"/>
      <c r="I93" s="28"/>
      <c r="J93" s="101"/>
      <c r="K93" s="32">
        <f>J93/txc</f>
        <v>0</v>
      </c>
      <c r="L93" s="32">
        <f>E93*F93*H93*K93</f>
        <v>0</v>
      </c>
      <c r="M93" s="17"/>
      <c r="N93" s="97"/>
      <c r="O93" s="98"/>
      <c r="P93" s="98"/>
      <c r="Q93" s="34">
        <f>L$28*N93</f>
        <v>0</v>
      </c>
      <c r="R93" s="34">
        <f>+L93*O93</f>
        <v>0</v>
      </c>
      <c r="S93" s="82">
        <f>+L93*P93</f>
        <v>0</v>
      </c>
      <c r="T93" s="5">
        <f t="shared" si="16"/>
        <v>0</v>
      </c>
    </row>
    <row r="94" spans="1:129" s="19" customFormat="1" ht="11.25" collapsed="1">
      <c r="A94" s="1" t="s">
        <v>8</v>
      </c>
      <c r="B94" s="66" t="s">
        <v>69</v>
      </c>
      <c r="C94" s="15" t="s">
        <v>129</v>
      </c>
      <c r="D94" s="14"/>
      <c r="E94" s="13"/>
      <c r="F94" s="13"/>
      <c r="G94" s="13"/>
      <c r="H94" s="13"/>
      <c r="I94" s="13"/>
      <c r="J94" s="103"/>
      <c r="K94" s="16"/>
      <c r="L94" s="16">
        <f>L95</f>
        <v>13889.163757012593</v>
      </c>
      <c r="M94" s="17"/>
      <c r="N94" s="76"/>
      <c r="O94" s="18"/>
      <c r="P94" s="18"/>
      <c r="Q94" s="16">
        <f>Q95+Q101</f>
        <v>4629.721252337532</v>
      </c>
      <c r="R94" s="16" t="e">
        <f>R95+R101</f>
        <v>#REF!</v>
      </c>
      <c r="S94" s="83">
        <f>S95+S101</f>
        <v>4629.721252337532</v>
      </c>
      <c r="T94" s="5" t="e">
        <f t="shared" si="16"/>
        <v>#REF!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20" ht="11.25">
      <c r="A95" s="1" t="s">
        <v>8</v>
      </c>
      <c r="B95" s="61" t="s">
        <v>70</v>
      </c>
      <c r="C95" s="21" t="s">
        <v>130</v>
      </c>
      <c r="D95" s="20"/>
      <c r="E95" s="22"/>
      <c r="F95" s="20"/>
      <c r="G95" s="20"/>
      <c r="H95" s="20"/>
      <c r="I95" s="20"/>
      <c r="J95" s="102"/>
      <c r="K95" s="24"/>
      <c r="L95" s="24">
        <f>SUM(L96:L98)</f>
        <v>13889.163757012593</v>
      </c>
      <c r="M95" s="17"/>
      <c r="N95" s="75"/>
      <c r="O95" s="75"/>
      <c r="P95" s="75"/>
      <c r="Q95" s="24">
        <f>+SUM(Q96:Q98)</f>
        <v>4629.721252337532</v>
      </c>
      <c r="R95" s="24">
        <f>+SUM(R96:R98)</f>
        <v>4629.721252337532</v>
      </c>
      <c r="S95" s="80">
        <f>+SUM(S96:S98)</f>
        <v>4629.721252337532</v>
      </c>
      <c r="T95" s="5">
        <f t="shared" si="16"/>
        <v>0</v>
      </c>
    </row>
    <row r="96" spans="2:20" ht="11.25">
      <c r="B96" s="63" t="s">
        <v>71</v>
      </c>
      <c r="C96" s="29" t="s">
        <v>241</v>
      </c>
      <c r="D96" s="28" t="s">
        <v>211</v>
      </c>
      <c r="E96" s="30">
        <v>1</v>
      </c>
      <c r="F96" s="28">
        <v>2</v>
      </c>
      <c r="G96" s="28" t="s">
        <v>238</v>
      </c>
      <c r="H96" s="28">
        <v>1</v>
      </c>
      <c r="I96" s="28"/>
      <c r="J96" s="101">
        <v>10000000</v>
      </c>
      <c r="K96" s="32">
        <f>J96/txc</f>
        <v>5604.470125371997</v>
      </c>
      <c r="L96" s="32">
        <f>E96*F96*H96*K96</f>
        <v>11208.940250743994</v>
      </c>
      <c r="M96" s="17"/>
      <c r="N96" s="97">
        <v>0.33333333333333337</v>
      </c>
      <c r="O96" s="97">
        <v>0.33333333333333337</v>
      </c>
      <c r="P96" s="97">
        <v>0.33333333333333337</v>
      </c>
      <c r="Q96" s="34">
        <f>L96*N96</f>
        <v>3736.313416914665</v>
      </c>
      <c r="R96" s="113">
        <f>L96*O96</f>
        <v>3736.313416914665</v>
      </c>
      <c r="S96" s="114">
        <f>L96*P96</f>
        <v>3736.313416914665</v>
      </c>
      <c r="T96" s="5">
        <f t="shared" si="16"/>
        <v>0</v>
      </c>
    </row>
    <row r="97" spans="2:20" ht="11.25">
      <c r="B97" s="63" t="s">
        <v>234</v>
      </c>
      <c r="C97" s="29" t="s">
        <v>240</v>
      </c>
      <c r="D97" s="28" t="s">
        <v>152</v>
      </c>
      <c r="E97" s="30">
        <v>1</v>
      </c>
      <c r="F97" s="28">
        <v>2</v>
      </c>
      <c r="G97" s="28" t="s">
        <v>239</v>
      </c>
      <c r="H97" s="28">
        <v>1</v>
      </c>
      <c r="I97" s="28"/>
      <c r="J97" s="101">
        <f>1200*txc</f>
        <v>2141148</v>
      </c>
      <c r="K97" s="32">
        <f>J97/txc</f>
        <v>1200</v>
      </c>
      <c r="L97" s="32">
        <f>E97*F97*H97*K97</f>
        <v>2400</v>
      </c>
      <c r="M97" s="17"/>
      <c r="N97" s="97">
        <v>0.33333333333333337</v>
      </c>
      <c r="O97" s="97">
        <v>0.33333333333333337</v>
      </c>
      <c r="P97" s="97">
        <v>0.33333333333333337</v>
      </c>
      <c r="Q97" s="34">
        <f>L97*N97</f>
        <v>800.0000000000001</v>
      </c>
      <c r="R97" s="113">
        <f>L97*O97</f>
        <v>800.0000000000001</v>
      </c>
      <c r="S97" s="114">
        <f>L97*P97</f>
        <v>800.0000000000001</v>
      </c>
      <c r="T97" s="5">
        <f t="shared" si="16"/>
        <v>0</v>
      </c>
    </row>
    <row r="98" spans="2:20" ht="11.25">
      <c r="B98" s="63" t="s">
        <v>235</v>
      </c>
      <c r="C98" s="29" t="s">
        <v>275</v>
      </c>
      <c r="D98" s="28" t="s">
        <v>152</v>
      </c>
      <c r="E98" s="30">
        <v>1</v>
      </c>
      <c r="F98" s="28">
        <v>1</v>
      </c>
      <c r="G98" s="28" t="s">
        <v>274</v>
      </c>
      <c r="H98" s="28">
        <v>1</v>
      </c>
      <c r="I98" s="28"/>
      <c r="J98" s="101">
        <v>500000</v>
      </c>
      <c r="K98" s="32">
        <f>J98/txc</f>
        <v>280.22350626859986</v>
      </c>
      <c r="L98" s="32">
        <f>E98*F98*H98*K98</f>
        <v>280.22350626859986</v>
      </c>
      <c r="M98" s="17"/>
      <c r="N98" s="97">
        <v>0.33333333333333337</v>
      </c>
      <c r="O98" s="97">
        <v>0.33333333333333337</v>
      </c>
      <c r="P98" s="97">
        <v>0.33333333333333337</v>
      </c>
      <c r="Q98" s="34">
        <f>L98*N98</f>
        <v>93.40783542286663</v>
      </c>
      <c r="R98" s="113">
        <f>L98*O98</f>
        <v>93.40783542286663</v>
      </c>
      <c r="S98" s="114">
        <f>L98*P98</f>
        <v>93.40783542286663</v>
      </c>
      <c r="T98" s="5">
        <f t="shared" si="16"/>
        <v>0</v>
      </c>
    </row>
    <row r="99" spans="2:20" ht="11.25" hidden="1" outlineLevel="1">
      <c r="B99" s="63" t="s">
        <v>236</v>
      </c>
      <c r="C99" s="29"/>
      <c r="D99" s="28"/>
      <c r="E99" s="30"/>
      <c r="F99" s="28"/>
      <c r="G99" s="28"/>
      <c r="H99" s="28"/>
      <c r="I99" s="28"/>
      <c r="J99" s="101"/>
      <c r="K99" s="32"/>
      <c r="L99" s="32"/>
      <c r="M99" s="17"/>
      <c r="N99" s="97"/>
      <c r="O99" s="98"/>
      <c r="P99" s="98"/>
      <c r="Q99" s="34"/>
      <c r="R99" s="34"/>
      <c r="S99" s="82"/>
      <c r="T99" s="5">
        <f t="shared" si="16"/>
        <v>0</v>
      </c>
    </row>
    <row r="100" spans="2:20" ht="11.25" hidden="1" outlineLevel="1">
      <c r="B100" s="63" t="s">
        <v>237</v>
      </c>
      <c r="C100" s="29"/>
      <c r="D100" s="28"/>
      <c r="E100" s="30"/>
      <c r="F100" s="28"/>
      <c r="G100" s="28"/>
      <c r="H100" s="28"/>
      <c r="I100" s="28"/>
      <c r="J100" s="101"/>
      <c r="K100" s="32"/>
      <c r="L100" s="32"/>
      <c r="M100" s="17"/>
      <c r="N100" s="97"/>
      <c r="O100" s="98"/>
      <c r="P100" s="98"/>
      <c r="Q100" s="34"/>
      <c r="R100" s="34"/>
      <c r="S100" s="82"/>
      <c r="T100" s="5">
        <f t="shared" si="16"/>
        <v>0</v>
      </c>
    </row>
    <row r="101" spans="1:20" ht="11.25" hidden="1" outlineLevel="1">
      <c r="A101" s="1" t="s">
        <v>8</v>
      </c>
      <c r="B101" s="61" t="s">
        <v>72</v>
      </c>
      <c r="C101" s="21" t="s">
        <v>131</v>
      </c>
      <c r="D101" s="20"/>
      <c r="E101" s="22"/>
      <c r="F101" s="20"/>
      <c r="G101" s="20"/>
      <c r="H101" s="20"/>
      <c r="I101" s="20"/>
      <c r="J101" s="102"/>
      <c r="K101" s="24"/>
      <c r="L101" s="24">
        <f>SUM(L102)</f>
        <v>0</v>
      </c>
      <c r="M101" s="17"/>
      <c r="N101" s="75"/>
      <c r="O101" s="25"/>
      <c r="P101" s="25"/>
      <c r="Q101" s="24">
        <f>SUM(Q102)</f>
        <v>0</v>
      </c>
      <c r="R101" s="24" t="e">
        <f>SUM(R102)</f>
        <v>#REF!</v>
      </c>
      <c r="S101" s="80">
        <f>SUM(S102)</f>
        <v>0</v>
      </c>
      <c r="T101" s="5" t="e">
        <f t="shared" si="16"/>
        <v>#REF!</v>
      </c>
    </row>
    <row r="102" spans="2:20" ht="11.25" hidden="1" outlineLevel="1">
      <c r="B102" s="63" t="s">
        <v>72</v>
      </c>
      <c r="C102" s="29"/>
      <c r="D102" s="28"/>
      <c r="E102" s="30"/>
      <c r="F102" s="28"/>
      <c r="G102" s="28"/>
      <c r="H102" s="28"/>
      <c r="I102" s="28"/>
      <c r="J102" s="101"/>
      <c r="K102" s="32">
        <f>J102/txc</f>
        <v>0</v>
      </c>
      <c r="L102" s="32">
        <f>E102*F102*H102*K102</f>
        <v>0</v>
      </c>
      <c r="M102" s="17"/>
      <c r="N102" s="97"/>
      <c r="O102" s="98"/>
      <c r="P102" s="98"/>
      <c r="Q102" s="34">
        <f>L102*N102</f>
        <v>0</v>
      </c>
      <c r="R102" s="34" t="e">
        <f>#REF!*O102</f>
        <v>#REF!</v>
      </c>
      <c r="S102" s="82">
        <f>M102*P102</f>
        <v>0</v>
      </c>
      <c r="T102" s="5" t="e">
        <f t="shared" si="16"/>
        <v>#REF!</v>
      </c>
    </row>
    <row r="103" spans="1:129" s="19" customFormat="1" ht="11.25" collapsed="1">
      <c r="A103" s="1" t="s">
        <v>8</v>
      </c>
      <c r="B103" s="66" t="s">
        <v>73</v>
      </c>
      <c r="C103" s="15" t="s">
        <v>137</v>
      </c>
      <c r="D103" s="14"/>
      <c r="E103" s="13"/>
      <c r="F103" s="13"/>
      <c r="G103" s="13"/>
      <c r="H103" s="13"/>
      <c r="I103" s="13"/>
      <c r="J103" s="103"/>
      <c r="K103" s="16"/>
      <c r="L103" s="16">
        <f>L104+L109+L122+L125+L128</f>
        <v>478305.33287733333</v>
      </c>
      <c r="M103" s="17"/>
      <c r="N103" s="76"/>
      <c r="O103" s="18"/>
      <c r="P103" s="18"/>
      <c r="Q103" s="16">
        <f>Q104+Q109+Q122+Q125+Q128</f>
        <v>180459.11095911113</v>
      </c>
      <c r="R103" s="16" t="e">
        <f>R104+R109+R122+R125+R128</f>
        <v>#REF!</v>
      </c>
      <c r="S103" s="83">
        <f>S104+S109+S122+S125+S128</f>
        <v>117387.11095911113</v>
      </c>
      <c r="T103" s="5" t="e">
        <f t="shared" si="16"/>
        <v>#REF!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20" ht="11.25">
      <c r="A104" s="1" t="s">
        <v>8</v>
      </c>
      <c r="B104" s="61" t="s">
        <v>74</v>
      </c>
      <c r="C104" s="21" t="s">
        <v>138</v>
      </c>
      <c r="D104" s="20"/>
      <c r="E104" s="22"/>
      <c r="F104" s="20"/>
      <c r="G104" s="20"/>
      <c r="H104" s="20"/>
      <c r="I104" s="20"/>
      <c r="J104" s="102"/>
      <c r="K104" s="24"/>
      <c r="L104" s="24">
        <f>SUM(L105:L108)</f>
        <v>167493.33287733333</v>
      </c>
      <c r="M104" s="17"/>
      <c r="N104" s="75"/>
      <c r="O104" s="75"/>
      <c r="P104" s="75"/>
      <c r="Q104" s="24">
        <f>SUM(Q105:Q108)</f>
        <v>55831.110959111116</v>
      </c>
      <c r="R104" s="24">
        <f>SUM(R105:R108)</f>
        <v>55831.110959111116</v>
      </c>
      <c r="S104" s="80">
        <f>SUM(S105:S108)</f>
        <v>55831.110959111116</v>
      </c>
      <c r="T104" s="5">
        <f t="shared" si="16"/>
        <v>0</v>
      </c>
    </row>
    <row r="105" spans="2:20" ht="11.25">
      <c r="B105" s="63" t="s">
        <v>75</v>
      </c>
      <c r="C105" s="36" t="s">
        <v>282</v>
      </c>
      <c r="D105" s="37" t="s">
        <v>152</v>
      </c>
      <c r="E105" s="30">
        <v>1</v>
      </c>
      <c r="F105" s="28">
        <v>1</v>
      </c>
      <c r="G105" s="28" t="s">
        <v>132</v>
      </c>
      <c r="H105" s="28">
        <v>24</v>
      </c>
      <c r="I105" s="28" t="s">
        <v>133</v>
      </c>
      <c r="J105" s="111">
        <f>4700*txc</f>
        <v>8386163</v>
      </c>
      <c r="K105" s="32">
        <f>J105/txc</f>
        <v>4700</v>
      </c>
      <c r="L105" s="32">
        <f>E105*F105*H105*K105</f>
        <v>112800</v>
      </c>
      <c r="M105" s="17"/>
      <c r="N105" s="97">
        <v>0.33333333333333337</v>
      </c>
      <c r="O105" s="97">
        <v>0.33333333333333337</v>
      </c>
      <c r="P105" s="97">
        <v>0.33333333333333337</v>
      </c>
      <c r="Q105" s="34">
        <f>L105*N105</f>
        <v>37600.00000000001</v>
      </c>
      <c r="R105" s="34">
        <f>L105*O105</f>
        <v>37600.00000000001</v>
      </c>
      <c r="S105" s="82">
        <f>L105*P105</f>
        <v>37600.00000000001</v>
      </c>
      <c r="T105" s="5">
        <f t="shared" si="16"/>
        <v>0</v>
      </c>
    </row>
    <row r="106" spans="2:20" ht="11.25">
      <c r="B106" s="63" t="s">
        <v>289</v>
      </c>
      <c r="C106" s="35" t="s">
        <v>422</v>
      </c>
      <c r="D106" s="28" t="s">
        <v>152</v>
      </c>
      <c r="E106" s="30">
        <v>0.03333333</v>
      </c>
      <c r="F106" s="28">
        <v>1</v>
      </c>
      <c r="G106" s="28" t="s">
        <v>132</v>
      </c>
      <c r="H106" s="28">
        <v>24</v>
      </c>
      <c r="I106" s="28" t="s">
        <v>288</v>
      </c>
      <c r="J106" s="31"/>
      <c r="K106" s="32">
        <v>5700</v>
      </c>
      <c r="L106" s="32">
        <f>E106*F106*H106*K106</f>
        <v>4559.999544</v>
      </c>
      <c r="M106" s="17"/>
      <c r="N106" s="97">
        <v>0.33333333333333337</v>
      </c>
      <c r="O106" s="97">
        <v>0.33333333333333337</v>
      </c>
      <c r="P106" s="97">
        <v>0.33333333333333337</v>
      </c>
      <c r="Q106" s="34">
        <f>L106*N106</f>
        <v>1519.9998480000002</v>
      </c>
      <c r="R106" s="34">
        <f>L106*O106</f>
        <v>1519.9998480000002</v>
      </c>
      <c r="S106" s="82">
        <f>L106*P106</f>
        <v>1519.9998480000002</v>
      </c>
      <c r="T106" s="5">
        <f aca="true" t="shared" si="17" ref="T106:T137">+L106-SUM(Q106:S106)</f>
        <v>0</v>
      </c>
    </row>
    <row r="107" spans="2:20" ht="11.25">
      <c r="B107" s="63" t="s">
        <v>387</v>
      </c>
      <c r="C107" s="35" t="s">
        <v>287</v>
      </c>
      <c r="D107" s="28" t="s">
        <v>152</v>
      </c>
      <c r="E107" s="30">
        <v>0.33333333</v>
      </c>
      <c r="F107" s="28">
        <v>1</v>
      </c>
      <c r="G107" s="28" t="s">
        <v>132</v>
      </c>
      <c r="H107" s="28">
        <v>24</v>
      </c>
      <c r="I107" s="28" t="s">
        <v>288</v>
      </c>
      <c r="J107" s="31"/>
      <c r="K107" s="32">
        <v>4916.666715833334</v>
      </c>
      <c r="L107" s="32">
        <f>E107*F107*H107*K107</f>
        <v>39333.33333333333</v>
      </c>
      <c r="M107" s="17"/>
      <c r="N107" s="97">
        <v>0.33333333333333337</v>
      </c>
      <c r="O107" s="97">
        <v>0.33333333333333337</v>
      </c>
      <c r="P107" s="97">
        <v>0.33333333333333337</v>
      </c>
      <c r="Q107" s="34">
        <f>L107*N107</f>
        <v>13111.111111111111</v>
      </c>
      <c r="R107" s="34">
        <f>L107*O107</f>
        <v>13111.111111111111</v>
      </c>
      <c r="S107" s="82">
        <f>L107*P107</f>
        <v>13111.111111111111</v>
      </c>
      <c r="T107" s="5">
        <f t="shared" si="17"/>
        <v>0</v>
      </c>
    </row>
    <row r="108" spans="2:20" ht="11.25">
      <c r="B108" s="63" t="s">
        <v>390</v>
      </c>
      <c r="C108" s="35" t="s">
        <v>417</v>
      </c>
      <c r="D108" s="28" t="s">
        <v>152</v>
      </c>
      <c r="E108" s="30">
        <v>0.06</v>
      </c>
      <c r="F108" s="28">
        <v>1</v>
      </c>
      <c r="G108" s="28" t="s">
        <v>132</v>
      </c>
      <c r="H108" s="28">
        <v>24</v>
      </c>
      <c r="I108" s="28" t="s">
        <v>288</v>
      </c>
      <c r="J108" s="31"/>
      <c r="K108" s="32">
        <v>7500</v>
      </c>
      <c r="L108" s="32">
        <f>E108*F108*H108*K108</f>
        <v>10800</v>
      </c>
      <c r="M108" s="17"/>
      <c r="N108" s="97">
        <v>0.33333333333333337</v>
      </c>
      <c r="O108" s="97">
        <v>0.33333333333333337</v>
      </c>
      <c r="P108" s="97">
        <v>0.33333333333333337</v>
      </c>
      <c r="Q108" s="34">
        <f>L108*N108</f>
        <v>3600.0000000000005</v>
      </c>
      <c r="R108" s="34">
        <f>L108*O108</f>
        <v>3600.0000000000005</v>
      </c>
      <c r="S108" s="82">
        <f>L108*P108</f>
        <v>3600.0000000000005</v>
      </c>
      <c r="T108" s="5">
        <f t="shared" si="17"/>
        <v>0</v>
      </c>
    </row>
    <row r="109" spans="1:20" ht="11.25">
      <c r="A109" s="1" t="s">
        <v>8</v>
      </c>
      <c r="B109" s="61" t="s">
        <v>76</v>
      </c>
      <c r="C109" s="21" t="s">
        <v>149</v>
      </c>
      <c r="D109" s="20"/>
      <c r="E109" s="22"/>
      <c r="F109" s="20"/>
      <c r="G109" s="20"/>
      <c r="H109" s="20"/>
      <c r="I109" s="20"/>
      <c r="J109" s="102"/>
      <c r="K109" s="24"/>
      <c r="L109" s="24">
        <f>SUM(L110:L121)</f>
        <v>310812</v>
      </c>
      <c r="M109" s="17"/>
      <c r="N109" s="75"/>
      <c r="O109" s="25"/>
      <c r="P109" s="25"/>
      <c r="Q109" s="24">
        <f>SUM(Q110:Q121)</f>
        <v>124628</v>
      </c>
      <c r="R109" s="24">
        <f>SUM(R110:R121)</f>
        <v>124628</v>
      </c>
      <c r="S109" s="80">
        <f>SUM(S110:S121)</f>
        <v>61556.00000000001</v>
      </c>
      <c r="T109" s="5">
        <f t="shared" si="17"/>
        <v>0</v>
      </c>
    </row>
    <row r="110" spans="2:20" ht="11.25">
      <c r="B110" s="63" t="s">
        <v>77</v>
      </c>
      <c r="C110" s="36" t="s">
        <v>242</v>
      </c>
      <c r="D110" s="37" t="s">
        <v>152</v>
      </c>
      <c r="E110" s="30">
        <v>1</v>
      </c>
      <c r="F110" s="28">
        <v>1</v>
      </c>
      <c r="G110" s="28" t="s">
        <v>132</v>
      </c>
      <c r="H110" s="28">
        <v>24</v>
      </c>
      <c r="I110" s="28" t="s">
        <v>133</v>
      </c>
      <c r="J110" s="111">
        <f>1500*txc</f>
        <v>2676435</v>
      </c>
      <c r="K110" s="32">
        <f aca="true" t="shared" si="18" ref="K110:K120">J110/txc</f>
        <v>1500</v>
      </c>
      <c r="L110" s="32">
        <f aca="true" t="shared" si="19" ref="L110:L117">E110*F110*H110*K110</f>
        <v>36000</v>
      </c>
      <c r="M110" s="17"/>
      <c r="N110" s="97">
        <v>0.33333333333333337</v>
      </c>
      <c r="O110" s="97">
        <v>0.33333333333333337</v>
      </c>
      <c r="P110" s="97">
        <v>0.33333333333333337</v>
      </c>
      <c r="Q110" s="34">
        <f aca="true" t="shared" si="20" ref="Q110:Q121">L110*N110</f>
        <v>12000.000000000002</v>
      </c>
      <c r="R110" s="34">
        <f aca="true" t="shared" si="21" ref="R110:R121">L110*O110</f>
        <v>12000.000000000002</v>
      </c>
      <c r="S110" s="82">
        <f aca="true" t="shared" si="22" ref="S110:S121">L110*P110</f>
        <v>12000.000000000002</v>
      </c>
      <c r="T110" s="5">
        <f t="shared" si="17"/>
        <v>0</v>
      </c>
    </row>
    <row r="111" spans="2:20" ht="11.25">
      <c r="B111" s="63" t="s">
        <v>78</v>
      </c>
      <c r="C111" s="36" t="s">
        <v>243</v>
      </c>
      <c r="D111" s="37" t="s">
        <v>152</v>
      </c>
      <c r="E111" s="30">
        <v>0.5</v>
      </c>
      <c r="F111" s="28">
        <v>1</v>
      </c>
      <c r="G111" s="28" t="s">
        <v>132</v>
      </c>
      <c r="H111" s="28">
        <v>24</v>
      </c>
      <c r="I111" s="28" t="s">
        <v>133</v>
      </c>
      <c r="J111" s="111">
        <f>1000*txc</f>
        <v>1784290</v>
      </c>
      <c r="K111" s="32">
        <f t="shared" si="18"/>
        <v>1000</v>
      </c>
      <c r="L111" s="32">
        <f t="shared" si="19"/>
        <v>12000</v>
      </c>
      <c r="M111" s="17"/>
      <c r="N111" s="97">
        <v>0.33333333333333337</v>
      </c>
      <c r="O111" s="97">
        <v>0.33333333333333337</v>
      </c>
      <c r="P111" s="97">
        <v>0.33333333333333337</v>
      </c>
      <c r="Q111" s="34">
        <f t="shared" si="20"/>
        <v>4000.0000000000005</v>
      </c>
      <c r="R111" s="34">
        <f t="shared" si="21"/>
        <v>4000.0000000000005</v>
      </c>
      <c r="S111" s="82">
        <f t="shared" si="22"/>
        <v>4000.0000000000005</v>
      </c>
      <c r="T111" s="5">
        <f t="shared" si="17"/>
        <v>0</v>
      </c>
    </row>
    <row r="112" spans="2:20" ht="11.25">
      <c r="B112" s="63" t="s">
        <v>264</v>
      </c>
      <c r="C112" s="36" t="s">
        <v>245</v>
      </c>
      <c r="D112" s="37" t="s">
        <v>152</v>
      </c>
      <c r="E112" s="30">
        <v>0.5</v>
      </c>
      <c r="F112" s="28">
        <v>1</v>
      </c>
      <c r="G112" s="28" t="s">
        <v>132</v>
      </c>
      <c r="H112" s="28">
        <v>24</v>
      </c>
      <c r="I112" s="28" t="s">
        <v>133</v>
      </c>
      <c r="J112" s="111">
        <f>1500*txc</f>
        <v>2676435</v>
      </c>
      <c r="K112" s="32">
        <f t="shared" si="18"/>
        <v>1500</v>
      </c>
      <c r="L112" s="32">
        <f t="shared" si="19"/>
        <v>18000</v>
      </c>
      <c r="M112" s="17"/>
      <c r="N112" s="97">
        <v>0.33333333333333337</v>
      </c>
      <c r="O112" s="97">
        <v>0.33333333333333337</v>
      </c>
      <c r="P112" s="97">
        <v>0.33333333333333337</v>
      </c>
      <c r="Q112" s="34">
        <f t="shared" si="20"/>
        <v>6000.000000000001</v>
      </c>
      <c r="R112" s="34">
        <f t="shared" si="21"/>
        <v>6000.000000000001</v>
      </c>
      <c r="S112" s="82">
        <f t="shared" si="22"/>
        <v>6000.000000000001</v>
      </c>
      <c r="T112" s="5">
        <f t="shared" si="17"/>
        <v>0</v>
      </c>
    </row>
    <row r="113" spans="2:20" ht="11.25">
      <c r="B113" s="63" t="s">
        <v>265</v>
      </c>
      <c r="C113" s="36" t="s">
        <v>244</v>
      </c>
      <c r="D113" s="37" t="s">
        <v>152</v>
      </c>
      <c r="E113" s="30">
        <v>0.5</v>
      </c>
      <c r="F113" s="28">
        <v>1</v>
      </c>
      <c r="G113" s="28" t="s">
        <v>132</v>
      </c>
      <c r="H113" s="28">
        <v>24</v>
      </c>
      <c r="I113" s="28" t="s">
        <v>133</v>
      </c>
      <c r="J113" s="111">
        <f>776*txc</f>
        <v>1384609.04</v>
      </c>
      <c r="K113" s="32">
        <f t="shared" si="18"/>
        <v>776</v>
      </c>
      <c r="L113" s="32">
        <f t="shared" si="19"/>
        <v>9312</v>
      </c>
      <c r="M113" s="17"/>
      <c r="N113" s="97">
        <v>0.33333333333333337</v>
      </c>
      <c r="O113" s="97">
        <v>0.33333333333333337</v>
      </c>
      <c r="P113" s="97">
        <v>0.33333333333333337</v>
      </c>
      <c r="Q113" s="34">
        <f t="shared" si="20"/>
        <v>3104.0000000000005</v>
      </c>
      <c r="R113" s="34">
        <f t="shared" si="21"/>
        <v>3104.0000000000005</v>
      </c>
      <c r="S113" s="82">
        <f t="shared" si="22"/>
        <v>3104.0000000000005</v>
      </c>
      <c r="T113" s="5">
        <f t="shared" si="17"/>
        <v>0</v>
      </c>
    </row>
    <row r="114" spans="2:20" ht="11.25">
      <c r="B114" s="63" t="s">
        <v>266</v>
      </c>
      <c r="C114" s="36" t="s">
        <v>246</v>
      </c>
      <c r="D114" s="37" t="s">
        <v>152</v>
      </c>
      <c r="E114" s="30">
        <v>0.5</v>
      </c>
      <c r="F114" s="28">
        <v>1</v>
      </c>
      <c r="G114" s="28" t="s">
        <v>132</v>
      </c>
      <c r="H114" s="28">
        <v>24</v>
      </c>
      <c r="I114" s="28" t="s">
        <v>133</v>
      </c>
      <c r="J114" s="111">
        <f>630*txc</f>
        <v>1124102.7</v>
      </c>
      <c r="K114" s="32">
        <f t="shared" si="18"/>
        <v>630</v>
      </c>
      <c r="L114" s="32">
        <f t="shared" si="19"/>
        <v>7560</v>
      </c>
      <c r="M114" s="17"/>
      <c r="N114" s="97">
        <v>0.33333333333333337</v>
      </c>
      <c r="O114" s="97">
        <v>0.33333333333333337</v>
      </c>
      <c r="P114" s="97">
        <v>0.33333333333333337</v>
      </c>
      <c r="Q114" s="34">
        <f t="shared" si="20"/>
        <v>2520.0000000000005</v>
      </c>
      <c r="R114" s="34">
        <f t="shared" si="21"/>
        <v>2520.0000000000005</v>
      </c>
      <c r="S114" s="82">
        <f t="shared" si="22"/>
        <v>2520.0000000000005</v>
      </c>
      <c r="T114" s="5">
        <f t="shared" si="17"/>
        <v>0</v>
      </c>
    </row>
    <row r="115" spans="2:20" ht="11.25">
      <c r="B115" s="63" t="s">
        <v>267</v>
      </c>
      <c r="C115" s="36" t="s">
        <v>247</v>
      </c>
      <c r="D115" s="37" t="s">
        <v>152</v>
      </c>
      <c r="E115" s="30">
        <v>0.5</v>
      </c>
      <c r="F115" s="28">
        <v>1</v>
      </c>
      <c r="G115" s="28" t="s">
        <v>132</v>
      </c>
      <c r="H115" s="28">
        <v>24</v>
      </c>
      <c r="I115" s="28" t="s">
        <v>133</v>
      </c>
      <c r="J115" s="111">
        <f>483*txc</f>
        <v>861812.07</v>
      </c>
      <c r="K115" s="32">
        <f t="shared" si="18"/>
        <v>483</v>
      </c>
      <c r="L115" s="32">
        <f t="shared" si="19"/>
        <v>5796</v>
      </c>
      <c r="M115" s="17"/>
      <c r="N115" s="97">
        <v>0.33333333333333337</v>
      </c>
      <c r="O115" s="97">
        <v>0.33333333333333337</v>
      </c>
      <c r="P115" s="97">
        <v>0.33333333333333337</v>
      </c>
      <c r="Q115" s="34">
        <f t="shared" si="20"/>
        <v>1932.0000000000002</v>
      </c>
      <c r="R115" s="34">
        <f t="shared" si="21"/>
        <v>1932.0000000000002</v>
      </c>
      <c r="S115" s="82">
        <f t="shared" si="22"/>
        <v>1932.0000000000002</v>
      </c>
      <c r="T115" s="5">
        <f t="shared" si="17"/>
        <v>0</v>
      </c>
    </row>
    <row r="116" spans="2:20" ht="11.25">
      <c r="B116" s="63" t="s">
        <v>268</v>
      </c>
      <c r="C116" s="36" t="s">
        <v>276</v>
      </c>
      <c r="D116" s="37" t="s">
        <v>211</v>
      </c>
      <c r="E116" s="30">
        <v>0.5</v>
      </c>
      <c r="F116" s="28">
        <v>1</v>
      </c>
      <c r="G116" s="28" t="s">
        <v>132</v>
      </c>
      <c r="H116" s="28">
        <v>24</v>
      </c>
      <c r="I116" s="28" t="s">
        <v>133</v>
      </c>
      <c r="J116" s="111">
        <f>1500*txc</f>
        <v>2676435</v>
      </c>
      <c r="K116" s="32">
        <f t="shared" si="18"/>
        <v>1500</v>
      </c>
      <c r="L116" s="32">
        <f t="shared" si="19"/>
        <v>18000</v>
      </c>
      <c r="M116" s="17"/>
      <c r="N116" s="97">
        <v>0.5</v>
      </c>
      <c r="O116" s="97">
        <v>0.5</v>
      </c>
      <c r="P116" s="97"/>
      <c r="Q116" s="34">
        <f t="shared" si="20"/>
        <v>9000</v>
      </c>
      <c r="R116" s="34">
        <f t="shared" si="21"/>
        <v>9000</v>
      </c>
      <c r="S116" s="82">
        <f t="shared" si="22"/>
        <v>0</v>
      </c>
      <c r="T116" s="5">
        <f t="shared" si="17"/>
        <v>0</v>
      </c>
    </row>
    <row r="117" spans="2:20" ht="11.25">
      <c r="B117" s="63" t="s">
        <v>269</v>
      </c>
      <c r="C117" s="36" t="s">
        <v>277</v>
      </c>
      <c r="D117" s="37" t="s">
        <v>211</v>
      </c>
      <c r="E117" s="30">
        <v>0.55</v>
      </c>
      <c r="F117" s="28">
        <v>2</v>
      </c>
      <c r="G117" s="28" t="s">
        <v>132</v>
      </c>
      <c r="H117" s="28">
        <v>24</v>
      </c>
      <c r="I117" s="28" t="s">
        <v>133</v>
      </c>
      <c r="J117" s="111">
        <f>1000*txc</f>
        <v>1784290</v>
      </c>
      <c r="K117" s="32">
        <f t="shared" si="18"/>
        <v>1000</v>
      </c>
      <c r="L117" s="32">
        <f t="shared" si="19"/>
        <v>26400.000000000004</v>
      </c>
      <c r="M117" s="17"/>
      <c r="N117" s="97">
        <v>0.5</v>
      </c>
      <c r="O117" s="97">
        <v>0.5</v>
      </c>
      <c r="P117" s="97"/>
      <c r="Q117" s="34">
        <f t="shared" si="20"/>
        <v>13200.000000000002</v>
      </c>
      <c r="R117" s="34">
        <f t="shared" si="21"/>
        <v>13200.000000000002</v>
      </c>
      <c r="S117" s="82">
        <f t="shared" si="22"/>
        <v>0</v>
      </c>
      <c r="T117" s="5">
        <f t="shared" si="17"/>
        <v>0</v>
      </c>
    </row>
    <row r="118" spans="2:20" ht="11.25">
      <c r="B118" s="63" t="s">
        <v>270</v>
      </c>
      <c r="C118" s="36" t="s">
        <v>246</v>
      </c>
      <c r="D118" s="37" t="s">
        <v>211</v>
      </c>
      <c r="E118" s="30">
        <v>0.5</v>
      </c>
      <c r="F118" s="28">
        <v>2</v>
      </c>
      <c r="G118" s="28" t="s">
        <v>132</v>
      </c>
      <c r="H118" s="28">
        <v>24</v>
      </c>
      <c r="I118" s="28" t="s">
        <v>133</v>
      </c>
      <c r="J118" s="111">
        <f>630*txc</f>
        <v>1124102.7</v>
      </c>
      <c r="K118" s="32">
        <f t="shared" si="18"/>
        <v>630</v>
      </c>
      <c r="L118" s="32">
        <f>E118*F118*H118*K118</f>
        <v>15120</v>
      </c>
      <c r="M118" s="17"/>
      <c r="N118" s="97">
        <v>0.5</v>
      </c>
      <c r="O118" s="97">
        <v>0.5</v>
      </c>
      <c r="P118" s="97"/>
      <c r="Q118" s="34">
        <f t="shared" si="20"/>
        <v>7560</v>
      </c>
      <c r="R118" s="34">
        <f t="shared" si="21"/>
        <v>7560</v>
      </c>
      <c r="S118" s="82">
        <f t="shared" si="22"/>
        <v>0</v>
      </c>
      <c r="T118" s="5">
        <f t="shared" si="17"/>
        <v>0</v>
      </c>
    </row>
    <row r="119" spans="2:20" ht="11.25">
      <c r="B119" s="63" t="s">
        <v>271</v>
      </c>
      <c r="C119" s="36" t="s">
        <v>248</v>
      </c>
      <c r="D119" s="37" t="s">
        <v>211</v>
      </c>
      <c r="E119" s="30">
        <v>0.5</v>
      </c>
      <c r="F119" s="28">
        <v>2</v>
      </c>
      <c r="G119" s="28" t="s">
        <v>132</v>
      </c>
      <c r="H119" s="28">
        <v>24</v>
      </c>
      <c r="I119" s="28" t="s">
        <v>133</v>
      </c>
      <c r="J119" s="111">
        <f>776*txc</f>
        <v>1384609.04</v>
      </c>
      <c r="K119" s="32">
        <f t="shared" si="18"/>
        <v>776</v>
      </c>
      <c r="L119" s="32">
        <f>E119*F119*H119*K119</f>
        <v>18624</v>
      </c>
      <c r="M119" s="17"/>
      <c r="N119" s="97">
        <v>0.5</v>
      </c>
      <c r="O119" s="97">
        <v>0.5</v>
      </c>
      <c r="P119" s="97"/>
      <c r="Q119" s="34">
        <f t="shared" si="20"/>
        <v>9312</v>
      </c>
      <c r="R119" s="34">
        <f t="shared" si="21"/>
        <v>9312</v>
      </c>
      <c r="S119" s="82">
        <f t="shared" si="22"/>
        <v>0</v>
      </c>
      <c r="T119" s="5">
        <f t="shared" si="17"/>
        <v>0</v>
      </c>
    </row>
    <row r="120" spans="2:20" ht="11.25">
      <c r="B120" s="63" t="s">
        <v>272</v>
      </c>
      <c r="C120" s="36" t="s">
        <v>423</v>
      </c>
      <c r="D120" s="37" t="s">
        <v>211</v>
      </c>
      <c r="E120" s="30">
        <v>1</v>
      </c>
      <c r="F120" s="28">
        <v>2</v>
      </c>
      <c r="G120" s="28" t="s">
        <v>132</v>
      </c>
      <c r="H120" s="28">
        <v>24</v>
      </c>
      <c r="I120" s="28" t="s">
        <v>133</v>
      </c>
      <c r="J120" s="111">
        <f>1000*txc</f>
        <v>1784290</v>
      </c>
      <c r="K120" s="32">
        <f t="shared" si="18"/>
        <v>1000</v>
      </c>
      <c r="L120" s="32">
        <f>E120*F120*H120*K120</f>
        <v>48000</v>
      </c>
      <c r="M120" s="17"/>
      <c r="N120" s="97">
        <v>0.5</v>
      </c>
      <c r="O120" s="97">
        <v>0.5</v>
      </c>
      <c r="P120" s="97"/>
      <c r="Q120" s="34">
        <f t="shared" si="20"/>
        <v>24000</v>
      </c>
      <c r="R120" s="34">
        <f t="shared" si="21"/>
        <v>24000</v>
      </c>
      <c r="S120" s="82">
        <f t="shared" si="22"/>
        <v>0</v>
      </c>
      <c r="T120" s="5">
        <f t="shared" si="17"/>
        <v>0</v>
      </c>
    </row>
    <row r="121" spans="2:20" ht="11.25">
      <c r="B121" s="63" t="s">
        <v>403</v>
      </c>
      <c r="C121" s="116" t="s">
        <v>424</v>
      </c>
      <c r="D121" s="37" t="s">
        <v>425</v>
      </c>
      <c r="E121" s="30">
        <v>1</v>
      </c>
      <c r="F121" s="28">
        <v>4</v>
      </c>
      <c r="G121" s="28" t="s">
        <v>132</v>
      </c>
      <c r="H121" s="28">
        <v>24</v>
      </c>
      <c r="I121" s="28" t="s">
        <v>133</v>
      </c>
      <c r="J121" s="111">
        <f>1000*txc</f>
        <v>1784290</v>
      </c>
      <c r="K121" s="32">
        <f>J121/txc</f>
        <v>1000</v>
      </c>
      <c r="L121" s="32">
        <f>E121*F121*H121*K121</f>
        <v>96000</v>
      </c>
      <c r="M121" s="17"/>
      <c r="N121" s="97">
        <v>0.33333333333333337</v>
      </c>
      <c r="O121" s="97">
        <v>0.33333333333333337</v>
      </c>
      <c r="P121" s="97">
        <v>0.33333333333333337</v>
      </c>
      <c r="Q121" s="34">
        <f t="shared" si="20"/>
        <v>32000.000000000004</v>
      </c>
      <c r="R121" s="34">
        <f t="shared" si="21"/>
        <v>32000.000000000004</v>
      </c>
      <c r="S121" s="82">
        <f t="shared" si="22"/>
        <v>32000.000000000004</v>
      </c>
      <c r="T121" s="5">
        <f t="shared" si="17"/>
        <v>0</v>
      </c>
    </row>
    <row r="122" spans="1:20" ht="11.25" hidden="1" outlineLevel="1">
      <c r="A122" s="1" t="s">
        <v>8</v>
      </c>
      <c r="B122" s="61" t="s">
        <v>79</v>
      </c>
      <c r="C122" s="21" t="s">
        <v>150</v>
      </c>
      <c r="D122" s="20"/>
      <c r="E122" s="22"/>
      <c r="F122" s="20"/>
      <c r="G122" s="20"/>
      <c r="H122" s="20"/>
      <c r="I122" s="20"/>
      <c r="J122" s="102"/>
      <c r="K122" s="24"/>
      <c r="L122" s="24">
        <f>SUM(L123:L124)</f>
        <v>0</v>
      </c>
      <c r="M122" s="17"/>
      <c r="N122" s="75">
        <f aca="true" t="shared" si="23" ref="N122:S122">SUM(N123:N124)</f>
        <v>0</v>
      </c>
      <c r="O122" s="25">
        <f t="shared" si="23"/>
        <v>0</v>
      </c>
      <c r="P122" s="25">
        <f t="shared" si="23"/>
        <v>0</v>
      </c>
      <c r="Q122" s="24">
        <f t="shared" si="23"/>
        <v>0</v>
      </c>
      <c r="R122" s="24" t="e">
        <f t="shared" si="23"/>
        <v>#REF!</v>
      </c>
      <c r="S122" s="80">
        <f t="shared" si="23"/>
        <v>0</v>
      </c>
      <c r="T122" s="5" t="e">
        <f t="shared" si="17"/>
        <v>#REF!</v>
      </c>
    </row>
    <row r="123" spans="2:20" ht="11.25" hidden="1" outlineLevel="1">
      <c r="B123" s="63" t="s">
        <v>80</v>
      </c>
      <c r="C123" s="36"/>
      <c r="D123" s="37"/>
      <c r="E123" s="38"/>
      <c r="F123" s="28"/>
      <c r="G123" s="28"/>
      <c r="H123" s="28"/>
      <c r="I123" s="28"/>
      <c r="J123" s="101"/>
      <c r="K123" s="32">
        <f>J123/txc</f>
        <v>0</v>
      </c>
      <c r="L123" s="32">
        <f>E123*F123*H123*K123</f>
        <v>0</v>
      </c>
      <c r="M123" s="17"/>
      <c r="N123" s="99"/>
      <c r="O123" s="100"/>
      <c r="P123" s="100"/>
      <c r="Q123" s="34">
        <f>L123*N123</f>
        <v>0</v>
      </c>
      <c r="R123" s="34" t="e">
        <f>#REF!*O123</f>
        <v>#REF!</v>
      </c>
      <c r="S123" s="82">
        <f>M123*P123</f>
        <v>0</v>
      </c>
      <c r="T123" s="5" t="e">
        <f t="shared" si="17"/>
        <v>#REF!</v>
      </c>
    </row>
    <row r="124" spans="2:20" ht="11.25" hidden="1" outlineLevel="1">
      <c r="B124" s="63" t="s">
        <v>81</v>
      </c>
      <c r="C124" s="36"/>
      <c r="D124" s="37"/>
      <c r="E124" s="38"/>
      <c r="F124" s="28"/>
      <c r="G124" s="28"/>
      <c r="H124" s="28"/>
      <c r="I124" s="28"/>
      <c r="J124" s="101"/>
      <c r="K124" s="32">
        <f>J124/txc</f>
        <v>0</v>
      </c>
      <c r="L124" s="32">
        <f>E124*F124*H124*K124</f>
        <v>0</v>
      </c>
      <c r="M124" s="17"/>
      <c r="N124" s="99"/>
      <c r="O124" s="100"/>
      <c r="P124" s="100"/>
      <c r="Q124" s="34">
        <f>L124*N124</f>
        <v>0</v>
      </c>
      <c r="R124" s="34" t="e">
        <f>#REF!*O124</f>
        <v>#REF!</v>
      </c>
      <c r="S124" s="82">
        <f>M124*P124</f>
        <v>0</v>
      </c>
      <c r="T124" s="5" t="e">
        <f t="shared" si="17"/>
        <v>#REF!</v>
      </c>
    </row>
    <row r="125" spans="1:20" ht="11.25" hidden="1" outlineLevel="1">
      <c r="A125" s="1" t="s">
        <v>8</v>
      </c>
      <c r="B125" s="61" t="s">
        <v>82</v>
      </c>
      <c r="C125" s="21" t="s">
        <v>151</v>
      </c>
      <c r="D125" s="20"/>
      <c r="E125" s="22"/>
      <c r="F125" s="20"/>
      <c r="G125" s="20"/>
      <c r="H125" s="20"/>
      <c r="I125" s="20"/>
      <c r="J125" s="102"/>
      <c r="K125" s="24"/>
      <c r="L125" s="24">
        <f>SUM(L126:L127)</f>
        <v>0</v>
      </c>
      <c r="M125" s="17"/>
      <c r="N125" s="75">
        <f aca="true" t="shared" si="24" ref="N125:S125">SUM(N126:N127)</f>
        <v>0</v>
      </c>
      <c r="O125" s="25">
        <f t="shared" si="24"/>
        <v>0</v>
      </c>
      <c r="P125" s="25">
        <f t="shared" si="24"/>
        <v>0</v>
      </c>
      <c r="Q125" s="24">
        <f t="shared" si="24"/>
        <v>0</v>
      </c>
      <c r="R125" s="24" t="e">
        <f t="shared" si="24"/>
        <v>#REF!</v>
      </c>
      <c r="S125" s="80">
        <f t="shared" si="24"/>
        <v>0</v>
      </c>
      <c r="T125" s="5" t="e">
        <f t="shared" si="17"/>
        <v>#REF!</v>
      </c>
    </row>
    <row r="126" spans="1:129" s="39" customFormat="1" ht="11.25" hidden="1" outlineLevel="1">
      <c r="A126" s="1"/>
      <c r="B126" s="63" t="s">
        <v>83</v>
      </c>
      <c r="C126" s="29"/>
      <c r="D126" s="28"/>
      <c r="E126" s="30"/>
      <c r="F126" s="28"/>
      <c r="G126" s="28"/>
      <c r="H126" s="28"/>
      <c r="I126" s="28"/>
      <c r="J126" s="101"/>
      <c r="K126" s="32">
        <f>J126/txc</f>
        <v>0</v>
      </c>
      <c r="L126" s="32">
        <f>E126*F126*H126*K126</f>
        <v>0</v>
      </c>
      <c r="M126" s="17"/>
      <c r="N126" s="97"/>
      <c r="O126" s="98"/>
      <c r="P126" s="98"/>
      <c r="Q126" s="34">
        <f>L126*N126</f>
        <v>0</v>
      </c>
      <c r="R126" s="34" t="e">
        <f>#REF!*O126</f>
        <v>#REF!</v>
      </c>
      <c r="S126" s="82">
        <f>M126*P126</f>
        <v>0</v>
      </c>
      <c r="T126" s="5" t="e">
        <f t="shared" si="17"/>
        <v>#REF!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s="39" customFormat="1" ht="11.25" hidden="1" outlineLevel="1">
      <c r="A127" s="1"/>
      <c r="B127" s="63" t="s">
        <v>84</v>
      </c>
      <c r="C127" s="29"/>
      <c r="D127" s="28"/>
      <c r="E127" s="30"/>
      <c r="F127" s="28"/>
      <c r="G127" s="28"/>
      <c r="H127" s="28"/>
      <c r="I127" s="28"/>
      <c r="J127" s="101"/>
      <c r="K127" s="32">
        <f>J127/txc</f>
        <v>0</v>
      </c>
      <c r="L127" s="32">
        <f>E127*F127*H127*K127</f>
        <v>0</v>
      </c>
      <c r="M127" s="17"/>
      <c r="N127" s="97"/>
      <c r="O127" s="98"/>
      <c r="P127" s="98"/>
      <c r="Q127" s="34">
        <f>L127*N127</f>
        <v>0</v>
      </c>
      <c r="R127" s="34" t="e">
        <f>#REF!*O127</f>
        <v>#REF!</v>
      </c>
      <c r="S127" s="82">
        <f>M127*P127</f>
        <v>0</v>
      </c>
      <c r="T127" s="5" t="e">
        <f t="shared" si="17"/>
        <v>#REF!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20" ht="11.25" hidden="1" outlineLevel="1">
      <c r="A128" s="1" t="s">
        <v>8</v>
      </c>
      <c r="B128" s="61" t="s">
        <v>85</v>
      </c>
      <c r="C128" s="21" t="s">
        <v>131</v>
      </c>
      <c r="D128" s="20"/>
      <c r="E128" s="22"/>
      <c r="F128" s="20"/>
      <c r="G128" s="20"/>
      <c r="H128" s="20"/>
      <c r="I128" s="20"/>
      <c r="J128" s="102"/>
      <c r="K128" s="24"/>
      <c r="L128" s="24">
        <f>SUM(L130:L130)</f>
        <v>0</v>
      </c>
      <c r="M128" s="17"/>
      <c r="N128" s="75">
        <f aca="true" t="shared" si="25" ref="N128:S128">SUM(N130:N130)</f>
        <v>0</v>
      </c>
      <c r="O128" s="25">
        <f t="shared" si="25"/>
        <v>0</v>
      </c>
      <c r="P128" s="25">
        <f t="shared" si="25"/>
        <v>0</v>
      </c>
      <c r="Q128" s="24">
        <f t="shared" si="25"/>
        <v>0</v>
      </c>
      <c r="R128" s="24" t="e">
        <f t="shared" si="25"/>
        <v>#REF!</v>
      </c>
      <c r="S128" s="80">
        <f t="shared" si="25"/>
        <v>0</v>
      </c>
      <c r="T128" s="5" t="e">
        <f t="shared" si="17"/>
        <v>#REF!</v>
      </c>
    </row>
    <row r="129" spans="1:129" s="39" customFormat="1" ht="11.25" hidden="1" outlineLevel="1">
      <c r="A129" s="1"/>
      <c r="B129" s="63" t="s">
        <v>86</v>
      </c>
      <c r="C129" s="29"/>
      <c r="D129" s="28"/>
      <c r="E129" s="30"/>
      <c r="F129" s="28"/>
      <c r="G129" s="28"/>
      <c r="H129" s="28"/>
      <c r="I129" s="28"/>
      <c r="J129" s="101"/>
      <c r="K129" s="32">
        <f>J129/txc</f>
        <v>0</v>
      </c>
      <c r="L129" s="32">
        <f>E129*F129*H129*K129</f>
        <v>0</v>
      </c>
      <c r="M129" s="17"/>
      <c r="N129" s="97"/>
      <c r="O129" s="98"/>
      <c r="P129" s="98"/>
      <c r="Q129" s="34">
        <f>L129*N129</f>
        <v>0</v>
      </c>
      <c r="R129" s="34" t="e">
        <f>#REF!*O129</f>
        <v>#REF!</v>
      </c>
      <c r="S129" s="82">
        <f>M129*P129</f>
        <v>0</v>
      </c>
      <c r="T129" s="5" t="e">
        <f t="shared" si="17"/>
        <v>#REF!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s="39" customFormat="1" ht="11.25" hidden="1" outlineLevel="1">
      <c r="A130" s="1"/>
      <c r="B130" s="63" t="s">
        <v>87</v>
      </c>
      <c r="C130" s="29"/>
      <c r="D130" s="28"/>
      <c r="E130" s="30"/>
      <c r="F130" s="28"/>
      <c r="G130" s="28"/>
      <c r="H130" s="28"/>
      <c r="I130" s="28"/>
      <c r="J130" s="101"/>
      <c r="K130" s="32">
        <f>J130/txc</f>
        <v>0</v>
      </c>
      <c r="L130" s="32">
        <f>E130*F130*H130*K130</f>
        <v>0</v>
      </c>
      <c r="M130" s="17"/>
      <c r="N130" s="97"/>
      <c r="O130" s="98"/>
      <c r="P130" s="98"/>
      <c r="Q130" s="34">
        <f>L130*N130</f>
        <v>0</v>
      </c>
      <c r="R130" s="34" t="e">
        <f>#REF!*O130</f>
        <v>#REF!</v>
      </c>
      <c r="S130" s="82">
        <f>M130*P130</f>
        <v>0</v>
      </c>
      <c r="T130" s="5" t="e">
        <f t="shared" si="17"/>
        <v>#REF!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s="19" customFormat="1" ht="11.25" collapsed="1">
      <c r="A131" s="1" t="s">
        <v>8</v>
      </c>
      <c r="B131" s="66" t="s">
        <v>88</v>
      </c>
      <c r="C131" s="15" t="s">
        <v>139</v>
      </c>
      <c r="D131" s="14"/>
      <c r="E131" s="13"/>
      <c r="F131" s="13"/>
      <c r="G131" s="13"/>
      <c r="H131" s="13"/>
      <c r="I131" s="13"/>
      <c r="J131" s="103"/>
      <c r="K131" s="16"/>
      <c r="L131" s="16">
        <f>L132+L135+L138+L141+L143</f>
        <v>37283.333333325005</v>
      </c>
      <c r="M131" s="17"/>
      <c r="N131" s="76"/>
      <c r="O131" s="18"/>
      <c r="P131" s="18"/>
      <c r="Q131" s="16">
        <f>Q132+Q135+Q138+Q141+Q143</f>
        <v>12427.777777775002</v>
      </c>
      <c r="R131" s="16" t="e">
        <f>R132+R135+R138+R141+R143</f>
        <v>#REF!</v>
      </c>
      <c r="S131" s="83">
        <f>S132+S135+S138+S141+S143</f>
        <v>12427.777777775002</v>
      </c>
      <c r="T131" s="5" t="e">
        <f t="shared" si="17"/>
        <v>#REF!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20" ht="11.25">
      <c r="A132" s="1" t="s">
        <v>8</v>
      </c>
      <c r="B132" s="61" t="s">
        <v>89</v>
      </c>
      <c r="C132" s="21" t="s">
        <v>140</v>
      </c>
      <c r="D132" s="20"/>
      <c r="E132" s="22"/>
      <c r="F132" s="20"/>
      <c r="G132" s="20"/>
      <c r="H132" s="20"/>
      <c r="I132" s="20"/>
      <c r="J132" s="102"/>
      <c r="K132" s="24"/>
      <c r="L132" s="24">
        <f>SUM(L133:L134)</f>
        <v>450</v>
      </c>
      <c r="M132" s="17"/>
      <c r="N132" s="75"/>
      <c r="O132" s="25"/>
      <c r="P132" s="25"/>
      <c r="Q132" s="24">
        <f>SUM(Q133:Q134)</f>
        <v>150.00000000000003</v>
      </c>
      <c r="R132" s="24" t="e">
        <f>SUM(R133:R134)</f>
        <v>#REF!</v>
      </c>
      <c r="S132" s="80">
        <f>SUM(S133:S134)</f>
        <v>150.00000000000003</v>
      </c>
      <c r="T132" s="5" t="e">
        <f t="shared" si="17"/>
        <v>#REF!</v>
      </c>
    </row>
    <row r="133" spans="2:20" ht="11.25">
      <c r="B133" s="63" t="s">
        <v>90</v>
      </c>
      <c r="C133" s="35" t="s">
        <v>141</v>
      </c>
      <c r="D133" s="28" t="s">
        <v>152</v>
      </c>
      <c r="E133" s="30">
        <v>1</v>
      </c>
      <c r="F133" s="28">
        <v>3</v>
      </c>
      <c r="G133" s="28" t="s">
        <v>162</v>
      </c>
      <c r="H133" s="28">
        <v>1</v>
      </c>
      <c r="I133" s="28" t="s">
        <v>164</v>
      </c>
      <c r="J133" s="101"/>
      <c r="K133" s="32">
        <v>150</v>
      </c>
      <c r="L133" s="32">
        <f>E133*F133*H133*K133</f>
        <v>450</v>
      </c>
      <c r="M133" s="17"/>
      <c r="N133" s="97">
        <v>0.33333333333333337</v>
      </c>
      <c r="O133" s="97">
        <v>0.33333333333333337</v>
      </c>
      <c r="P133" s="97">
        <v>0.33333333333333337</v>
      </c>
      <c r="Q133" s="34">
        <f>$L$133*N133</f>
        <v>150.00000000000003</v>
      </c>
      <c r="R133" s="34">
        <f>$L$133*O133</f>
        <v>150.00000000000003</v>
      </c>
      <c r="S133" s="82">
        <f>$L$133*P133</f>
        <v>150.00000000000003</v>
      </c>
      <c r="T133" s="5">
        <f t="shared" si="17"/>
        <v>0</v>
      </c>
    </row>
    <row r="134" spans="2:20" ht="11.25">
      <c r="B134" s="63" t="s">
        <v>91</v>
      </c>
      <c r="C134" s="35" t="s">
        <v>142</v>
      </c>
      <c r="D134" s="28"/>
      <c r="E134" s="30">
        <v>1</v>
      </c>
      <c r="F134" s="28">
        <v>1</v>
      </c>
      <c r="G134" s="28" t="s">
        <v>2</v>
      </c>
      <c r="H134" s="28">
        <v>12</v>
      </c>
      <c r="I134" s="28" t="s">
        <v>133</v>
      </c>
      <c r="J134" s="101"/>
      <c r="K134" s="32">
        <f>J134/txc</f>
        <v>0</v>
      </c>
      <c r="L134" s="32">
        <f>E134*F134*H134*K134</f>
        <v>0</v>
      </c>
      <c r="M134" s="17"/>
      <c r="N134" s="97"/>
      <c r="O134" s="98"/>
      <c r="P134" s="98"/>
      <c r="Q134" s="34">
        <f>L134*N134</f>
        <v>0</v>
      </c>
      <c r="R134" s="34" t="e">
        <f>#REF!*O134</f>
        <v>#REF!</v>
      </c>
      <c r="S134" s="82">
        <f>M134*P134</f>
        <v>0</v>
      </c>
      <c r="T134" s="5" t="e">
        <f t="shared" si="17"/>
        <v>#REF!</v>
      </c>
    </row>
    <row r="135" spans="1:20" ht="11.25">
      <c r="A135" s="1" t="s">
        <v>8</v>
      </c>
      <c r="B135" s="61" t="s">
        <v>92</v>
      </c>
      <c r="C135" s="21" t="s">
        <v>143</v>
      </c>
      <c r="D135" s="20"/>
      <c r="E135" s="22"/>
      <c r="F135" s="20"/>
      <c r="G135" s="20"/>
      <c r="H135" s="20"/>
      <c r="I135" s="20"/>
      <c r="J135" s="102"/>
      <c r="K135" s="24"/>
      <c r="L135" s="24">
        <f>SUM(L136:L137)</f>
        <v>21000</v>
      </c>
      <c r="M135" s="17"/>
      <c r="N135" s="75"/>
      <c r="O135" s="25"/>
      <c r="P135" s="25"/>
      <c r="Q135" s="24">
        <f>SUM(Q136:Q137)</f>
        <v>7000</v>
      </c>
      <c r="R135" s="24">
        <f>SUM(R136:R137)</f>
        <v>7000</v>
      </c>
      <c r="S135" s="80">
        <f>SUM(S136:S137)</f>
        <v>7000</v>
      </c>
      <c r="T135" s="5">
        <f t="shared" si="17"/>
        <v>0</v>
      </c>
    </row>
    <row r="136" spans="2:20" ht="11.25">
      <c r="B136" s="63" t="s">
        <v>93</v>
      </c>
      <c r="C136" s="35" t="s">
        <v>157</v>
      </c>
      <c r="D136" s="28" t="s">
        <v>152</v>
      </c>
      <c r="E136" s="30">
        <v>1</v>
      </c>
      <c r="F136" s="28">
        <v>1</v>
      </c>
      <c r="G136" s="28" t="s">
        <v>160</v>
      </c>
      <c r="H136" s="28">
        <v>1</v>
      </c>
      <c r="I136" s="28" t="s">
        <v>164</v>
      </c>
      <c r="J136" s="101"/>
      <c r="K136" s="32">
        <v>8500</v>
      </c>
      <c r="L136" s="32">
        <f>E136*F136*H136*K136</f>
        <v>8500</v>
      </c>
      <c r="M136" s="17"/>
      <c r="N136" s="97">
        <v>0.33333333333333337</v>
      </c>
      <c r="O136" s="97">
        <v>0.33333333333333337</v>
      </c>
      <c r="P136" s="97">
        <v>0.33333333333333337</v>
      </c>
      <c r="Q136" s="34">
        <f>$L$136*N136</f>
        <v>2833.3333333333335</v>
      </c>
      <c r="R136" s="34">
        <f>$L$136*O136</f>
        <v>2833.3333333333335</v>
      </c>
      <c r="S136" s="82">
        <f>$L$136*P136</f>
        <v>2833.3333333333335</v>
      </c>
      <c r="T136" s="5">
        <f t="shared" si="17"/>
        <v>0</v>
      </c>
    </row>
    <row r="137" spans="2:20" ht="11.25">
      <c r="B137" s="63" t="s">
        <v>156</v>
      </c>
      <c r="C137" s="35" t="s">
        <v>158</v>
      </c>
      <c r="D137" s="28" t="s">
        <v>152</v>
      </c>
      <c r="E137" s="30">
        <v>1</v>
      </c>
      <c r="F137" s="28">
        <v>1</v>
      </c>
      <c r="G137" s="28" t="s">
        <v>161</v>
      </c>
      <c r="H137" s="28">
        <v>1</v>
      </c>
      <c r="I137" s="28" t="s">
        <v>164</v>
      </c>
      <c r="J137" s="101"/>
      <c r="K137" s="32">
        <v>12500</v>
      </c>
      <c r="L137" s="32">
        <f>E137*F137*H137*K137</f>
        <v>12500</v>
      </c>
      <c r="M137" s="17"/>
      <c r="N137" s="97">
        <v>0.33333333333333337</v>
      </c>
      <c r="O137" s="97">
        <v>0.33333333333333337</v>
      </c>
      <c r="P137" s="97">
        <v>0.33333333333333337</v>
      </c>
      <c r="Q137" s="34">
        <f>$L$137*N137</f>
        <v>4166.666666666667</v>
      </c>
      <c r="R137" s="34">
        <f>$L$137*O137</f>
        <v>4166.666666666667</v>
      </c>
      <c r="S137" s="82">
        <f>$L$137*P137</f>
        <v>4166.666666666667</v>
      </c>
      <c r="T137" s="5">
        <f t="shared" si="17"/>
        <v>0</v>
      </c>
    </row>
    <row r="138" spans="1:20" ht="11.25">
      <c r="A138" s="1" t="s">
        <v>8</v>
      </c>
      <c r="B138" s="61" t="s">
        <v>94</v>
      </c>
      <c r="C138" s="21" t="s">
        <v>144</v>
      </c>
      <c r="D138" s="20"/>
      <c r="E138" s="22"/>
      <c r="F138" s="20"/>
      <c r="G138" s="20"/>
      <c r="H138" s="20"/>
      <c r="I138" s="20"/>
      <c r="J138" s="102"/>
      <c r="K138" s="24"/>
      <c r="L138" s="24">
        <f>SUM(L139:L140)</f>
        <v>7500</v>
      </c>
      <c r="M138" s="17"/>
      <c r="N138" s="75"/>
      <c r="O138" s="25"/>
      <c r="P138" s="25"/>
      <c r="Q138" s="24">
        <f>SUM(Q139:Q140)</f>
        <v>2500</v>
      </c>
      <c r="R138" s="24">
        <f>SUM(R139:R140)</f>
        <v>2500</v>
      </c>
      <c r="S138" s="80">
        <f>SUM(S139:S140)</f>
        <v>2500</v>
      </c>
      <c r="T138" s="5">
        <f aca="true" t="shared" si="26" ref="T138:T149">+L138-SUM(Q138:S138)</f>
        <v>0</v>
      </c>
    </row>
    <row r="139" spans="2:20" ht="11.25">
      <c r="B139" s="63" t="s">
        <v>95</v>
      </c>
      <c r="C139" s="35" t="s">
        <v>144</v>
      </c>
      <c r="D139" s="28" t="s">
        <v>152</v>
      </c>
      <c r="E139" s="30">
        <v>1</v>
      </c>
      <c r="F139" s="28">
        <v>2</v>
      </c>
      <c r="G139" s="28" t="s">
        <v>3</v>
      </c>
      <c r="H139" s="28">
        <v>1</v>
      </c>
      <c r="I139" s="28" t="s">
        <v>164</v>
      </c>
      <c r="J139" s="101"/>
      <c r="K139" s="32">
        <v>2500</v>
      </c>
      <c r="L139" s="32">
        <f>E139*F139*H139*K139</f>
        <v>5000</v>
      </c>
      <c r="M139" s="17"/>
      <c r="N139" s="97">
        <v>0.33333333333333337</v>
      </c>
      <c r="O139" s="97">
        <v>0.33333333333333337</v>
      </c>
      <c r="P139" s="97">
        <v>0.33333333333333337</v>
      </c>
      <c r="Q139" s="34">
        <f>$L$139*N139</f>
        <v>1666.6666666666667</v>
      </c>
      <c r="R139" s="34">
        <f>$L$139*O139</f>
        <v>1666.6666666666667</v>
      </c>
      <c r="S139" s="82">
        <f>$L$139*P139</f>
        <v>1666.6666666666667</v>
      </c>
      <c r="T139" s="5">
        <f t="shared" si="26"/>
        <v>0</v>
      </c>
    </row>
    <row r="140" spans="2:20" ht="11.25">
      <c r="B140" s="63" t="s">
        <v>290</v>
      </c>
      <c r="C140" s="35" t="s">
        <v>291</v>
      </c>
      <c r="D140" s="28" t="s">
        <v>152</v>
      </c>
      <c r="E140" s="30">
        <v>1</v>
      </c>
      <c r="F140" s="28">
        <v>1</v>
      </c>
      <c r="G140" s="28" t="s">
        <v>3</v>
      </c>
      <c r="H140" s="28">
        <v>1</v>
      </c>
      <c r="I140" s="28" t="s">
        <v>164</v>
      </c>
      <c r="J140" s="31"/>
      <c r="K140" s="32">
        <v>2500</v>
      </c>
      <c r="L140" s="32">
        <f>E140*F140*H140*K140</f>
        <v>2500</v>
      </c>
      <c r="M140" s="17"/>
      <c r="N140" s="97">
        <v>0.33333333333333337</v>
      </c>
      <c r="O140" s="97">
        <v>0.33333333333333337</v>
      </c>
      <c r="P140" s="97">
        <v>0.33333333333333337</v>
      </c>
      <c r="Q140" s="34">
        <f>$L$140*N140</f>
        <v>833.3333333333334</v>
      </c>
      <c r="R140" s="34">
        <f>$L$140*O140</f>
        <v>833.3333333333334</v>
      </c>
      <c r="S140" s="34">
        <f>$L$140*P140</f>
        <v>833.3333333333334</v>
      </c>
      <c r="T140" s="5">
        <f t="shared" si="26"/>
        <v>0</v>
      </c>
    </row>
    <row r="141" spans="1:20" ht="11.25" hidden="1" outlineLevel="1">
      <c r="A141" s="1" t="s">
        <v>8</v>
      </c>
      <c r="B141" s="61" t="s">
        <v>96</v>
      </c>
      <c r="C141" s="21" t="s">
        <v>145</v>
      </c>
      <c r="D141" s="20"/>
      <c r="E141" s="22"/>
      <c r="F141" s="20"/>
      <c r="G141" s="20"/>
      <c r="H141" s="20"/>
      <c r="I141" s="20"/>
      <c r="J141" s="102"/>
      <c r="K141" s="24"/>
      <c r="L141" s="24">
        <f>SUM(L142)</f>
        <v>0</v>
      </c>
      <c r="M141" s="17"/>
      <c r="N141" s="75"/>
      <c r="O141" s="25"/>
      <c r="P141" s="25"/>
      <c r="Q141" s="24">
        <f>SUM(Q142)</f>
        <v>0</v>
      </c>
      <c r="R141" s="24" t="e">
        <f>SUM(R142)</f>
        <v>#REF!</v>
      </c>
      <c r="S141" s="80">
        <f>SUM(S142)</f>
        <v>0</v>
      </c>
      <c r="T141" s="5" t="e">
        <f t="shared" si="26"/>
        <v>#REF!</v>
      </c>
    </row>
    <row r="142" spans="2:20" ht="11.25" hidden="1" outlineLevel="1">
      <c r="B142" s="63" t="s">
        <v>97</v>
      </c>
      <c r="C142" s="35"/>
      <c r="D142" s="30"/>
      <c r="E142" s="30"/>
      <c r="F142" s="28"/>
      <c r="G142" s="28"/>
      <c r="H142" s="28"/>
      <c r="I142" s="28"/>
      <c r="J142" s="101"/>
      <c r="K142" s="32">
        <f>J142/txc</f>
        <v>0</v>
      </c>
      <c r="L142" s="32">
        <f>E142*F142*H142*K142</f>
        <v>0</v>
      </c>
      <c r="M142" s="17"/>
      <c r="N142" s="81"/>
      <c r="O142" s="33"/>
      <c r="P142" s="33"/>
      <c r="Q142" s="34">
        <f>L142*N142</f>
        <v>0</v>
      </c>
      <c r="R142" s="34" t="e">
        <f>#REF!*O142</f>
        <v>#REF!</v>
      </c>
      <c r="S142" s="82">
        <f>M142*P142</f>
        <v>0</v>
      </c>
      <c r="T142" s="5" t="e">
        <f t="shared" si="26"/>
        <v>#REF!</v>
      </c>
    </row>
    <row r="143" spans="1:20" ht="11.25" collapsed="1">
      <c r="A143" s="1" t="s">
        <v>8</v>
      </c>
      <c r="B143" s="61" t="s">
        <v>98</v>
      </c>
      <c r="C143" s="21" t="s">
        <v>146</v>
      </c>
      <c r="D143" s="20"/>
      <c r="E143" s="22"/>
      <c r="F143" s="20"/>
      <c r="G143" s="20"/>
      <c r="H143" s="20"/>
      <c r="I143" s="20"/>
      <c r="J143" s="102"/>
      <c r="K143" s="24"/>
      <c r="L143" s="24">
        <f>SUM(L144)</f>
        <v>8333.333333325001</v>
      </c>
      <c r="M143" s="17"/>
      <c r="N143" s="75"/>
      <c r="O143" s="25"/>
      <c r="P143" s="25"/>
      <c r="Q143" s="24">
        <f>SUM(Q144)</f>
        <v>2777.7777777750007</v>
      </c>
      <c r="R143" s="24">
        <f>SUM(R144)</f>
        <v>2777.7777777750007</v>
      </c>
      <c r="S143" s="80">
        <f>SUM(S144)</f>
        <v>2777.7777777750007</v>
      </c>
      <c r="T143" s="5">
        <f t="shared" si="26"/>
        <v>0</v>
      </c>
    </row>
    <row r="144" spans="2:20" ht="12.75" customHeight="1">
      <c r="B144" s="63" t="s">
        <v>99</v>
      </c>
      <c r="C144" s="35" t="s">
        <v>292</v>
      </c>
      <c r="D144" s="28" t="s">
        <v>152</v>
      </c>
      <c r="E144" s="30">
        <v>0.333333333333</v>
      </c>
      <c r="F144" s="28">
        <v>1</v>
      </c>
      <c r="G144" s="28" t="s">
        <v>293</v>
      </c>
      <c r="H144" s="28">
        <v>1</v>
      </c>
      <c r="I144" s="28" t="s">
        <v>164</v>
      </c>
      <c r="J144" s="31"/>
      <c r="K144" s="32">
        <v>25000</v>
      </c>
      <c r="L144" s="32">
        <f>E144*F144*H144*K144</f>
        <v>8333.333333325001</v>
      </c>
      <c r="M144" s="17"/>
      <c r="N144" s="97">
        <v>0.33333333333333337</v>
      </c>
      <c r="O144" s="97">
        <v>0.33333333333333337</v>
      </c>
      <c r="P144" s="97">
        <v>0.33333333333333337</v>
      </c>
      <c r="Q144" s="34">
        <f>$L$144*N144</f>
        <v>2777.7777777750007</v>
      </c>
      <c r="R144" s="34">
        <f>$L$144*O144</f>
        <v>2777.7777777750007</v>
      </c>
      <c r="S144" s="82">
        <f>$L$144*P144</f>
        <v>2777.7777777750007</v>
      </c>
      <c r="T144" s="5">
        <f t="shared" si="26"/>
        <v>0</v>
      </c>
    </row>
    <row r="145" spans="1:20" ht="17.25" customHeight="1">
      <c r="A145" s="1" t="s">
        <v>8</v>
      </c>
      <c r="B145" s="69"/>
      <c r="C145" s="69" t="s">
        <v>147</v>
      </c>
      <c r="D145" s="40"/>
      <c r="E145" s="41"/>
      <c r="F145" s="41"/>
      <c r="G145" s="41"/>
      <c r="H145" s="41"/>
      <c r="I145" s="41"/>
      <c r="J145" s="104"/>
      <c r="K145" s="42"/>
      <c r="L145" s="42">
        <f>L10+L73+L94+L103+L131</f>
        <v>1250568.6224479827</v>
      </c>
      <c r="M145" s="17"/>
      <c r="N145" s="95"/>
      <c r="O145" s="96"/>
      <c r="P145" s="96"/>
      <c r="Q145" s="96">
        <f>Q10+Q73+Q94+Q103+Q131</f>
        <v>370443.1334233245</v>
      </c>
      <c r="R145" s="96" t="e">
        <f>R10+R73+R94+R103+R131</f>
        <v>#REF!</v>
      </c>
      <c r="S145" s="120">
        <f>S10+S73+S94+S103+S131</f>
        <v>321431.40373252315</v>
      </c>
      <c r="T145" s="5" t="e">
        <f t="shared" si="26"/>
        <v>#REF!</v>
      </c>
    </row>
    <row r="146" spans="1:129" s="19" customFormat="1" ht="12">
      <c r="A146" s="1" t="s">
        <v>8</v>
      </c>
      <c r="B146" s="66" t="s">
        <v>16</v>
      </c>
      <c r="C146" s="15" t="s">
        <v>148</v>
      </c>
      <c r="D146" s="14"/>
      <c r="E146" s="43">
        <v>0.055</v>
      </c>
      <c r="F146" s="13"/>
      <c r="G146" s="13"/>
      <c r="H146" s="13"/>
      <c r="I146" s="13"/>
      <c r="J146" s="103"/>
      <c r="K146" s="16"/>
      <c r="L146" s="16">
        <f>SUM(L147:L148)</f>
        <v>68781.27423463904</v>
      </c>
      <c r="M146" s="17"/>
      <c r="N146" s="76"/>
      <c r="O146" s="18"/>
      <c r="P146" s="18"/>
      <c r="Q146" s="16">
        <f>SUM(Q147:Q148)</f>
        <v>22927.09141154635</v>
      </c>
      <c r="R146" s="16" t="e">
        <f>SUM(R147:R148)</f>
        <v>#REF!</v>
      </c>
      <c r="S146" s="83">
        <f>SUM(S147:S148)</f>
        <v>22927.09141154635</v>
      </c>
      <c r="T146" s="5" t="e">
        <f t="shared" si="26"/>
        <v>#REF!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2:20" ht="11.25">
      <c r="B147" s="63" t="s">
        <v>17</v>
      </c>
      <c r="C147" s="35" t="s">
        <v>159</v>
      </c>
      <c r="D147" s="28" t="s">
        <v>152</v>
      </c>
      <c r="E147" s="30"/>
      <c r="F147" s="28"/>
      <c r="G147" s="28"/>
      <c r="H147" s="28"/>
      <c r="I147" s="28"/>
      <c r="J147" s="101"/>
      <c r="K147" s="32"/>
      <c r="L147" s="32">
        <f>L145*E146</f>
        <v>68781.27423463904</v>
      </c>
      <c r="M147" s="17"/>
      <c r="N147" s="97">
        <v>0.33333333333333337</v>
      </c>
      <c r="O147" s="97">
        <v>0.33333333333333337</v>
      </c>
      <c r="P147" s="97">
        <v>0.33333333333333337</v>
      </c>
      <c r="Q147" s="115">
        <f>$L$147*N147</f>
        <v>22927.09141154635</v>
      </c>
      <c r="R147" s="115">
        <f>$L$147*O147</f>
        <v>22927.09141154635</v>
      </c>
      <c r="S147" s="118">
        <f>$L$147*P147</f>
        <v>22927.09141154635</v>
      </c>
      <c r="T147" s="5">
        <f t="shared" si="26"/>
        <v>0</v>
      </c>
    </row>
    <row r="148" spans="2:20" ht="11.25" hidden="1" outlineLevel="1">
      <c r="B148" s="63"/>
      <c r="C148" s="35"/>
      <c r="D148" s="30"/>
      <c r="E148" s="30"/>
      <c r="F148" s="28"/>
      <c r="G148" s="28"/>
      <c r="H148" s="28"/>
      <c r="I148" s="28"/>
      <c r="J148" s="101"/>
      <c r="K148" s="32"/>
      <c r="L148" s="32"/>
      <c r="M148" s="17"/>
      <c r="N148" s="81"/>
      <c r="O148" s="33"/>
      <c r="P148" s="33"/>
      <c r="Q148" s="34">
        <f>L148*N148</f>
        <v>0</v>
      </c>
      <c r="R148" s="34" t="e">
        <f>#REF!*O148</f>
        <v>#REF!</v>
      </c>
      <c r="S148" s="82">
        <f>M148*P148</f>
        <v>0</v>
      </c>
      <c r="T148" s="5" t="e">
        <f t="shared" si="26"/>
        <v>#REF!</v>
      </c>
    </row>
    <row r="149" spans="1:20" ht="20.25" customHeight="1" collapsed="1" thickBot="1">
      <c r="A149" s="1" t="s">
        <v>8</v>
      </c>
      <c r="B149" s="70"/>
      <c r="C149" s="69" t="s">
        <v>153</v>
      </c>
      <c r="D149" s="71"/>
      <c r="E149" s="72"/>
      <c r="F149" s="72"/>
      <c r="G149" s="72"/>
      <c r="H149" s="72"/>
      <c r="I149" s="72"/>
      <c r="J149" s="105"/>
      <c r="K149" s="73"/>
      <c r="L149" s="73">
        <f>L145+L146</f>
        <v>1319349.8966826217</v>
      </c>
      <c r="M149" s="17"/>
      <c r="N149" s="77">
        <f aca="true" t="shared" si="27" ref="N149:S149">N145+N146</f>
        <v>0</v>
      </c>
      <c r="O149" s="84">
        <f t="shared" si="27"/>
        <v>0</v>
      </c>
      <c r="P149" s="84">
        <f t="shared" si="27"/>
        <v>0</v>
      </c>
      <c r="Q149" s="73">
        <f t="shared" si="27"/>
        <v>393370.22483487084</v>
      </c>
      <c r="R149" s="73" t="e">
        <f t="shared" si="27"/>
        <v>#REF!</v>
      </c>
      <c r="S149" s="85">
        <f t="shared" si="27"/>
        <v>344358.4951440695</v>
      </c>
      <c r="T149" s="5" t="e">
        <f t="shared" si="26"/>
        <v>#REF!</v>
      </c>
    </row>
    <row r="150" spans="2:12" s="1" customFormat="1" ht="11.25">
      <c r="B150" s="2"/>
      <c r="C150" s="3"/>
      <c r="D150" s="2"/>
      <c r="J150" s="106"/>
      <c r="K150" s="5"/>
      <c r="L150" s="6"/>
    </row>
    <row r="151" spans="2:12" s="1" customFormat="1" ht="11.25">
      <c r="B151" s="2"/>
      <c r="C151" s="3"/>
      <c r="D151" s="2"/>
      <c r="J151" s="4"/>
      <c r="K151" s="5"/>
      <c r="L151" s="6"/>
    </row>
    <row r="152" spans="2:12" s="1" customFormat="1" ht="11.25">
      <c r="B152" s="2"/>
      <c r="C152" s="3"/>
      <c r="D152" s="2"/>
      <c r="J152" s="4"/>
      <c r="K152" s="5"/>
      <c r="L152" s="6"/>
    </row>
    <row r="153" spans="2:12" s="1" customFormat="1" ht="11.25">
      <c r="B153" s="2"/>
      <c r="C153" s="3"/>
      <c r="D153" s="2"/>
      <c r="J153" s="4"/>
      <c r="K153" s="5"/>
      <c r="L153" s="6"/>
    </row>
    <row r="154" spans="2:12" s="1" customFormat="1" ht="11.25">
      <c r="B154" s="2"/>
      <c r="C154" s="3"/>
      <c r="D154" s="2"/>
      <c r="J154" s="4"/>
      <c r="K154" s="5"/>
      <c r="L154" s="6"/>
    </row>
    <row r="155" spans="2:12" s="1" customFormat="1" ht="11.25">
      <c r="B155" s="2"/>
      <c r="C155" s="3"/>
      <c r="D155" s="2"/>
      <c r="J155" s="4"/>
      <c r="K155" s="5"/>
      <c r="L155" s="6"/>
    </row>
    <row r="156" spans="2:12" s="1" customFormat="1" ht="11.25">
      <c r="B156" s="2"/>
      <c r="C156" s="3"/>
      <c r="D156" s="2"/>
      <c r="J156" s="4"/>
      <c r="K156" s="5"/>
      <c r="L156" s="6"/>
    </row>
    <row r="157" spans="2:12" s="1" customFormat="1" ht="11.25">
      <c r="B157" s="2"/>
      <c r="C157" s="3"/>
      <c r="D157" s="2"/>
      <c r="J157" s="4"/>
      <c r="K157" s="5"/>
      <c r="L157" s="6"/>
    </row>
    <row r="158" spans="2:12" s="1" customFormat="1" ht="11.25">
      <c r="B158" s="2"/>
      <c r="C158" s="3"/>
      <c r="D158" s="2"/>
      <c r="J158" s="4"/>
      <c r="K158" s="5"/>
      <c r="L158" s="6"/>
    </row>
    <row r="159" spans="2:12" s="1" customFormat="1" ht="11.25">
      <c r="B159" s="2"/>
      <c r="C159" s="3"/>
      <c r="D159" s="2"/>
      <c r="J159" s="4"/>
      <c r="K159" s="5"/>
      <c r="L159" s="6"/>
    </row>
    <row r="160" spans="2:12" s="1" customFormat="1" ht="11.25">
      <c r="B160" s="2"/>
      <c r="C160" s="3"/>
      <c r="D160" s="2"/>
      <c r="J160" s="4"/>
      <c r="K160" s="5"/>
      <c r="L160" s="6"/>
    </row>
    <row r="161" spans="2:12" s="1" customFormat="1" ht="11.25">
      <c r="B161" s="2"/>
      <c r="C161" s="3"/>
      <c r="D161" s="2"/>
      <c r="J161" s="4"/>
      <c r="K161" s="5"/>
      <c r="L161" s="6"/>
    </row>
    <row r="162" spans="2:12" s="1" customFormat="1" ht="11.25">
      <c r="B162" s="2"/>
      <c r="C162" s="3"/>
      <c r="D162" s="2"/>
      <c r="J162" s="4"/>
      <c r="K162" s="5"/>
      <c r="L162" s="6"/>
    </row>
    <row r="163" spans="2:12" s="1" customFormat="1" ht="11.25">
      <c r="B163" s="2"/>
      <c r="C163" s="3"/>
      <c r="D163" s="2"/>
      <c r="J163" s="4"/>
      <c r="K163" s="5"/>
      <c r="L163" s="6"/>
    </row>
    <row r="164" spans="2:12" s="1" customFormat="1" ht="11.25">
      <c r="B164" s="2"/>
      <c r="C164" s="3"/>
      <c r="D164" s="2"/>
      <c r="J164" s="4"/>
      <c r="K164" s="5"/>
      <c r="L164" s="6"/>
    </row>
    <row r="165" spans="2:12" s="1" customFormat="1" ht="11.25">
      <c r="B165" s="2"/>
      <c r="C165" s="3"/>
      <c r="D165" s="2"/>
      <c r="J165" s="4"/>
      <c r="K165" s="5"/>
      <c r="L165" s="6"/>
    </row>
    <row r="166" spans="2:12" s="1" customFormat="1" ht="11.25">
      <c r="B166" s="2"/>
      <c r="C166" s="3"/>
      <c r="D166" s="2"/>
      <c r="J166" s="4"/>
      <c r="K166" s="5"/>
      <c r="L166" s="6"/>
    </row>
    <row r="167" spans="2:12" s="1" customFormat="1" ht="11.25">
      <c r="B167" s="2"/>
      <c r="C167" s="3"/>
      <c r="D167" s="2"/>
      <c r="J167" s="4"/>
      <c r="K167" s="5"/>
      <c r="L167" s="6"/>
    </row>
    <row r="168" spans="2:12" s="1" customFormat="1" ht="11.25">
      <c r="B168" s="2"/>
      <c r="C168" s="3"/>
      <c r="D168" s="2"/>
      <c r="J168" s="4"/>
      <c r="K168" s="5"/>
      <c r="L168" s="6"/>
    </row>
    <row r="169" spans="2:12" s="1" customFormat="1" ht="11.25">
      <c r="B169" s="2"/>
      <c r="C169" s="3"/>
      <c r="D169" s="2"/>
      <c r="J169" s="4"/>
      <c r="K169" s="5"/>
      <c r="L169" s="6"/>
    </row>
    <row r="170" spans="2:12" s="1" customFormat="1" ht="11.25">
      <c r="B170" s="2"/>
      <c r="C170" s="3"/>
      <c r="D170" s="2"/>
      <c r="J170" s="4"/>
      <c r="K170" s="5"/>
      <c r="L170" s="6"/>
    </row>
    <row r="171" spans="2:12" s="1" customFormat="1" ht="11.25">
      <c r="B171" s="2"/>
      <c r="C171" s="3"/>
      <c r="D171" s="2"/>
      <c r="J171" s="4"/>
      <c r="K171" s="5"/>
      <c r="L171" s="6"/>
    </row>
    <row r="172" spans="2:12" s="1" customFormat="1" ht="11.25">
      <c r="B172" s="2"/>
      <c r="C172" s="3"/>
      <c r="D172" s="2"/>
      <c r="J172" s="4"/>
      <c r="K172" s="5"/>
      <c r="L172" s="6"/>
    </row>
    <row r="173" spans="2:12" s="1" customFormat="1" ht="11.25">
      <c r="B173" s="2"/>
      <c r="C173" s="3"/>
      <c r="D173" s="2"/>
      <c r="J173" s="4"/>
      <c r="K173" s="5"/>
      <c r="L173" s="6"/>
    </row>
    <row r="174" spans="2:12" s="1" customFormat="1" ht="11.25">
      <c r="B174" s="2"/>
      <c r="C174" s="3"/>
      <c r="D174" s="2"/>
      <c r="J174" s="4"/>
      <c r="K174" s="5"/>
      <c r="L174" s="6"/>
    </row>
    <row r="175" spans="2:12" s="1" customFormat="1" ht="11.25">
      <c r="B175" s="2"/>
      <c r="C175" s="3"/>
      <c r="D175" s="2"/>
      <c r="J175" s="4"/>
      <c r="K175" s="5"/>
      <c r="L175" s="6"/>
    </row>
    <row r="176" spans="2:12" s="1" customFormat="1" ht="11.25">
      <c r="B176" s="2"/>
      <c r="C176" s="3"/>
      <c r="D176" s="2"/>
      <c r="J176" s="4"/>
      <c r="K176" s="5"/>
      <c r="L176" s="6"/>
    </row>
    <row r="177" spans="2:12" s="1" customFormat="1" ht="11.25">
      <c r="B177" s="2"/>
      <c r="C177" s="3"/>
      <c r="D177" s="2"/>
      <c r="J177" s="4"/>
      <c r="K177" s="5"/>
      <c r="L177" s="6"/>
    </row>
    <row r="178" spans="2:12" s="1" customFormat="1" ht="11.25">
      <c r="B178" s="2"/>
      <c r="C178" s="3"/>
      <c r="D178" s="2"/>
      <c r="J178" s="4"/>
      <c r="K178" s="5"/>
      <c r="L178" s="6"/>
    </row>
    <row r="179" spans="2:12" s="1" customFormat="1" ht="11.25">
      <c r="B179" s="2"/>
      <c r="C179" s="3"/>
      <c r="D179" s="2"/>
      <c r="J179" s="4"/>
      <c r="K179" s="5"/>
      <c r="L179" s="6"/>
    </row>
    <row r="180" spans="2:12" s="1" customFormat="1" ht="11.25">
      <c r="B180" s="2"/>
      <c r="C180" s="3"/>
      <c r="D180" s="2"/>
      <c r="J180" s="4"/>
      <c r="K180" s="5"/>
      <c r="L180" s="6"/>
    </row>
    <row r="181" spans="2:12" s="1" customFormat="1" ht="11.25">
      <c r="B181" s="2"/>
      <c r="C181" s="3"/>
      <c r="D181" s="2"/>
      <c r="J181" s="4"/>
      <c r="K181" s="5"/>
      <c r="L181" s="6"/>
    </row>
    <row r="182" spans="2:12" s="1" customFormat="1" ht="11.25">
      <c r="B182" s="2"/>
      <c r="C182" s="3"/>
      <c r="D182" s="2"/>
      <c r="J182" s="4"/>
      <c r="K182" s="5"/>
      <c r="L182" s="6"/>
    </row>
    <row r="183" spans="2:12" s="1" customFormat="1" ht="11.25">
      <c r="B183" s="2"/>
      <c r="C183" s="3"/>
      <c r="D183" s="2"/>
      <c r="J183" s="4"/>
      <c r="K183" s="5"/>
      <c r="L183" s="6"/>
    </row>
    <row r="184" spans="2:12" s="1" customFormat="1" ht="11.25">
      <c r="B184" s="2"/>
      <c r="C184" s="3"/>
      <c r="D184" s="2"/>
      <c r="J184" s="4"/>
      <c r="K184" s="5"/>
      <c r="L184" s="6"/>
    </row>
    <row r="185" spans="2:12" s="1" customFormat="1" ht="11.25">
      <c r="B185" s="2"/>
      <c r="C185" s="3"/>
      <c r="D185" s="2"/>
      <c r="J185" s="4"/>
      <c r="K185" s="5"/>
      <c r="L185" s="6"/>
    </row>
    <row r="186" spans="2:12" s="1" customFormat="1" ht="11.25">
      <c r="B186" s="2"/>
      <c r="C186" s="3"/>
      <c r="D186" s="2"/>
      <c r="J186" s="4"/>
      <c r="K186" s="5"/>
      <c r="L186" s="6"/>
    </row>
    <row r="187" spans="2:12" s="1" customFormat="1" ht="11.25">
      <c r="B187" s="2"/>
      <c r="C187" s="3"/>
      <c r="D187" s="2"/>
      <c r="J187" s="4"/>
      <c r="K187" s="5"/>
      <c r="L187" s="6"/>
    </row>
    <row r="188" spans="2:12" s="1" customFormat="1" ht="11.25">
      <c r="B188" s="2"/>
      <c r="C188" s="3"/>
      <c r="D188" s="2"/>
      <c r="J188" s="4"/>
      <c r="K188" s="5"/>
      <c r="L188" s="6"/>
    </row>
    <row r="189" spans="2:12" s="1" customFormat="1" ht="11.25">
      <c r="B189" s="2"/>
      <c r="C189" s="3"/>
      <c r="D189" s="2"/>
      <c r="J189" s="4"/>
      <c r="K189" s="5"/>
      <c r="L189" s="6"/>
    </row>
    <row r="190" spans="2:12" s="1" customFormat="1" ht="11.25">
      <c r="B190" s="2"/>
      <c r="C190" s="3"/>
      <c r="D190" s="2"/>
      <c r="J190" s="4"/>
      <c r="K190" s="5"/>
      <c r="L190" s="6"/>
    </row>
    <row r="191" spans="2:12" s="1" customFormat="1" ht="11.25">
      <c r="B191" s="2"/>
      <c r="C191" s="3"/>
      <c r="D191" s="2"/>
      <c r="J191" s="4"/>
      <c r="K191" s="5"/>
      <c r="L191" s="6"/>
    </row>
    <row r="192" spans="2:12" s="1" customFormat="1" ht="11.25">
      <c r="B192" s="2"/>
      <c r="C192" s="3"/>
      <c r="D192" s="2"/>
      <c r="J192" s="4"/>
      <c r="K192" s="5"/>
      <c r="L192" s="6"/>
    </row>
    <row r="193" spans="2:12" s="1" customFormat="1" ht="11.25">
      <c r="B193" s="2"/>
      <c r="C193" s="3"/>
      <c r="D193" s="2"/>
      <c r="J193" s="4"/>
      <c r="K193" s="5"/>
      <c r="L193" s="6"/>
    </row>
    <row r="194" spans="2:12" s="1" customFormat="1" ht="11.25">
      <c r="B194" s="2"/>
      <c r="C194" s="3"/>
      <c r="D194" s="2"/>
      <c r="J194" s="4"/>
      <c r="K194" s="5"/>
      <c r="L194" s="6"/>
    </row>
    <row r="195" spans="2:12" s="1" customFormat="1" ht="11.25">
      <c r="B195" s="2"/>
      <c r="C195" s="3"/>
      <c r="D195" s="2"/>
      <c r="J195" s="4"/>
      <c r="K195" s="5"/>
      <c r="L195" s="6"/>
    </row>
    <row r="196" spans="2:12" s="1" customFormat="1" ht="11.25">
      <c r="B196" s="2"/>
      <c r="C196" s="3"/>
      <c r="D196" s="2"/>
      <c r="J196" s="4"/>
      <c r="K196" s="5"/>
      <c r="L196" s="6"/>
    </row>
    <row r="197" spans="2:12" s="1" customFormat="1" ht="11.25">
      <c r="B197" s="2"/>
      <c r="C197" s="3"/>
      <c r="D197" s="2"/>
      <c r="J197" s="4"/>
      <c r="K197" s="5"/>
      <c r="L197" s="6"/>
    </row>
    <row r="198" spans="2:12" s="1" customFormat="1" ht="11.25">
      <c r="B198" s="2"/>
      <c r="C198" s="3"/>
      <c r="D198" s="2"/>
      <c r="J198" s="4"/>
      <c r="K198" s="5"/>
      <c r="L198" s="6"/>
    </row>
    <row r="199" spans="2:12" s="1" customFormat="1" ht="11.25">
      <c r="B199" s="2"/>
      <c r="C199" s="3"/>
      <c r="D199" s="2"/>
      <c r="J199" s="4"/>
      <c r="K199" s="5"/>
      <c r="L199" s="6"/>
    </row>
    <row r="200" spans="2:12" s="1" customFormat="1" ht="11.25">
      <c r="B200" s="2"/>
      <c r="C200" s="3"/>
      <c r="D200" s="2"/>
      <c r="J200" s="4"/>
      <c r="K200" s="5"/>
      <c r="L200" s="6"/>
    </row>
    <row r="201" spans="2:12" s="1" customFormat="1" ht="11.25">
      <c r="B201" s="2"/>
      <c r="C201" s="3"/>
      <c r="D201" s="2"/>
      <c r="J201" s="4"/>
      <c r="K201" s="5"/>
      <c r="L201" s="6"/>
    </row>
    <row r="202" spans="2:12" s="1" customFormat="1" ht="11.25">
      <c r="B202" s="2"/>
      <c r="C202" s="3"/>
      <c r="D202" s="2"/>
      <c r="J202" s="4"/>
      <c r="K202" s="5"/>
      <c r="L202" s="6"/>
    </row>
    <row r="203" spans="2:12" s="1" customFormat="1" ht="11.25">
      <c r="B203" s="2"/>
      <c r="C203" s="3"/>
      <c r="D203" s="2"/>
      <c r="J203" s="4"/>
      <c r="K203" s="5"/>
      <c r="L203" s="6"/>
    </row>
    <row r="204" spans="2:12" s="1" customFormat="1" ht="11.25">
      <c r="B204" s="2"/>
      <c r="C204" s="3"/>
      <c r="D204" s="2"/>
      <c r="J204" s="4"/>
      <c r="K204" s="5"/>
      <c r="L204" s="6"/>
    </row>
    <row r="205" spans="2:12" s="1" customFormat="1" ht="11.25">
      <c r="B205" s="2"/>
      <c r="C205" s="3"/>
      <c r="D205" s="2"/>
      <c r="J205" s="4"/>
      <c r="K205" s="5"/>
      <c r="L205" s="6"/>
    </row>
    <row r="206" spans="2:12" s="1" customFormat="1" ht="11.25">
      <c r="B206" s="2"/>
      <c r="C206" s="3"/>
      <c r="D206" s="2"/>
      <c r="J206" s="4"/>
      <c r="K206" s="5"/>
      <c r="L206" s="6"/>
    </row>
    <row r="207" spans="2:12" s="1" customFormat="1" ht="11.25">
      <c r="B207" s="2"/>
      <c r="C207" s="3"/>
      <c r="D207" s="2"/>
      <c r="J207" s="4"/>
      <c r="K207" s="5"/>
      <c r="L207" s="6"/>
    </row>
    <row r="208" spans="2:12" s="1" customFormat="1" ht="11.25">
      <c r="B208" s="2"/>
      <c r="C208" s="3"/>
      <c r="D208" s="2"/>
      <c r="J208" s="4"/>
      <c r="K208" s="5"/>
      <c r="L208" s="6"/>
    </row>
    <row r="209" spans="2:12" s="1" customFormat="1" ht="11.25">
      <c r="B209" s="2"/>
      <c r="C209" s="3"/>
      <c r="D209" s="2"/>
      <c r="J209" s="4"/>
      <c r="K209" s="5"/>
      <c r="L209" s="6"/>
    </row>
    <row r="210" spans="2:12" s="1" customFormat="1" ht="11.25">
      <c r="B210" s="2"/>
      <c r="C210" s="3"/>
      <c r="D210" s="2"/>
      <c r="J210" s="4"/>
      <c r="K210" s="5"/>
      <c r="L210" s="6"/>
    </row>
    <row r="211" spans="2:12" s="1" customFormat="1" ht="11.25">
      <c r="B211" s="2"/>
      <c r="C211" s="3"/>
      <c r="D211" s="2"/>
      <c r="J211" s="4"/>
      <c r="K211" s="5"/>
      <c r="L211" s="6"/>
    </row>
    <row r="212" spans="2:12" s="1" customFormat="1" ht="11.25">
      <c r="B212" s="2"/>
      <c r="C212" s="3"/>
      <c r="D212" s="2"/>
      <c r="J212" s="4"/>
      <c r="K212" s="5"/>
      <c r="L212" s="6"/>
    </row>
    <row r="213" spans="2:12" s="1" customFormat="1" ht="11.25">
      <c r="B213" s="2"/>
      <c r="C213" s="3"/>
      <c r="D213" s="2"/>
      <c r="J213" s="4"/>
      <c r="K213" s="5"/>
      <c r="L213" s="6"/>
    </row>
    <row r="214" spans="2:12" s="1" customFormat="1" ht="11.25">
      <c r="B214" s="2"/>
      <c r="C214" s="3"/>
      <c r="D214" s="2"/>
      <c r="J214" s="4"/>
      <c r="K214" s="5"/>
      <c r="L214" s="6"/>
    </row>
    <row r="215" spans="2:12" s="1" customFormat="1" ht="11.25">
      <c r="B215" s="2"/>
      <c r="C215" s="3"/>
      <c r="D215" s="2"/>
      <c r="J215" s="4"/>
      <c r="K215" s="5"/>
      <c r="L215" s="6"/>
    </row>
    <row r="216" spans="2:12" s="1" customFormat="1" ht="11.25">
      <c r="B216" s="2"/>
      <c r="C216" s="3"/>
      <c r="D216" s="2"/>
      <c r="J216" s="4"/>
      <c r="K216" s="5"/>
      <c r="L216" s="6"/>
    </row>
    <row r="217" spans="2:12" s="1" customFormat="1" ht="11.25">
      <c r="B217" s="2"/>
      <c r="C217" s="3"/>
      <c r="D217" s="2"/>
      <c r="J217" s="4"/>
      <c r="K217" s="5"/>
      <c r="L217" s="6"/>
    </row>
    <row r="218" spans="2:12" s="1" customFormat="1" ht="11.25">
      <c r="B218" s="2"/>
      <c r="C218" s="3"/>
      <c r="D218" s="2"/>
      <c r="J218" s="4"/>
      <c r="K218" s="5"/>
      <c r="L218" s="6"/>
    </row>
    <row r="219" spans="2:12" s="1" customFormat="1" ht="11.25">
      <c r="B219" s="2"/>
      <c r="C219" s="3"/>
      <c r="D219" s="2"/>
      <c r="J219" s="4"/>
      <c r="K219" s="5"/>
      <c r="L219" s="6"/>
    </row>
    <row r="220" spans="2:12" s="1" customFormat="1" ht="11.25">
      <c r="B220" s="2"/>
      <c r="C220" s="3"/>
      <c r="D220" s="2"/>
      <c r="J220" s="4"/>
      <c r="K220" s="5"/>
      <c r="L220" s="6"/>
    </row>
    <row r="221" spans="2:12" s="1" customFormat="1" ht="11.25">
      <c r="B221" s="2"/>
      <c r="C221" s="3"/>
      <c r="D221" s="2"/>
      <c r="J221" s="4"/>
      <c r="K221" s="5"/>
      <c r="L221" s="6"/>
    </row>
    <row r="222" spans="2:12" s="1" customFormat="1" ht="11.25">
      <c r="B222" s="2"/>
      <c r="C222" s="3"/>
      <c r="D222" s="2"/>
      <c r="J222" s="4"/>
      <c r="K222" s="5"/>
      <c r="L222" s="6"/>
    </row>
    <row r="223" spans="2:12" s="1" customFormat="1" ht="11.25">
      <c r="B223" s="2"/>
      <c r="C223" s="3"/>
      <c r="D223" s="2"/>
      <c r="J223" s="4"/>
      <c r="K223" s="5"/>
      <c r="L223" s="6"/>
    </row>
    <row r="224" spans="2:12" s="1" customFormat="1" ht="11.25">
      <c r="B224" s="2"/>
      <c r="C224" s="3"/>
      <c r="D224" s="2"/>
      <c r="J224" s="4"/>
      <c r="K224" s="5"/>
      <c r="L224" s="6"/>
    </row>
    <row r="225" spans="2:12" s="1" customFormat="1" ht="11.25">
      <c r="B225" s="2"/>
      <c r="C225" s="3"/>
      <c r="D225" s="2"/>
      <c r="J225" s="4"/>
      <c r="K225" s="5"/>
      <c r="L225" s="6"/>
    </row>
    <row r="226" spans="2:12" s="1" customFormat="1" ht="11.25">
      <c r="B226" s="2"/>
      <c r="C226" s="3"/>
      <c r="D226" s="2"/>
      <c r="J226" s="4"/>
      <c r="K226" s="5"/>
      <c r="L226" s="6"/>
    </row>
    <row r="227" spans="2:12" s="1" customFormat="1" ht="11.25">
      <c r="B227" s="2"/>
      <c r="C227" s="3"/>
      <c r="D227" s="2"/>
      <c r="J227" s="4"/>
      <c r="K227" s="5"/>
      <c r="L227" s="6"/>
    </row>
    <row r="228" spans="2:12" s="1" customFormat="1" ht="11.25">
      <c r="B228" s="2"/>
      <c r="C228" s="3"/>
      <c r="D228" s="2"/>
      <c r="J228" s="4"/>
      <c r="K228" s="5"/>
      <c r="L228" s="6"/>
    </row>
    <row r="229" spans="2:12" s="1" customFormat="1" ht="11.25">
      <c r="B229" s="2"/>
      <c r="C229" s="3"/>
      <c r="D229" s="2"/>
      <c r="J229" s="4"/>
      <c r="K229" s="5"/>
      <c r="L229" s="6"/>
    </row>
    <row r="230" spans="2:12" s="1" customFormat="1" ht="11.25">
      <c r="B230" s="2"/>
      <c r="C230" s="3"/>
      <c r="D230" s="2"/>
      <c r="J230" s="4"/>
      <c r="K230" s="5"/>
      <c r="L230" s="6"/>
    </row>
    <row r="231" spans="2:12" s="1" customFormat="1" ht="11.25">
      <c r="B231" s="2"/>
      <c r="C231" s="3"/>
      <c r="D231" s="2"/>
      <c r="J231" s="4"/>
      <c r="K231" s="5"/>
      <c r="L231" s="6"/>
    </row>
    <row r="232" spans="2:12" s="1" customFormat="1" ht="11.25">
      <c r="B232" s="2"/>
      <c r="C232" s="3"/>
      <c r="D232" s="2"/>
      <c r="J232" s="4"/>
      <c r="K232" s="5"/>
      <c r="L232" s="6"/>
    </row>
    <row r="233" spans="2:12" s="1" customFormat="1" ht="11.25">
      <c r="B233" s="2"/>
      <c r="C233" s="3"/>
      <c r="D233" s="2"/>
      <c r="J233" s="4"/>
      <c r="K233" s="5"/>
      <c r="L233" s="6"/>
    </row>
    <row r="234" spans="2:12" s="1" customFormat="1" ht="11.25">
      <c r="B234" s="2"/>
      <c r="C234" s="3"/>
      <c r="D234" s="2"/>
      <c r="J234" s="4"/>
      <c r="K234" s="5"/>
      <c r="L234" s="6"/>
    </row>
    <row r="235" spans="2:12" s="1" customFormat="1" ht="11.25">
      <c r="B235" s="2"/>
      <c r="C235" s="3"/>
      <c r="D235" s="2"/>
      <c r="J235" s="4"/>
      <c r="K235" s="5"/>
      <c r="L235" s="6"/>
    </row>
    <row r="236" spans="2:12" s="1" customFormat="1" ht="11.25">
      <c r="B236" s="2"/>
      <c r="C236" s="3"/>
      <c r="D236" s="2"/>
      <c r="J236" s="4"/>
      <c r="K236" s="5"/>
      <c r="L236" s="6"/>
    </row>
    <row r="237" spans="2:12" s="1" customFormat="1" ht="11.25">
      <c r="B237" s="2"/>
      <c r="C237" s="3"/>
      <c r="D237" s="2"/>
      <c r="J237" s="4"/>
      <c r="K237" s="5"/>
      <c r="L237" s="6"/>
    </row>
    <row r="238" spans="2:12" s="1" customFormat="1" ht="11.25">
      <c r="B238" s="2"/>
      <c r="C238" s="3"/>
      <c r="D238" s="2"/>
      <c r="J238" s="4"/>
      <c r="K238" s="5"/>
      <c r="L238" s="6"/>
    </row>
    <row r="239" spans="2:12" s="1" customFormat="1" ht="11.25">
      <c r="B239" s="2"/>
      <c r="C239" s="3"/>
      <c r="D239" s="2"/>
      <c r="J239" s="4"/>
      <c r="K239" s="5"/>
      <c r="L239" s="6"/>
    </row>
    <row r="240" spans="2:12" s="1" customFormat="1" ht="11.25">
      <c r="B240" s="2"/>
      <c r="C240" s="3"/>
      <c r="D240" s="2"/>
      <c r="J240" s="4"/>
      <c r="K240" s="5"/>
      <c r="L240" s="6"/>
    </row>
    <row r="241" spans="2:12" s="1" customFormat="1" ht="11.25">
      <c r="B241" s="2"/>
      <c r="C241" s="3"/>
      <c r="D241" s="2"/>
      <c r="J241" s="4"/>
      <c r="K241" s="5"/>
      <c r="L241" s="6"/>
    </row>
    <row r="242" spans="2:12" s="1" customFormat="1" ht="11.25">
      <c r="B242" s="2"/>
      <c r="C242" s="3"/>
      <c r="D242" s="2"/>
      <c r="J242" s="4"/>
      <c r="K242" s="5"/>
      <c r="L242" s="6"/>
    </row>
    <row r="243" spans="2:12" s="1" customFormat="1" ht="11.25">
      <c r="B243" s="2"/>
      <c r="C243" s="3"/>
      <c r="D243" s="2"/>
      <c r="J243" s="4"/>
      <c r="K243" s="5"/>
      <c r="L243" s="6"/>
    </row>
    <row r="244" spans="2:12" s="1" customFormat="1" ht="11.25">
      <c r="B244" s="2"/>
      <c r="C244" s="3"/>
      <c r="D244" s="2"/>
      <c r="J244" s="4"/>
      <c r="K244" s="5"/>
      <c r="L244" s="6"/>
    </row>
    <row r="245" spans="2:12" s="1" customFormat="1" ht="11.25">
      <c r="B245" s="2"/>
      <c r="C245" s="3"/>
      <c r="D245" s="2"/>
      <c r="J245" s="4"/>
      <c r="K245" s="5"/>
      <c r="L245" s="6"/>
    </row>
    <row r="246" spans="2:12" s="1" customFormat="1" ht="11.25">
      <c r="B246" s="2"/>
      <c r="C246" s="3"/>
      <c r="D246" s="2"/>
      <c r="J246" s="4"/>
      <c r="K246" s="5"/>
      <c r="L246" s="6"/>
    </row>
    <row r="247" spans="2:12" s="1" customFormat="1" ht="11.25">
      <c r="B247" s="2"/>
      <c r="C247" s="3"/>
      <c r="D247" s="2"/>
      <c r="J247" s="4"/>
      <c r="K247" s="5"/>
      <c r="L247" s="6"/>
    </row>
    <row r="248" spans="2:12" s="1" customFormat="1" ht="11.25">
      <c r="B248" s="2"/>
      <c r="C248" s="3"/>
      <c r="D248" s="2"/>
      <c r="J248" s="4"/>
      <c r="K248" s="5"/>
      <c r="L248" s="6"/>
    </row>
    <row r="249" spans="2:12" s="1" customFormat="1" ht="11.25">
      <c r="B249" s="2"/>
      <c r="C249" s="3"/>
      <c r="D249" s="2"/>
      <c r="J249" s="4"/>
      <c r="K249" s="5"/>
      <c r="L249" s="6"/>
    </row>
    <row r="250" spans="2:12" s="1" customFormat="1" ht="11.25">
      <c r="B250" s="2"/>
      <c r="C250" s="3"/>
      <c r="D250" s="2"/>
      <c r="J250" s="4"/>
      <c r="K250" s="5"/>
      <c r="L250" s="6"/>
    </row>
    <row r="251" spans="2:12" s="1" customFormat="1" ht="11.25">
      <c r="B251" s="2"/>
      <c r="C251" s="3"/>
      <c r="D251" s="2"/>
      <c r="J251" s="4"/>
      <c r="K251" s="5"/>
      <c r="L251" s="6"/>
    </row>
    <row r="252" spans="2:12" s="1" customFormat="1" ht="11.25">
      <c r="B252" s="2"/>
      <c r="C252" s="3"/>
      <c r="D252" s="2"/>
      <c r="J252" s="4"/>
      <c r="K252" s="5"/>
      <c r="L252" s="6"/>
    </row>
    <row r="253" spans="2:12" s="1" customFormat="1" ht="11.25">
      <c r="B253" s="2"/>
      <c r="C253" s="3"/>
      <c r="D253" s="2"/>
      <c r="J253" s="4"/>
      <c r="K253" s="5"/>
      <c r="L253" s="6"/>
    </row>
    <row r="254" spans="2:12" s="1" customFormat="1" ht="11.25">
      <c r="B254" s="2"/>
      <c r="C254" s="3"/>
      <c r="D254" s="2"/>
      <c r="J254" s="4"/>
      <c r="K254" s="5"/>
      <c r="L254" s="6"/>
    </row>
    <row r="255" spans="2:12" s="1" customFormat="1" ht="11.25">
      <c r="B255" s="2"/>
      <c r="C255" s="3"/>
      <c r="D255" s="2"/>
      <c r="J255" s="4"/>
      <c r="K255" s="5"/>
      <c r="L255" s="6"/>
    </row>
    <row r="256" spans="2:12" s="1" customFormat="1" ht="11.25">
      <c r="B256" s="2"/>
      <c r="C256" s="3"/>
      <c r="D256" s="2"/>
      <c r="J256" s="4"/>
      <c r="K256" s="5"/>
      <c r="L256" s="6"/>
    </row>
    <row r="257" spans="2:12" s="1" customFormat="1" ht="11.25">
      <c r="B257" s="2"/>
      <c r="C257" s="3"/>
      <c r="D257" s="2"/>
      <c r="J257" s="4"/>
      <c r="K257" s="5"/>
      <c r="L257" s="6"/>
    </row>
    <row r="258" spans="2:12" s="1" customFormat="1" ht="11.25">
      <c r="B258" s="2"/>
      <c r="C258" s="3"/>
      <c r="D258" s="2"/>
      <c r="J258" s="4"/>
      <c r="K258" s="5"/>
      <c r="L258" s="6"/>
    </row>
    <row r="259" spans="2:12" s="1" customFormat="1" ht="11.25">
      <c r="B259" s="2"/>
      <c r="C259" s="3"/>
      <c r="D259" s="2"/>
      <c r="J259" s="4"/>
      <c r="K259" s="5"/>
      <c r="L259" s="6"/>
    </row>
    <row r="260" spans="2:12" s="1" customFormat="1" ht="11.25">
      <c r="B260" s="2"/>
      <c r="C260" s="3"/>
      <c r="D260" s="2"/>
      <c r="J260" s="4"/>
      <c r="K260" s="5"/>
      <c r="L260" s="6"/>
    </row>
    <row r="261" spans="2:12" s="1" customFormat="1" ht="11.25">
      <c r="B261" s="2"/>
      <c r="C261" s="3"/>
      <c r="D261" s="2"/>
      <c r="J261" s="4"/>
      <c r="K261" s="5"/>
      <c r="L261" s="6"/>
    </row>
    <row r="262" spans="2:12" s="1" customFormat="1" ht="11.25">
      <c r="B262" s="2"/>
      <c r="C262" s="3"/>
      <c r="D262" s="2"/>
      <c r="J262" s="4"/>
      <c r="K262" s="5"/>
      <c r="L262" s="6"/>
    </row>
    <row r="263" spans="2:12" s="1" customFormat="1" ht="11.25">
      <c r="B263" s="2"/>
      <c r="C263" s="3"/>
      <c r="D263" s="2"/>
      <c r="J263" s="4"/>
      <c r="K263" s="5"/>
      <c r="L263" s="6"/>
    </row>
    <row r="264" spans="2:12" s="1" customFormat="1" ht="11.25">
      <c r="B264" s="2"/>
      <c r="C264" s="3"/>
      <c r="D264" s="2"/>
      <c r="J264" s="4"/>
      <c r="K264" s="5"/>
      <c r="L264" s="6"/>
    </row>
    <row r="265" spans="2:12" s="1" customFormat="1" ht="11.25">
      <c r="B265" s="2"/>
      <c r="C265" s="3"/>
      <c r="D265" s="2"/>
      <c r="J265" s="4"/>
      <c r="K265" s="5"/>
      <c r="L265" s="6"/>
    </row>
    <row r="266" spans="2:12" s="1" customFormat="1" ht="11.25">
      <c r="B266" s="2"/>
      <c r="C266" s="3"/>
      <c r="D266" s="2"/>
      <c r="J266" s="4"/>
      <c r="K266" s="5"/>
      <c r="L266" s="6"/>
    </row>
    <row r="267" spans="2:12" s="1" customFormat="1" ht="11.25">
      <c r="B267" s="2"/>
      <c r="C267" s="3"/>
      <c r="D267" s="2"/>
      <c r="J267" s="4"/>
      <c r="K267" s="5"/>
      <c r="L267" s="6"/>
    </row>
    <row r="268" spans="2:12" s="1" customFormat="1" ht="11.25">
      <c r="B268" s="2"/>
      <c r="C268" s="3"/>
      <c r="D268" s="2"/>
      <c r="J268" s="4"/>
      <c r="K268" s="5"/>
      <c r="L268" s="6"/>
    </row>
    <row r="269" spans="2:12" s="1" customFormat="1" ht="11.25">
      <c r="B269" s="2"/>
      <c r="C269" s="3"/>
      <c r="D269" s="2"/>
      <c r="J269" s="4"/>
      <c r="K269" s="5"/>
      <c r="L269" s="6"/>
    </row>
    <row r="270" spans="2:12" s="1" customFormat="1" ht="11.25">
      <c r="B270" s="2"/>
      <c r="C270" s="3"/>
      <c r="D270" s="2"/>
      <c r="J270" s="4"/>
      <c r="K270" s="5"/>
      <c r="L270" s="6"/>
    </row>
    <row r="271" spans="2:12" s="1" customFormat="1" ht="11.25">
      <c r="B271" s="2"/>
      <c r="C271" s="3"/>
      <c r="D271" s="2"/>
      <c r="J271" s="4"/>
      <c r="K271" s="5"/>
      <c r="L271" s="6"/>
    </row>
    <row r="272" spans="2:12" s="1" customFormat="1" ht="11.25">
      <c r="B272" s="2"/>
      <c r="C272" s="3"/>
      <c r="D272" s="2"/>
      <c r="J272" s="4"/>
      <c r="K272" s="5"/>
      <c r="L272" s="6"/>
    </row>
    <row r="273" spans="2:12" s="1" customFormat="1" ht="11.25">
      <c r="B273" s="2"/>
      <c r="C273" s="3"/>
      <c r="D273" s="2"/>
      <c r="J273" s="4"/>
      <c r="K273" s="5"/>
      <c r="L273" s="6"/>
    </row>
    <row r="274" spans="2:12" s="1" customFormat="1" ht="11.25">
      <c r="B274" s="2"/>
      <c r="C274" s="3"/>
      <c r="D274" s="2"/>
      <c r="J274" s="4"/>
      <c r="K274" s="5"/>
      <c r="L274" s="6"/>
    </row>
    <row r="275" spans="2:12" s="1" customFormat="1" ht="11.25">
      <c r="B275" s="2"/>
      <c r="C275" s="3"/>
      <c r="D275" s="2"/>
      <c r="J275" s="4"/>
      <c r="K275" s="5"/>
      <c r="L275" s="6"/>
    </row>
    <row r="276" spans="2:12" s="1" customFormat="1" ht="11.25">
      <c r="B276" s="2"/>
      <c r="C276" s="3"/>
      <c r="D276" s="2"/>
      <c r="J276" s="4"/>
      <c r="K276" s="5"/>
      <c r="L276" s="6"/>
    </row>
    <row r="277" spans="2:12" s="1" customFormat="1" ht="11.25">
      <c r="B277" s="2"/>
      <c r="C277" s="3"/>
      <c r="D277" s="2"/>
      <c r="J277" s="4"/>
      <c r="K277" s="5"/>
      <c r="L277" s="6"/>
    </row>
    <row r="278" spans="2:12" s="1" customFormat="1" ht="11.25">
      <c r="B278" s="2"/>
      <c r="C278" s="3"/>
      <c r="D278" s="2"/>
      <c r="J278" s="4"/>
      <c r="K278" s="5"/>
      <c r="L278" s="6"/>
    </row>
    <row r="279" spans="2:12" s="1" customFormat="1" ht="11.25">
      <c r="B279" s="2"/>
      <c r="C279" s="3"/>
      <c r="D279" s="2"/>
      <c r="J279" s="4"/>
      <c r="K279" s="5"/>
      <c r="L279" s="6"/>
    </row>
    <row r="280" spans="2:12" s="1" customFormat="1" ht="11.25">
      <c r="B280" s="2"/>
      <c r="C280" s="3"/>
      <c r="D280" s="2"/>
      <c r="J280" s="4"/>
      <c r="K280" s="5"/>
      <c r="L280" s="6"/>
    </row>
    <row r="281" spans="2:12" s="1" customFormat="1" ht="11.25">
      <c r="B281" s="2"/>
      <c r="C281" s="3"/>
      <c r="D281" s="2"/>
      <c r="J281" s="4"/>
      <c r="K281" s="5"/>
      <c r="L281" s="6"/>
    </row>
    <row r="282" spans="2:12" s="1" customFormat="1" ht="11.25">
      <c r="B282" s="2"/>
      <c r="C282" s="3"/>
      <c r="D282" s="2"/>
      <c r="J282" s="4"/>
      <c r="K282" s="5"/>
      <c r="L282" s="6"/>
    </row>
    <row r="283" spans="2:12" s="1" customFormat="1" ht="11.25">
      <c r="B283" s="2"/>
      <c r="C283" s="3"/>
      <c r="D283" s="2"/>
      <c r="J283" s="4"/>
      <c r="K283" s="5"/>
      <c r="L283" s="6"/>
    </row>
    <row r="284" spans="2:12" s="1" customFormat="1" ht="11.25">
      <c r="B284" s="2"/>
      <c r="C284" s="3"/>
      <c r="D284" s="2"/>
      <c r="J284" s="4"/>
      <c r="K284" s="5"/>
      <c r="L284" s="6"/>
    </row>
    <row r="285" spans="2:12" s="1" customFormat="1" ht="11.25">
      <c r="B285" s="2"/>
      <c r="C285" s="3"/>
      <c r="D285" s="2"/>
      <c r="J285" s="4"/>
      <c r="K285" s="5"/>
      <c r="L285" s="6"/>
    </row>
    <row r="286" spans="2:12" s="1" customFormat="1" ht="11.25">
      <c r="B286" s="2"/>
      <c r="C286" s="3"/>
      <c r="D286" s="2"/>
      <c r="J286" s="4"/>
      <c r="K286" s="5"/>
      <c r="L286" s="6"/>
    </row>
    <row r="287" spans="2:12" s="1" customFormat="1" ht="11.25">
      <c r="B287" s="2"/>
      <c r="C287" s="3"/>
      <c r="D287" s="2"/>
      <c r="J287" s="4"/>
      <c r="K287" s="5"/>
      <c r="L287" s="6"/>
    </row>
    <row r="288" spans="2:12" s="1" customFormat="1" ht="11.25">
      <c r="B288" s="2"/>
      <c r="C288" s="3"/>
      <c r="D288" s="2"/>
      <c r="J288" s="4"/>
      <c r="K288" s="5"/>
      <c r="L288" s="6"/>
    </row>
    <row r="289" spans="2:12" s="1" customFormat="1" ht="11.25">
      <c r="B289" s="2"/>
      <c r="C289" s="3"/>
      <c r="D289" s="2"/>
      <c r="J289" s="4"/>
      <c r="K289" s="5"/>
      <c r="L289" s="6"/>
    </row>
    <row r="290" spans="2:12" s="1" customFormat="1" ht="11.25">
      <c r="B290" s="2"/>
      <c r="C290" s="3"/>
      <c r="D290" s="2"/>
      <c r="J290" s="4"/>
      <c r="K290" s="5"/>
      <c r="L290" s="6"/>
    </row>
    <row r="291" spans="2:12" s="1" customFormat="1" ht="11.25">
      <c r="B291" s="2"/>
      <c r="C291" s="3"/>
      <c r="D291" s="2"/>
      <c r="J291" s="4"/>
      <c r="K291" s="5"/>
      <c r="L291" s="6"/>
    </row>
    <row r="292" spans="2:12" s="1" customFormat="1" ht="11.25">
      <c r="B292" s="2"/>
      <c r="C292" s="3"/>
      <c r="D292" s="2"/>
      <c r="J292" s="4"/>
      <c r="K292" s="5"/>
      <c r="L292" s="6"/>
    </row>
    <row r="293" spans="2:12" s="1" customFormat="1" ht="11.25">
      <c r="B293" s="2"/>
      <c r="C293" s="3"/>
      <c r="D293" s="2"/>
      <c r="J293" s="4"/>
      <c r="K293" s="5"/>
      <c r="L293" s="6"/>
    </row>
    <row r="294" spans="2:12" s="1" customFormat="1" ht="11.25">
      <c r="B294" s="2"/>
      <c r="C294" s="3"/>
      <c r="D294" s="2"/>
      <c r="J294" s="4"/>
      <c r="K294" s="5"/>
      <c r="L294" s="6"/>
    </row>
    <row r="295" spans="2:12" s="1" customFormat="1" ht="11.25">
      <c r="B295" s="2"/>
      <c r="C295" s="3"/>
      <c r="D295" s="2"/>
      <c r="J295" s="4"/>
      <c r="K295" s="5"/>
      <c r="L295" s="6"/>
    </row>
    <row r="296" spans="2:12" s="1" customFormat="1" ht="11.25">
      <c r="B296" s="2"/>
      <c r="C296" s="3"/>
      <c r="D296" s="2"/>
      <c r="J296" s="4"/>
      <c r="K296" s="5"/>
      <c r="L296" s="6"/>
    </row>
    <row r="297" spans="2:12" s="1" customFormat="1" ht="11.25">
      <c r="B297" s="2"/>
      <c r="C297" s="3"/>
      <c r="D297" s="2"/>
      <c r="J297" s="4"/>
      <c r="K297" s="5"/>
      <c r="L297" s="6"/>
    </row>
    <row r="298" spans="2:12" s="1" customFormat="1" ht="11.25">
      <c r="B298" s="2"/>
      <c r="C298" s="3"/>
      <c r="D298" s="2"/>
      <c r="J298" s="4"/>
      <c r="K298" s="5"/>
      <c r="L298" s="6"/>
    </row>
    <row r="299" spans="2:12" s="1" customFormat="1" ht="11.25">
      <c r="B299" s="2"/>
      <c r="C299" s="3"/>
      <c r="D299" s="2"/>
      <c r="J299" s="4"/>
      <c r="K299" s="5"/>
      <c r="L299" s="6"/>
    </row>
    <row r="300" spans="2:12" s="1" customFormat="1" ht="11.25">
      <c r="B300" s="2"/>
      <c r="C300" s="3"/>
      <c r="D300" s="2"/>
      <c r="J300" s="4"/>
      <c r="K300" s="5"/>
      <c r="L300" s="6"/>
    </row>
    <row r="301" spans="2:12" s="1" customFormat="1" ht="11.25">
      <c r="B301" s="2"/>
      <c r="C301" s="3"/>
      <c r="D301" s="2"/>
      <c r="J301" s="4"/>
      <c r="K301" s="5"/>
      <c r="L301" s="6"/>
    </row>
    <row r="302" spans="2:12" s="1" customFormat="1" ht="11.25">
      <c r="B302" s="2"/>
      <c r="C302" s="3"/>
      <c r="D302" s="2"/>
      <c r="J302" s="4"/>
      <c r="K302" s="5"/>
      <c r="L302" s="6"/>
    </row>
    <row r="303" spans="2:12" s="1" customFormat="1" ht="11.25">
      <c r="B303" s="2"/>
      <c r="C303" s="3"/>
      <c r="D303" s="2"/>
      <c r="J303" s="4"/>
      <c r="K303" s="5"/>
      <c r="L303" s="6"/>
    </row>
    <row r="304" spans="2:12" s="1" customFormat="1" ht="11.25">
      <c r="B304" s="2"/>
      <c r="C304" s="3"/>
      <c r="D304" s="2"/>
      <c r="J304" s="4"/>
      <c r="K304" s="5"/>
      <c r="L304" s="6"/>
    </row>
    <row r="305" spans="2:12" s="1" customFormat="1" ht="11.25">
      <c r="B305" s="2"/>
      <c r="C305" s="3"/>
      <c r="D305" s="2"/>
      <c r="J305" s="4"/>
      <c r="K305" s="5"/>
      <c r="L305" s="6"/>
    </row>
    <row r="306" spans="2:12" s="1" customFormat="1" ht="11.25">
      <c r="B306" s="2"/>
      <c r="C306" s="3"/>
      <c r="D306" s="2"/>
      <c r="J306" s="4"/>
      <c r="K306" s="5"/>
      <c r="L306" s="6"/>
    </row>
    <row r="307" spans="2:12" s="1" customFormat="1" ht="11.25">
      <c r="B307" s="2"/>
      <c r="C307" s="3"/>
      <c r="D307" s="2"/>
      <c r="J307" s="4"/>
      <c r="K307" s="5"/>
      <c r="L307" s="6"/>
    </row>
    <row r="308" spans="2:12" s="1" customFormat="1" ht="11.25">
      <c r="B308" s="2"/>
      <c r="C308" s="3"/>
      <c r="D308" s="2"/>
      <c r="J308" s="4"/>
      <c r="K308" s="5"/>
      <c r="L308" s="6"/>
    </row>
    <row r="309" spans="2:12" s="1" customFormat="1" ht="11.25">
      <c r="B309" s="2"/>
      <c r="C309" s="3"/>
      <c r="D309" s="2"/>
      <c r="J309" s="4"/>
      <c r="K309" s="5"/>
      <c r="L309" s="6"/>
    </row>
    <row r="310" spans="2:12" s="1" customFormat="1" ht="11.25">
      <c r="B310" s="2"/>
      <c r="C310" s="3"/>
      <c r="D310" s="2"/>
      <c r="J310" s="4"/>
      <c r="K310" s="5"/>
      <c r="L310" s="6"/>
    </row>
    <row r="311" spans="2:12" s="1" customFormat="1" ht="11.25">
      <c r="B311" s="2"/>
      <c r="C311" s="3"/>
      <c r="D311" s="2"/>
      <c r="J311" s="4"/>
      <c r="K311" s="5"/>
      <c r="L311" s="6"/>
    </row>
    <row r="312" spans="2:12" s="1" customFormat="1" ht="11.25">
      <c r="B312" s="2"/>
      <c r="C312" s="3"/>
      <c r="D312" s="2"/>
      <c r="J312" s="4"/>
      <c r="K312" s="5"/>
      <c r="L312" s="6"/>
    </row>
    <row r="313" spans="2:12" s="1" customFormat="1" ht="11.25">
      <c r="B313" s="2"/>
      <c r="C313" s="3"/>
      <c r="D313" s="2"/>
      <c r="J313" s="4"/>
      <c r="K313" s="5"/>
      <c r="L313" s="6"/>
    </row>
    <row r="314" spans="2:12" s="1" customFormat="1" ht="11.25">
      <c r="B314" s="2"/>
      <c r="C314" s="3"/>
      <c r="D314" s="2"/>
      <c r="J314" s="4"/>
      <c r="K314" s="5"/>
      <c r="L314" s="6"/>
    </row>
    <row r="315" spans="2:12" s="1" customFormat="1" ht="11.25">
      <c r="B315" s="2"/>
      <c r="C315" s="3"/>
      <c r="D315" s="2"/>
      <c r="J315" s="4"/>
      <c r="K315" s="5"/>
      <c r="L315" s="6"/>
    </row>
    <row r="316" spans="2:12" s="1" customFormat="1" ht="11.25">
      <c r="B316" s="2"/>
      <c r="C316" s="3"/>
      <c r="D316" s="2"/>
      <c r="J316" s="4"/>
      <c r="K316" s="5"/>
      <c r="L316" s="6"/>
    </row>
    <row r="317" spans="2:12" s="1" customFormat="1" ht="11.25">
      <c r="B317" s="2"/>
      <c r="C317" s="3"/>
      <c r="D317" s="2"/>
      <c r="J317" s="4"/>
      <c r="K317" s="5"/>
      <c r="L317" s="6"/>
    </row>
    <row r="318" spans="2:12" s="1" customFormat="1" ht="11.25">
      <c r="B318" s="2"/>
      <c r="C318" s="3"/>
      <c r="D318" s="2"/>
      <c r="J318" s="4"/>
      <c r="K318" s="5"/>
      <c r="L318" s="6"/>
    </row>
    <row r="319" spans="2:12" s="1" customFormat="1" ht="11.25">
      <c r="B319" s="2"/>
      <c r="C319" s="3"/>
      <c r="D319" s="2"/>
      <c r="J319" s="4"/>
      <c r="K319" s="5"/>
      <c r="L319" s="6"/>
    </row>
    <row r="320" spans="2:12" s="1" customFormat="1" ht="11.25">
      <c r="B320" s="2"/>
      <c r="C320" s="3"/>
      <c r="D320" s="2"/>
      <c r="J320" s="4"/>
      <c r="K320" s="5"/>
      <c r="L320" s="6"/>
    </row>
    <row r="321" spans="2:12" s="1" customFormat="1" ht="11.25">
      <c r="B321" s="2"/>
      <c r="C321" s="3"/>
      <c r="D321" s="2"/>
      <c r="J321" s="4"/>
      <c r="K321" s="5"/>
      <c r="L321" s="6"/>
    </row>
    <row r="322" spans="2:12" s="1" customFormat="1" ht="11.25">
      <c r="B322" s="2"/>
      <c r="C322" s="3"/>
      <c r="D322" s="2"/>
      <c r="J322" s="4"/>
      <c r="K322" s="5"/>
      <c r="L322" s="6"/>
    </row>
    <row r="323" spans="2:12" s="1" customFormat="1" ht="11.25">
      <c r="B323" s="2"/>
      <c r="C323" s="3"/>
      <c r="D323" s="2"/>
      <c r="J323" s="4"/>
      <c r="K323" s="5"/>
      <c r="L323" s="6"/>
    </row>
    <row r="324" spans="2:12" s="1" customFormat="1" ht="11.25">
      <c r="B324" s="2"/>
      <c r="C324" s="3"/>
      <c r="D324" s="2"/>
      <c r="J324" s="4"/>
      <c r="K324" s="5"/>
      <c r="L324" s="6"/>
    </row>
    <row r="325" spans="2:12" s="1" customFormat="1" ht="11.25">
      <c r="B325" s="2"/>
      <c r="C325" s="3"/>
      <c r="D325" s="2"/>
      <c r="J325" s="4"/>
      <c r="K325" s="5"/>
      <c r="L325" s="6"/>
    </row>
    <row r="326" spans="2:12" s="1" customFormat="1" ht="11.25">
      <c r="B326" s="2"/>
      <c r="C326" s="3"/>
      <c r="D326" s="2"/>
      <c r="J326" s="4"/>
      <c r="K326" s="5"/>
      <c r="L326" s="6"/>
    </row>
    <row r="327" spans="2:12" s="1" customFormat="1" ht="11.25">
      <c r="B327" s="2"/>
      <c r="C327" s="3"/>
      <c r="D327" s="2"/>
      <c r="J327" s="4"/>
      <c r="K327" s="5"/>
      <c r="L327" s="6"/>
    </row>
    <row r="328" spans="2:12" s="1" customFormat="1" ht="11.25">
      <c r="B328" s="2"/>
      <c r="C328" s="3"/>
      <c r="D328" s="2"/>
      <c r="J328" s="4"/>
      <c r="K328" s="5"/>
      <c r="L328" s="6"/>
    </row>
    <row r="329" spans="2:12" s="1" customFormat="1" ht="11.25">
      <c r="B329" s="2"/>
      <c r="C329" s="3"/>
      <c r="D329" s="2"/>
      <c r="J329" s="4"/>
      <c r="K329" s="5"/>
      <c r="L329" s="6"/>
    </row>
    <row r="330" spans="2:12" s="1" customFormat="1" ht="11.25">
      <c r="B330" s="2"/>
      <c r="C330" s="3"/>
      <c r="D330" s="2"/>
      <c r="J330" s="4"/>
      <c r="K330" s="5"/>
      <c r="L330" s="6"/>
    </row>
    <row r="331" spans="2:12" s="1" customFormat="1" ht="11.25">
      <c r="B331" s="2"/>
      <c r="C331" s="3"/>
      <c r="D331" s="2"/>
      <c r="J331" s="4"/>
      <c r="K331" s="5"/>
      <c r="L331" s="6"/>
    </row>
    <row r="332" spans="2:12" s="1" customFormat="1" ht="11.25">
      <c r="B332" s="2"/>
      <c r="C332" s="3"/>
      <c r="D332" s="2"/>
      <c r="J332" s="4"/>
      <c r="K332" s="5"/>
      <c r="L332" s="6"/>
    </row>
    <row r="333" spans="2:12" s="1" customFormat="1" ht="11.25">
      <c r="B333" s="2"/>
      <c r="C333" s="3"/>
      <c r="D333" s="2"/>
      <c r="J333" s="4"/>
      <c r="K333" s="5"/>
      <c r="L333" s="6"/>
    </row>
    <row r="334" spans="2:12" s="1" customFormat="1" ht="11.25">
      <c r="B334" s="2"/>
      <c r="C334" s="3"/>
      <c r="D334" s="2"/>
      <c r="J334" s="4"/>
      <c r="K334" s="5"/>
      <c r="L334" s="6"/>
    </row>
    <row r="335" spans="2:12" s="1" customFormat="1" ht="11.25">
      <c r="B335" s="2"/>
      <c r="C335" s="3"/>
      <c r="D335" s="2"/>
      <c r="J335" s="4"/>
      <c r="K335" s="5"/>
      <c r="L335" s="6"/>
    </row>
    <row r="336" spans="2:12" s="1" customFormat="1" ht="11.25">
      <c r="B336" s="2"/>
      <c r="C336" s="3"/>
      <c r="D336" s="2"/>
      <c r="J336" s="4"/>
      <c r="K336" s="5"/>
      <c r="L336" s="6"/>
    </row>
    <row r="337" spans="2:12" s="1" customFormat="1" ht="11.25">
      <c r="B337" s="2"/>
      <c r="C337" s="3"/>
      <c r="D337" s="2"/>
      <c r="J337" s="4"/>
      <c r="K337" s="5"/>
      <c r="L337" s="6"/>
    </row>
    <row r="338" spans="2:12" s="1" customFormat="1" ht="11.25">
      <c r="B338" s="2"/>
      <c r="C338" s="3"/>
      <c r="D338" s="2"/>
      <c r="J338" s="4"/>
      <c r="K338" s="5"/>
      <c r="L338" s="6"/>
    </row>
    <row r="339" spans="2:12" s="1" customFormat="1" ht="11.25">
      <c r="B339" s="2"/>
      <c r="C339" s="3"/>
      <c r="D339" s="2"/>
      <c r="J339" s="4"/>
      <c r="K339" s="5"/>
      <c r="L339" s="6"/>
    </row>
    <row r="340" spans="2:12" s="1" customFormat="1" ht="11.25">
      <c r="B340" s="2"/>
      <c r="C340" s="3"/>
      <c r="D340" s="2"/>
      <c r="J340" s="4"/>
      <c r="K340" s="5"/>
      <c r="L340" s="6"/>
    </row>
    <row r="341" spans="2:12" s="1" customFormat="1" ht="11.25">
      <c r="B341" s="2"/>
      <c r="C341" s="3"/>
      <c r="D341" s="2"/>
      <c r="J341" s="4"/>
      <c r="K341" s="5"/>
      <c r="L341" s="6"/>
    </row>
    <row r="342" spans="2:12" s="1" customFormat="1" ht="11.25">
      <c r="B342" s="2"/>
      <c r="C342" s="3"/>
      <c r="D342" s="2"/>
      <c r="J342" s="4"/>
      <c r="K342" s="5"/>
      <c r="L342" s="6"/>
    </row>
    <row r="343" spans="2:12" s="1" customFormat="1" ht="11.25">
      <c r="B343" s="2"/>
      <c r="C343" s="3"/>
      <c r="D343" s="2"/>
      <c r="J343" s="4"/>
      <c r="K343" s="5"/>
      <c r="L343" s="6"/>
    </row>
    <row r="344" spans="2:12" s="1" customFormat="1" ht="11.25">
      <c r="B344" s="2"/>
      <c r="C344" s="3"/>
      <c r="D344" s="2"/>
      <c r="J344" s="4"/>
      <c r="K344" s="5"/>
      <c r="L344" s="6"/>
    </row>
  </sheetData>
  <sheetProtection/>
  <autoFilter ref="A9:S149"/>
  <mergeCells count="6">
    <mergeCell ref="N8:S8"/>
    <mergeCell ref="G2:H2"/>
    <mergeCell ref="G3:H3"/>
    <mergeCell ref="G4:H4"/>
    <mergeCell ref="G5:H5"/>
    <mergeCell ref="C6:H6"/>
  </mergeCells>
  <printOptions gridLines="1"/>
  <pageMargins left="1" right="1" top="1" bottom="1" header="0.5" footer="0.5"/>
  <pageSetup fitToHeight="0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Z348"/>
  <sheetViews>
    <sheetView view="pageBreakPreview" zoomScale="70" zoomScaleNormal="70" zoomScaleSheetLayoutView="70" workbookViewId="0" topLeftCell="A1">
      <selection activeCell="C7" sqref="C7"/>
    </sheetView>
  </sheetViews>
  <sheetFormatPr defaultColWidth="9.140625" defaultRowHeight="12.75" outlineLevelCol="1"/>
  <cols>
    <col min="1" max="1" width="2.28125" style="560" customWidth="1"/>
    <col min="2" max="2" width="11.28125" style="632" customWidth="1"/>
    <col min="3" max="3" width="47.7109375" style="633" customWidth="1"/>
    <col min="4" max="4" width="17.28125" style="632" customWidth="1"/>
    <col min="5" max="5" width="6.7109375" style="595" customWidth="1" outlineLevel="1"/>
    <col min="6" max="6" width="11.28125" style="595" customWidth="1" outlineLevel="1"/>
    <col min="7" max="7" width="12.28125" style="595" customWidth="1" outlineLevel="1"/>
    <col min="8" max="8" width="7.7109375" style="595" customWidth="1" outlineLevel="1"/>
    <col min="9" max="9" width="10.7109375" style="595" customWidth="1" outlineLevel="1"/>
    <col min="10" max="10" width="14.57421875" style="634" customWidth="1" outlineLevel="1"/>
    <col min="11" max="11" width="11.8515625" style="634" customWidth="1" outlineLevel="1"/>
    <col min="12" max="12" width="16.28125" style="635" customWidth="1"/>
    <col min="13" max="13" width="11.7109375" style="699" customWidth="1"/>
    <col min="14" max="14" width="2.7109375" style="560" customWidth="1"/>
    <col min="15" max="18" width="6.421875" style="634" customWidth="1"/>
    <col min="19" max="23" width="13.57421875" style="634" customWidth="1"/>
    <col min="24" max="130" width="11.421875" style="560" customWidth="1"/>
    <col min="131" max="16384" width="9.140625" style="595" customWidth="1"/>
  </cols>
  <sheetData>
    <row r="1" spans="2:23" s="560" customFormat="1" ht="15">
      <c r="B1" s="561"/>
      <c r="C1" s="562"/>
      <c r="D1" s="561"/>
      <c r="J1" s="563"/>
      <c r="K1" s="563"/>
      <c r="L1" s="564"/>
      <c r="M1" s="691"/>
      <c r="O1" s="563"/>
      <c r="P1" s="563"/>
      <c r="Q1" s="563"/>
      <c r="R1" s="563"/>
      <c r="S1" s="563"/>
      <c r="T1" s="563"/>
      <c r="U1" s="563"/>
      <c r="V1" s="563"/>
      <c r="W1" s="563"/>
    </row>
    <row r="2" spans="2:23" s="560" customFormat="1" ht="15">
      <c r="B2" s="561"/>
      <c r="C2" s="562"/>
      <c r="D2" s="561"/>
      <c r="G2" s="824"/>
      <c r="H2" s="824"/>
      <c r="J2" s="563"/>
      <c r="K2" s="563"/>
      <c r="L2" s="564"/>
      <c r="M2" s="691"/>
      <c r="O2" s="563"/>
      <c r="P2" s="563"/>
      <c r="Q2" s="563"/>
      <c r="R2" s="563"/>
      <c r="S2" s="563"/>
      <c r="T2" s="563"/>
      <c r="U2" s="563"/>
      <c r="V2" s="563"/>
      <c r="W2" s="563"/>
    </row>
    <row r="3" spans="2:23" s="560" customFormat="1" ht="15">
      <c r="B3" s="561"/>
      <c r="C3" s="562"/>
      <c r="D3" s="561"/>
      <c r="G3" s="825"/>
      <c r="H3" s="824"/>
      <c r="J3" s="563"/>
      <c r="K3" s="563"/>
      <c r="L3" s="564"/>
      <c r="M3" s="691"/>
      <c r="O3" s="563"/>
      <c r="P3" s="563"/>
      <c r="Q3" s="563"/>
      <c r="R3" s="563"/>
      <c r="S3" s="563"/>
      <c r="T3" s="563"/>
      <c r="U3" s="563"/>
      <c r="V3" s="563"/>
      <c r="W3" s="563"/>
    </row>
    <row r="4" spans="2:23" s="560" customFormat="1" ht="15">
      <c r="B4" s="561"/>
      <c r="C4" s="562"/>
      <c r="D4" s="561"/>
      <c r="G4" s="824"/>
      <c r="H4" s="824"/>
      <c r="J4" s="563"/>
      <c r="K4" s="563"/>
      <c r="L4" s="564"/>
      <c r="M4" s="691"/>
      <c r="O4" s="563"/>
      <c r="P4" s="563"/>
      <c r="Q4" s="563"/>
      <c r="R4" s="563"/>
      <c r="S4" s="563"/>
      <c r="T4" s="563"/>
      <c r="U4" s="563"/>
      <c r="V4" s="563"/>
      <c r="W4" s="563"/>
    </row>
    <row r="5" spans="2:23" s="560" customFormat="1" ht="15">
      <c r="B5" s="561"/>
      <c r="C5" s="562"/>
      <c r="D5" s="561"/>
      <c r="G5" s="824"/>
      <c r="H5" s="824"/>
      <c r="J5" s="563"/>
      <c r="K5" s="563"/>
      <c r="L5" s="564"/>
      <c r="M5" s="691"/>
      <c r="O5" s="563"/>
      <c r="P5" s="563"/>
      <c r="Q5" s="563"/>
      <c r="R5" s="563"/>
      <c r="S5" s="563"/>
      <c r="T5" s="563"/>
      <c r="U5" s="563"/>
      <c r="V5" s="563"/>
      <c r="W5" s="563"/>
    </row>
    <row r="6" spans="1:23" s="560" customFormat="1" ht="54" customHeight="1">
      <c r="A6" s="566"/>
      <c r="B6" s="681" t="s">
        <v>155</v>
      </c>
      <c r="C6" s="682" t="s">
        <v>651</v>
      </c>
      <c r="D6" s="561"/>
      <c r="E6" s="566"/>
      <c r="F6" s="566"/>
      <c r="G6" s="826"/>
      <c r="H6" s="826"/>
      <c r="I6" s="566"/>
      <c r="J6" s="568"/>
      <c r="K6" s="568"/>
      <c r="L6" s="569"/>
      <c r="M6" s="692"/>
      <c r="O6" s="563"/>
      <c r="P6" s="563"/>
      <c r="Q6" s="563"/>
      <c r="R6" s="563"/>
      <c r="S6" s="563"/>
      <c r="T6" s="563"/>
      <c r="U6" s="563"/>
      <c r="V6" s="563"/>
      <c r="W6" s="563"/>
    </row>
    <row r="7" spans="1:23" s="560" customFormat="1" ht="30.75" customHeight="1" thickBot="1">
      <c r="A7" s="566"/>
      <c r="B7" s="681" t="s">
        <v>154</v>
      </c>
      <c r="C7" s="683" t="s">
        <v>644</v>
      </c>
      <c r="D7" s="561"/>
      <c r="E7" s="566"/>
      <c r="F7" s="566"/>
      <c r="G7" s="566"/>
      <c r="H7" s="566"/>
      <c r="I7" s="566"/>
      <c r="J7" s="568"/>
      <c r="K7" s="568"/>
      <c r="L7" s="570"/>
      <c r="M7" s="692"/>
      <c r="O7" s="563"/>
      <c r="P7" s="563"/>
      <c r="Q7" s="563"/>
      <c r="R7" s="563"/>
      <c r="S7" s="563"/>
      <c r="T7" s="563"/>
      <c r="U7" s="563"/>
      <c r="V7" s="563"/>
      <c r="W7" s="563"/>
    </row>
    <row r="8" spans="1:23" s="560" customFormat="1" ht="33" customHeight="1" thickBot="1">
      <c r="A8" s="566"/>
      <c r="B8" s="681" t="s">
        <v>100</v>
      </c>
      <c r="C8" s="684" t="s">
        <v>652</v>
      </c>
      <c r="D8" s="561"/>
      <c r="E8" s="566"/>
      <c r="F8" s="566"/>
      <c r="G8" s="566"/>
      <c r="H8" s="566"/>
      <c r="I8" s="566"/>
      <c r="J8" s="571" t="s">
        <v>522</v>
      </c>
      <c r="K8" s="572">
        <v>1.1</v>
      </c>
      <c r="L8" s="573"/>
      <c r="M8" s="692"/>
      <c r="N8" s="754"/>
      <c r="O8" s="821" t="s">
        <v>106</v>
      </c>
      <c r="P8" s="822"/>
      <c r="Q8" s="822"/>
      <c r="R8" s="822"/>
      <c r="S8" s="822"/>
      <c r="T8" s="822"/>
      <c r="U8" s="822"/>
      <c r="V8" s="823"/>
      <c r="W8" s="660"/>
    </row>
    <row r="9" spans="1:130" s="580" customFormat="1" ht="41.25" customHeight="1" thickBot="1">
      <c r="A9" s="574"/>
      <c r="B9" s="679" t="s">
        <v>101</v>
      </c>
      <c r="C9" s="680" t="s">
        <v>102</v>
      </c>
      <c r="D9" s="575" t="s">
        <v>529</v>
      </c>
      <c r="E9" s="575" t="s">
        <v>0</v>
      </c>
      <c r="F9" s="575" t="s">
        <v>12</v>
      </c>
      <c r="G9" s="575" t="s">
        <v>14</v>
      </c>
      <c r="H9" s="575" t="s">
        <v>13</v>
      </c>
      <c r="I9" s="575" t="s">
        <v>15</v>
      </c>
      <c r="J9" s="576" t="s">
        <v>296</v>
      </c>
      <c r="K9" s="577" t="s">
        <v>104</v>
      </c>
      <c r="L9" s="577" t="s">
        <v>105</v>
      </c>
      <c r="M9" s="693" t="s">
        <v>1</v>
      </c>
      <c r="N9" s="578"/>
      <c r="O9" s="759" t="s">
        <v>5</v>
      </c>
      <c r="P9" s="760" t="s">
        <v>6</v>
      </c>
      <c r="Q9" s="760" t="s">
        <v>7</v>
      </c>
      <c r="R9" s="760" t="s">
        <v>527</v>
      </c>
      <c r="S9" s="760" t="s">
        <v>9</v>
      </c>
      <c r="T9" s="760" t="s">
        <v>416</v>
      </c>
      <c r="U9" s="760" t="s">
        <v>525</v>
      </c>
      <c r="V9" s="702" t="s">
        <v>526</v>
      </c>
      <c r="W9" s="661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579"/>
      <c r="CS9" s="579"/>
      <c r="CT9" s="579"/>
      <c r="CU9" s="579"/>
      <c r="CV9" s="579"/>
      <c r="CW9" s="579"/>
      <c r="CX9" s="579"/>
      <c r="CY9" s="579"/>
      <c r="CZ9" s="579"/>
      <c r="DA9" s="579"/>
      <c r="DB9" s="579"/>
      <c r="DC9" s="579"/>
      <c r="DD9" s="579"/>
      <c r="DE9" s="579"/>
      <c r="DF9" s="579"/>
      <c r="DG9" s="579"/>
      <c r="DH9" s="579"/>
      <c r="DI9" s="579"/>
      <c r="DJ9" s="579"/>
      <c r="DK9" s="579"/>
      <c r="DL9" s="579"/>
      <c r="DM9" s="579"/>
      <c r="DN9" s="579"/>
      <c r="DO9" s="579"/>
      <c r="DP9" s="579"/>
      <c r="DQ9" s="579"/>
      <c r="DR9" s="579"/>
      <c r="DS9" s="579"/>
      <c r="DT9" s="579"/>
      <c r="DU9" s="579"/>
      <c r="DV9" s="579"/>
      <c r="DW9" s="579"/>
      <c r="DX9" s="579"/>
      <c r="DY9" s="579"/>
      <c r="DZ9" s="579"/>
    </row>
    <row r="10" spans="1:130" s="587" customFormat="1" ht="15">
      <c r="A10" s="566"/>
      <c r="B10" s="581" t="s">
        <v>18</v>
      </c>
      <c r="C10" s="582" t="s">
        <v>111</v>
      </c>
      <c r="D10" s="583"/>
      <c r="E10" s="584"/>
      <c r="F10" s="584"/>
      <c r="G10" s="584"/>
      <c r="H10" s="584"/>
      <c r="I10" s="584"/>
      <c r="J10" s="585"/>
      <c r="K10" s="586"/>
      <c r="L10" s="688">
        <f>+L11+L20+L24+L29+L33+L37+L41+L45+L49+L53</f>
        <v>1055998.73</v>
      </c>
      <c r="M10" s="694">
        <f>L10/$L$151</f>
        <v>0.7027634609145585</v>
      </c>
      <c r="N10" s="689"/>
      <c r="O10" s="795"/>
      <c r="P10" s="761"/>
      <c r="Q10" s="761"/>
      <c r="R10" s="761"/>
      <c r="S10" s="739">
        <f>+S11+S20+S24+S29+S33+S37+S41+S45+S49+S53</f>
        <v>346562.05</v>
      </c>
      <c r="T10" s="739">
        <f>+T11+T20+T24+T29+T33+T37+T41+T45+T49+T53</f>
        <v>709436.68</v>
      </c>
      <c r="U10" s="739">
        <f>+U11+U20+U24+U29+U33+U37+U41+U45+U49+U53</f>
        <v>0</v>
      </c>
      <c r="V10" s="703">
        <f>+V11+V20+V24+V29+V33+V37+V41+V45+V49+V53</f>
        <v>0</v>
      </c>
      <c r="W10" s="662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  <c r="BL10" s="560"/>
      <c r="BM10" s="560"/>
      <c r="BN10" s="560"/>
      <c r="BO10" s="560"/>
      <c r="BP10" s="560"/>
      <c r="BQ10" s="560"/>
      <c r="BR10" s="560"/>
      <c r="BS10" s="560"/>
      <c r="BT10" s="560"/>
      <c r="BU10" s="560"/>
      <c r="BV10" s="560"/>
      <c r="BW10" s="560"/>
      <c r="BX10" s="560"/>
      <c r="BY10" s="560"/>
      <c r="BZ10" s="560"/>
      <c r="CA10" s="560"/>
      <c r="CB10" s="560"/>
      <c r="CC10" s="560"/>
      <c r="CD10" s="560"/>
      <c r="CE10" s="560"/>
      <c r="CF10" s="560"/>
      <c r="CG10" s="560"/>
      <c r="CH10" s="560"/>
      <c r="CI10" s="560"/>
      <c r="CJ10" s="560"/>
      <c r="CK10" s="560"/>
      <c r="CL10" s="560"/>
      <c r="CM10" s="560"/>
      <c r="CN10" s="560"/>
      <c r="CO10" s="560"/>
      <c r="CP10" s="560"/>
      <c r="CQ10" s="560"/>
      <c r="CR10" s="560"/>
      <c r="CS10" s="560"/>
      <c r="CT10" s="560"/>
      <c r="CU10" s="560"/>
      <c r="CV10" s="560"/>
      <c r="CW10" s="560"/>
      <c r="CX10" s="560"/>
      <c r="CY10" s="560"/>
      <c r="CZ10" s="560"/>
      <c r="DA10" s="560"/>
      <c r="DB10" s="560"/>
      <c r="DC10" s="560"/>
      <c r="DD10" s="560"/>
      <c r="DE10" s="560"/>
      <c r="DF10" s="560"/>
      <c r="DG10" s="560"/>
      <c r="DH10" s="560"/>
      <c r="DI10" s="560"/>
      <c r="DJ10" s="560"/>
      <c r="DK10" s="560"/>
      <c r="DL10" s="560"/>
      <c r="DM10" s="560"/>
      <c r="DN10" s="560"/>
      <c r="DO10" s="560"/>
      <c r="DP10" s="560"/>
      <c r="DQ10" s="560"/>
      <c r="DR10" s="560"/>
      <c r="DS10" s="560"/>
      <c r="DT10" s="560"/>
      <c r="DU10" s="560"/>
      <c r="DV10" s="560"/>
      <c r="DW10" s="560"/>
      <c r="DX10" s="560"/>
      <c r="DY10" s="560"/>
      <c r="DZ10" s="560"/>
    </row>
    <row r="11" spans="1:23" ht="15">
      <c r="A11" s="566"/>
      <c r="B11" s="588" t="s">
        <v>19</v>
      </c>
      <c r="C11" s="589" t="s">
        <v>112</v>
      </c>
      <c r="D11" s="590"/>
      <c r="E11" s="591"/>
      <c r="F11" s="590"/>
      <c r="G11" s="590"/>
      <c r="H11" s="590"/>
      <c r="I11" s="590"/>
      <c r="J11" s="592"/>
      <c r="K11" s="593"/>
      <c r="L11" s="508">
        <f>SUM(L12:L19)</f>
        <v>580710.68</v>
      </c>
      <c r="M11" s="695"/>
      <c r="N11" s="594"/>
      <c r="O11" s="765">
        <f>SUM(O12:O19)/7</f>
        <v>0</v>
      </c>
      <c r="P11" s="766">
        <f>SUM(P12:P19)/7</f>
        <v>1</v>
      </c>
      <c r="Q11" s="766">
        <f aca="true" t="shared" si="0" ref="Q11:V11">SUM(Q12:Q19)</f>
        <v>0</v>
      </c>
      <c r="R11" s="766">
        <f t="shared" si="0"/>
        <v>0</v>
      </c>
      <c r="S11" s="741">
        <f t="shared" si="0"/>
        <v>0</v>
      </c>
      <c r="T11" s="741">
        <f t="shared" si="0"/>
        <v>580710.68</v>
      </c>
      <c r="U11" s="741">
        <f t="shared" si="0"/>
        <v>0</v>
      </c>
      <c r="V11" s="704">
        <f t="shared" si="0"/>
        <v>0</v>
      </c>
      <c r="W11" s="663"/>
    </row>
    <row r="12" spans="1:130" ht="24">
      <c r="A12" s="676"/>
      <c r="B12" s="596" t="s">
        <v>20</v>
      </c>
      <c r="C12" s="804" t="s">
        <v>554</v>
      </c>
      <c r="D12" s="28" t="s">
        <v>152</v>
      </c>
      <c r="E12" s="599">
        <v>1</v>
      </c>
      <c r="F12" s="28">
        <v>1</v>
      </c>
      <c r="G12" s="28" t="s">
        <v>626</v>
      </c>
      <c r="H12" s="28">
        <v>1</v>
      </c>
      <c r="I12" s="28" t="s">
        <v>164</v>
      </c>
      <c r="J12" s="31">
        <f>7500*1.1</f>
        <v>8250</v>
      </c>
      <c r="K12" s="722">
        <f aca="true" t="shared" si="1" ref="K12:K19">+J12/txc</f>
        <v>7499.999999999999</v>
      </c>
      <c r="L12" s="722">
        <f aca="true" t="shared" si="2" ref="L12:L19">E12*F12*H12*K12</f>
        <v>7499.999999999999</v>
      </c>
      <c r="M12" s="717"/>
      <c r="N12" s="594"/>
      <c r="O12" s="768"/>
      <c r="P12" s="769">
        <v>1</v>
      </c>
      <c r="Q12" s="769"/>
      <c r="R12" s="769"/>
      <c r="S12" s="770">
        <f aca="true" t="shared" si="3" ref="S12:S19">+L12*O12</f>
        <v>0</v>
      </c>
      <c r="T12" s="770">
        <f aca="true" t="shared" si="4" ref="T12:T19">+L12*P12</f>
        <v>7499.999999999999</v>
      </c>
      <c r="U12" s="770">
        <f aca="true" t="shared" si="5" ref="U12:U19">+L12*Q12</f>
        <v>0</v>
      </c>
      <c r="V12" s="705">
        <f aca="true" t="shared" si="6" ref="V12:V19">+L12*R12</f>
        <v>0</v>
      </c>
      <c r="W12" s="664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/>
      <c r="AS12" s="675"/>
      <c r="AT12" s="675"/>
      <c r="AU12" s="675"/>
      <c r="AV12" s="675"/>
      <c r="AW12" s="675"/>
      <c r="AX12" s="675"/>
      <c r="AY12" s="675"/>
      <c r="AZ12" s="675"/>
      <c r="BA12" s="675"/>
      <c r="BB12" s="675"/>
      <c r="BC12" s="675"/>
      <c r="BD12" s="675"/>
      <c r="BE12" s="675"/>
      <c r="BF12" s="675"/>
      <c r="BG12" s="675"/>
      <c r="BH12" s="675"/>
      <c r="BI12" s="675"/>
      <c r="BJ12" s="675"/>
      <c r="BK12" s="675"/>
      <c r="BL12" s="675"/>
      <c r="BM12" s="675"/>
      <c r="BN12" s="675"/>
      <c r="BO12" s="675"/>
      <c r="BP12" s="675"/>
      <c r="BQ12" s="675"/>
      <c r="BR12" s="675"/>
      <c r="BS12" s="675"/>
      <c r="BT12" s="675"/>
      <c r="BU12" s="675"/>
      <c r="BV12" s="675"/>
      <c r="BW12" s="675"/>
      <c r="BX12" s="675"/>
      <c r="BY12" s="675"/>
      <c r="BZ12" s="675"/>
      <c r="CA12" s="675"/>
      <c r="CB12" s="675"/>
      <c r="CC12" s="675"/>
      <c r="CD12" s="675"/>
      <c r="CE12" s="675"/>
      <c r="CF12" s="675"/>
      <c r="CG12" s="675"/>
      <c r="CH12" s="675"/>
      <c r="CI12" s="675"/>
      <c r="CJ12" s="675"/>
      <c r="CK12" s="675"/>
      <c r="CL12" s="675"/>
      <c r="CM12" s="675"/>
      <c r="CN12" s="675"/>
      <c r="CO12" s="675"/>
      <c r="CP12" s="675"/>
      <c r="CQ12" s="675"/>
      <c r="CR12" s="675"/>
      <c r="CS12" s="675"/>
      <c r="CT12" s="675"/>
      <c r="CU12" s="675"/>
      <c r="CV12" s="675"/>
      <c r="CW12" s="675"/>
      <c r="CX12" s="675"/>
      <c r="CY12" s="675"/>
      <c r="CZ12" s="675"/>
      <c r="DA12" s="675"/>
      <c r="DB12" s="675"/>
      <c r="DC12" s="675"/>
      <c r="DD12" s="675"/>
      <c r="DE12" s="675"/>
      <c r="DF12" s="675"/>
      <c r="DG12" s="675"/>
      <c r="DH12" s="675"/>
      <c r="DI12" s="675"/>
      <c r="DJ12" s="675"/>
      <c r="DK12" s="675"/>
      <c r="DL12" s="675"/>
      <c r="DM12" s="675"/>
      <c r="DN12" s="675"/>
      <c r="DO12" s="675"/>
      <c r="DP12" s="675"/>
      <c r="DQ12" s="675"/>
      <c r="DR12" s="675"/>
      <c r="DS12" s="675"/>
      <c r="DT12" s="675"/>
      <c r="DU12" s="675"/>
      <c r="DV12" s="675"/>
      <c r="DW12" s="675"/>
      <c r="DX12" s="675"/>
      <c r="DY12" s="675"/>
      <c r="DZ12" s="675"/>
    </row>
    <row r="13" spans="1:23" ht="36">
      <c r="A13" s="566"/>
      <c r="B13" s="596" t="s">
        <v>22</v>
      </c>
      <c r="C13" s="29" t="s">
        <v>555</v>
      </c>
      <c r="D13" s="28" t="s">
        <v>152</v>
      </c>
      <c r="E13" s="599">
        <v>1</v>
      </c>
      <c r="F13" s="28">
        <v>400</v>
      </c>
      <c r="G13" s="28" t="s">
        <v>627</v>
      </c>
      <c r="H13" s="28">
        <v>3</v>
      </c>
      <c r="I13" s="28" t="s">
        <v>377</v>
      </c>
      <c r="J13" s="31">
        <f>160*1.1</f>
        <v>176</v>
      </c>
      <c r="K13" s="722">
        <f t="shared" si="1"/>
        <v>160</v>
      </c>
      <c r="L13" s="722">
        <f t="shared" si="2"/>
        <v>192000</v>
      </c>
      <c r="M13" s="717"/>
      <c r="N13" s="594"/>
      <c r="O13" s="768"/>
      <c r="P13" s="769">
        <v>1</v>
      </c>
      <c r="Q13" s="769"/>
      <c r="R13" s="769"/>
      <c r="S13" s="770">
        <f t="shared" si="3"/>
        <v>0</v>
      </c>
      <c r="T13" s="770">
        <f t="shared" si="4"/>
        <v>192000</v>
      </c>
      <c r="U13" s="770">
        <f t="shared" si="5"/>
        <v>0</v>
      </c>
      <c r="V13" s="705">
        <f t="shared" si="6"/>
        <v>0</v>
      </c>
      <c r="W13" s="664"/>
    </row>
    <row r="14" spans="1:130" s="767" customFormat="1" ht="15">
      <c r="A14" s="758"/>
      <c r="B14" s="596" t="s">
        <v>549</v>
      </c>
      <c r="C14" s="805" t="s">
        <v>556</v>
      </c>
      <c r="D14" s="28" t="s">
        <v>152</v>
      </c>
      <c r="E14" s="599">
        <v>1</v>
      </c>
      <c r="F14" s="28">
        <v>200</v>
      </c>
      <c r="G14" s="28" t="s">
        <v>627</v>
      </c>
      <c r="H14" s="28">
        <v>1</v>
      </c>
      <c r="I14" s="28" t="s">
        <v>632</v>
      </c>
      <c r="J14" s="31">
        <f>244*1.1</f>
        <v>268.40000000000003</v>
      </c>
      <c r="K14" s="722">
        <f t="shared" si="1"/>
        <v>244</v>
      </c>
      <c r="L14" s="722">
        <f t="shared" si="2"/>
        <v>48800</v>
      </c>
      <c r="M14" s="717"/>
      <c r="N14" s="764"/>
      <c r="O14" s="768"/>
      <c r="P14" s="769">
        <v>1</v>
      </c>
      <c r="Q14" s="769"/>
      <c r="R14" s="769"/>
      <c r="S14" s="770">
        <f t="shared" si="3"/>
        <v>0</v>
      </c>
      <c r="T14" s="770">
        <f t="shared" si="4"/>
        <v>48800</v>
      </c>
      <c r="U14" s="770">
        <f t="shared" si="5"/>
        <v>0</v>
      </c>
      <c r="V14" s="705">
        <f t="shared" si="6"/>
        <v>0</v>
      </c>
      <c r="W14" s="66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754"/>
      <c r="AJ14" s="754"/>
      <c r="AK14" s="754"/>
      <c r="AL14" s="754"/>
      <c r="AM14" s="754"/>
      <c r="AN14" s="754"/>
      <c r="AO14" s="754"/>
      <c r="AP14" s="754"/>
      <c r="AQ14" s="754"/>
      <c r="AR14" s="754"/>
      <c r="AS14" s="754"/>
      <c r="AT14" s="754"/>
      <c r="AU14" s="754"/>
      <c r="AV14" s="754"/>
      <c r="AW14" s="754"/>
      <c r="AX14" s="754"/>
      <c r="AY14" s="754"/>
      <c r="AZ14" s="754"/>
      <c r="BA14" s="754"/>
      <c r="BB14" s="754"/>
      <c r="BC14" s="754"/>
      <c r="BD14" s="754"/>
      <c r="BE14" s="754"/>
      <c r="BF14" s="754"/>
      <c r="BG14" s="754"/>
      <c r="BH14" s="754"/>
      <c r="BI14" s="754"/>
      <c r="BJ14" s="754"/>
      <c r="BK14" s="754"/>
      <c r="BL14" s="754"/>
      <c r="BM14" s="754"/>
      <c r="BN14" s="754"/>
      <c r="BO14" s="754"/>
      <c r="BP14" s="754"/>
      <c r="BQ14" s="754"/>
      <c r="BR14" s="754"/>
      <c r="BS14" s="754"/>
      <c r="BT14" s="754"/>
      <c r="BU14" s="754"/>
      <c r="BV14" s="754"/>
      <c r="BW14" s="754"/>
      <c r="BX14" s="754"/>
      <c r="BY14" s="754"/>
      <c r="BZ14" s="754"/>
      <c r="CA14" s="754"/>
      <c r="CB14" s="754"/>
      <c r="CC14" s="754"/>
      <c r="CD14" s="754"/>
      <c r="CE14" s="754"/>
      <c r="CF14" s="754"/>
      <c r="CG14" s="754"/>
      <c r="CH14" s="754"/>
      <c r="CI14" s="754"/>
      <c r="CJ14" s="754"/>
      <c r="CK14" s="754"/>
      <c r="CL14" s="754"/>
      <c r="CM14" s="754"/>
      <c r="CN14" s="754"/>
      <c r="CO14" s="754"/>
      <c r="CP14" s="754"/>
      <c r="CQ14" s="754"/>
      <c r="CR14" s="754"/>
      <c r="CS14" s="754"/>
      <c r="CT14" s="754"/>
      <c r="CU14" s="754"/>
      <c r="CV14" s="754"/>
      <c r="CW14" s="754"/>
      <c r="CX14" s="754"/>
      <c r="CY14" s="754"/>
      <c r="CZ14" s="754"/>
      <c r="DA14" s="754"/>
      <c r="DB14" s="754"/>
      <c r="DC14" s="754"/>
      <c r="DD14" s="754"/>
      <c r="DE14" s="754"/>
      <c r="DF14" s="754"/>
      <c r="DG14" s="754"/>
      <c r="DH14" s="754"/>
      <c r="DI14" s="754"/>
      <c r="DJ14" s="754"/>
      <c r="DK14" s="754"/>
      <c r="DL14" s="754"/>
      <c r="DM14" s="754"/>
      <c r="DN14" s="754"/>
      <c r="DO14" s="754"/>
      <c r="DP14" s="754"/>
      <c r="DQ14" s="754"/>
      <c r="DR14" s="754"/>
      <c r="DS14" s="754"/>
      <c r="DT14" s="754"/>
      <c r="DU14" s="754"/>
      <c r="DV14" s="754"/>
      <c r="DW14" s="754"/>
      <c r="DX14" s="754"/>
      <c r="DY14" s="754"/>
      <c r="DZ14" s="754"/>
    </row>
    <row r="15" spans="1:130" s="767" customFormat="1" ht="24">
      <c r="A15" s="758"/>
      <c r="B15" s="596" t="s">
        <v>550</v>
      </c>
      <c r="C15" s="806" t="s">
        <v>557</v>
      </c>
      <c r="D15" s="28" t="s">
        <v>152</v>
      </c>
      <c r="E15" s="599">
        <v>1</v>
      </c>
      <c r="F15" s="28">
        <v>8</v>
      </c>
      <c r="G15" s="28" t="s">
        <v>628</v>
      </c>
      <c r="H15" s="28">
        <v>1</v>
      </c>
      <c r="I15" s="28" t="s">
        <v>633</v>
      </c>
      <c r="J15" s="31">
        <f>35800*1.1</f>
        <v>39380</v>
      </c>
      <c r="K15" s="722">
        <f t="shared" si="1"/>
        <v>35800</v>
      </c>
      <c r="L15" s="722">
        <f t="shared" si="2"/>
        <v>286400</v>
      </c>
      <c r="M15" s="717"/>
      <c r="N15" s="764"/>
      <c r="O15" s="768"/>
      <c r="P15" s="769">
        <v>1</v>
      </c>
      <c r="Q15" s="769"/>
      <c r="R15" s="769"/>
      <c r="S15" s="770">
        <f t="shared" si="3"/>
        <v>0</v>
      </c>
      <c r="T15" s="770">
        <f t="shared" si="4"/>
        <v>286400</v>
      </c>
      <c r="U15" s="770">
        <f t="shared" si="5"/>
        <v>0</v>
      </c>
      <c r="V15" s="705">
        <f t="shared" si="6"/>
        <v>0</v>
      </c>
      <c r="W15" s="66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754"/>
      <c r="AK15" s="754"/>
      <c r="AL15" s="754"/>
      <c r="AM15" s="754"/>
      <c r="AN15" s="754"/>
      <c r="AO15" s="754"/>
      <c r="AP15" s="754"/>
      <c r="AQ15" s="754"/>
      <c r="AR15" s="754"/>
      <c r="AS15" s="754"/>
      <c r="AT15" s="754"/>
      <c r="AU15" s="754"/>
      <c r="AV15" s="754"/>
      <c r="AW15" s="754"/>
      <c r="AX15" s="754"/>
      <c r="AY15" s="754"/>
      <c r="AZ15" s="754"/>
      <c r="BA15" s="754"/>
      <c r="BB15" s="754"/>
      <c r="BC15" s="754"/>
      <c r="BD15" s="754"/>
      <c r="BE15" s="754"/>
      <c r="BF15" s="754"/>
      <c r="BG15" s="754"/>
      <c r="BH15" s="754"/>
      <c r="BI15" s="754"/>
      <c r="BJ15" s="754"/>
      <c r="BK15" s="754"/>
      <c r="BL15" s="754"/>
      <c r="BM15" s="754"/>
      <c r="BN15" s="754"/>
      <c r="BO15" s="754"/>
      <c r="BP15" s="754"/>
      <c r="BQ15" s="754"/>
      <c r="BR15" s="754"/>
      <c r="BS15" s="754"/>
      <c r="BT15" s="754"/>
      <c r="BU15" s="754"/>
      <c r="BV15" s="754"/>
      <c r="BW15" s="754"/>
      <c r="BX15" s="754"/>
      <c r="BY15" s="754"/>
      <c r="BZ15" s="754"/>
      <c r="CA15" s="754"/>
      <c r="CB15" s="754"/>
      <c r="CC15" s="754"/>
      <c r="CD15" s="754"/>
      <c r="CE15" s="754"/>
      <c r="CF15" s="754"/>
      <c r="CG15" s="754"/>
      <c r="CH15" s="754"/>
      <c r="CI15" s="754"/>
      <c r="CJ15" s="754"/>
      <c r="CK15" s="754"/>
      <c r="CL15" s="754"/>
      <c r="CM15" s="754"/>
      <c r="CN15" s="754"/>
      <c r="CO15" s="754"/>
      <c r="CP15" s="754"/>
      <c r="CQ15" s="754"/>
      <c r="CR15" s="754"/>
      <c r="CS15" s="754"/>
      <c r="CT15" s="754"/>
      <c r="CU15" s="754"/>
      <c r="CV15" s="754"/>
      <c r="CW15" s="754"/>
      <c r="CX15" s="754"/>
      <c r="CY15" s="754"/>
      <c r="CZ15" s="754"/>
      <c r="DA15" s="754"/>
      <c r="DB15" s="754"/>
      <c r="DC15" s="754"/>
      <c r="DD15" s="754"/>
      <c r="DE15" s="754"/>
      <c r="DF15" s="754"/>
      <c r="DG15" s="754"/>
      <c r="DH15" s="754"/>
      <c r="DI15" s="754"/>
      <c r="DJ15" s="754"/>
      <c r="DK15" s="754"/>
      <c r="DL15" s="754"/>
      <c r="DM15" s="754"/>
      <c r="DN15" s="754"/>
      <c r="DO15" s="754"/>
      <c r="DP15" s="754"/>
      <c r="DQ15" s="754"/>
      <c r="DR15" s="754"/>
      <c r="DS15" s="754"/>
      <c r="DT15" s="754"/>
      <c r="DU15" s="754"/>
      <c r="DV15" s="754"/>
      <c r="DW15" s="754"/>
      <c r="DX15" s="754"/>
      <c r="DY15" s="754"/>
      <c r="DZ15" s="754"/>
    </row>
    <row r="16" spans="1:130" s="767" customFormat="1" ht="36">
      <c r="A16" s="758"/>
      <c r="B16" s="596" t="s">
        <v>551</v>
      </c>
      <c r="C16" s="807" t="s">
        <v>558</v>
      </c>
      <c r="D16" s="28" t="s">
        <v>152</v>
      </c>
      <c r="E16" s="599">
        <v>1</v>
      </c>
      <c r="F16" s="28">
        <v>1</v>
      </c>
      <c r="G16" s="28" t="s">
        <v>629</v>
      </c>
      <c r="H16" s="28">
        <v>4</v>
      </c>
      <c r="I16" s="28" t="s">
        <v>377</v>
      </c>
      <c r="J16" s="31">
        <f>5252.67*1.1</f>
        <v>5777.937000000001</v>
      </c>
      <c r="K16" s="722">
        <f t="shared" si="1"/>
        <v>5252.67</v>
      </c>
      <c r="L16" s="722">
        <f t="shared" si="2"/>
        <v>21010.68</v>
      </c>
      <c r="M16" s="717"/>
      <c r="N16" s="764"/>
      <c r="O16" s="768"/>
      <c r="P16" s="769">
        <v>1</v>
      </c>
      <c r="Q16" s="769"/>
      <c r="R16" s="769"/>
      <c r="S16" s="770">
        <f t="shared" si="3"/>
        <v>0</v>
      </c>
      <c r="T16" s="770">
        <f t="shared" si="4"/>
        <v>21010.68</v>
      </c>
      <c r="U16" s="770">
        <f t="shared" si="5"/>
        <v>0</v>
      </c>
      <c r="V16" s="705">
        <f t="shared" si="6"/>
        <v>0</v>
      </c>
      <c r="W16" s="66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4"/>
      <c r="AL16" s="754"/>
      <c r="AM16" s="754"/>
      <c r="AN16" s="754"/>
      <c r="AO16" s="754"/>
      <c r="AP16" s="754"/>
      <c r="AQ16" s="754"/>
      <c r="AR16" s="754"/>
      <c r="AS16" s="754"/>
      <c r="AT16" s="754"/>
      <c r="AU16" s="754"/>
      <c r="AV16" s="754"/>
      <c r="AW16" s="754"/>
      <c r="AX16" s="754"/>
      <c r="AY16" s="754"/>
      <c r="AZ16" s="754"/>
      <c r="BA16" s="754"/>
      <c r="BB16" s="754"/>
      <c r="BC16" s="754"/>
      <c r="BD16" s="754"/>
      <c r="BE16" s="754"/>
      <c r="BF16" s="754"/>
      <c r="BG16" s="754"/>
      <c r="BH16" s="754"/>
      <c r="BI16" s="754"/>
      <c r="BJ16" s="754"/>
      <c r="BK16" s="754"/>
      <c r="BL16" s="754"/>
      <c r="BM16" s="754"/>
      <c r="BN16" s="754"/>
      <c r="BO16" s="754"/>
      <c r="BP16" s="754"/>
      <c r="BQ16" s="754"/>
      <c r="BR16" s="754"/>
      <c r="BS16" s="754"/>
      <c r="BT16" s="754"/>
      <c r="BU16" s="754"/>
      <c r="BV16" s="754"/>
      <c r="BW16" s="754"/>
      <c r="BX16" s="754"/>
      <c r="BY16" s="754"/>
      <c r="BZ16" s="754"/>
      <c r="CA16" s="754"/>
      <c r="CB16" s="754"/>
      <c r="CC16" s="754"/>
      <c r="CD16" s="754"/>
      <c r="CE16" s="754"/>
      <c r="CF16" s="754"/>
      <c r="CG16" s="754"/>
      <c r="CH16" s="754"/>
      <c r="CI16" s="754"/>
      <c r="CJ16" s="754"/>
      <c r="CK16" s="754"/>
      <c r="CL16" s="754"/>
      <c r="CM16" s="754"/>
      <c r="CN16" s="754"/>
      <c r="CO16" s="754"/>
      <c r="CP16" s="754"/>
      <c r="CQ16" s="754"/>
      <c r="CR16" s="754"/>
      <c r="CS16" s="754"/>
      <c r="CT16" s="754"/>
      <c r="CU16" s="754"/>
      <c r="CV16" s="754"/>
      <c r="CW16" s="754"/>
      <c r="CX16" s="754"/>
      <c r="CY16" s="754"/>
      <c r="CZ16" s="754"/>
      <c r="DA16" s="754"/>
      <c r="DB16" s="754"/>
      <c r="DC16" s="754"/>
      <c r="DD16" s="754"/>
      <c r="DE16" s="754"/>
      <c r="DF16" s="754"/>
      <c r="DG16" s="754"/>
      <c r="DH16" s="754"/>
      <c r="DI16" s="754"/>
      <c r="DJ16" s="754"/>
      <c r="DK16" s="754"/>
      <c r="DL16" s="754"/>
      <c r="DM16" s="754"/>
      <c r="DN16" s="754"/>
      <c r="DO16" s="754"/>
      <c r="DP16" s="754"/>
      <c r="DQ16" s="754"/>
      <c r="DR16" s="754"/>
      <c r="DS16" s="754"/>
      <c r="DT16" s="754"/>
      <c r="DU16" s="754"/>
      <c r="DV16" s="754"/>
      <c r="DW16" s="754"/>
      <c r="DX16" s="754"/>
      <c r="DY16" s="754"/>
      <c r="DZ16" s="754"/>
    </row>
    <row r="17" spans="1:130" s="767" customFormat="1" ht="15">
      <c r="A17" s="758"/>
      <c r="B17" s="596" t="s">
        <v>552</v>
      </c>
      <c r="C17" s="805" t="s">
        <v>559</v>
      </c>
      <c r="D17" s="28" t="s">
        <v>152</v>
      </c>
      <c r="E17" s="599">
        <v>1</v>
      </c>
      <c r="F17" s="28">
        <v>1</v>
      </c>
      <c r="G17" s="28" t="s">
        <v>630</v>
      </c>
      <c r="H17" s="28">
        <v>1</v>
      </c>
      <c r="I17" s="28" t="s">
        <v>633</v>
      </c>
      <c r="J17" s="31">
        <f>18000*1.1</f>
        <v>19800</v>
      </c>
      <c r="K17" s="722">
        <f t="shared" si="1"/>
        <v>18000</v>
      </c>
      <c r="L17" s="722">
        <f t="shared" si="2"/>
        <v>18000</v>
      </c>
      <c r="M17" s="717"/>
      <c r="N17" s="764"/>
      <c r="O17" s="768"/>
      <c r="P17" s="769">
        <v>1</v>
      </c>
      <c r="Q17" s="769"/>
      <c r="R17" s="769"/>
      <c r="S17" s="770">
        <f t="shared" si="3"/>
        <v>0</v>
      </c>
      <c r="T17" s="770">
        <f t="shared" si="4"/>
        <v>18000</v>
      </c>
      <c r="U17" s="770">
        <f t="shared" si="5"/>
        <v>0</v>
      </c>
      <c r="V17" s="705">
        <f t="shared" si="6"/>
        <v>0</v>
      </c>
      <c r="W17" s="664"/>
      <c r="X17" s="754"/>
      <c r="Y17" s="754"/>
      <c r="Z17" s="754"/>
      <c r="AA17" s="754"/>
      <c r="AB17" s="754"/>
      <c r="AC17" s="754"/>
      <c r="AD17" s="754"/>
      <c r="AE17" s="754"/>
      <c r="AF17" s="754"/>
      <c r="AG17" s="754"/>
      <c r="AH17" s="754"/>
      <c r="AI17" s="754"/>
      <c r="AJ17" s="754"/>
      <c r="AK17" s="754"/>
      <c r="AL17" s="754"/>
      <c r="AM17" s="754"/>
      <c r="AN17" s="754"/>
      <c r="AO17" s="754"/>
      <c r="AP17" s="754"/>
      <c r="AQ17" s="754"/>
      <c r="AR17" s="754"/>
      <c r="AS17" s="754"/>
      <c r="AT17" s="754"/>
      <c r="AU17" s="754"/>
      <c r="AV17" s="754"/>
      <c r="AW17" s="754"/>
      <c r="AX17" s="754"/>
      <c r="AY17" s="754"/>
      <c r="AZ17" s="754"/>
      <c r="BA17" s="754"/>
      <c r="BB17" s="754"/>
      <c r="BC17" s="754"/>
      <c r="BD17" s="754"/>
      <c r="BE17" s="754"/>
      <c r="BF17" s="754"/>
      <c r="BG17" s="754"/>
      <c r="BH17" s="754"/>
      <c r="BI17" s="754"/>
      <c r="BJ17" s="754"/>
      <c r="BK17" s="754"/>
      <c r="BL17" s="754"/>
      <c r="BM17" s="754"/>
      <c r="BN17" s="754"/>
      <c r="BO17" s="754"/>
      <c r="BP17" s="754"/>
      <c r="BQ17" s="754"/>
      <c r="BR17" s="754"/>
      <c r="BS17" s="754"/>
      <c r="BT17" s="754"/>
      <c r="BU17" s="754"/>
      <c r="BV17" s="754"/>
      <c r="BW17" s="754"/>
      <c r="BX17" s="754"/>
      <c r="BY17" s="754"/>
      <c r="BZ17" s="754"/>
      <c r="CA17" s="754"/>
      <c r="CB17" s="754"/>
      <c r="CC17" s="754"/>
      <c r="CD17" s="754"/>
      <c r="CE17" s="754"/>
      <c r="CF17" s="754"/>
      <c r="CG17" s="754"/>
      <c r="CH17" s="754"/>
      <c r="CI17" s="754"/>
      <c r="CJ17" s="754"/>
      <c r="CK17" s="754"/>
      <c r="CL17" s="754"/>
      <c r="CM17" s="754"/>
      <c r="CN17" s="754"/>
      <c r="CO17" s="754"/>
      <c r="CP17" s="754"/>
      <c r="CQ17" s="754"/>
      <c r="CR17" s="754"/>
      <c r="CS17" s="754"/>
      <c r="CT17" s="754"/>
      <c r="CU17" s="754"/>
      <c r="CV17" s="754"/>
      <c r="CW17" s="754"/>
      <c r="CX17" s="754"/>
      <c r="CY17" s="754"/>
      <c r="CZ17" s="754"/>
      <c r="DA17" s="754"/>
      <c r="DB17" s="754"/>
      <c r="DC17" s="754"/>
      <c r="DD17" s="754"/>
      <c r="DE17" s="754"/>
      <c r="DF17" s="754"/>
      <c r="DG17" s="754"/>
      <c r="DH17" s="754"/>
      <c r="DI17" s="754"/>
      <c r="DJ17" s="754"/>
      <c r="DK17" s="754"/>
      <c r="DL17" s="754"/>
      <c r="DM17" s="754"/>
      <c r="DN17" s="754"/>
      <c r="DO17" s="754"/>
      <c r="DP17" s="754"/>
      <c r="DQ17" s="754"/>
      <c r="DR17" s="754"/>
      <c r="DS17" s="754"/>
      <c r="DT17" s="754"/>
      <c r="DU17" s="754"/>
      <c r="DV17" s="754"/>
      <c r="DW17" s="754"/>
      <c r="DX17" s="754"/>
      <c r="DY17" s="754"/>
      <c r="DZ17" s="754"/>
    </row>
    <row r="18" spans="1:130" s="767" customFormat="1" ht="24">
      <c r="A18" s="758"/>
      <c r="B18" s="596" t="s">
        <v>553</v>
      </c>
      <c r="C18" s="29" t="s">
        <v>649</v>
      </c>
      <c r="D18" s="28" t="s">
        <v>152</v>
      </c>
      <c r="E18" s="599">
        <v>1</v>
      </c>
      <c r="F18" s="28">
        <v>1</v>
      </c>
      <c r="G18" s="28" t="s">
        <v>631</v>
      </c>
      <c r="H18" s="28">
        <v>1</v>
      </c>
      <c r="I18" s="28" t="s">
        <v>633</v>
      </c>
      <c r="J18" s="31">
        <f>7000*1.1</f>
        <v>7700.000000000001</v>
      </c>
      <c r="K18" s="722">
        <f t="shared" si="1"/>
        <v>7000</v>
      </c>
      <c r="L18" s="722">
        <f t="shared" si="2"/>
        <v>7000</v>
      </c>
      <c r="M18" s="717"/>
      <c r="N18" s="764"/>
      <c r="O18" s="768"/>
      <c r="P18" s="769">
        <v>1</v>
      </c>
      <c r="Q18" s="769"/>
      <c r="R18" s="769"/>
      <c r="S18" s="770">
        <f t="shared" si="3"/>
        <v>0</v>
      </c>
      <c r="T18" s="770">
        <f t="shared" si="4"/>
        <v>7000</v>
      </c>
      <c r="U18" s="770">
        <f t="shared" si="5"/>
        <v>0</v>
      </c>
      <c r="V18" s="705">
        <f t="shared" si="6"/>
        <v>0</v>
      </c>
      <c r="W18" s="66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4"/>
      <c r="AL18" s="754"/>
      <c r="AM18" s="754"/>
      <c r="AN18" s="754"/>
      <c r="AO18" s="754"/>
      <c r="AP18" s="754"/>
      <c r="AQ18" s="754"/>
      <c r="AR18" s="754"/>
      <c r="AS18" s="754"/>
      <c r="AT18" s="754"/>
      <c r="AU18" s="754"/>
      <c r="AV18" s="754"/>
      <c r="AW18" s="754"/>
      <c r="AX18" s="754"/>
      <c r="AY18" s="754"/>
      <c r="AZ18" s="754"/>
      <c r="BA18" s="754"/>
      <c r="BB18" s="754"/>
      <c r="BC18" s="754"/>
      <c r="BD18" s="754"/>
      <c r="BE18" s="754"/>
      <c r="BF18" s="754"/>
      <c r="BG18" s="754"/>
      <c r="BH18" s="754"/>
      <c r="BI18" s="754"/>
      <c r="BJ18" s="754"/>
      <c r="BK18" s="754"/>
      <c r="BL18" s="754"/>
      <c r="BM18" s="754"/>
      <c r="BN18" s="754"/>
      <c r="BO18" s="754"/>
      <c r="BP18" s="754"/>
      <c r="BQ18" s="754"/>
      <c r="BR18" s="754"/>
      <c r="BS18" s="754"/>
      <c r="BT18" s="754"/>
      <c r="BU18" s="754"/>
      <c r="BV18" s="754"/>
      <c r="BW18" s="754"/>
      <c r="BX18" s="754"/>
      <c r="BY18" s="754"/>
      <c r="BZ18" s="754"/>
      <c r="CA18" s="754"/>
      <c r="CB18" s="754"/>
      <c r="CC18" s="754"/>
      <c r="CD18" s="754"/>
      <c r="CE18" s="754"/>
      <c r="CF18" s="754"/>
      <c r="CG18" s="754"/>
      <c r="CH18" s="754"/>
      <c r="CI18" s="754"/>
      <c r="CJ18" s="754"/>
      <c r="CK18" s="754"/>
      <c r="CL18" s="754"/>
      <c r="CM18" s="754"/>
      <c r="CN18" s="754"/>
      <c r="CO18" s="754"/>
      <c r="CP18" s="754"/>
      <c r="CQ18" s="754"/>
      <c r="CR18" s="754"/>
      <c r="CS18" s="754"/>
      <c r="CT18" s="754"/>
      <c r="CU18" s="754"/>
      <c r="CV18" s="754"/>
      <c r="CW18" s="754"/>
      <c r="CX18" s="754"/>
      <c r="CY18" s="754"/>
      <c r="CZ18" s="754"/>
      <c r="DA18" s="754"/>
      <c r="DB18" s="754"/>
      <c r="DC18" s="754"/>
      <c r="DD18" s="754"/>
      <c r="DE18" s="754"/>
      <c r="DF18" s="754"/>
      <c r="DG18" s="754"/>
      <c r="DH18" s="754"/>
      <c r="DI18" s="754"/>
      <c r="DJ18" s="754"/>
      <c r="DK18" s="754"/>
      <c r="DL18" s="754"/>
      <c r="DM18" s="754"/>
      <c r="DN18" s="754"/>
      <c r="DO18" s="754"/>
      <c r="DP18" s="754"/>
      <c r="DQ18" s="754"/>
      <c r="DR18" s="754"/>
      <c r="DS18" s="754"/>
      <c r="DT18" s="754"/>
      <c r="DU18" s="754"/>
      <c r="DV18" s="754"/>
      <c r="DW18" s="754"/>
      <c r="DX18" s="754"/>
      <c r="DY18" s="754"/>
      <c r="DZ18" s="754"/>
    </row>
    <row r="19" spans="1:130" ht="17.25" customHeight="1">
      <c r="A19" s="676"/>
      <c r="B19" s="596"/>
      <c r="C19" s="597"/>
      <c r="D19" s="598"/>
      <c r="E19" s="599"/>
      <c r="F19" s="598"/>
      <c r="G19" s="598"/>
      <c r="H19" s="598"/>
      <c r="I19" s="598"/>
      <c r="J19" s="600"/>
      <c r="K19" s="722">
        <f t="shared" si="1"/>
        <v>0</v>
      </c>
      <c r="L19" s="722">
        <f t="shared" si="2"/>
        <v>0</v>
      </c>
      <c r="M19" s="717"/>
      <c r="N19" s="594"/>
      <c r="O19" s="768"/>
      <c r="P19" s="769"/>
      <c r="Q19" s="769"/>
      <c r="R19" s="769"/>
      <c r="S19" s="770">
        <f t="shared" si="3"/>
        <v>0</v>
      </c>
      <c r="T19" s="770">
        <f t="shared" si="4"/>
        <v>0</v>
      </c>
      <c r="U19" s="770">
        <f t="shared" si="5"/>
        <v>0</v>
      </c>
      <c r="V19" s="705">
        <f t="shared" si="6"/>
        <v>0</v>
      </c>
      <c r="W19" s="664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75"/>
      <c r="AW19" s="675"/>
      <c r="AX19" s="675"/>
      <c r="AY19" s="675"/>
      <c r="AZ19" s="675"/>
      <c r="BA19" s="675"/>
      <c r="BB19" s="675"/>
      <c r="BC19" s="675"/>
      <c r="BD19" s="675"/>
      <c r="BE19" s="675"/>
      <c r="BF19" s="675"/>
      <c r="BG19" s="675"/>
      <c r="BH19" s="675"/>
      <c r="BI19" s="675"/>
      <c r="BJ19" s="675"/>
      <c r="BK19" s="675"/>
      <c r="BL19" s="675"/>
      <c r="BM19" s="675"/>
      <c r="BN19" s="675"/>
      <c r="BO19" s="675"/>
      <c r="BP19" s="675"/>
      <c r="BQ19" s="675"/>
      <c r="BR19" s="675"/>
      <c r="BS19" s="675"/>
      <c r="BT19" s="675"/>
      <c r="BU19" s="675"/>
      <c r="BV19" s="675"/>
      <c r="BW19" s="675"/>
      <c r="BX19" s="675"/>
      <c r="BY19" s="675"/>
      <c r="BZ19" s="675"/>
      <c r="CA19" s="675"/>
      <c r="CB19" s="675"/>
      <c r="CC19" s="675"/>
      <c r="CD19" s="675"/>
      <c r="CE19" s="675"/>
      <c r="CF19" s="675"/>
      <c r="CG19" s="675"/>
      <c r="CH19" s="675"/>
      <c r="CI19" s="675"/>
      <c r="CJ19" s="675"/>
      <c r="CK19" s="675"/>
      <c r="CL19" s="675"/>
      <c r="CM19" s="675"/>
      <c r="CN19" s="675"/>
      <c r="CO19" s="675"/>
      <c r="CP19" s="675"/>
      <c r="CQ19" s="675"/>
      <c r="CR19" s="675"/>
      <c r="CS19" s="675"/>
      <c r="CT19" s="675"/>
      <c r="CU19" s="675"/>
      <c r="CV19" s="675"/>
      <c r="CW19" s="675"/>
      <c r="CX19" s="675"/>
      <c r="CY19" s="675"/>
      <c r="CZ19" s="675"/>
      <c r="DA19" s="675"/>
      <c r="DB19" s="675"/>
      <c r="DC19" s="675"/>
      <c r="DD19" s="675"/>
      <c r="DE19" s="675"/>
      <c r="DF19" s="675"/>
      <c r="DG19" s="675"/>
      <c r="DH19" s="675"/>
      <c r="DI19" s="675"/>
      <c r="DJ19" s="675"/>
      <c r="DK19" s="675"/>
      <c r="DL19" s="675"/>
      <c r="DM19" s="675"/>
      <c r="DN19" s="675"/>
      <c r="DO19" s="675"/>
      <c r="DP19" s="675"/>
      <c r="DQ19" s="675"/>
      <c r="DR19" s="675"/>
      <c r="DS19" s="675"/>
      <c r="DT19" s="675"/>
      <c r="DU19" s="675"/>
      <c r="DV19" s="675"/>
      <c r="DW19" s="675"/>
      <c r="DX19" s="675"/>
      <c r="DY19" s="675"/>
      <c r="DZ19" s="675"/>
    </row>
    <row r="20" spans="1:23" ht="15">
      <c r="A20" s="566"/>
      <c r="B20" s="588" t="s">
        <v>23</v>
      </c>
      <c r="C20" s="589" t="s">
        <v>113</v>
      </c>
      <c r="D20" s="590"/>
      <c r="E20" s="591"/>
      <c r="F20" s="590"/>
      <c r="G20" s="590"/>
      <c r="H20" s="590"/>
      <c r="I20" s="590"/>
      <c r="J20" s="592"/>
      <c r="K20" s="593"/>
      <c r="L20" s="508">
        <f>SUM(L21:L23)</f>
        <v>0</v>
      </c>
      <c r="M20" s="701"/>
      <c r="N20" s="602"/>
      <c r="O20" s="690">
        <f>SUM(O21:O23)</f>
        <v>0</v>
      </c>
      <c r="P20" s="697">
        <f aca="true" t="shared" si="7" ref="P20:V20">SUM(P21:P23)</f>
        <v>0</v>
      </c>
      <c r="Q20" s="697">
        <f t="shared" si="7"/>
        <v>0</v>
      </c>
      <c r="R20" s="697">
        <f t="shared" si="7"/>
        <v>0</v>
      </c>
      <c r="S20" s="741">
        <f t="shared" si="7"/>
        <v>0</v>
      </c>
      <c r="T20" s="741">
        <f t="shared" si="7"/>
        <v>0</v>
      </c>
      <c r="U20" s="741">
        <f t="shared" si="7"/>
        <v>0</v>
      </c>
      <c r="V20" s="704">
        <f t="shared" si="7"/>
        <v>0</v>
      </c>
      <c r="W20" s="663"/>
    </row>
    <row r="21" spans="1:23" ht="15">
      <c r="A21" s="566"/>
      <c r="B21" s="596" t="s">
        <v>24</v>
      </c>
      <c r="C21" s="597"/>
      <c r="D21" s="28"/>
      <c r="E21" s="599"/>
      <c r="F21" s="598"/>
      <c r="G21" s="598"/>
      <c r="H21" s="598"/>
      <c r="I21" s="598"/>
      <c r="J21" s="600"/>
      <c r="K21" s="722">
        <f>+J21/txc</f>
        <v>0</v>
      </c>
      <c r="L21" s="722">
        <f>E21*F21*H21*K21</f>
        <v>0</v>
      </c>
      <c r="M21" s="717"/>
      <c r="N21" s="594"/>
      <c r="O21" s="768"/>
      <c r="P21" s="769"/>
      <c r="Q21" s="769"/>
      <c r="R21" s="769"/>
      <c r="S21" s="770">
        <f>+L21*O21</f>
        <v>0</v>
      </c>
      <c r="T21" s="770">
        <f>+L21*P21</f>
        <v>0</v>
      </c>
      <c r="U21" s="770">
        <f>+L21*Q21</f>
        <v>0</v>
      </c>
      <c r="V21" s="705">
        <f>+L21*R21</f>
        <v>0</v>
      </c>
      <c r="W21" s="664"/>
    </row>
    <row r="22" spans="1:130" ht="15">
      <c r="A22" s="676"/>
      <c r="B22" s="596" t="s">
        <v>25</v>
      </c>
      <c r="C22" s="597"/>
      <c r="D22" s="28"/>
      <c r="E22" s="599"/>
      <c r="F22" s="598"/>
      <c r="G22" s="598"/>
      <c r="H22" s="598"/>
      <c r="I22" s="598"/>
      <c r="J22" s="600"/>
      <c r="K22" s="722">
        <f>+J22/txc</f>
        <v>0</v>
      </c>
      <c r="L22" s="722">
        <f>E22*F22*H22*K22</f>
        <v>0</v>
      </c>
      <c r="M22" s="717"/>
      <c r="N22" s="594"/>
      <c r="O22" s="768"/>
      <c r="P22" s="789"/>
      <c r="Q22" s="769"/>
      <c r="R22" s="769"/>
      <c r="S22" s="770">
        <f>+L22*O22</f>
        <v>0</v>
      </c>
      <c r="T22" s="770">
        <f>+L22*P22</f>
        <v>0</v>
      </c>
      <c r="U22" s="770">
        <f>+L22*Q22</f>
        <v>0</v>
      </c>
      <c r="V22" s="705">
        <f>+L22*R22</f>
        <v>0</v>
      </c>
      <c r="W22" s="664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5"/>
      <c r="AZ22" s="675"/>
      <c r="BA22" s="675"/>
      <c r="BB22" s="675"/>
      <c r="BC22" s="675"/>
      <c r="BD22" s="675"/>
      <c r="BE22" s="675"/>
      <c r="BF22" s="675"/>
      <c r="BG22" s="675"/>
      <c r="BH22" s="675"/>
      <c r="BI22" s="675"/>
      <c r="BJ22" s="675"/>
      <c r="BK22" s="675"/>
      <c r="BL22" s="675"/>
      <c r="BM22" s="675"/>
      <c r="BN22" s="675"/>
      <c r="BO22" s="675"/>
      <c r="BP22" s="675"/>
      <c r="BQ22" s="675"/>
      <c r="BR22" s="675"/>
      <c r="BS22" s="675"/>
      <c r="BT22" s="675"/>
      <c r="BU22" s="675"/>
      <c r="BV22" s="675"/>
      <c r="BW22" s="675"/>
      <c r="BX22" s="675"/>
      <c r="BY22" s="675"/>
      <c r="BZ22" s="675"/>
      <c r="CA22" s="675"/>
      <c r="CB22" s="675"/>
      <c r="CC22" s="675"/>
      <c r="CD22" s="675"/>
      <c r="CE22" s="675"/>
      <c r="CF22" s="675"/>
      <c r="CG22" s="675"/>
      <c r="CH22" s="675"/>
      <c r="CI22" s="675"/>
      <c r="CJ22" s="675"/>
      <c r="CK22" s="675"/>
      <c r="CL22" s="675"/>
      <c r="CM22" s="675"/>
      <c r="CN22" s="675"/>
      <c r="CO22" s="675"/>
      <c r="CP22" s="675"/>
      <c r="CQ22" s="675"/>
      <c r="CR22" s="675"/>
      <c r="CS22" s="675"/>
      <c r="CT22" s="675"/>
      <c r="CU22" s="675"/>
      <c r="CV22" s="675"/>
      <c r="CW22" s="675"/>
      <c r="CX22" s="675"/>
      <c r="CY22" s="675"/>
      <c r="CZ22" s="675"/>
      <c r="DA22" s="675"/>
      <c r="DB22" s="675"/>
      <c r="DC22" s="675"/>
      <c r="DD22" s="675"/>
      <c r="DE22" s="675"/>
      <c r="DF22" s="675"/>
      <c r="DG22" s="675"/>
      <c r="DH22" s="675"/>
      <c r="DI22" s="675"/>
      <c r="DJ22" s="675"/>
      <c r="DK22" s="675"/>
      <c r="DL22" s="675"/>
      <c r="DM22" s="675"/>
      <c r="DN22" s="675"/>
      <c r="DO22" s="675"/>
      <c r="DP22" s="675"/>
      <c r="DQ22" s="675"/>
      <c r="DR22" s="675"/>
      <c r="DS22" s="675"/>
      <c r="DT22" s="675"/>
      <c r="DU22" s="675"/>
      <c r="DV22" s="675"/>
      <c r="DW22" s="675"/>
      <c r="DX22" s="675"/>
      <c r="DY22" s="675"/>
      <c r="DZ22" s="675"/>
    </row>
    <row r="23" spans="1:23" ht="15">
      <c r="A23" s="566"/>
      <c r="B23" s="596"/>
      <c r="C23" s="597"/>
      <c r="D23" s="598"/>
      <c r="E23" s="599"/>
      <c r="F23" s="598"/>
      <c r="G23" s="598"/>
      <c r="H23" s="598"/>
      <c r="I23" s="598"/>
      <c r="J23" s="600"/>
      <c r="K23" s="722">
        <f>+J23/txc</f>
        <v>0</v>
      </c>
      <c r="L23" s="722">
        <f>E23*F23*H23*K23</f>
        <v>0</v>
      </c>
      <c r="M23" s="717"/>
      <c r="N23" s="594"/>
      <c r="O23" s="768"/>
      <c r="P23" s="789"/>
      <c r="Q23" s="769"/>
      <c r="R23" s="769"/>
      <c r="S23" s="770">
        <f>+L23*O23</f>
        <v>0</v>
      </c>
      <c r="T23" s="770">
        <f>+L23*P23</f>
        <v>0</v>
      </c>
      <c r="U23" s="770">
        <f>+L23*Q23</f>
        <v>0</v>
      </c>
      <c r="V23" s="705">
        <f>+L23*R23</f>
        <v>0</v>
      </c>
      <c r="W23" s="664"/>
    </row>
    <row r="24" spans="1:23" ht="15">
      <c r="A24" s="566"/>
      <c r="B24" s="588" t="s">
        <v>26</v>
      </c>
      <c r="C24" s="589" t="s">
        <v>114</v>
      </c>
      <c r="D24" s="590"/>
      <c r="E24" s="591"/>
      <c r="F24" s="590"/>
      <c r="G24" s="590"/>
      <c r="H24" s="590"/>
      <c r="I24" s="590"/>
      <c r="J24" s="592"/>
      <c r="K24" s="593"/>
      <c r="L24" s="508">
        <f>SUM(L25:L28)</f>
        <v>341562.05</v>
      </c>
      <c r="M24" s="695"/>
      <c r="N24" s="594"/>
      <c r="O24" s="690">
        <f>SUM(O25:O28)/4</f>
        <v>1</v>
      </c>
      <c r="P24" s="697">
        <f aca="true" t="shared" si="8" ref="P24:V24">SUM(P25:P28)</f>
        <v>0</v>
      </c>
      <c r="Q24" s="697">
        <f t="shared" si="8"/>
        <v>0</v>
      </c>
      <c r="R24" s="697">
        <f t="shared" si="8"/>
        <v>0</v>
      </c>
      <c r="S24" s="741">
        <f t="shared" si="8"/>
        <v>341562.05</v>
      </c>
      <c r="T24" s="741">
        <f t="shared" si="8"/>
        <v>0</v>
      </c>
      <c r="U24" s="741">
        <f t="shared" si="8"/>
        <v>0</v>
      </c>
      <c r="V24" s="704">
        <f t="shared" si="8"/>
        <v>0</v>
      </c>
      <c r="W24" s="663"/>
    </row>
    <row r="25" spans="1:23" s="560" customFormat="1" ht="15">
      <c r="A25" s="566"/>
      <c r="B25" s="596" t="s">
        <v>27</v>
      </c>
      <c r="C25" s="29" t="s">
        <v>562</v>
      </c>
      <c r="D25" s="28" t="s">
        <v>152</v>
      </c>
      <c r="E25" s="30">
        <v>1</v>
      </c>
      <c r="F25" s="28">
        <v>1</v>
      </c>
      <c r="G25" s="28" t="s">
        <v>647</v>
      </c>
      <c r="H25" s="28">
        <v>1</v>
      </c>
      <c r="I25" s="28" t="s">
        <v>633</v>
      </c>
      <c r="J25" s="600">
        <f>225000*1.1</f>
        <v>247500.00000000003</v>
      </c>
      <c r="K25" s="722">
        <f>+J25/txc</f>
        <v>225000</v>
      </c>
      <c r="L25" s="722">
        <f>E25*F25*H25*K25</f>
        <v>225000</v>
      </c>
      <c r="M25" s="717"/>
      <c r="N25" s="594"/>
      <c r="O25" s="768">
        <v>1</v>
      </c>
      <c r="P25" s="769"/>
      <c r="Q25" s="769"/>
      <c r="R25" s="789"/>
      <c r="S25" s="770">
        <f>+L25*O25</f>
        <v>225000</v>
      </c>
      <c r="T25" s="770">
        <f>+L25*P25</f>
        <v>0</v>
      </c>
      <c r="U25" s="770">
        <f>+L25*Q25</f>
        <v>0</v>
      </c>
      <c r="V25" s="705">
        <f>+L25*R25</f>
        <v>0</v>
      </c>
      <c r="W25" s="664"/>
    </row>
    <row r="26" spans="1:23" s="560" customFormat="1" ht="34.5">
      <c r="A26" s="566"/>
      <c r="B26" s="596" t="s">
        <v>28</v>
      </c>
      <c r="C26" s="29" t="s">
        <v>563</v>
      </c>
      <c r="D26" s="28" t="s">
        <v>152</v>
      </c>
      <c r="E26" s="30">
        <v>1</v>
      </c>
      <c r="F26" s="28">
        <v>1</v>
      </c>
      <c r="G26" s="28" t="s">
        <v>631</v>
      </c>
      <c r="H26" s="28">
        <v>1</v>
      </c>
      <c r="I26" s="28" t="s">
        <v>633</v>
      </c>
      <c r="J26" s="600">
        <f>51562.05*1.1</f>
        <v>56718.255000000005</v>
      </c>
      <c r="K26" s="722">
        <f>+J26/txc</f>
        <v>51562.05</v>
      </c>
      <c r="L26" s="722">
        <f>E26*F26*H26*K26</f>
        <v>51562.05</v>
      </c>
      <c r="M26" s="717"/>
      <c r="N26" s="594"/>
      <c r="O26" s="768">
        <v>1</v>
      </c>
      <c r="P26" s="769"/>
      <c r="Q26" s="769"/>
      <c r="R26" s="789"/>
      <c r="S26" s="770">
        <f>+L26*O26</f>
        <v>51562.05</v>
      </c>
      <c r="T26" s="770">
        <f>+L26*P26</f>
        <v>0</v>
      </c>
      <c r="U26" s="770">
        <f>+L26*Q26</f>
        <v>0</v>
      </c>
      <c r="V26" s="705">
        <f>+L26*R26</f>
        <v>0</v>
      </c>
      <c r="W26" s="664"/>
    </row>
    <row r="27" spans="1:23" s="754" customFormat="1" ht="14.25">
      <c r="A27" s="758"/>
      <c r="B27" s="596" t="s">
        <v>560</v>
      </c>
      <c r="C27" s="808" t="s">
        <v>564</v>
      </c>
      <c r="D27" s="28" t="s">
        <v>152</v>
      </c>
      <c r="E27" s="30">
        <v>1</v>
      </c>
      <c r="F27" s="28">
        <v>2500</v>
      </c>
      <c r="G27" s="28" t="s">
        <v>634</v>
      </c>
      <c r="H27" s="28">
        <v>1</v>
      </c>
      <c r="I27" s="28" t="s">
        <v>633</v>
      </c>
      <c r="J27" s="600">
        <f>22*1.1</f>
        <v>24.200000000000003</v>
      </c>
      <c r="K27" s="722">
        <f>+J27/txc</f>
        <v>22</v>
      </c>
      <c r="L27" s="722">
        <f>E27*F27*H27*K27</f>
        <v>55000</v>
      </c>
      <c r="M27" s="717"/>
      <c r="N27" s="764"/>
      <c r="O27" s="768">
        <v>1</v>
      </c>
      <c r="P27" s="769"/>
      <c r="Q27" s="769"/>
      <c r="R27" s="789"/>
      <c r="S27" s="770">
        <f>+L27*O27</f>
        <v>55000</v>
      </c>
      <c r="T27" s="770">
        <f>+L27*P27</f>
        <v>0</v>
      </c>
      <c r="U27" s="770">
        <f>+L27*Q27</f>
        <v>0</v>
      </c>
      <c r="V27" s="705">
        <f>+L27*R27</f>
        <v>0</v>
      </c>
      <c r="W27" s="664"/>
    </row>
    <row r="28" spans="1:23" s="677" customFormat="1" ht="22.5">
      <c r="A28" s="678"/>
      <c r="B28" s="596" t="s">
        <v>561</v>
      </c>
      <c r="C28" s="29" t="s">
        <v>650</v>
      </c>
      <c r="D28" s="28" t="s">
        <v>152</v>
      </c>
      <c r="E28" s="30">
        <v>1</v>
      </c>
      <c r="F28" s="28">
        <v>1</v>
      </c>
      <c r="G28" s="28" t="s">
        <v>631</v>
      </c>
      <c r="H28" s="28">
        <v>1</v>
      </c>
      <c r="I28" s="28" t="s">
        <v>633</v>
      </c>
      <c r="J28" s="600">
        <v>11000</v>
      </c>
      <c r="K28" s="722">
        <f>+J28/txc</f>
        <v>10000</v>
      </c>
      <c r="L28" s="722">
        <f>E28*F28*H28*K28</f>
        <v>10000</v>
      </c>
      <c r="M28" s="717"/>
      <c r="N28" s="594"/>
      <c r="O28" s="768">
        <v>1</v>
      </c>
      <c r="P28" s="769"/>
      <c r="Q28" s="769"/>
      <c r="R28" s="789"/>
      <c r="S28" s="770">
        <f>+L28*O28</f>
        <v>10000</v>
      </c>
      <c r="T28" s="770">
        <f>+L28*P28</f>
        <v>0</v>
      </c>
      <c r="U28" s="770">
        <f>+L28*Q28</f>
        <v>0</v>
      </c>
      <c r="V28" s="705">
        <f>+L28*R28</f>
        <v>0</v>
      </c>
      <c r="W28" s="664"/>
    </row>
    <row r="29" spans="1:23" s="675" customFormat="1" ht="14.25">
      <c r="A29" s="676"/>
      <c r="B29" s="720" t="s">
        <v>29</v>
      </c>
      <c r="C29" s="719" t="s">
        <v>115</v>
      </c>
      <c r="D29" s="718"/>
      <c r="E29" s="591"/>
      <c r="F29" s="590"/>
      <c r="G29" s="590"/>
      <c r="H29" s="590"/>
      <c r="I29" s="590"/>
      <c r="J29" s="592"/>
      <c r="K29" s="593"/>
      <c r="L29" s="508">
        <f>SUM(L30:L32)</f>
        <v>0</v>
      </c>
      <c r="M29" s="695"/>
      <c r="N29" s="594"/>
      <c r="O29" s="690">
        <f aca="true" t="shared" si="9" ref="O29:V29">SUM(O30:O32)</f>
        <v>0</v>
      </c>
      <c r="P29" s="697">
        <f t="shared" si="9"/>
        <v>0</v>
      </c>
      <c r="Q29" s="697">
        <f t="shared" si="9"/>
        <v>0</v>
      </c>
      <c r="R29" s="697">
        <f t="shared" si="9"/>
        <v>0</v>
      </c>
      <c r="S29" s="741">
        <f t="shared" si="9"/>
        <v>0</v>
      </c>
      <c r="T29" s="741">
        <f t="shared" si="9"/>
        <v>0</v>
      </c>
      <c r="U29" s="741">
        <f t="shared" si="9"/>
        <v>0</v>
      </c>
      <c r="V29" s="704">
        <f t="shared" si="9"/>
        <v>0</v>
      </c>
      <c r="W29" s="664"/>
    </row>
    <row r="30" spans="1:23" s="675" customFormat="1" ht="14.25">
      <c r="A30" s="676"/>
      <c r="B30" s="63" t="s">
        <v>30</v>
      </c>
      <c r="C30" s="29"/>
      <c r="D30" s="28"/>
      <c r="E30" s="599"/>
      <c r="F30" s="598"/>
      <c r="G30" s="598"/>
      <c r="H30" s="598"/>
      <c r="I30" s="598"/>
      <c r="J30" s="600"/>
      <c r="K30" s="722">
        <f>+J30/txc</f>
        <v>0</v>
      </c>
      <c r="L30" s="722">
        <f>E30*F30*H30*K30</f>
        <v>0</v>
      </c>
      <c r="M30" s="717"/>
      <c r="N30" s="594"/>
      <c r="O30" s="768"/>
      <c r="P30" s="769"/>
      <c r="Q30" s="769"/>
      <c r="R30" s="789"/>
      <c r="S30" s="770">
        <f>+L30*O30</f>
        <v>0</v>
      </c>
      <c r="T30" s="770">
        <f>+L30*P30</f>
        <v>0</v>
      </c>
      <c r="U30" s="770">
        <f>+L30*Q30</f>
        <v>0</v>
      </c>
      <c r="V30" s="705">
        <f>+L30*R30</f>
        <v>0</v>
      </c>
      <c r="W30" s="664"/>
    </row>
    <row r="31" spans="1:23" s="675" customFormat="1" ht="14.25">
      <c r="A31" s="676"/>
      <c r="B31" s="63" t="s">
        <v>31</v>
      </c>
      <c r="C31" s="29"/>
      <c r="D31" s="28"/>
      <c r="E31" s="599"/>
      <c r="F31" s="598"/>
      <c r="G31" s="598"/>
      <c r="H31" s="598"/>
      <c r="I31" s="598"/>
      <c r="J31" s="600"/>
      <c r="K31" s="722">
        <f>+J31/txc</f>
        <v>0</v>
      </c>
      <c r="L31" s="722">
        <f>E31*F31*H31*K31</f>
        <v>0</v>
      </c>
      <c r="M31" s="717"/>
      <c r="N31" s="594"/>
      <c r="O31" s="768"/>
      <c r="P31" s="769"/>
      <c r="Q31" s="769"/>
      <c r="R31" s="789"/>
      <c r="S31" s="770">
        <f>+L31*O31</f>
        <v>0</v>
      </c>
      <c r="T31" s="770">
        <f>+L31*P31</f>
        <v>0</v>
      </c>
      <c r="U31" s="770">
        <f>+L31*Q31</f>
        <v>0</v>
      </c>
      <c r="V31" s="705">
        <f>+L31*R31</f>
        <v>0</v>
      </c>
      <c r="W31" s="664"/>
    </row>
    <row r="32" spans="1:23" s="677" customFormat="1" ht="14.25">
      <c r="A32" s="678"/>
      <c r="B32" s="63"/>
      <c r="C32" s="29"/>
      <c r="D32" s="28"/>
      <c r="E32" s="599"/>
      <c r="F32" s="598"/>
      <c r="G32" s="598"/>
      <c r="H32" s="598"/>
      <c r="I32" s="598"/>
      <c r="J32" s="600"/>
      <c r="K32" s="722">
        <f>+J32/txc</f>
        <v>0</v>
      </c>
      <c r="L32" s="722">
        <f>E32*F32*H32*K32</f>
        <v>0</v>
      </c>
      <c r="M32" s="717"/>
      <c r="N32" s="594"/>
      <c r="O32" s="768"/>
      <c r="P32" s="769"/>
      <c r="Q32" s="769"/>
      <c r="R32" s="789"/>
      <c r="S32" s="770">
        <f>+L32*O32</f>
        <v>0</v>
      </c>
      <c r="T32" s="770">
        <f>+L32*P32</f>
        <v>0</v>
      </c>
      <c r="U32" s="770">
        <f>+L32*Q32</f>
        <v>0</v>
      </c>
      <c r="V32" s="705">
        <f>+L32*R32</f>
        <v>0</v>
      </c>
      <c r="W32" s="664"/>
    </row>
    <row r="33" spans="1:23" s="675" customFormat="1" ht="14.25">
      <c r="A33" s="676"/>
      <c r="B33" s="720" t="s">
        <v>32</v>
      </c>
      <c r="C33" s="719" t="s">
        <v>116</v>
      </c>
      <c r="D33" s="718"/>
      <c r="E33" s="591"/>
      <c r="F33" s="590"/>
      <c r="G33" s="590"/>
      <c r="H33" s="590"/>
      <c r="I33" s="590"/>
      <c r="J33" s="592"/>
      <c r="K33" s="593"/>
      <c r="L33" s="508">
        <f>SUM(L34:L36)</f>
        <v>0</v>
      </c>
      <c r="M33" s="695"/>
      <c r="N33" s="594"/>
      <c r="O33" s="690">
        <f aca="true" t="shared" si="10" ref="O33:V33">SUM(O34:O36)</f>
        <v>0</v>
      </c>
      <c r="P33" s="697">
        <f t="shared" si="10"/>
        <v>0</v>
      </c>
      <c r="Q33" s="697">
        <f t="shared" si="10"/>
        <v>0</v>
      </c>
      <c r="R33" s="697">
        <f t="shared" si="10"/>
        <v>0</v>
      </c>
      <c r="S33" s="741">
        <f t="shared" si="10"/>
        <v>0</v>
      </c>
      <c r="T33" s="741">
        <f t="shared" si="10"/>
        <v>0</v>
      </c>
      <c r="U33" s="741">
        <f t="shared" si="10"/>
        <v>0</v>
      </c>
      <c r="V33" s="704">
        <f t="shared" si="10"/>
        <v>0</v>
      </c>
      <c r="W33" s="664"/>
    </row>
    <row r="34" spans="1:23" s="675" customFormat="1" ht="14.25">
      <c r="A34" s="676"/>
      <c r="B34" s="63" t="s">
        <v>33</v>
      </c>
      <c r="C34" s="29"/>
      <c r="D34" s="28"/>
      <c r="E34" s="599"/>
      <c r="F34" s="598"/>
      <c r="G34" s="598"/>
      <c r="H34" s="598"/>
      <c r="I34" s="598"/>
      <c r="J34" s="600"/>
      <c r="K34" s="722">
        <f>+J34/txc</f>
        <v>0</v>
      </c>
      <c r="L34" s="722">
        <f>E34*F34*H34*K34</f>
        <v>0</v>
      </c>
      <c r="M34" s="717"/>
      <c r="N34" s="594"/>
      <c r="O34" s="768"/>
      <c r="P34" s="769"/>
      <c r="Q34" s="769"/>
      <c r="R34" s="789"/>
      <c r="S34" s="770">
        <f>+L34*O34</f>
        <v>0</v>
      </c>
      <c r="T34" s="770">
        <f>+L34*P34</f>
        <v>0</v>
      </c>
      <c r="U34" s="770">
        <f>+L34*Q34</f>
        <v>0</v>
      </c>
      <c r="V34" s="705">
        <f>+L34*R34</f>
        <v>0</v>
      </c>
      <c r="W34" s="664"/>
    </row>
    <row r="35" spans="1:23" s="675" customFormat="1" ht="14.25">
      <c r="A35" s="676"/>
      <c r="B35" s="63" t="s">
        <v>34</v>
      </c>
      <c r="C35" s="29"/>
      <c r="D35" s="28"/>
      <c r="E35" s="599"/>
      <c r="F35" s="598"/>
      <c r="G35" s="598"/>
      <c r="H35" s="598"/>
      <c r="I35" s="598"/>
      <c r="J35" s="600"/>
      <c r="K35" s="722">
        <f>+J35/txc</f>
        <v>0</v>
      </c>
      <c r="L35" s="722">
        <f>E35*F35*H35*K35</f>
        <v>0</v>
      </c>
      <c r="M35" s="717"/>
      <c r="N35" s="594"/>
      <c r="O35" s="768"/>
      <c r="P35" s="769"/>
      <c r="Q35" s="769"/>
      <c r="R35" s="789"/>
      <c r="S35" s="770">
        <f>+L35*O35</f>
        <v>0</v>
      </c>
      <c r="T35" s="770">
        <f>+L35*P35</f>
        <v>0</v>
      </c>
      <c r="U35" s="770">
        <f>+L35*Q35</f>
        <v>0</v>
      </c>
      <c r="V35" s="705">
        <f>+L35*R35</f>
        <v>0</v>
      </c>
      <c r="W35" s="664"/>
    </row>
    <row r="36" spans="1:23" s="677" customFormat="1" ht="14.25">
      <c r="A36" s="678"/>
      <c r="B36" s="63"/>
      <c r="C36" s="29"/>
      <c r="D36" s="28"/>
      <c r="E36" s="599"/>
      <c r="F36" s="598"/>
      <c r="G36" s="598"/>
      <c r="H36" s="598"/>
      <c r="I36" s="598"/>
      <c r="J36" s="600"/>
      <c r="K36" s="722">
        <f>+J36/txc</f>
        <v>0</v>
      </c>
      <c r="L36" s="722">
        <f>E36*F36*H36*K36</f>
        <v>0</v>
      </c>
      <c r="M36" s="717"/>
      <c r="N36" s="594"/>
      <c r="O36" s="768"/>
      <c r="P36" s="769"/>
      <c r="Q36" s="769"/>
      <c r="R36" s="789"/>
      <c r="S36" s="770">
        <f>+L36*O36</f>
        <v>0</v>
      </c>
      <c r="T36" s="770">
        <f>+L36*P36</f>
        <v>0</v>
      </c>
      <c r="U36" s="770">
        <f>+L36*Q36</f>
        <v>0</v>
      </c>
      <c r="V36" s="705">
        <f>+L36*R36</f>
        <v>0</v>
      </c>
      <c r="W36" s="664"/>
    </row>
    <row r="37" spans="1:23" s="675" customFormat="1" ht="14.25">
      <c r="A37" s="676"/>
      <c r="B37" s="720" t="s">
        <v>35</v>
      </c>
      <c r="C37" s="719" t="s">
        <v>117</v>
      </c>
      <c r="D37" s="718"/>
      <c r="E37" s="591"/>
      <c r="F37" s="590"/>
      <c r="G37" s="590"/>
      <c r="H37" s="590"/>
      <c r="I37" s="590"/>
      <c r="J37" s="592"/>
      <c r="K37" s="593"/>
      <c r="L37" s="508">
        <f>SUM(L38:L40)</f>
        <v>0</v>
      </c>
      <c r="M37" s="695"/>
      <c r="N37" s="594"/>
      <c r="O37" s="690">
        <f aca="true" t="shared" si="11" ref="O37:V37">SUM(O38:O40)</f>
        <v>0</v>
      </c>
      <c r="P37" s="697">
        <f t="shared" si="11"/>
        <v>0</v>
      </c>
      <c r="Q37" s="697">
        <f t="shared" si="11"/>
        <v>0</v>
      </c>
      <c r="R37" s="697">
        <f t="shared" si="11"/>
        <v>0</v>
      </c>
      <c r="S37" s="741">
        <f t="shared" si="11"/>
        <v>0</v>
      </c>
      <c r="T37" s="741">
        <f t="shared" si="11"/>
        <v>0</v>
      </c>
      <c r="U37" s="741">
        <f t="shared" si="11"/>
        <v>0</v>
      </c>
      <c r="V37" s="704">
        <f t="shared" si="11"/>
        <v>0</v>
      </c>
      <c r="W37" s="664"/>
    </row>
    <row r="38" spans="1:23" s="675" customFormat="1" ht="14.25">
      <c r="A38" s="676"/>
      <c r="B38" s="63" t="s">
        <v>36</v>
      </c>
      <c r="C38" s="29"/>
      <c r="D38" s="28"/>
      <c r="E38" s="599"/>
      <c r="F38" s="598"/>
      <c r="G38" s="598"/>
      <c r="H38" s="598"/>
      <c r="I38" s="598"/>
      <c r="J38" s="600"/>
      <c r="K38" s="722">
        <f>+J38/txc</f>
        <v>0</v>
      </c>
      <c r="L38" s="722">
        <f>E38*F38*H38*K38</f>
        <v>0</v>
      </c>
      <c r="M38" s="717"/>
      <c r="N38" s="594"/>
      <c r="O38" s="768"/>
      <c r="P38" s="769"/>
      <c r="Q38" s="769"/>
      <c r="R38" s="789"/>
      <c r="S38" s="770">
        <f>+L38*O38</f>
        <v>0</v>
      </c>
      <c r="T38" s="770">
        <f>+L38*P38</f>
        <v>0</v>
      </c>
      <c r="U38" s="770">
        <f>+L38*Q38</f>
        <v>0</v>
      </c>
      <c r="V38" s="705">
        <f>+L38*R38</f>
        <v>0</v>
      </c>
      <c r="W38" s="664"/>
    </row>
    <row r="39" spans="1:23" s="675" customFormat="1" ht="14.25">
      <c r="A39" s="676"/>
      <c r="B39" s="63" t="s">
        <v>37</v>
      </c>
      <c r="C39" s="29"/>
      <c r="D39" s="28"/>
      <c r="E39" s="599"/>
      <c r="F39" s="598"/>
      <c r="G39" s="598"/>
      <c r="H39" s="598"/>
      <c r="I39" s="598"/>
      <c r="J39" s="600"/>
      <c r="K39" s="722">
        <f>+J39/txc</f>
        <v>0</v>
      </c>
      <c r="L39" s="722">
        <f>E39*F39*H39*K39</f>
        <v>0</v>
      </c>
      <c r="M39" s="717"/>
      <c r="N39" s="594"/>
      <c r="O39" s="768"/>
      <c r="P39" s="769"/>
      <c r="Q39" s="769"/>
      <c r="R39" s="789"/>
      <c r="S39" s="770">
        <f>+L39*O39</f>
        <v>0</v>
      </c>
      <c r="T39" s="770">
        <f>+L39*P39</f>
        <v>0</v>
      </c>
      <c r="U39" s="770">
        <f>+L39*Q39</f>
        <v>0</v>
      </c>
      <c r="V39" s="705">
        <f>+L39*R39</f>
        <v>0</v>
      </c>
      <c r="W39" s="664"/>
    </row>
    <row r="40" spans="1:23" s="677" customFormat="1" ht="14.25">
      <c r="A40" s="678"/>
      <c r="B40" s="63"/>
      <c r="C40" s="29"/>
      <c r="D40" s="28"/>
      <c r="E40" s="599"/>
      <c r="F40" s="598"/>
      <c r="G40" s="598"/>
      <c r="H40" s="598"/>
      <c r="I40" s="598"/>
      <c r="J40" s="600"/>
      <c r="K40" s="722">
        <f>+J40/txc</f>
        <v>0</v>
      </c>
      <c r="L40" s="722">
        <f>E40*F40*H40*K40</f>
        <v>0</v>
      </c>
      <c r="M40" s="717"/>
      <c r="N40" s="594"/>
      <c r="O40" s="768"/>
      <c r="P40" s="769"/>
      <c r="Q40" s="769"/>
      <c r="R40" s="789"/>
      <c r="S40" s="770">
        <f>+L40*O40</f>
        <v>0</v>
      </c>
      <c r="T40" s="770">
        <f>+L40*P40</f>
        <v>0</v>
      </c>
      <c r="U40" s="770">
        <f>+L40*Q40</f>
        <v>0</v>
      </c>
      <c r="V40" s="705">
        <f>+L40*R40</f>
        <v>0</v>
      </c>
      <c r="W40" s="664"/>
    </row>
    <row r="41" spans="1:23" s="675" customFormat="1" ht="22.5">
      <c r="A41" s="676"/>
      <c r="B41" s="720" t="s">
        <v>38</v>
      </c>
      <c r="C41" s="719" t="s">
        <v>118</v>
      </c>
      <c r="D41" s="718"/>
      <c r="E41" s="591"/>
      <c r="F41" s="590"/>
      <c r="G41" s="590"/>
      <c r="H41" s="590"/>
      <c r="I41" s="590"/>
      <c r="J41" s="592"/>
      <c r="K41" s="593"/>
      <c r="L41" s="508">
        <f>SUM(L42:L44)</f>
        <v>123726</v>
      </c>
      <c r="M41" s="695"/>
      <c r="N41" s="594"/>
      <c r="O41" s="690">
        <f aca="true" t="shared" si="12" ref="O41:V41">SUM(O42:O44)</f>
        <v>0</v>
      </c>
      <c r="P41" s="697">
        <f>SUM(P42:P44)/2</f>
        <v>1</v>
      </c>
      <c r="Q41" s="697">
        <f t="shared" si="12"/>
        <v>0</v>
      </c>
      <c r="R41" s="697">
        <f t="shared" si="12"/>
        <v>0</v>
      </c>
      <c r="S41" s="741">
        <f t="shared" si="12"/>
        <v>0</v>
      </c>
      <c r="T41" s="741">
        <f t="shared" si="12"/>
        <v>123726</v>
      </c>
      <c r="U41" s="741">
        <f t="shared" si="12"/>
        <v>0</v>
      </c>
      <c r="V41" s="704">
        <f t="shared" si="12"/>
        <v>0</v>
      </c>
      <c r="W41" s="664"/>
    </row>
    <row r="42" spans="1:23" s="675" customFormat="1" ht="22.5">
      <c r="A42" s="676"/>
      <c r="B42" s="63" t="s">
        <v>39</v>
      </c>
      <c r="C42" s="29" t="s">
        <v>565</v>
      </c>
      <c r="D42" s="28" t="s">
        <v>152</v>
      </c>
      <c r="E42" s="30">
        <v>1</v>
      </c>
      <c r="F42" s="28">
        <v>200</v>
      </c>
      <c r="G42" s="28" t="s">
        <v>635</v>
      </c>
      <c r="H42" s="28">
        <v>3</v>
      </c>
      <c r="I42" s="28" t="s">
        <v>636</v>
      </c>
      <c r="J42" s="600">
        <f>121.21*1.1</f>
        <v>133.33100000000002</v>
      </c>
      <c r="K42" s="722">
        <f>+J42/txc</f>
        <v>121.21000000000001</v>
      </c>
      <c r="L42" s="722">
        <f>E42*F42*H42*K42</f>
        <v>72726</v>
      </c>
      <c r="M42" s="717"/>
      <c r="N42" s="594"/>
      <c r="O42" s="768"/>
      <c r="P42" s="769">
        <v>1</v>
      </c>
      <c r="Q42" s="769"/>
      <c r="R42" s="789"/>
      <c r="S42" s="770">
        <f>+L42*O42</f>
        <v>0</v>
      </c>
      <c r="T42" s="770">
        <f>+L42*P42</f>
        <v>72726</v>
      </c>
      <c r="U42" s="770">
        <f>+L42*Q42</f>
        <v>0</v>
      </c>
      <c r="V42" s="705">
        <f>+L42*R42</f>
        <v>0</v>
      </c>
      <c r="W42" s="664"/>
    </row>
    <row r="43" spans="1:23" s="675" customFormat="1" ht="14.25">
      <c r="A43" s="676"/>
      <c r="B43" s="63" t="s">
        <v>344</v>
      </c>
      <c r="C43" s="29" t="s">
        <v>566</v>
      </c>
      <c r="D43" s="28" t="s">
        <v>152</v>
      </c>
      <c r="E43" s="30">
        <v>1</v>
      </c>
      <c r="F43" s="28">
        <v>200</v>
      </c>
      <c r="G43" s="28" t="s">
        <v>637</v>
      </c>
      <c r="H43" s="28">
        <v>3</v>
      </c>
      <c r="I43" s="28" t="s">
        <v>636</v>
      </c>
      <c r="J43" s="600">
        <f>85*1.1</f>
        <v>93.50000000000001</v>
      </c>
      <c r="K43" s="722">
        <f>+J43/txc</f>
        <v>85</v>
      </c>
      <c r="L43" s="722">
        <f>E43*F43*H43*K43</f>
        <v>51000</v>
      </c>
      <c r="M43" s="717"/>
      <c r="N43" s="594"/>
      <c r="O43" s="768"/>
      <c r="P43" s="769">
        <v>1</v>
      </c>
      <c r="Q43" s="769"/>
      <c r="R43" s="789"/>
      <c r="S43" s="770">
        <f>+L43*O43</f>
        <v>0</v>
      </c>
      <c r="T43" s="770">
        <f>+L43*P43</f>
        <v>51000</v>
      </c>
      <c r="U43" s="770">
        <f>+L43*Q43</f>
        <v>0</v>
      </c>
      <c r="V43" s="705">
        <f>+L43*R43</f>
        <v>0</v>
      </c>
      <c r="W43" s="664"/>
    </row>
    <row r="44" spans="1:23" s="677" customFormat="1" ht="14.25">
      <c r="A44" s="678"/>
      <c r="B44" s="63"/>
      <c r="C44"/>
      <c r="D44" s="28"/>
      <c r="E44" s="599"/>
      <c r="F44" s="598"/>
      <c r="G44" s="598"/>
      <c r="H44" s="598"/>
      <c r="I44" s="598"/>
      <c r="J44" s="600"/>
      <c r="K44" s="722">
        <f>+J44/txc</f>
        <v>0</v>
      </c>
      <c r="L44" s="722">
        <f>E44*F44*H44*K44</f>
        <v>0</v>
      </c>
      <c r="M44" s="717"/>
      <c r="N44" s="594"/>
      <c r="O44" s="768"/>
      <c r="P44" s="769"/>
      <c r="Q44" s="769"/>
      <c r="R44" s="789"/>
      <c r="S44" s="770">
        <f>+L44*O44</f>
        <v>0</v>
      </c>
      <c r="T44" s="770">
        <f>+L44*P44</f>
        <v>0</v>
      </c>
      <c r="U44" s="770">
        <f>+L44*Q44</f>
        <v>0</v>
      </c>
      <c r="V44" s="705">
        <f>+L44*R44</f>
        <v>0</v>
      </c>
      <c r="W44" s="664"/>
    </row>
    <row r="45" spans="1:23" s="675" customFormat="1" ht="22.5">
      <c r="A45" s="676"/>
      <c r="B45" s="720" t="s">
        <v>40</v>
      </c>
      <c r="C45" s="719" t="s">
        <v>119</v>
      </c>
      <c r="D45" s="718"/>
      <c r="E45" s="591"/>
      <c r="F45" s="590"/>
      <c r="G45" s="590"/>
      <c r="H45" s="590"/>
      <c r="I45" s="590"/>
      <c r="J45" s="592"/>
      <c r="K45" s="593"/>
      <c r="L45" s="508">
        <f>SUM(L46:L48)</f>
        <v>0</v>
      </c>
      <c r="M45" s="695"/>
      <c r="N45" s="594"/>
      <c r="O45" s="690">
        <f aca="true" t="shared" si="13" ref="O45:V45">SUM(O46:O48)</f>
        <v>0</v>
      </c>
      <c r="P45" s="697">
        <f t="shared" si="13"/>
        <v>0</v>
      </c>
      <c r="Q45" s="697">
        <f t="shared" si="13"/>
        <v>0</v>
      </c>
      <c r="R45" s="697">
        <f t="shared" si="13"/>
        <v>0</v>
      </c>
      <c r="S45" s="741">
        <f t="shared" si="13"/>
        <v>0</v>
      </c>
      <c r="T45" s="741">
        <f t="shared" si="13"/>
        <v>0</v>
      </c>
      <c r="U45" s="741">
        <f t="shared" si="13"/>
        <v>0</v>
      </c>
      <c r="V45" s="704">
        <f t="shared" si="13"/>
        <v>0</v>
      </c>
      <c r="W45" s="664"/>
    </row>
    <row r="46" spans="1:23" s="675" customFormat="1" ht="14.25">
      <c r="A46" s="676"/>
      <c r="B46" s="63" t="s">
        <v>41</v>
      </c>
      <c r="C46" s="29"/>
      <c r="D46" s="28"/>
      <c r="E46" s="599"/>
      <c r="F46" s="598"/>
      <c r="G46" s="598"/>
      <c r="H46" s="598"/>
      <c r="I46" s="598"/>
      <c r="J46" s="600"/>
      <c r="K46" s="722">
        <f>+J46/txc</f>
        <v>0</v>
      </c>
      <c r="L46" s="722">
        <f>E46*F46*H46*K46</f>
        <v>0</v>
      </c>
      <c r="M46" s="717"/>
      <c r="N46" s="594"/>
      <c r="O46" s="768"/>
      <c r="P46" s="769"/>
      <c r="Q46" s="769"/>
      <c r="R46" s="789"/>
      <c r="S46" s="770">
        <f>+L46*O46</f>
        <v>0</v>
      </c>
      <c r="T46" s="770">
        <f>+L46*P46</f>
        <v>0</v>
      </c>
      <c r="U46" s="770">
        <f>+L46*Q46</f>
        <v>0</v>
      </c>
      <c r="V46" s="705">
        <f>+L46*R46</f>
        <v>0</v>
      </c>
      <c r="W46" s="664"/>
    </row>
    <row r="47" spans="1:23" s="675" customFormat="1" ht="14.25">
      <c r="A47" s="676"/>
      <c r="B47" s="63" t="s">
        <v>42</v>
      </c>
      <c r="C47" s="29"/>
      <c r="D47" s="28"/>
      <c r="E47" s="599"/>
      <c r="F47" s="598"/>
      <c r="G47" s="598"/>
      <c r="H47" s="598"/>
      <c r="I47" s="598"/>
      <c r="J47" s="600"/>
      <c r="K47" s="722">
        <f>+J47/txc</f>
        <v>0</v>
      </c>
      <c r="L47" s="722">
        <f>E47*F47*H47*K47</f>
        <v>0</v>
      </c>
      <c r="M47" s="717"/>
      <c r="N47" s="594"/>
      <c r="O47" s="768"/>
      <c r="P47" s="769"/>
      <c r="Q47" s="769"/>
      <c r="R47" s="789"/>
      <c r="S47" s="770">
        <f>+L47*O47</f>
        <v>0</v>
      </c>
      <c r="T47" s="770">
        <f>+L47*P47</f>
        <v>0</v>
      </c>
      <c r="U47" s="770">
        <f>+L47*Q47</f>
        <v>0</v>
      </c>
      <c r="V47" s="705">
        <f>+L47*R47</f>
        <v>0</v>
      </c>
      <c r="W47" s="664"/>
    </row>
    <row r="48" spans="1:23" s="677" customFormat="1" ht="14.25">
      <c r="A48" s="678"/>
      <c r="B48" s="63"/>
      <c r="C48" s="29"/>
      <c r="D48" s="28"/>
      <c r="E48" s="599"/>
      <c r="F48" s="598"/>
      <c r="G48" s="598"/>
      <c r="H48" s="598"/>
      <c r="I48" s="598"/>
      <c r="J48" s="600"/>
      <c r="K48" s="722">
        <f>+J48/txc</f>
        <v>0</v>
      </c>
      <c r="L48" s="722">
        <f>E48*F48*H48*K48</f>
        <v>0</v>
      </c>
      <c r="M48" s="717"/>
      <c r="N48" s="594"/>
      <c r="O48" s="768"/>
      <c r="P48" s="769"/>
      <c r="Q48" s="769"/>
      <c r="R48" s="789"/>
      <c r="S48" s="770">
        <f>+L48*O48</f>
        <v>0</v>
      </c>
      <c r="T48" s="770">
        <f>+L48*P48</f>
        <v>0</v>
      </c>
      <c r="U48" s="770">
        <f>+L48*Q48</f>
        <v>0</v>
      </c>
      <c r="V48" s="705">
        <f>+L48*R48</f>
        <v>0</v>
      </c>
      <c r="W48" s="664"/>
    </row>
    <row r="49" spans="1:23" s="675" customFormat="1" ht="14.25">
      <c r="A49" s="676"/>
      <c r="B49" s="720" t="s">
        <v>43</v>
      </c>
      <c r="C49" s="719" t="s">
        <v>120</v>
      </c>
      <c r="D49" s="718"/>
      <c r="E49" s="591"/>
      <c r="F49" s="590"/>
      <c r="G49" s="590"/>
      <c r="H49" s="590"/>
      <c r="I49" s="590"/>
      <c r="J49" s="592"/>
      <c r="K49" s="593"/>
      <c r="L49" s="508">
        <f>SUM(L50:L52)</f>
        <v>9999.999999999998</v>
      </c>
      <c r="M49" s="695"/>
      <c r="N49" s="594"/>
      <c r="O49" s="690">
        <f aca="true" t="shared" si="14" ref="O49:V49">SUM(O50:O52)</f>
        <v>0.5</v>
      </c>
      <c r="P49" s="697">
        <f t="shared" si="14"/>
        <v>0.5</v>
      </c>
      <c r="Q49" s="697">
        <f t="shared" si="14"/>
        <v>0</v>
      </c>
      <c r="R49" s="697">
        <f t="shared" si="14"/>
        <v>0</v>
      </c>
      <c r="S49" s="741">
        <f t="shared" si="14"/>
        <v>4999.999999999999</v>
      </c>
      <c r="T49" s="741">
        <f t="shared" si="14"/>
        <v>4999.999999999999</v>
      </c>
      <c r="U49" s="741">
        <f t="shared" si="14"/>
        <v>0</v>
      </c>
      <c r="V49" s="704">
        <f t="shared" si="14"/>
        <v>0</v>
      </c>
      <c r="W49" s="664"/>
    </row>
    <row r="50" spans="1:23" s="675" customFormat="1" ht="14.25">
      <c r="A50" s="676"/>
      <c r="B50" s="63" t="s">
        <v>44</v>
      </c>
      <c r="C50" s="29" t="s">
        <v>638</v>
      </c>
      <c r="D50" s="28" t="s">
        <v>152</v>
      </c>
      <c r="E50" s="30">
        <v>1</v>
      </c>
      <c r="F50" s="28">
        <v>20</v>
      </c>
      <c r="G50" s="28" t="s">
        <v>389</v>
      </c>
      <c r="H50" s="28">
        <v>1</v>
      </c>
      <c r="I50" s="28" t="s">
        <v>633</v>
      </c>
      <c r="J50" s="600">
        <v>550</v>
      </c>
      <c r="K50" s="722">
        <f>+J50/txc</f>
        <v>499.99999999999994</v>
      </c>
      <c r="L50" s="722">
        <f>E50*F50*H50*K50</f>
        <v>9999.999999999998</v>
      </c>
      <c r="M50" s="717"/>
      <c r="N50" s="594"/>
      <c r="O50" s="768">
        <v>0.5</v>
      </c>
      <c r="P50" s="769">
        <v>0.5</v>
      </c>
      <c r="Q50" s="769"/>
      <c r="R50" s="789"/>
      <c r="S50" s="770">
        <f>+L50*O50</f>
        <v>4999.999999999999</v>
      </c>
      <c r="T50" s="770">
        <f>+L50*P50</f>
        <v>4999.999999999999</v>
      </c>
      <c r="U50" s="770">
        <f>+L50*Q50</f>
        <v>0</v>
      </c>
      <c r="V50" s="705">
        <f>+L50*R50</f>
        <v>0</v>
      </c>
      <c r="W50" s="664"/>
    </row>
    <row r="51" spans="1:23" s="677" customFormat="1" ht="14.25">
      <c r="A51" s="678"/>
      <c r="B51" s="63" t="s">
        <v>45</v>
      </c>
      <c r="C51" s="29"/>
      <c r="D51" s="28"/>
      <c r="E51" s="599"/>
      <c r="F51" s="598"/>
      <c r="G51" s="598"/>
      <c r="H51" s="598"/>
      <c r="I51" s="598"/>
      <c r="J51" s="600"/>
      <c r="K51" s="722">
        <f>+J51/txc</f>
        <v>0</v>
      </c>
      <c r="L51" s="722">
        <f>E51*F51*H51*K51</f>
        <v>0</v>
      </c>
      <c r="M51" s="717"/>
      <c r="N51" s="594"/>
      <c r="O51" s="768"/>
      <c r="P51" s="769"/>
      <c r="Q51" s="769"/>
      <c r="R51" s="789"/>
      <c r="S51" s="770">
        <f>+L51*O51</f>
        <v>0</v>
      </c>
      <c r="T51" s="770">
        <f>+L51*P51</f>
        <v>0</v>
      </c>
      <c r="U51" s="770">
        <f>+L51*Q51</f>
        <v>0</v>
      </c>
      <c r="V51" s="705">
        <f>+L51*R51</f>
        <v>0</v>
      </c>
      <c r="W51" s="664"/>
    </row>
    <row r="52" spans="1:23" s="677" customFormat="1" ht="14.25">
      <c r="A52" s="678"/>
      <c r="B52" s="63"/>
      <c r="C52" s="29"/>
      <c r="D52" s="28"/>
      <c r="E52" s="599"/>
      <c r="F52" s="598"/>
      <c r="G52" s="598"/>
      <c r="H52" s="598"/>
      <c r="I52" s="598"/>
      <c r="J52" s="600"/>
      <c r="K52" s="722">
        <f>+J52/txc</f>
        <v>0</v>
      </c>
      <c r="L52" s="722">
        <f>E52*F52*H52*K52</f>
        <v>0</v>
      </c>
      <c r="M52" s="717"/>
      <c r="N52" s="594"/>
      <c r="O52" s="768"/>
      <c r="P52" s="769"/>
      <c r="Q52" s="769"/>
      <c r="R52" s="789"/>
      <c r="S52" s="770">
        <f>+L52*O52</f>
        <v>0</v>
      </c>
      <c r="T52" s="770">
        <f>+L52*P52</f>
        <v>0</v>
      </c>
      <c r="U52" s="770">
        <f>+L52*Q52</f>
        <v>0</v>
      </c>
      <c r="V52" s="705">
        <f>+L52*R52</f>
        <v>0</v>
      </c>
      <c r="W52" s="664"/>
    </row>
    <row r="53" spans="1:23" s="560" customFormat="1" ht="22.5">
      <c r="A53" s="566"/>
      <c r="B53" s="720" t="s">
        <v>46</v>
      </c>
      <c r="C53" s="719" t="s">
        <v>121</v>
      </c>
      <c r="D53" s="718"/>
      <c r="E53" s="591"/>
      <c r="F53" s="590"/>
      <c r="G53" s="590"/>
      <c r="H53" s="590"/>
      <c r="I53" s="590"/>
      <c r="J53" s="592"/>
      <c r="K53" s="593"/>
      <c r="L53" s="508">
        <f>SUM(L54:L56)</f>
        <v>0</v>
      </c>
      <c r="M53" s="695"/>
      <c r="N53" s="594"/>
      <c r="O53" s="690">
        <f aca="true" t="shared" si="15" ref="O53:V53">SUM(O54:O56)</f>
        <v>0</v>
      </c>
      <c r="P53" s="697">
        <f t="shared" si="15"/>
        <v>0</v>
      </c>
      <c r="Q53" s="697">
        <f t="shared" si="15"/>
        <v>0</v>
      </c>
      <c r="R53" s="697">
        <f t="shared" si="15"/>
        <v>0</v>
      </c>
      <c r="S53" s="741">
        <f t="shared" si="15"/>
        <v>0</v>
      </c>
      <c r="T53" s="741">
        <f t="shared" si="15"/>
        <v>0</v>
      </c>
      <c r="U53" s="741">
        <f t="shared" si="15"/>
        <v>0</v>
      </c>
      <c r="V53" s="704">
        <f t="shared" si="15"/>
        <v>0</v>
      </c>
      <c r="W53" s="664"/>
    </row>
    <row r="54" spans="1:23" s="560" customFormat="1" ht="14.25">
      <c r="A54" s="566"/>
      <c r="B54" s="63" t="s">
        <v>47</v>
      </c>
      <c r="C54" s="29"/>
      <c r="D54" s="28"/>
      <c r="E54" s="599"/>
      <c r="F54" s="598"/>
      <c r="G54" s="598"/>
      <c r="H54" s="598"/>
      <c r="I54" s="598"/>
      <c r="J54" s="600"/>
      <c r="K54" s="722">
        <f>+J54/txc</f>
        <v>0</v>
      </c>
      <c r="L54" s="722">
        <f>E54*F54*H54*K54</f>
        <v>0</v>
      </c>
      <c r="M54" s="717"/>
      <c r="N54" s="594"/>
      <c r="O54" s="768"/>
      <c r="P54" s="769"/>
      <c r="Q54" s="769"/>
      <c r="R54" s="789"/>
      <c r="S54" s="770">
        <f>+L54*O54</f>
        <v>0</v>
      </c>
      <c r="T54" s="770">
        <f>+L54*P54</f>
        <v>0</v>
      </c>
      <c r="U54" s="770">
        <f>+L54*Q54</f>
        <v>0</v>
      </c>
      <c r="V54" s="705">
        <f>+L54*R54</f>
        <v>0</v>
      </c>
      <c r="W54" s="664"/>
    </row>
    <row r="55" spans="1:23" s="560" customFormat="1" ht="12.75" customHeight="1">
      <c r="A55" s="566"/>
      <c r="B55" s="63" t="s">
        <v>48</v>
      </c>
      <c r="C55" s="29"/>
      <c r="D55" s="28"/>
      <c r="E55" s="599"/>
      <c r="F55" s="598"/>
      <c r="G55" s="598"/>
      <c r="H55" s="598"/>
      <c r="I55" s="598"/>
      <c r="J55" s="600"/>
      <c r="K55" s="722">
        <f>+J55/txc</f>
        <v>0</v>
      </c>
      <c r="L55" s="722">
        <f>E55*F55*H55*K55</f>
        <v>0</v>
      </c>
      <c r="M55" s="717"/>
      <c r="N55" s="594"/>
      <c r="O55" s="768"/>
      <c r="P55" s="769"/>
      <c r="Q55" s="769"/>
      <c r="R55" s="789"/>
      <c r="S55" s="770">
        <f>+L55*O55</f>
        <v>0</v>
      </c>
      <c r="T55" s="770">
        <f>+L55*P55</f>
        <v>0</v>
      </c>
      <c r="U55" s="770">
        <f>+L55*Q55</f>
        <v>0</v>
      </c>
      <c r="V55" s="705">
        <f>+L55*R55</f>
        <v>0</v>
      </c>
      <c r="W55" s="665"/>
    </row>
    <row r="56" spans="1:23" s="677" customFormat="1" ht="12.75" customHeight="1">
      <c r="A56" s="678"/>
      <c r="B56" s="63"/>
      <c r="C56" s="29"/>
      <c r="D56" s="28"/>
      <c r="E56" s="599"/>
      <c r="F56" s="598"/>
      <c r="G56" s="598"/>
      <c r="H56" s="598"/>
      <c r="I56" s="598"/>
      <c r="J56" s="600"/>
      <c r="K56" s="722">
        <f>+J56/txc</f>
        <v>0</v>
      </c>
      <c r="L56" s="722">
        <f>E56*F56*H56*K56</f>
        <v>0</v>
      </c>
      <c r="M56" s="717"/>
      <c r="N56" s="594"/>
      <c r="O56" s="768"/>
      <c r="P56" s="769"/>
      <c r="Q56" s="769"/>
      <c r="R56" s="789"/>
      <c r="S56" s="770">
        <f>+L56*O56</f>
        <v>0</v>
      </c>
      <c r="T56" s="770">
        <f>+L56*P56</f>
        <v>0</v>
      </c>
      <c r="U56" s="770">
        <f>+L56*Q56</f>
        <v>0</v>
      </c>
      <c r="V56" s="705">
        <f>+L56*R56</f>
        <v>0</v>
      </c>
      <c r="W56" s="665"/>
    </row>
    <row r="57" spans="1:23" ht="14.25">
      <c r="A57" s="566"/>
      <c r="B57" s="604" t="s">
        <v>49</v>
      </c>
      <c r="C57" s="516" t="s">
        <v>506</v>
      </c>
      <c r="D57" s="606"/>
      <c r="E57" s="607"/>
      <c r="F57" s="607"/>
      <c r="G57" s="607"/>
      <c r="H57" s="607"/>
      <c r="I57" s="607"/>
      <c r="J57" s="608"/>
      <c r="K57" s="609"/>
      <c r="L57" s="517">
        <f>+L58+L62</f>
        <v>0</v>
      </c>
      <c r="M57" s="728">
        <f>L57/$L$151</f>
        <v>0</v>
      </c>
      <c r="N57" s="594"/>
      <c r="O57" s="773"/>
      <c r="P57" s="774"/>
      <c r="Q57" s="774"/>
      <c r="R57" s="774"/>
      <c r="S57" s="748">
        <f>+S58+S62</f>
        <v>0</v>
      </c>
      <c r="T57" s="748">
        <f>+T58+T62</f>
        <v>0</v>
      </c>
      <c r="U57" s="748">
        <f>+U58+U62</f>
        <v>0</v>
      </c>
      <c r="V57" s="707">
        <f>+V58+V62</f>
        <v>0</v>
      </c>
      <c r="W57" s="662"/>
    </row>
    <row r="58" spans="1:130" s="603" customFormat="1" ht="14.25">
      <c r="A58" s="567"/>
      <c r="B58" s="588" t="s">
        <v>50</v>
      </c>
      <c r="C58" s="589" t="s">
        <v>130</v>
      </c>
      <c r="D58" s="590"/>
      <c r="E58" s="591"/>
      <c r="F58" s="590"/>
      <c r="G58" s="590"/>
      <c r="H58" s="590"/>
      <c r="I58" s="590"/>
      <c r="J58" s="592"/>
      <c r="K58" s="593"/>
      <c r="L58" s="508">
        <f>SUM(L59:L61)</f>
        <v>0</v>
      </c>
      <c r="M58" s="695"/>
      <c r="N58" s="594"/>
      <c r="O58" s="765">
        <f>SUM(O59:O61)/7</f>
        <v>0</v>
      </c>
      <c r="P58" s="766">
        <f aca="true" t="shared" si="16" ref="P58:V58">SUM(P59:P61)/7</f>
        <v>0</v>
      </c>
      <c r="Q58" s="766">
        <f t="shared" si="16"/>
        <v>0</v>
      </c>
      <c r="R58" s="766">
        <f t="shared" si="16"/>
        <v>0</v>
      </c>
      <c r="S58" s="741">
        <f t="shared" si="16"/>
        <v>0</v>
      </c>
      <c r="T58" s="741">
        <f t="shared" si="16"/>
        <v>0</v>
      </c>
      <c r="U58" s="741">
        <f t="shared" si="16"/>
        <v>0</v>
      </c>
      <c r="V58" s="704">
        <f t="shared" si="16"/>
        <v>0</v>
      </c>
      <c r="W58" s="663"/>
      <c r="X58" s="565"/>
      <c r="Y58" s="565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5"/>
      <c r="AK58" s="565"/>
      <c r="AL58" s="565"/>
      <c r="AM58" s="565"/>
      <c r="AN58" s="565"/>
      <c r="AO58" s="565"/>
      <c r="AP58" s="565"/>
      <c r="AQ58" s="565"/>
      <c r="AR58" s="565"/>
      <c r="AS58" s="565"/>
      <c r="AT58" s="565"/>
      <c r="AU58" s="565"/>
      <c r="AV58" s="565"/>
      <c r="AW58" s="565"/>
      <c r="AX58" s="565"/>
      <c r="AY58" s="565"/>
      <c r="AZ58" s="565"/>
      <c r="BA58" s="565"/>
      <c r="BB58" s="565"/>
      <c r="BC58" s="565"/>
      <c r="BD58" s="565"/>
      <c r="BE58" s="565"/>
      <c r="BF58" s="565"/>
      <c r="BG58" s="565"/>
      <c r="BH58" s="565"/>
      <c r="BI58" s="565"/>
      <c r="BJ58" s="565"/>
      <c r="BK58" s="565"/>
      <c r="BL58" s="565"/>
      <c r="BM58" s="565"/>
      <c r="BN58" s="565"/>
      <c r="BO58" s="565"/>
      <c r="BP58" s="565"/>
      <c r="BQ58" s="565"/>
      <c r="BR58" s="565"/>
      <c r="BS58" s="565"/>
      <c r="BT58" s="565"/>
      <c r="BU58" s="565"/>
      <c r="BV58" s="565"/>
      <c r="BW58" s="565"/>
      <c r="BX58" s="565"/>
      <c r="BY58" s="565"/>
      <c r="BZ58" s="565"/>
      <c r="CA58" s="565"/>
      <c r="CB58" s="565"/>
      <c r="CC58" s="565"/>
      <c r="CD58" s="565"/>
      <c r="CE58" s="565"/>
      <c r="CF58" s="565"/>
      <c r="CG58" s="565"/>
      <c r="CH58" s="565"/>
      <c r="CI58" s="565"/>
      <c r="CJ58" s="565"/>
      <c r="CK58" s="565"/>
      <c r="CL58" s="565"/>
      <c r="CM58" s="565"/>
      <c r="CN58" s="565"/>
      <c r="CO58" s="565"/>
      <c r="CP58" s="565"/>
      <c r="CQ58" s="565"/>
      <c r="CR58" s="565"/>
      <c r="CS58" s="565"/>
      <c r="CT58" s="565"/>
      <c r="CU58" s="565"/>
      <c r="CV58" s="565"/>
      <c r="CW58" s="565"/>
      <c r="CX58" s="565"/>
      <c r="CY58" s="565"/>
      <c r="CZ58" s="565"/>
      <c r="DA58" s="565"/>
      <c r="DB58" s="565"/>
      <c r="DC58" s="565"/>
      <c r="DD58" s="565"/>
      <c r="DE58" s="565"/>
      <c r="DF58" s="565"/>
      <c r="DG58" s="565"/>
      <c r="DH58" s="565"/>
      <c r="DI58" s="565"/>
      <c r="DJ58" s="565"/>
      <c r="DK58" s="565"/>
      <c r="DL58" s="565"/>
      <c r="DM58" s="565"/>
      <c r="DN58" s="565"/>
      <c r="DO58" s="565"/>
      <c r="DP58" s="565"/>
      <c r="DQ58" s="565"/>
      <c r="DR58" s="565"/>
      <c r="DS58" s="565"/>
      <c r="DT58" s="565"/>
      <c r="DU58" s="565"/>
      <c r="DV58" s="565"/>
      <c r="DW58" s="565"/>
      <c r="DX58" s="565"/>
      <c r="DY58" s="565"/>
      <c r="DZ58" s="565"/>
    </row>
    <row r="59" spans="1:130" ht="14.25">
      <c r="A59" s="567"/>
      <c r="B59" s="596" t="s">
        <v>51</v>
      </c>
      <c r="C59" s="611" t="s">
        <v>535</v>
      </c>
      <c r="D59" s="598"/>
      <c r="E59" s="599"/>
      <c r="F59" s="598"/>
      <c r="G59" s="598"/>
      <c r="H59" s="598"/>
      <c r="I59" s="598"/>
      <c r="J59" s="600"/>
      <c r="K59" s="722">
        <f>+J59/txc</f>
        <v>0</v>
      </c>
      <c r="L59" s="601">
        <f>E59*F59*H59*K59</f>
        <v>0</v>
      </c>
      <c r="M59" s="717"/>
      <c r="N59" s="594"/>
      <c r="O59" s="768"/>
      <c r="P59" s="769"/>
      <c r="Q59" s="769"/>
      <c r="R59" s="769"/>
      <c r="S59" s="770">
        <f>+L59*O59</f>
        <v>0</v>
      </c>
      <c r="T59" s="770">
        <f>+L59*P59</f>
        <v>0</v>
      </c>
      <c r="U59" s="770">
        <f>+L59*Q59</f>
        <v>0</v>
      </c>
      <c r="V59" s="705">
        <f>+L59*R59</f>
        <v>0</v>
      </c>
      <c r="W59" s="664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  <c r="BH59" s="565"/>
      <c r="BI59" s="565"/>
      <c r="BJ59" s="565"/>
      <c r="BK59" s="565"/>
      <c r="BL59" s="565"/>
      <c r="BM59" s="565"/>
      <c r="BN59" s="565"/>
      <c r="BO59" s="565"/>
      <c r="BP59" s="565"/>
      <c r="BQ59" s="565"/>
      <c r="BR59" s="565"/>
      <c r="BS59" s="565"/>
      <c r="BT59" s="565"/>
      <c r="BU59" s="565"/>
      <c r="BV59" s="565"/>
      <c r="BW59" s="565"/>
      <c r="BX59" s="565"/>
      <c r="BY59" s="565"/>
      <c r="BZ59" s="565"/>
      <c r="CA59" s="565"/>
      <c r="CB59" s="565"/>
      <c r="CC59" s="565"/>
      <c r="CD59" s="565"/>
      <c r="CE59" s="565"/>
      <c r="CF59" s="565"/>
      <c r="CG59" s="565"/>
      <c r="CH59" s="565"/>
      <c r="CI59" s="565"/>
      <c r="CJ59" s="565"/>
      <c r="CK59" s="565"/>
      <c r="CL59" s="565"/>
      <c r="CM59" s="565"/>
      <c r="CN59" s="565"/>
      <c r="CO59" s="565"/>
      <c r="CP59" s="565"/>
      <c r="CQ59" s="565"/>
      <c r="CR59" s="565"/>
      <c r="CS59" s="565"/>
      <c r="CT59" s="565"/>
      <c r="CU59" s="565"/>
      <c r="CV59" s="565"/>
      <c r="CW59" s="565"/>
      <c r="CX59" s="565"/>
      <c r="CY59" s="565"/>
      <c r="CZ59" s="565"/>
      <c r="DA59" s="565"/>
      <c r="DB59" s="565"/>
      <c r="DC59" s="565"/>
      <c r="DD59" s="565"/>
      <c r="DE59" s="565"/>
      <c r="DF59" s="565"/>
      <c r="DG59" s="565"/>
      <c r="DH59" s="565"/>
      <c r="DI59" s="565"/>
      <c r="DJ59" s="565"/>
      <c r="DK59" s="565"/>
      <c r="DL59" s="565"/>
      <c r="DM59" s="565"/>
      <c r="DN59" s="565"/>
      <c r="DO59" s="565"/>
      <c r="DP59" s="565"/>
      <c r="DQ59" s="565"/>
      <c r="DR59" s="565"/>
      <c r="DS59" s="565"/>
      <c r="DT59" s="565"/>
      <c r="DU59" s="565"/>
      <c r="DV59" s="565"/>
      <c r="DW59" s="565"/>
      <c r="DX59" s="565"/>
      <c r="DY59" s="565"/>
      <c r="DZ59" s="565"/>
    </row>
    <row r="60" spans="1:130" ht="14.25">
      <c r="A60" s="567"/>
      <c r="B60" s="596" t="s">
        <v>52</v>
      </c>
      <c r="C60" s="611" t="s">
        <v>537</v>
      </c>
      <c r="D60" s="598"/>
      <c r="E60" s="599"/>
      <c r="F60" s="598"/>
      <c r="G60" s="598"/>
      <c r="H60" s="598"/>
      <c r="I60" s="598"/>
      <c r="J60" s="600"/>
      <c r="K60" s="722">
        <f>+J60/txc</f>
        <v>0</v>
      </c>
      <c r="L60" s="601">
        <f>E60*F60*H60*K60</f>
        <v>0</v>
      </c>
      <c r="M60" s="717"/>
      <c r="N60" s="594"/>
      <c r="O60" s="768"/>
      <c r="P60" s="769"/>
      <c r="Q60" s="769"/>
      <c r="R60" s="769"/>
      <c r="S60" s="770">
        <f>+L60*O60</f>
        <v>0</v>
      </c>
      <c r="T60" s="770">
        <f>+L60*P60</f>
        <v>0</v>
      </c>
      <c r="U60" s="770">
        <f>+L60*Q60</f>
        <v>0</v>
      </c>
      <c r="V60" s="705">
        <f>+L60*R60</f>
        <v>0</v>
      </c>
      <c r="W60" s="664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5"/>
      <c r="AL60" s="565"/>
      <c r="AM60" s="565"/>
      <c r="AN60" s="565"/>
      <c r="AO60" s="565"/>
      <c r="AP60" s="565"/>
      <c r="AQ60" s="565"/>
      <c r="AR60" s="565"/>
      <c r="AS60" s="565"/>
      <c r="AT60" s="565"/>
      <c r="AU60" s="565"/>
      <c r="AV60" s="565"/>
      <c r="AW60" s="565"/>
      <c r="AX60" s="565"/>
      <c r="AY60" s="565"/>
      <c r="AZ60" s="565"/>
      <c r="BA60" s="565"/>
      <c r="BB60" s="565"/>
      <c r="BC60" s="565"/>
      <c r="BD60" s="565"/>
      <c r="BE60" s="565"/>
      <c r="BF60" s="565"/>
      <c r="BG60" s="565"/>
      <c r="BH60" s="565"/>
      <c r="BI60" s="565"/>
      <c r="BJ60" s="565"/>
      <c r="BK60" s="565"/>
      <c r="BL60" s="565"/>
      <c r="BM60" s="565"/>
      <c r="BN60" s="565"/>
      <c r="BO60" s="565"/>
      <c r="BP60" s="565"/>
      <c r="BQ60" s="565"/>
      <c r="BR60" s="565"/>
      <c r="BS60" s="565"/>
      <c r="BT60" s="565"/>
      <c r="BU60" s="565"/>
      <c r="BV60" s="565"/>
      <c r="BW60" s="565"/>
      <c r="BX60" s="565"/>
      <c r="BY60" s="565"/>
      <c r="BZ60" s="565"/>
      <c r="CA60" s="565"/>
      <c r="CB60" s="565"/>
      <c r="CC60" s="565"/>
      <c r="CD60" s="565"/>
      <c r="CE60" s="565"/>
      <c r="CF60" s="565"/>
      <c r="CG60" s="565"/>
      <c r="CH60" s="565"/>
      <c r="CI60" s="565"/>
      <c r="CJ60" s="565"/>
      <c r="CK60" s="565"/>
      <c r="CL60" s="565"/>
      <c r="CM60" s="565"/>
      <c r="CN60" s="565"/>
      <c r="CO60" s="565"/>
      <c r="CP60" s="565"/>
      <c r="CQ60" s="565"/>
      <c r="CR60" s="565"/>
      <c r="CS60" s="565"/>
      <c r="CT60" s="565"/>
      <c r="CU60" s="565"/>
      <c r="CV60" s="565"/>
      <c r="CW60" s="565"/>
      <c r="CX60" s="565"/>
      <c r="CY60" s="565"/>
      <c r="CZ60" s="565"/>
      <c r="DA60" s="565"/>
      <c r="DB60" s="565"/>
      <c r="DC60" s="565"/>
      <c r="DD60" s="565"/>
      <c r="DE60" s="565"/>
      <c r="DF60" s="565"/>
      <c r="DG60" s="565"/>
      <c r="DH60" s="565"/>
      <c r="DI60" s="565"/>
      <c r="DJ60" s="565"/>
      <c r="DK60" s="565"/>
      <c r="DL60" s="565"/>
      <c r="DM60" s="565"/>
      <c r="DN60" s="565"/>
      <c r="DO60" s="565"/>
      <c r="DP60" s="565"/>
      <c r="DQ60" s="565"/>
      <c r="DR60" s="565"/>
      <c r="DS60" s="565"/>
      <c r="DT60" s="565"/>
      <c r="DU60" s="565"/>
      <c r="DV60" s="565"/>
      <c r="DW60" s="565"/>
      <c r="DX60" s="565"/>
      <c r="DY60" s="565"/>
      <c r="DZ60" s="565"/>
    </row>
    <row r="61" spans="1:130" ht="14.25">
      <c r="A61" s="567"/>
      <c r="B61" s="596" t="s">
        <v>530</v>
      </c>
      <c r="C61" s="611" t="s">
        <v>530</v>
      </c>
      <c r="D61" s="598"/>
      <c r="E61" s="599"/>
      <c r="F61" s="598"/>
      <c r="G61" s="598"/>
      <c r="H61" s="598"/>
      <c r="I61" s="598"/>
      <c r="J61" s="600"/>
      <c r="K61" s="722">
        <f>+J61/txc</f>
        <v>0</v>
      </c>
      <c r="L61" s="601">
        <f>E61*F61*H61*K61</f>
        <v>0</v>
      </c>
      <c r="M61" s="717"/>
      <c r="N61" s="594"/>
      <c r="O61" s="768"/>
      <c r="P61" s="769"/>
      <c r="Q61" s="769"/>
      <c r="R61" s="769"/>
      <c r="S61" s="770">
        <f>+L61*O61</f>
        <v>0</v>
      </c>
      <c r="T61" s="770">
        <f>+L61*P61</f>
        <v>0</v>
      </c>
      <c r="U61" s="770">
        <f>+L61*Q61</f>
        <v>0</v>
      </c>
      <c r="V61" s="705">
        <f>+L61*R61</f>
        <v>0</v>
      </c>
      <c r="W61" s="664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5"/>
      <c r="AI61" s="565"/>
      <c r="AJ61" s="565"/>
      <c r="AK61" s="565"/>
      <c r="AL61" s="565"/>
      <c r="AM61" s="565"/>
      <c r="AN61" s="565"/>
      <c r="AO61" s="565"/>
      <c r="AP61" s="565"/>
      <c r="AQ61" s="565"/>
      <c r="AR61" s="565"/>
      <c r="AS61" s="565"/>
      <c r="AT61" s="565"/>
      <c r="AU61" s="565"/>
      <c r="AV61" s="565"/>
      <c r="AW61" s="565"/>
      <c r="AX61" s="565"/>
      <c r="AY61" s="565"/>
      <c r="AZ61" s="565"/>
      <c r="BA61" s="565"/>
      <c r="BB61" s="565"/>
      <c r="BC61" s="565"/>
      <c r="BD61" s="565"/>
      <c r="BE61" s="565"/>
      <c r="BF61" s="565"/>
      <c r="BG61" s="565"/>
      <c r="BH61" s="565"/>
      <c r="BI61" s="565"/>
      <c r="BJ61" s="565"/>
      <c r="BK61" s="565"/>
      <c r="BL61" s="565"/>
      <c r="BM61" s="565"/>
      <c r="BN61" s="565"/>
      <c r="BO61" s="565"/>
      <c r="BP61" s="565"/>
      <c r="BQ61" s="565"/>
      <c r="BR61" s="565"/>
      <c r="BS61" s="565"/>
      <c r="BT61" s="565"/>
      <c r="BU61" s="565"/>
      <c r="BV61" s="565"/>
      <c r="BW61" s="565"/>
      <c r="BX61" s="565"/>
      <c r="BY61" s="565"/>
      <c r="BZ61" s="565"/>
      <c r="CA61" s="565"/>
      <c r="CB61" s="565"/>
      <c r="CC61" s="565"/>
      <c r="CD61" s="565"/>
      <c r="CE61" s="565"/>
      <c r="CF61" s="565"/>
      <c r="CG61" s="565"/>
      <c r="CH61" s="565"/>
      <c r="CI61" s="565"/>
      <c r="CJ61" s="565"/>
      <c r="CK61" s="565"/>
      <c r="CL61" s="565"/>
      <c r="CM61" s="565"/>
      <c r="CN61" s="565"/>
      <c r="CO61" s="565"/>
      <c r="CP61" s="565"/>
      <c r="CQ61" s="565"/>
      <c r="CR61" s="565"/>
      <c r="CS61" s="565"/>
      <c r="CT61" s="565"/>
      <c r="CU61" s="565"/>
      <c r="CV61" s="565"/>
      <c r="CW61" s="565"/>
      <c r="CX61" s="565"/>
      <c r="CY61" s="565"/>
      <c r="CZ61" s="565"/>
      <c r="DA61" s="565"/>
      <c r="DB61" s="565"/>
      <c r="DC61" s="565"/>
      <c r="DD61" s="565"/>
      <c r="DE61" s="565"/>
      <c r="DF61" s="565"/>
      <c r="DG61" s="565"/>
      <c r="DH61" s="565"/>
      <c r="DI61" s="565"/>
      <c r="DJ61" s="565"/>
      <c r="DK61" s="565"/>
      <c r="DL61" s="565"/>
      <c r="DM61" s="565"/>
      <c r="DN61" s="565"/>
      <c r="DO61" s="565"/>
      <c r="DP61" s="565"/>
      <c r="DQ61" s="565"/>
      <c r="DR61" s="565"/>
      <c r="DS61" s="565"/>
      <c r="DT61" s="565"/>
      <c r="DU61" s="565"/>
      <c r="DV61" s="565"/>
      <c r="DW61" s="565"/>
      <c r="DX61" s="565"/>
      <c r="DY61" s="565"/>
      <c r="DZ61" s="565"/>
    </row>
    <row r="62" spans="1:130" ht="14.25">
      <c r="A62" s="567"/>
      <c r="B62" s="588" t="s">
        <v>53</v>
      </c>
      <c r="C62" s="589" t="s">
        <v>131</v>
      </c>
      <c r="D62" s="590"/>
      <c r="E62" s="591"/>
      <c r="F62" s="590"/>
      <c r="G62" s="590"/>
      <c r="H62" s="590"/>
      <c r="I62" s="590"/>
      <c r="J62" s="592"/>
      <c r="K62" s="593"/>
      <c r="L62" s="741">
        <f>SUM(L63:L65)</f>
        <v>0</v>
      </c>
      <c r="M62" s="695"/>
      <c r="N62" s="594"/>
      <c r="O62" s="765">
        <f aca="true" t="shared" si="17" ref="O62:V62">SUM(O63:O65)/7</f>
        <v>0</v>
      </c>
      <c r="P62" s="766">
        <f t="shared" si="17"/>
        <v>0</v>
      </c>
      <c r="Q62" s="766">
        <f t="shared" si="17"/>
        <v>0</v>
      </c>
      <c r="R62" s="766">
        <f t="shared" si="17"/>
        <v>0</v>
      </c>
      <c r="S62" s="741">
        <f t="shared" si="17"/>
        <v>0</v>
      </c>
      <c r="T62" s="741">
        <f t="shared" si="17"/>
        <v>0</v>
      </c>
      <c r="U62" s="741">
        <f t="shared" si="17"/>
        <v>0</v>
      </c>
      <c r="V62" s="704">
        <f t="shared" si="17"/>
        <v>0</v>
      </c>
      <c r="W62" s="663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  <c r="AX62" s="565"/>
      <c r="AY62" s="565"/>
      <c r="AZ62" s="565"/>
      <c r="BA62" s="565"/>
      <c r="BB62" s="565"/>
      <c r="BC62" s="565"/>
      <c r="BD62" s="565"/>
      <c r="BE62" s="565"/>
      <c r="BF62" s="565"/>
      <c r="BG62" s="565"/>
      <c r="BH62" s="565"/>
      <c r="BI62" s="565"/>
      <c r="BJ62" s="565"/>
      <c r="BK62" s="565"/>
      <c r="BL62" s="565"/>
      <c r="BM62" s="565"/>
      <c r="BN62" s="565"/>
      <c r="BO62" s="565"/>
      <c r="BP62" s="565"/>
      <c r="BQ62" s="565"/>
      <c r="BR62" s="565"/>
      <c r="BS62" s="565"/>
      <c r="BT62" s="565"/>
      <c r="BU62" s="565"/>
      <c r="BV62" s="565"/>
      <c r="BW62" s="565"/>
      <c r="BX62" s="565"/>
      <c r="BY62" s="565"/>
      <c r="BZ62" s="565"/>
      <c r="CA62" s="565"/>
      <c r="CB62" s="565"/>
      <c r="CC62" s="565"/>
      <c r="CD62" s="565"/>
      <c r="CE62" s="565"/>
      <c r="CF62" s="565"/>
      <c r="CG62" s="565"/>
      <c r="CH62" s="565"/>
      <c r="CI62" s="565"/>
      <c r="CJ62" s="565"/>
      <c r="CK62" s="565"/>
      <c r="CL62" s="565"/>
      <c r="CM62" s="565"/>
      <c r="CN62" s="565"/>
      <c r="CO62" s="565"/>
      <c r="CP62" s="565"/>
      <c r="CQ62" s="565"/>
      <c r="CR62" s="565"/>
      <c r="CS62" s="565"/>
      <c r="CT62" s="565"/>
      <c r="CU62" s="565"/>
      <c r="CV62" s="565"/>
      <c r="CW62" s="565"/>
      <c r="CX62" s="565"/>
      <c r="CY62" s="565"/>
      <c r="CZ62" s="565"/>
      <c r="DA62" s="565"/>
      <c r="DB62" s="565"/>
      <c r="DC62" s="565"/>
      <c r="DD62" s="565"/>
      <c r="DE62" s="565"/>
      <c r="DF62" s="565"/>
      <c r="DG62" s="565"/>
      <c r="DH62" s="565"/>
      <c r="DI62" s="565"/>
      <c r="DJ62" s="565"/>
      <c r="DK62" s="565"/>
      <c r="DL62" s="565"/>
      <c r="DM62" s="565"/>
      <c r="DN62" s="565"/>
      <c r="DO62" s="565"/>
      <c r="DP62" s="565"/>
      <c r="DQ62" s="565"/>
      <c r="DR62" s="565"/>
      <c r="DS62" s="565"/>
      <c r="DT62" s="565"/>
      <c r="DU62" s="565"/>
      <c r="DV62" s="565"/>
      <c r="DW62" s="565"/>
      <c r="DX62" s="565"/>
      <c r="DY62" s="565"/>
      <c r="DZ62" s="565"/>
    </row>
    <row r="63" spans="1:130" ht="14.25">
      <c r="A63" s="567"/>
      <c r="B63" s="596" t="s">
        <v>54</v>
      </c>
      <c r="C63" s="790" t="s">
        <v>536</v>
      </c>
      <c r="D63" s="598"/>
      <c r="E63" s="599"/>
      <c r="F63" s="598"/>
      <c r="G63" s="598"/>
      <c r="H63" s="598"/>
      <c r="I63" s="598"/>
      <c r="J63" s="600"/>
      <c r="K63" s="722">
        <f>+J63/txc</f>
        <v>0</v>
      </c>
      <c r="L63" s="601">
        <f>E63*F63*H63*K63</f>
        <v>0</v>
      </c>
      <c r="M63" s="717"/>
      <c r="N63" s="594"/>
      <c r="O63" s="768"/>
      <c r="P63" s="769"/>
      <c r="Q63" s="769"/>
      <c r="R63" s="769"/>
      <c r="S63" s="770">
        <f>+L63*O63</f>
        <v>0</v>
      </c>
      <c r="T63" s="770">
        <f>+L63*P63</f>
        <v>0</v>
      </c>
      <c r="U63" s="770">
        <f>+L63*Q63</f>
        <v>0</v>
      </c>
      <c r="V63" s="705">
        <f>+L63*R63</f>
        <v>0</v>
      </c>
      <c r="W63" s="664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  <c r="AY63" s="565"/>
      <c r="AZ63" s="565"/>
      <c r="BA63" s="565"/>
      <c r="BB63" s="565"/>
      <c r="BC63" s="565"/>
      <c r="BD63" s="565"/>
      <c r="BE63" s="565"/>
      <c r="BF63" s="565"/>
      <c r="BG63" s="565"/>
      <c r="BH63" s="565"/>
      <c r="BI63" s="565"/>
      <c r="BJ63" s="565"/>
      <c r="BK63" s="565"/>
      <c r="BL63" s="565"/>
      <c r="BM63" s="565"/>
      <c r="BN63" s="565"/>
      <c r="BO63" s="565"/>
      <c r="BP63" s="565"/>
      <c r="BQ63" s="565"/>
      <c r="BR63" s="565"/>
      <c r="BS63" s="565"/>
      <c r="BT63" s="565"/>
      <c r="BU63" s="565"/>
      <c r="BV63" s="565"/>
      <c r="BW63" s="565"/>
      <c r="BX63" s="565"/>
      <c r="BY63" s="565"/>
      <c r="BZ63" s="565"/>
      <c r="CA63" s="565"/>
      <c r="CB63" s="565"/>
      <c r="CC63" s="565"/>
      <c r="CD63" s="565"/>
      <c r="CE63" s="565"/>
      <c r="CF63" s="565"/>
      <c r="CG63" s="565"/>
      <c r="CH63" s="565"/>
      <c r="CI63" s="565"/>
      <c r="CJ63" s="565"/>
      <c r="CK63" s="565"/>
      <c r="CL63" s="565"/>
      <c r="CM63" s="565"/>
      <c r="CN63" s="565"/>
      <c r="CO63" s="565"/>
      <c r="CP63" s="565"/>
      <c r="CQ63" s="565"/>
      <c r="CR63" s="565"/>
      <c r="CS63" s="565"/>
      <c r="CT63" s="565"/>
      <c r="CU63" s="565"/>
      <c r="CV63" s="565"/>
      <c r="CW63" s="565"/>
      <c r="CX63" s="565"/>
      <c r="CY63" s="565"/>
      <c r="CZ63" s="565"/>
      <c r="DA63" s="565"/>
      <c r="DB63" s="565"/>
      <c r="DC63" s="565"/>
      <c r="DD63" s="565"/>
      <c r="DE63" s="565"/>
      <c r="DF63" s="565"/>
      <c r="DG63" s="565"/>
      <c r="DH63" s="565"/>
      <c r="DI63" s="565"/>
      <c r="DJ63" s="565"/>
      <c r="DK63" s="565"/>
      <c r="DL63" s="565"/>
      <c r="DM63" s="565"/>
      <c r="DN63" s="565"/>
      <c r="DO63" s="565"/>
      <c r="DP63" s="565"/>
      <c r="DQ63" s="565"/>
      <c r="DR63" s="565"/>
      <c r="DS63" s="565"/>
      <c r="DT63" s="565"/>
      <c r="DU63" s="565"/>
      <c r="DV63" s="565"/>
      <c r="DW63" s="565"/>
      <c r="DX63" s="565"/>
      <c r="DY63" s="565"/>
      <c r="DZ63" s="565"/>
    </row>
    <row r="64" spans="1:130" ht="14.25">
      <c r="A64" s="678"/>
      <c r="B64" s="596" t="s">
        <v>530</v>
      </c>
      <c r="C64" s="790" t="s">
        <v>538</v>
      </c>
      <c r="D64" s="598"/>
      <c r="E64" s="599"/>
      <c r="F64" s="598"/>
      <c r="G64" s="598"/>
      <c r="H64" s="598"/>
      <c r="I64" s="598"/>
      <c r="J64" s="600"/>
      <c r="K64" s="722">
        <f>+J64/txc</f>
        <v>0</v>
      </c>
      <c r="L64" s="601">
        <f>E64*F64*H64*K64</f>
        <v>0</v>
      </c>
      <c r="M64" s="717"/>
      <c r="N64" s="594"/>
      <c r="O64" s="768"/>
      <c r="P64" s="769"/>
      <c r="Q64" s="769"/>
      <c r="R64" s="769"/>
      <c r="S64" s="770">
        <f>+L64*O64</f>
        <v>0</v>
      </c>
      <c r="T64" s="770">
        <f>+L64*P64</f>
        <v>0</v>
      </c>
      <c r="U64" s="770">
        <f>+L64*Q64</f>
        <v>0</v>
      </c>
      <c r="V64" s="705">
        <f>+L64*R64</f>
        <v>0</v>
      </c>
      <c r="W64" s="664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7"/>
      <c r="AK64" s="677"/>
      <c r="AL64" s="677"/>
      <c r="AM64" s="677"/>
      <c r="AN64" s="677"/>
      <c r="AO64" s="677"/>
      <c r="AP64" s="677"/>
      <c r="AQ64" s="677"/>
      <c r="AR64" s="677"/>
      <c r="AS64" s="677"/>
      <c r="AT64" s="677"/>
      <c r="AU64" s="677"/>
      <c r="AV64" s="677"/>
      <c r="AW64" s="677"/>
      <c r="AX64" s="677"/>
      <c r="AY64" s="677"/>
      <c r="AZ64" s="677"/>
      <c r="BA64" s="677"/>
      <c r="BB64" s="677"/>
      <c r="BC64" s="677"/>
      <c r="BD64" s="677"/>
      <c r="BE64" s="677"/>
      <c r="BF64" s="677"/>
      <c r="BG64" s="677"/>
      <c r="BH64" s="677"/>
      <c r="BI64" s="677"/>
      <c r="BJ64" s="677"/>
      <c r="BK64" s="677"/>
      <c r="BL64" s="677"/>
      <c r="BM64" s="677"/>
      <c r="BN64" s="677"/>
      <c r="BO64" s="677"/>
      <c r="BP64" s="677"/>
      <c r="BQ64" s="677"/>
      <c r="BR64" s="677"/>
      <c r="BS64" s="677"/>
      <c r="BT64" s="677"/>
      <c r="BU64" s="677"/>
      <c r="BV64" s="677"/>
      <c r="BW64" s="677"/>
      <c r="BX64" s="677"/>
      <c r="BY64" s="677"/>
      <c r="BZ64" s="677"/>
      <c r="CA64" s="677"/>
      <c r="CB64" s="677"/>
      <c r="CC64" s="677"/>
      <c r="CD64" s="677"/>
      <c r="CE64" s="677"/>
      <c r="CF64" s="677"/>
      <c r="CG64" s="677"/>
      <c r="CH64" s="677"/>
      <c r="CI64" s="677"/>
      <c r="CJ64" s="677"/>
      <c r="CK64" s="677"/>
      <c r="CL64" s="677"/>
      <c r="CM64" s="677"/>
      <c r="CN64" s="677"/>
      <c r="CO64" s="677"/>
      <c r="CP64" s="677"/>
      <c r="CQ64" s="677"/>
      <c r="CR64" s="677"/>
      <c r="CS64" s="677"/>
      <c r="CT64" s="677"/>
      <c r="CU64" s="677"/>
      <c r="CV64" s="677"/>
      <c r="CW64" s="677"/>
      <c r="CX64" s="677"/>
      <c r="CY64" s="677"/>
      <c r="CZ64" s="677"/>
      <c r="DA64" s="677"/>
      <c r="DB64" s="677"/>
      <c r="DC64" s="677"/>
      <c r="DD64" s="677"/>
      <c r="DE64" s="677"/>
      <c r="DF64" s="677"/>
      <c r="DG64" s="677"/>
      <c r="DH64" s="677"/>
      <c r="DI64" s="677"/>
      <c r="DJ64" s="677"/>
      <c r="DK64" s="677"/>
      <c r="DL64" s="677"/>
      <c r="DM64" s="677"/>
      <c r="DN64" s="677"/>
      <c r="DO64" s="677"/>
      <c r="DP64" s="677"/>
      <c r="DQ64" s="677"/>
      <c r="DR64" s="677"/>
      <c r="DS64" s="677"/>
      <c r="DT64" s="677"/>
      <c r="DU64" s="677"/>
      <c r="DV64" s="677"/>
      <c r="DW64" s="677"/>
      <c r="DX64" s="677"/>
      <c r="DY64" s="677"/>
      <c r="DZ64" s="677"/>
    </row>
    <row r="65" spans="1:130" ht="14.25">
      <c r="A65" s="678"/>
      <c r="B65" s="596"/>
      <c r="C65" s="611"/>
      <c r="D65" s="598"/>
      <c r="E65" s="599"/>
      <c r="F65" s="598"/>
      <c r="G65" s="598"/>
      <c r="H65" s="598"/>
      <c r="I65" s="598"/>
      <c r="J65" s="600"/>
      <c r="K65" s="722">
        <f>+J65/txc</f>
        <v>0</v>
      </c>
      <c r="L65" s="601">
        <f>E65*F65*H65*K65</f>
        <v>0</v>
      </c>
      <c r="M65" s="717"/>
      <c r="N65" s="594"/>
      <c r="O65" s="768"/>
      <c r="P65" s="769"/>
      <c r="Q65" s="769"/>
      <c r="R65" s="769"/>
      <c r="S65" s="770">
        <f>+L65*O65</f>
        <v>0</v>
      </c>
      <c r="T65" s="770">
        <f>+L65*P65</f>
        <v>0</v>
      </c>
      <c r="U65" s="770">
        <f>+L65*Q65</f>
        <v>0</v>
      </c>
      <c r="V65" s="705">
        <f>+L65*R65</f>
        <v>0</v>
      </c>
      <c r="W65" s="664"/>
      <c r="X65" s="677"/>
      <c r="Y65" s="677"/>
      <c r="Z65" s="677"/>
      <c r="AA65" s="677"/>
      <c r="AB65" s="677"/>
      <c r="AC65" s="677"/>
      <c r="AD65" s="677"/>
      <c r="AE65" s="677"/>
      <c r="AF65" s="677"/>
      <c r="AG65" s="677"/>
      <c r="AH65" s="677"/>
      <c r="AI65" s="677"/>
      <c r="AJ65" s="677"/>
      <c r="AK65" s="677"/>
      <c r="AL65" s="677"/>
      <c r="AM65" s="677"/>
      <c r="AN65" s="677"/>
      <c r="AO65" s="677"/>
      <c r="AP65" s="677"/>
      <c r="AQ65" s="677"/>
      <c r="AR65" s="677"/>
      <c r="AS65" s="677"/>
      <c r="AT65" s="677"/>
      <c r="AU65" s="677"/>
      <c r="AV65" s="677"/>
      <c r="AW65" s="677"/>
      <c r="AX65" s="677"/>
      <c r="AY65" s="677"/>
      <c r="AZ65" s="677"/>
      <c r="BA65" s="677"/>
      <c r="BB65" s="677"/>
      <c r="BC65" s="677"/>
      <c r="BD65" s="677"/>
      <c r="BE65" s="677"/>
      <c r="BF65" s="677"/>
      <c r="BG65" s="677"/>
      <c r="BH65" s="677"/>
      <c r="BI65" s="677"/>
      <c r="BJ65" s="677"/>
      <c r="BK65" s="677"/>
      <c r="BL65" s="677"/>
      <c r="BM65" s="677"/>
      <c r="BN65" s="677"/>
      <c r="BO65" s="677"/>
      <c r="BP65" s="677"/>
      <c r="BQ65" s="677"/>
      <c r="BR65" s="677"/>
      <c r="BS65" s="677"/>
      <c r="BT65" s="677"/>
      <c r="BU65" s="677"/>
      <c r="BV65" s="677"/>
      <c r="BW65" s="677"/>
      <c r="BX65" s="677"/>
      <c r="BY65" s="677"/>
      <c r="BZ65" s="677"/>
      <c r="CA65" s="677"/>
      <c r="CB65" s="677"/>
      <c r="CC65" s="677"/>
      <c r="CD65" s="677"/>
      <c r="CE65" s="677"/>
      <c r="CF65" s="677"/>
      <c r="CG65" s="677"/>
      <c r="CH65" s="677"/>
      <c r="CI65" s="677"/>
      <c r="CJ65" s="677"/>
      <c r="CK65" s="677"/>
      <c r="CL65" s="677"/>
      <c r="CM65" s="677"/>
      <c r="CN65" s="677"/>
      <c r="CO65" s="677"/>
      <c r="CP65" s="677"/>
      <c r="CQ65" s="677"/>
      <c r="CR65" s="677"/>
      <c r="CS65" s="677"/>
      <c r="CT65" s="677"/>
      <c r="CU65" s="677"/>
      <c r="CV65" s="677"/>
      <c r="CW65" s="677"/>
      <c r="CX65" s="677"/>
      <c r="CY65" s="677"/>
      <c r="CZ65" s="677"/>
      <c r="DA65" s="677"/>
      <c r="DB65" s="677"/>
      <c r="DC65" s="677"/>
      <c r="DD65" s="677"/>
      <c r="DE65" s="677"/>
      <c r="DF65" s="677"/>
      <c r="DG65" s="677"/>
      <c r="DH65" s="677"/>
      <c r="DI65" s="677"/>
      <c r="DJ65" s="677"/>
      <c r="DK65" s="677"/>
      <c r="DL65" s="677"/>
      <c r="DM65" s="677"/>
      <c r="DN65" s="677"/>
      <c r="DO65" s="677"/>
      <c r="DP65" s="677"/>
      <c r="DQ65" s="677"/>
      <c r="DR65" s="677"/>
      <c r="DS65" s="677"/>
      <c r="DT65" s="677"/>
      <c r="DU65" s="677"/>
      <c r="DV65" s="677"/>
      <c r="DW65" s="677"/>
      <c r="DX65" s="677"/>
      <c r="DY65" s="677"/>
      <c r="DZ65" s="677"/>
    </row>
    <row r="66" spans="1:23" ht="14.25">
      <c r="A66" s="566"/>
      <c r="B66" s="604" t="s">
        <v>69</v>
      </c>
      <c r="C66" s="605" t="s">
        <v>507</v>
      </c>
      <c r="D66" s="606"/>
      <c r="E66" s="607"/>
      <c r="F66" s="607"/>
      <c r="G66" s="607"/>
      <c r="H66" s="607"/>
      <c r="I66" s="607"/>
      <c r="J66" s="608"/>
      <c r="K66" s="609"/>
      <c r="L66" s="748">
        <f>+L67+L98</f>
        <v>267592</v>
      </c>
      <c r="M66" s="728">
        <f>L66/$L$151</f>
        <v>0.1780815399589056</v>
      </c>
      <c r="N66" s="594"/>
      <c r="O66" s="773"/>
      <c r="P66" s="774"/>
      <c r="Q66" s="774"/>
      <c r="R66" s="774"/>
      <c r="S66" s="748">
        <f>+S67+S98</f>
        <v>127642</v>
      </c>
      <c r="T66" s="748">
        <f>+T67+T98</f>
        <v>139950</v>
      </c>
      <c r="U66" s="748">
        <f>+U67+U98</f>
        <v>0</v>
      </c>
      <c r="V66" s="707">
        <f>+V67+V98</f>
        <v>0</v>
      </c>
      <c r="W66" s="662"/>
    </row>
    <row r="67" spans="1:130" ht="14.25">
      <c r="A67" s="567"/>
      <c r="B67" s="588" t="s">
        <v>70</v>
      </c>
      <c r="C67" s="589" t="s">
        <v>508</v>
      </c>
      <c r="D67" s="590"/>
      <c r="E67" s="591"/>
      <c r="F67" s="590"/>
      <c r="G67" s="590"/>
      <c r="H67" s="590"/>
      <c r="I67" s="590"/>
      <c r="J67" s="592"/>
      <c r="K67" s="593"/>
      <c r="L67" s="741">
        <f>SUM(L68:L97)</f>
        <v>233992</v>
      </c>
      <c r="M67" s="695"/>
      <c r="N67" s="594"/>
      <c r="O67" s="765">
        <f>SUM(O68:O97)/29</f>
        <v>0.5</v>
      </c>
      <c r="P67" s="766">
        <f>SUM(P68:P97)/29</f>
        <v>0.5</v>
      </c>
      <c r="Q67" s="766">
        <f>SUM(Q68:Q97)/7</f>
        <v>0</v>
      </c>
      <c r="R67" s="766">
        <f>SUM(R68:R97)/7</f>
        <v>0</v>
      </c>
      <c r="S67" s="809">
        <f>SUM(S68:S97)</f>
        <v>113242</v>
      </c>
      <c r="T67" s="741">
        <f>SUM(T68:T97)</f>
        <v>120750</v>
      </c>
      <c r="U67" s="741">
        <f>SUM(U68:U97)/7</f>
        <v>0</v>
      </c>
      <c r="V67" s="704">
        <f>SUM(V68:V97)/7</f>
        <v>0</v>
      </c>
      <c r="W67" s="663"/>
      <c r="X67" s="565"/>
      <c r="Y67" s="565"/>
      <c r="Z67" s="565"/>
      <c r="AA67" s="565"/>
      <c r="AB67" s="565"/>
      <c r="AC67" s="565"/>
      <c r="AD67" s="565"/>
      <c r="AE67" s="565"/>
      <c r="AF67" s="565"/>
      <c r="AG67" s="565"/>
      <c r="AH67" s="565"/>
      <c r="AI67" s="565"/>
      <c r="AJ67" s="565"/>
      <c r="AK67" s="565"/>
      <c r="AL67" s="565"/>
      <c r="AM67" s="565"/>
      <c r="AN67" s="565"/>
      <c r="AO67" s="565"/>
      <c r="AP67" s="565"/>
      <c r="AQ67" s="565"/>
      <c r="AR67" s="565"/>
      <c r="AS67" s="565"/>
      <c r="AT67" s="565"/>
      <c r="AU67" s="565"/>
      <c r="AV67" s="565"/>
      <c r="AW67" s="565"/>
      <c r="AX67" s="565"/>
      <c r="AY67" s="565"/>
      <c r="AZ67" s="565"/>
      <c r="BA67" s="565"/>
      <c r="BB67" s="565"/>
      <c r="BC67" s="565"/>
      <c r="BD67" s="565"/>
      <c r="BE67" s="565"/>
      <c r="BF67" s="565"/>
      <c r="BG67" s="565"/>
      <c r="BH67" s="565"/>
      <c r="BI67" s="565"/>
      <c r="BJ67" s="565"/>
      <c r="BK67" s="565"/>
      <c r="BL67" s="565"/>
      <c r="BM67" s="565"/>
      <c r="BN67" s="565"/>
      <c r="BO67" s="565"/>
      <c r="BP67" s="565"/>
      <c r="BQ67" s="565"/>
      <c r="BR67" s="565"/>
      <c r="BS67" s="565"/>
      <c r="BT67" s="565"/>
      <c r="BU67" s="565"/>
      <c r="BV67" s="565"/>
      <c r="BW67" s="565"/>
      <c r="BX67" s="565"/>
      <c r="BY67" s="565"/>
      <c r="BZ67" s="565"/>
      <c r="CA67" s="565"/>
      <c r="CB67" s="565"/>
      <c r="CC67" s="565"/>
      <c r="CD67" s="565"/>
      <c r="CE67" s="565"/>
      <c r="CF67" s="565"/>
      <c r="CG67" s="565"/>
      <c r="CH67" s="565"/>
      <c r="CI67" s="565"/>
      <c r="CJ67" s="565"/>
      <c r="CK67" s="565"/>
      <c r="CL67" s="565"/>
      <c r="CM67" s="565"/>
      <c r="CN67" s="565"/>
      <c r="CO67" s="565"/>
      <c r="CP67" s="565"/>
      <c r="CQ67" s="565"/>
      <c r="CR67" s="565"/>
      <c r="CS67" s="565"/>
      <c r="CT67" s="565"/>
      <c r="CU67" s="565"/>
      <c r="CV67" s="565"/>
      <c r="CW67" s="565"/>
      <c r="CX67" s="565"/>
      <c r="CY67" s="565"/>
      <c r="CZ67" s="565"/>
      <c r="DA67" s="565"/>
      <c r="DB67" s="565"/>
      <c r="DC67" s="565"/>
      <c r="DD67" s="565"/>
      <c r="DE67" s="565"/>
      <c r="DF67" s="565"/>
      <c r="DG67" s="565"/>
      <c r="DH67" s="565"/>
      <c r="DI67" s="565"/>
      <c r="DJ67" s="565"/>
      <c r="DK67" s="565"/>
      <c r="DL67" s="565"/>
      <c r="DM67" s="565"/>
      <c r="DN67" s="565"/>
      <c r="DO67" s="565"/>
      <c r="DP67" s="565"/>
      <c r="DQ67" s="565"/>
      <c r="DR67" s="565"/>
      <c r="DS67" s="565"/>
      <c r="DT67" s="565"/>
      <c r="DU67" s="565"/>
      <c r="DV67" s="565"/>
      <c r="DW67" s="565"/>
      <c r="DX67" s="565"/>
      <c r="DY67" s="565"/>
      <c r="DZ67" s="565"/>
    </row>
    <row r="68" spans="1:130" ht="14.25">
      <c r="A68" s="567"/>
      <c r="B68" s="596" t="s">
        <v>71</v>
      </c>
      <c r="C68" s="35" t="s">
        <v>575</v>
      </c>
      <c r="D68" s="37" t="s">
        <v>152</v>
      </c>
      <c r="E68" s="30">
        <v>0.13333333333333333</v>
      </c>
      <c r="F68" s="28">
        <v>1</v>
      </c>
      <c r="G68" s="28" t="s">
        <v>132</v>
      </c>
      <c r="H68" s="28">
        <v>18</v>
      </c>
      <c r="I68" s="28" t="s">
        <v>133</v>
      </c>
      <c r="J68" s="600">
        <v>3520.0000000000005</v>
      </c>
      <c r="K68" s="722">
        <f aca="true" t="shared" si="18" ref="K68:K97">+J68/txc</f>
        <v>3200</v>
      </c>
      <c r="L68" s="601">
        <f>E68*F68*H68*K68</f>
        <v>7680</v>
      </c>
      <c r="M68" s="716"/>
      <c r="N68" s="594"/>
      <c r="O68" s="768">
        <v>0.5</v>
      </c>
      <c r="P68" s="769">
        <v>0.5</v>
      </c>
      <c r="Q68" s="769"/>
      <c r="R68" s="789"/>
      <c r="S68" s="770">
        <f>+L68*O68</f>
        <v>3840</v>
      </c>
      <c r="T68" s="770">
        <f>+L68*P68</f>
        <v>3840</v>
      </c>
      <c r="U68" s="770">
        <f>+L68*Q68</f>
        <v>0</v>
      </c>
      <c r="V68" s="705">
        <f>+L68*R68</f>
        <v>0</v>
      </c>
      <c r="W68" s="664"/>
      <c r="X68" s="565"/>
      <c r="Y68" s="565"/>
      <c r="Z68" s="565"/>
      <c r="AA68" s="565"/>
      <c r="AB68" s="565"/>
      <c r="AC68" s="565"/>
      <c r="AD68" s="565"/>
      <c r="AE68" s="565"/>
      <c r="AF68" s="565"/>
      <c r="AG68" s="565"/>
      <c r="AH68" s="565"/>
      <c r="AI68" s="565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565"/>
      <c r="AW68" s="565"/>
      <c r="AX68" s="565"/>
      <c r="AY68" s="565"/>
      <c r="AZ68" s="565"/>
      <c r="BA68" s="565"/>
      <c r="BB68" s="565"/>
      <c r="BC68" s="565"/>
      <c r="BD68" s="565"/>
      <c r="BE68" s="565"/>
      <c r="BF68" s="565"/>
      <c r="BG68" s="565"/>
      <c r="BH68" s="565"/>
      <c r="BI68" s="565"/>
      <c r="BJ68" s="565"/>
      <c r="BK68" s="565"/>
      <c r="BL68" s="565"/>
      <c r="BM68" s="565"/>
      <c r="BN68" s="565"/>
      <c r="BO68" s="565"/>
      <c r="BP68" s="565"/>
      <c r="BQ68" s="565"/>
      <c r="BR68" s="565"/>
      <c r="BS68" s="565"/>
      <c r="BT68" s="565"/>
      <c r="BU68" s="565"/>
      <c r="BV68" s="565"/>
      <c r="BW68" s="565"/>
      <c r="BX68" s="565"/>
      <c r="BY68" s="565"/>
      <c r="BZ68" s="565"/>
      <c r="CA68" s="565"/>
      <c r="CB68" s="565"/>
      <c r="CC68" s="565"/>
      <c r="CD68" s="565"/>
      <c r="CE68" s="565"/>
      <c r="CF68" s="565"/>
      <c r="CG68" s="565"/>
      <c r="CH68" s="565"/>
      <c r="CI68" s="565"/>
      <c r="CJ68" s="565"/>
      <c r="CK68" s="565"/>
      <c r="CL68" s="565"/>
      <c r="CM68" s="565"/>
      <c r="CN68" s="565"/>
      <c r="CO68" s="565"/>
      <c r="CP68" s="565"/>
      <c r="CQ68" s="565"/>
      <c r="CR68" s="565"/>
      <c r="CS68" s="565"/>
      <c r="CT68" s="565"/>
      <c r="CU68" s="565"/>
      <c r="CV68" s="565"/>
      <c r="CW68" s="565"/>
      <c r="CX68" s="565"/>
      <c r="CY68" s="565"/>
      <c r="CZ68" s="565"/>
      <c r="DA68" s="565"/>
      <c r="DB68" s="565"/>
      <c r="DC68" s="565"/>
      <c r="DD68" s="565"/>
      <c r="DE68" s="565"/>
      <c r="DF68" s="565"/>
      <c r="DG68" s="565"/>
      <c r="DH68" s="565"/>
      <c r="DI68" s="565"/>
      <c r="DJ68" s="565"/>
      <c r="DK68" s="565"/>
      <c r="DL68" s="565"/>
      <c r="DM68" s="565"/>
      <c r="DN68" s="565"/>
      <c r="DO68" s="565"/>
      <c r="DP68" s="565"/>
      <c r="DQ68" s="565"/>
      <c r="DR68" s="565"/>
      <c r="DS68" s="565"/>
      <c r="DT68" s="565"/>
      <c r="DU68" s="565"/>
      <c r="DV68" s="565"/>
      <c r="DW68" s="565"/>
      <c r="DX68" s="565"/>
      <c r="DY68" s="565"/>
      <c r="DZ68" s="565"/>
    </row>
    <row r="69" spans="1:130" ht="14.25">
      <c r="A69" s="567"/>
      <c r="B69" s="596" t="s">
        <v>234</v>
      </c>
      <c r="C69" s="35" t="s">
        <v>576</v>
      </c>
      <c r="D69" s="37" t="s">
        <v>152</v>
      </c>
      <c r="E69" s="30">
        <v>0.13333333333333333</v>
      </c>
      <c r="F69" s="28">
        <v>1</v>
      </c>
      <c r="G69" s="28" t="s">
        <v>132</v>
      </c>
      <c r="H69" s="28">
        <v>18</v>
      </c>
      <c r="I69" s="28" t="s">
        <v>133</v>
      </c>
      <c r="J69" s="600">
        <v>2200</v>
      </c>
      <c r="K69" s="722">
        <f t="shared" si="18"/>
        <v>1999.9999999999998</v>
      </c>
      <c r="L69" s="601">
        <f>E69*F69*H69*K69</f>
        <v>4799.999999999999</v>
      </c>
      <c r="M69" s="716"/>
      <c r="N69" s="594"/>
      <c r="O69" s="768">
        <v>0.5</v>
      </c>
      <c r="P69" s="769">
        <v>0.5</v>
      </c>
      <c r="Q69" s="769"/>
      <c r="R69" s="789"/>
      <c r="S69" s="770">
        <f>+L69*O69</f>
        <v>2399.9999999999995</v>
      </c>
      <c r="T69" s="770">
        <f>+L69*P69</f>
        <v>2399.9999999999995</v>
      </c>
      <c r="U69" s="770">
        <f>+L69*Q69</f>
        <v>0</v>
      </c>
      <c r="V69" s="705">
        <f>+L69*R69</f>
        <v>0</v>
      </c>
      <c r="W69" s="664"/>
      <c r="X69" s="565"/>
      <c r="Y69" s="565"/>
      <c r="Z69" s="565"/>
      <c r="AA69" s="565"/>
      <c r="AB69" s="565"/>
      <c r="AC69" s="565"/>
      <c r="AD69" s="565"/>
      <c r="AE69" s="565"/>
      <c r="AF69" s="565"/>
      <c r="AG69" s="565"/>
      <c r="AH69" s="565"/>
      <c r="AI69" s="565"/>
      <c r="AJ69" s="565"/>
      <c r="AK69" s="565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/>
      <c r="AV69" s="565"/>
      <c r="AW69" s="565"/>
      <c r="AX69" s="565"/>
      <c r="AY69" s="565"/>
      <c r="AZ69" s="565"/>
      <c r="BA69" s="565"/>
      <c r="BB69" s="565"/>
      <c r="BC69" s="565"/>
      <c r="BD69" s="565"/>
      <c r="BE69" s="565"/>
      <c r="BF69" s="565"/>
      <c r="BG69" s="565"/>
      <c r="BH69" s="565"/>
      <c r="BI69" s="565"/>
      <c r="BJ69" s="565"/>
      <c r="BK69" s="565"/>
      <c r="BL69" s="565"/>
      <c r="BM69" s="565"/>
      <c r="BN69" s="565"/>
      <c r="BO69" s="565"/>
      <c r="BP69" s="565"/>
      <c r="BQ69" s="565"/>
      <c r="BR69" s="565"/>
      <c r="BS69" s="565"/>
      <c r="BT69" s="565"/>
      <c r="BU69" s="565"/>
      <c r="BV69" s="565"/>
      <c r="BW69" s="565"/>
      <c r="BX69" s="565"/>
      <c r="BY69" s="565"/>
      <c r="BZ69" s="565"/>
      <c r="CA69" s="565"/>
      <c r="CB69" s="565"/>
      <c r="CC69" s="565"/>
      <c r="CD69" s="565"/>
      <c r="CE69" s="565"/>
      <c r="CF69" s="565"/>
      <c r="CG69" s="565"/>
      <c r="CH69" s="565"/>
      <c r="CI69" s="565"/>
      <c r="CJ69" s="565"/>
      <c r="CK69" s="565"/>
      <c r="CL69" s="565"/>
      <c r="CM69" s="565"/>
      <c r="CN69" s="565"/>
      <c r="CO69" s="565"/>
      <c r="CP69" s="565"/>
      <c r="CQ69" s="565"/>
      <c r="CR69" s="565"/>
      <c r="CS69" s="565"/>
      <c r="CT69" s="565"/>
      <c r="CU69" s="565"/>
      <c r="CV69" s="565"/>
      <c r="CW69" s="565"/>
      <c r="CX69" s="565"/>
      <c r="CY69" s="565"/>
      <c r="CZ69" s="565"/>
      <c r="DA69" s="565"/>
      <c r="DB69" s="565"/>
      <c r="DC69" s="565"/>
      <c r="DD69" s="565"/>
      <c r="DE69" s="565"/>
      <c r="DF69" s="565"/>
      <c r="DG69" s="565"/>
      <c r="DH69" s="565"/>
      <c r="DI69" s="565"/>
      <c r="DJ69" s="565"/>
      <c r="DK69" s="565"/>
      <c r="DL69" s="565"/>
      <c r="DM69" s="565"/>
      <c r="DN69" s="565"/>
      <c r="DO69" s="565"/>
      <c r="DP69" s="565"/>
      <c r="DQ69" s="565"/>
      <c r="DR69" s="565"/>
      <c r="DS69" s="565"/>
      <c r="DT69" s="565"/>
      <c r="DU69" s="565"/>
      <c r="DV69" s="565"/>
      <c r="DW69" s="565"/>
      <c r="DX69" s="565"/>
      <c r="DY69" s="565"/>
      <c r="DZ69" s="565"/>
    </row>
    <row r="70" spans="1:130" s="767" customFormat="1" ht="14.25">
      <c r="A70" s="758"/>
      <c r="B70" s="596" t="s">
        <v>235</v>
      </c>
      <c r="C70" s="35" t="s">
        <v>577</v>
      </c>
      <c r="D70" s="37" t="s">
        <v>152</v>
      </c>
      <c r="E70" s="30">
        <v>0.2</v>
      </c>
      <c r="F70" s="28">
        <v>1</v>
      </c>
      <c r="G70" s="28" t="s">
        <v>132</v>
      </c>
      <c r="H70" s="28">
        <v>18</v>
      </c>
      <c r="I70" s="28" t="s">
        <v>133</v>
      </c>
      <c r="J70" s="600">
        <v>3630.0000000000005</v>
      </c>
      <c r="K70" s="722">
        <f t="shared" si="18"/>
        <v>3300</v>
      </c>
      <c r="L70" s="601">
        <f aca="true" t="shared" si="19" ref="L70:L96">E70*F70*H70*K70</f>
        <v>11880</v>
      </c>
      <c r="M70" s="716"/>
      <c r="N70" s="764"/>
      <c r="O70" s="768"/>
      <c r="P70" s="769">
        <v>1</v>
      </c>
      <c r="Q70" s="769"/>
      <c r="R70" s="789"/>
      <c r="S70" s="770">
        <f aca="true" t="shared" si="20" ref="S70:S96">+L70*O70</f>
        <v>0</v>
      </c>
      <c r="T70" s="770">
        <f aca="true" t="shared" si="21" ref="T70:T96">+L70*P70</f>
        <v>11880</v>
      </c>
      <c r="U70" s="770">
        <f aca="true" t="shared" si="22" ref="U70:U96">+L70*Q70</f>
        <v>0</v>
      </c>
      <c r="V70" s="705">
        <f aca="true" t="shared" si="23" ref="V70:V96">+L70*R70</f>
        <v>0</v>
      </c>
      <c r="W70" s="664"/>
      <c r="X70" s="754"/>
      <c r="Y70" s="754"/>
      <c r="Z70" s="754"/>
      <c r="AA70" s="754"/>
      <c r="AB70" s="754"/>
      <c r="AC70" s="754"/>
      <c r="AD70" s="754"/>
      <c r="AE70" s="754"/>
      <c r="AF70" s="754"/>
      <c r="AG70" s="754"/>
      <c r="AH70" s="754"/>
      <c r="AI70" s="754"/>
      <c r="AJ70" s="754"/>
      <c r="AK70" s="754"/>
      <c r="AL70" s="754"/>
      <c r="AM70" s="754"/>
      <c r="AN70" s="754"/>
      <c r="AO70" s="754"/>
      <c r="AP70" s="754"/>
      <c r="AQ70" s="754"/>
      <c r="AR70" s="754"/>
      <c r="AS70" s="754"/>
      <c r="AT70" s="754"/>
      <c r="AU70" s="754"/>
      <c r="AV70" s="754"/>
      <c r="AW70" s="754"/>
      <c r="AX70" s="754"/>
      <c r="AY70" s="754"/>
      <c r="AZ70" s="754"/>
      <c r="BA70" s="754"/>
      <c r="BB70" s="754"/>
      <c r="BC70" s="754"/>
      <c r="BD70" s="754"/>
      <c r="BE70" s="754"/>
      <c r="BF70" s="754"/>
      <c r="BG70" s="754"/>
      <c r="BH70" s="754"/>
      <c r="BI70" s="754"/>
      <c r="BJ70" s="754"/>
      <c r="BK70" s="754"/>
      <c r="BL70" s="754"/>
      <c r="BM70" s="754"/>
      <c r="BN70" s="754"/>
      <c r="BO70" s="754"/>
      <c r="BP70" s="754"/>
      <c r="BQ70" s="754"/>
      <c r="BR70" s="754"/>
      <c r="BS70" s="754"/>
      <c r="BT70" s="754"/>
      <c r="BU70" s="754"/>
      <c r="BV70" s="754"/>
      <c r="BW70" s="754"/>
      <c r="BX70" s="754"/>
      <c r="BY70" s="754"/>
      <c r="BZ70" s="754"/>
      <c r="CA70" s="754"/>
      <c r="CB70" s="754"/>
      <c r="CC70" s="754"/>
      <c r="CD70" s="754"/>
      <c r="CE70" s="754"/>
      <c r="CF70" s="754"/>
      <c r="CG70" s="754"/>
      <c r="CH70" s="754"/>
      <c r="CI70" s="754"/>
      <c r="CJ70" s="754"/>
      <c r="CK70" s="754"/>
      <c r="CL70" s="754"/>
      <c r="CM70" s="754"/>
      <c r="CN70" s="754"/>
      <c r="CO70" s="754"/>
      <c r="CP70" s="754"/>
      <c r="CQ70" s="754"/>
      <c r="CR70" s="754"/>
      <c r="CS70" s="754"/>
      <c r="CT70" s="754"/>
      <c r="CU70" s="754"/>
      <c r="CV70" s="754"/>
      <c r="CW70" s="754"/>
      <c r="CX70" s="754"/>
      <c r="CY70" s="754"/>
      <c r="CZ70" s="754"/>
      <c r="DA70" s="754"/>
      <c r="DB70" s="754"/>
      <c r="DC70" s="754"/>
      <c r="DD70" s="754"/>
      <c r="DE70" s="754"/>
      <c r="DF70" s="754"/>
      <c r="DG70" s="754"/>
      <c r="DH70" s="754"/>
      <c r="DI70" s="754"/>
      <c r="DJ70" s="754"/>
      <c r="DK70" s="754"/>
      <c r="DL70" s="754"/>
      <c r="DM70" s="754"/>
      <c r="DN70" s="754"/>
      <c r="DO70" s="754"/>
      <c r="DP70" s="754"/>
      <c r="DQ70" s="754"/>
      <c r="DR70" s="754"/>
      <c r="DS70" s="754"/>
      <c r="DT70" s="754"/>
      <c r="DU70" s="754"/>
      <c r="DV70" s="754"/>
      <c r="DW70" s="754"/>
      <c r="DX70" s="754"/>
      <c r="DY70" s="754"/>
      <c r="DZ70" s="754"/>
    </row>
    <row r="71" spans="1:130" s="767" customFormat="1" ht="14.25">
      <c r="A71" s="758"/>
      <c r="B71" s="596" t="s">
        <v>236</v>
      </c>
      <c r="C71" s="35" t="s">
        <v>578</v>
      </c>
      <c r="D71" s="37" t="s">
        <v>152</v>
      </c>
      <c r="E71" s="30">
        <v>0.33333333333333337</v>
      </c>
      <c r="F71" s="28">
        <v>1</v>
      </c>
      <c r="G71" s="28" t="s">
        <v>132</v>
      </c>
      <c r="H71" s="28">
        <v>18</v>
      </c>
      <c r="I71" s="28" t="s">
        <v>133</v>
      </c>
      <c r="J71" s="600">
        <v>1540.0000000000002</v>
      </c>
      <c r="K71" s="722">
        <f t="shared" si="18"/>
        <v>1400</v>
      </c>
      <c r="L71" s="601">
        <f t="shared" si="19"/>
        <v>8400.000000000002</v>
      </c>
      <c r="M71" s="716"/>
      <c r="N71" s="764"/>
      <c r="O71" s="768"/>
      <c r="P71" s="769">
        <v>1</v>
      </c>
      <c r="Q71" s="769"/>
      <c r="R71" s="789"/>
      <c r="S71" s="770">
        <f t="shared" si="20"/>
        <v>0</v>
      </c>
      <c r="T71" s="770">
        <f t="shared" si="21"/>
        <v>8400.000000000002</v>
      </c>
      <c r="U71" s="770">
        <f t="shared" si="22"/>
        <v>0</v>
      </c>
      <c r="V71" s="705">
        <f t="shared" si="23"/>
        <v>0</v>
      </c>
      <c r="W71" s="664"/>
      <c r="X71" s="754"/>
      <c r="Y71" s="754"/>
      <c r="Z71" s="754"/>
      <c r="AA71" s="754"/>
      <c r="AB71" s="754"/>
      <c r="AC71" s="754"/>
      <c r="AD71" s="754"/>
      <c r="AE71" s="754"/>
      <c r="AF71" s="754"/>
      <c r="AG71" s="754"/>
      <c r="AH71" s="754"/>
      <c r="AI71" s="754"/>
      <c r="AJ71" s="754"/>
      <c r="AK71" s="754"/>
      <c r="AL71" s="754"/>
      <c r="AM71" s="754"/>
      <c r="AN71" s="754"/>
      <c r="AO71" s="754"/>
      <c r="AP71" s="754"/>
      <c r="AQ71" s="754"/>
      <c r="AR71" s="754"/>
      <c r="AS71" s="754"/>
      <c r="AT71" s="754"/>
      <c r="AU71" s="754"/>
      <c r="AV71" s="754"/>
      <c r="AW71" s="754"/>
      <c r="AX71" s="754"/>
      <c r="AY71" s="754"/>
      <c r="AZ71" s="754"/>
      <c r="BA71" s="754"/>
      <c r="BB71" s="754"/>
      <c r="BC71" s="754"/>
      <c r="BD71" s="754"/>
      <c r="BE71" s="754"/>
      <c r="BF71" s="754"/>
      <c r="BG71" s="754"/>
      <c r="BH71" s="754"/>
      <c r="BI71" s="754"/>
      <c r="BJ71" s="754"/>
      <c r="BK71" s="754"/>
      <c r="BL71" s="754"/>
      <c r="BM71" s="754"/>
      <c r="BN71" s="754"/>
      <c r="BO71" s="754"/>
      <c r="BP71" s="754"/>
      <c r="BQ71" s="754"/>
      <c r="BR71" s="754"/>
      <c r="BS71" s="754"/>
      <c r="BT71" s="754"/>
      <c r="BU71" s="754"/>
      <c r="BV71" s="754"/>
      <c r="BW71" s="754"/>
      <c r="BX71" s="754"/>
      <c r="BY71" s="754"/>
      <c r="BZ71" s="754"/>
      <c r="CA71" s="754"/>
      <c r="CB71" s="754"/>
      <c r="CC71" s="754"/>
      <c r="CD71" s="754"/>
      <c r="CE71" s="754"/>
      <c r="CF71" s="754"/>
      <c r="CG71" s="754"/>
      <c r="CH71" s="754"/>
      <c r="CI71" s="754"/>
      <c r="CJ71" s="754"/>
      <c r="CK71" s="754"/>
      <c r="CL71" s="754"/>
      <c r="CM71" s="754"/>
      <c r="CN71" s="754"/>
      <c r="CO71" s="754"/>
      <c r="CP71" s="754"/>
      <c r="CQ71" s="754"/>
      <c r="CR71" s="754"/>
      <c r="CS71" s="754"/>
      <c r="CT71" s="754"/>
      <c r="CU71" s="754"/>
      <c r="CV71" s="754"/>
      <c r="CW71" s="754"/>
      <c r="CX71" s="754"/>
      <c r="CY71" s="754"/>
      <c r="CZ71" s="754"/>
      <c r="DA71" s="754"/>
      <c r="DB71" s="754"/>
      <c r="DC71" s="754"/>
      <c r="DD71" s="754"/>
      <c r="DE71" s="754"/>
      <c r="DF71" s="754"/>
      <c r="DG71" s="754"/>
      <c r="DH71" s="754"/>
      <c r="DI71" s="754"/>
      <c r="DJ71" s="754"/>
      <c r="DK71" s="754"/>
      <c r="DL71" s="754"/>
      <c r="DM71" s="754"/>
      <c r="DN71" s="754"/>
      <c r="DO71" s="754"/>
      <c r="DP71" s="754"/>
      <c r="DQ71" s="754"/>
      <c r="DR71" s="754"/>
      <c r="DS71" s="754"/>
      <c r="DT71" s="754"/>
      <c r="DU71" s="754"/>
      <c r="DV71" s="754"/>
      <c r="DW71" s="754"/>
      <c r="DX71" s="754"/>
      <c r="DY71" s="754"/>
      <c r="DZ71" s="754"/>
    </row>
    <row r="72" spans="1:130" s="767" customFormat="1" ht="14.25">
      <c r="A72" s="758"/>
      <c r="B72" s="596" t="s">
        <v>237</v>
      </c>
      <c r="C72" s="35" t="s">
        <v>579</v>
      </c>
      <c r="D72" s="37" t="s">
        <v>152</v>
      </c>
      <c r="E72" s="30">
        <v>0.26666666666666666</v>
      </c>
      <c r="F72" s="28">
        <v>1</v>
      </c>
      <c r="G72" s="28" t="s">
        <v>132</v>
      </c>
      <c r="H72" s="28">
        <v>18</v>
      </c>
      <c r="I72" s="28" t="s">
        <v>133</v>
      </c>
      <c r="J72" s="600">
        <v>1540.0000000000002</v>
      </c>
      <c r="K72" s="722">
        <f t="shared" si="18"/>
        <v>1400</v>
      </c>
      <c r="L72" s="601">
        <f t="shared" si="19"/>
        <v>6720</v>
      </c>
      <c r="M72" s="716"/>
      <c r="N72" s="764"/>
      <c r="O72" s="768"/>
      <c r="P72" s="769">
        <v>1</v>
      </c>
      <c r="Q72" s="769"/>
      <c r="R72" s="789"/>
      <c r="S72" s="770">
        <f t="shared" si="20"/>
        <v>0</v>
      </c>
      <c r="T72" s="770">
        <f t="shared" si="21"/>
        <v>6720</v>
      </c>
      <c r="U72" s="770">
        <f t="shared" si="22"/>
        <v>0</v>
      </c>
      <c r="V72" s="705">
        <f t="shared" si="23"/>
        <v>0</v>
      </c>
      <c r="W72" s="664"/>
      <c r="X72" s="754"/>
      <c r="Y72" s="754"/>
      <c r="Z72" s="754"/>
      <c r="AA72" s="754"/>
      <c r="AB72" s="754"/>
      <c r="AC72" s="754"/>
      <c r="AD72" s="754"/>
      <c r="AE72" s="754"/>
      <c r="AF72" s="754"/>
      <c r="AG72" s="754"/>
      <c r="AH72" s="754"/>
      <c r="AI72" s="754"/>
      <c r="AJ72" s="754"/>
      <c r="AK72" s="754"/>
      <c r="AL72" s="754"/>
      <c r="AM72" s="754"/>
      <c r="AN72" s="754"/>
      <c r="AO72" s="754"/>
      <c r="AP72" s="754"/>
      <c r="AQ72" s="754"/>
      <c r="AR72" s="754"/>
      <c r="AS72" s="754"/>
      <c r="AT72" s="754"/>
      <c r="AU72" s="754"/>
      <c r="AV72" s="754"/>
      <c r="AW72" s="754"/>
      <c r="AX72" s="754"/>
      <c r="AY72" s="754"/>
      <c r="AZ72" s="754"/>
      <c r="BA72" s="754"/>
      <c r="BB72" s="754"/>
      <c r="BC72" s="754"/>
      <c r="BD72" s="754"/>
      <c r="BE72" s="754"/>
      <c r="BF72" s="754"/>
      <c r="BG72" s="754"/>
      <c r="BH72" s="754"/>
      <c r="BI72" s="754"/>
      <c r="BJ72" s="754"/>
      <c r="BK72" s="754"/>
      <c r="BL72" s="754"/>
      <c r="BM72" s="754"/>
      <c r="BN72" s="754"/>
      <c r="BO72" s="754"/>
      <c r="BP72" s="754"/>
      <c r="BQ72" s="754"/>
      <c r="BR72" s="754"/>
      <c r="BS72" s="754"/>
      <c r="BT72" s="754"/>
      <c r="BU72" s="754"/>
      <c r="BV72" s="754"/>
      <c r="BW72" s="754"/>
      <c r="BX72" s="754"/>
      <c r="BY72" s="754"/>
      <c r="BZ72" s="754"/>
      <c r="CA72" s="754"/>
      <c r="CB72" s="754"/>
      <c r="CC72" s="754"/>
      <c r="CD72" s="754"/>
      <c r="CE72" s="754"/>
      <c r="CF72" s="754"/>
      <c r="CG72" s="754"/>
      <c r="CH72" s="754"/>
      <c r="CI72" s="754"/>
      <c r="CJ72" s="754"/>
      <c r="CK72" s="754"/>
      <c r="CL72" s="754"/>
      <c r="CM72" s="754"/>
      <c r="CN72" s="754"/>
      <c r="CO72" s="754"/>
      <c r="CP72" s="754"/>
      <c r="CQ72" s="754"/>
      <c r="CR72" s="754"/>
      <c r="CS72" s="754"/>
      <c r="CT72" s="754"/>
      <c r="CU72" s="754"/>
      <c r="CV72" s="754"/>
      <c r="CW72" s="754"/>
      <c r="CX72" s="754"/>
      <c r="CY72" s="754"/>
      <c r="CZ72" s="754"/>
      <c r="DA72" s="754"/>
      <c r="DB72" s="754"/>
      <c r="DC72" s="754"/>
      <c r="DD72" s="754"/>
      <c r="DE72" s="754"/>
      <c r="DF72" s="754"/>
      <c r="DG72" s="754"/>
      <c r="DH72" s="754"/>
      <c r="DI72" s="754"/>
      <c r="DJ72" s="754"/>
      <c r="DK72" s="754"/>
      <c r="DL72" s="754"/>
      <c r="DM72" s="754"/>
      <c r="DN72" s="754"/>
      <c r="DO72" s="754"/>
      <c r="DP72" s="754"/>
      <c r="DQ72" s="754"/>
      <c r="DR72" s="754"/>
      <c r="DS72" s="754"/>
      <c r="DT72" s="754"/>
      <c r="DU72" s="754"/>
      <c r="DV72" s="754"/>
      <c r="DW72" s="754"/>
      <c r="DX72" s="754"/>
      <c r="DY72" s="754"/>
      <c r="DZ72" s="754"/>
    </row>
    <row r="73" spans="1:130" s="767" customFormat="1" ht="14.25">
      <c r="A73" s="758"/>
      <c r="B73" s="596" t="s">
        <v>602</v>
      </c>
      <c r="C73" s="35" t="s">
        <v>580</v>
      </c>
      <c r="D73" s="37" t="s">
        <v>152</v>
      </c>
      <c r="E73" s="30">
        <v>0.26666666666666666</v>
      </c>
      <c r="F73" s="28">
        <v>1</v>
      </c>
      <c r="G73" s="28" t="s">
        <v>132</v>
      </c>
      <c r="H73" s="28">
        <v>18</v>
      </c>
      <c r="I73" s="28" t="s">
        <v>133</v>
      </c>
      <c r="J73" s="600">
        <v>880.0000000000001</v>
      </c>
      <c r="K73" s="722">
        <f t="shared" si="18"/>
        <v>800</v>
      </c>
      <c r="L73" s="601">
        <f t="shared" si="19"/>
        <v>3840</v>
      </c>
      <c r="M73" s="716"/>
      <c r="N73" s="764"/>
      <c r="O73" s="768"/>
      <c r="P73" s="769">
        <v>1</v>
      </c>
      <c r="Q73" s="769"/>
      <c r="R73" s="789"/>
      <c r="S73" s="770">
        <f t="shared" si="20"/>
        <v>0</v>
      </c>
      <c r="T73" s="770">
        <f t="shared" si="21"/>
        <v>3840</v>
      </c>
      <c r="U73" s="770">
        <f t="shared" si="22"/>
        <v>0</v>
      </c>
      <c r="V73" s="705">
        <f t="shared" si="23"/>
        <v>0</v>
      </c>
      <c r="W73" s="664"/>
      <c r="X73" s="754"/>
      <c r="Y73" s="754"/>
      <c r="Z73" s="754"/>
      <c r="AA73" s="754"/>
      <c r="AB73" s="754"/>
      <c r="AC73" s="754"/>
      <c r="AD73" s="754"/>
      <c r="AE73" s="754"/>
      <c r="AF73" s="754"/>
      <c r="AG73" s="754"/>
      <c r="AH73" s="754"/>
      <c r="AI73" s="754"/>
      <c r="AJ73" s="754"/>
      <c r="AK73" s="754"/>
      <c r="AL73" s="754"/>
      <c r="AM73" s="754"/>
      <c r="AN73" s="754"/>
      <c r="AO73" s="754"/>
      <c r="AP73" s="754"/>
      <c r="AQ73" s="754"/>
      <c r="AR73" s="754"/>
      <c r="AS73" s="754"/>
      <c r="AT73" s="754"/>
      <c r="AU73" s="754"/>
      <c r="AV73" s="754"/>
      <c r="AW73" s="754"/>
      <c r="AX73" s="754"/>
      <c r="AY73" s="754"/>
      <c r="AZ73" s="754"/>
      <c r="BA73" s="754"/>
      <c r="BB73" s="754"/>
      <c r="BC73" s="754"/>
      <c r="BD73" s="754"/>
      <c r="BE73" s="754"/>
      <c r="BF73" s="754"/>
      <c r="BG73" s="754"/>
      <c r="BH73" s="754"/>
      <c r="BI73" s="754"/>
      <c r="BJ73" s="754"/>
      <c r="BK73" s="754"/>
      <c r="BL73" s="754"/>
      <c r="BM73" s="754"/>
      <c r="BN73" s="754"/>
      <c r="BO73" s="754"/>
      <c r="BP73" s="754"/>
      <c r="BQ73" s="754"/>
      <c r="BR73" s="754"/>
      <c r="BS73" s="754"/>
      <c r="BT73" s="754"/>
      <c r="BU73" s="754"/>
      <c r="BV73" s="754"/>
      <c r="BW73" s="754"/>
      <c r="BX73" s="754"/>
      <c r="BY73" s="754"/>
      <c r="BZ73" s="754"/>
      <c r="CA73" s="754"/>
      <c r="CB73" s="754"/>
      <c r="CC73" s="754"/>
      <c r="CD73" s="754"/>
      <c r="CE73" s="754"/>
      <c r="CF73" s="754"/>
      <c r="CG73" s="754"/>
      <c r="CH73" s="754"/>
      <c r="CI73" s="754"/>
      <c r="CJ73" s="754"/>
      <c r="CK73" s="754"/>
      <c r="CL73" s="754"/>
      <c r="CM73" s="754"/>
      <c r="CN73" s="754"/>
      <c r="CO73" s="754"/>
      <c r="CP73" s="754"/>
      <c r="CQ73" s="754"/>
      <c r="CR73" s="754"/>
      <c r="CS73" s="754"/>
      <c r="CT73" s="754"/>
      <c r="CU73" s="754"/>
      <c r="CV73" s="754"/>
      <c r="CW73" s="754"/>
      <c r="CX73" s="754"/>
      <c r="CY73" s="754"/>
      <c r="CZ73" s="754"/>
      <c r="DA73" s="754"/>
      <c r="DB73" s="754"/>
      <c r="DC73" s="754"/>
      <c r="DD73" s="754"/>
      <c r="DE73" s="754"/>
      <c r="DF73" s="754"/>
      <c r="DG73" s="754"/>
      <c r="DH73" s="754"/>
      <c r="DI73" s="754"/>
      <c r="DJ73" s="754"/>
      <c r="DK73" s="754"/>
      <c r="DL73" s="754"/>
      <c r="DM73" s="754"/>
      <c r="DN73" s="754"/>
      <c r="DO73" s="754"/>
      <c r="DP73" s="754"/>
      <c r="DQ73" s="754"/>
      <c r="DR73" s="754"/>
      <c r="DS73" s="754"/>
      <c r="DT73" s="754"/>
      <c r="DU73" s="754"/>
      <c r="DV73" s="754"/>
      <c r="DW73" s="754"/>
      <c r="DX73" s="754"/>
      <c r="DY73" s="754"/>
      <c r="DZ73" s="754"/>
    </row>
    <row r="74" spans="1:130" s="767" customFormat="1" ht="14.25">
      <c r="A74" s="758"/>
      <c r="B74" s="596" t="s">
        <v>603</v>
      </c>
      <c r="C74" s="35" t="s">
        <v>581</v>
      </c>
      <c r="D74" s="37" t="s">
        <v>152</v>
      </c>
      <c r="E74" s="30">
        <v>0.2</v>
      </c>
      <c r="F74" s="28">
        <v>1</v>
      </c>
      <c r="G74" s="28" t="s">
        <v>132</v>
      </c>
      <c r="H74" s="28">
        <v>18</v>
      </c>
      <c r="I74" s="28" t="s">
        <v>133</v>
      </c>
      <c r="J74" s="600">
        <v>2145</v>
      </c>
      <c r="K74" s="722">
        <f t="shared" si="18"/>
        <v>1949.9999999999998</v>
      </c>
      <c r="L74" s="601">
        <f t="shared" si="19"/>
        <v>7019.999999999999</v>
      </c>
      <c r="M74" s="716"/>
      <c r="N74" s="764"/>
      <c r="O74" s="768">
        <v>1</v>
      </c>
      <c r="P74" s="769"/>
      <c r="Q74" s="769"/>
      <c r="R74" s="789"/>
      <c r="S74" s="770">
        <f t="shared" si="20"/>
        <v>7019.999999999999</v>
      </c>
      <c r="T74" s="770">
        <f t="shared" si="21"/>
        <v>0</v>
      </c>
      <c r="U74" s="770">
        <f t="shared" si="22"/>
        <v>0</v>
      </c>
      <c r="V74" s="705">
        <f t="shared" si="23"/>
        <v>0</v>
      </c>
      <c r="W74" s="664"/>
      <c r="X74" s="754"/>
      <c r="Y74" s="754"/>
      <c r="Z74" s="754"/>
      <c r="AA74" s="754"/>
      <c r="AB74" s="754"/>
      <c r="AC74" s="754"/>
      <c r="AD74" s="754"/>
      <c r="AE74" s="754"/>
      <c r="AF74" s="754"/>
      <c r="AG74" s="754"/>
      <c r="AH74" s="754"/>
      <c r="AI74" s="754"/>
      <c r="AJ74" s="754"/>
      <c r="AK74" s="754"/>
      <c r="AL74" s="754"/>
      <c r="AM74" s="754"/>
      <c r="AN74" s="754"/>
      <c r="AO74" s="754"/>
      <c r="AP74" s="754"/>
      <c r="AQ74" s="754"/>
      <c r="AR74" s="754"/>
      <c r="AS74" s="754"/>
      <c r="AT74" s="754"/>
      <c r="AU74" s="754"/>
      <c r="AV74" s="754"/>
      <c r="AW74" s="754"/>
      <c r="AX74" s="754"/>
      <c r="AY74" s="754"/>
      <c r="AZ74" s="754"/>
      <c r="BA74" s="754"/>
      <c r="BB74" s="754"/>
      <c r="BC74" s="754"/>
      <c r="BD74" s="754"/>
      <c r="BE74" s="754"/>
      <c r="BF74" s="754"/>
      <c r="BG74" s="754"/>
      <c r="BH74" s="754"/>
      <c r="BI74" s="754"/>
      <c r="BJ74" s="754"/>
      <c r="BK74" s="754"/>
      <c r="BL74" s="754"/>
      <c r="BM74" s="754"/>
      <c r="BN74" s="754"/>
      <c r="BO74" s="754"/>
      <c r="BP74" s="754"/>
      <c r="BQ74" s="754"/>
      <c r="BR74" s="754"/>
      <c r="BS74" s="754"/>
      <c r="BT74" s="754"/>
      <c r="BU74" s="754"/>
      <c r="BV74" s="754"/>
      <c r="BW74" s="754"/>
      <c r="BX74" s="754"/>
      <c r="BY74" s="754"/>
      <c r="BZ74" s="754"/>
      <c r="CA74" s="754"/>
      <c r="CB74" s="754"/>
      <c r="CC74" s="754"/>
      <c r="CD74" s="754"/>
      <c r="CE74" s="754"/>
      <c r="CF74" s="754"/>
      <c r="CG74" s="754"/>
      <c r="CH74" s="754"/>
      <c r="CI74" s="754"/>
      <c r="CJ74" s="754"/>
      <c r="CK74" s="754"/>
      <c r="CL74" s="754"/>
      <c r="CM74" s="754"/>
      <c r="CN74" s="754"/>
      <c r="CO74" s="754"/>
      <c r="CP74" s="754"/>
      <c r="CQ74" s="754"/>
      <c r="CR74" s="754"/>
      <c r="CS74" s="754"/>
      <c r="CT74" s="754"/>
      <c r="CU74" s="754"/>
      <c r="CV74" s="754"/>
      <c r="CW74" s="754"/>
      <c r="CX74" s="754"/>
      <c r="CY74" s="754"/>
      <c r="CZ74" s="754"/>
      <c r="DA74" s="754"/>
      <c r="DB74" s="754"/>
      <c r="DC74" s="754"/>
      <c r="DD74" s="754"/>
      <c r="DE74" s="754"/>
      <c r="DF74" s="754"/>
      <c r="DG74" s="754"/>
      <c r="DH74" s="754"/>
      <c r="DI74" s="754"/>
      <c r="DJ74" s="754"/>
      <c r="DK74" s="754"/>
      <c r="DL74" s="754"/>
      <c r="DM74" s="754"/>
      <c r="DN74" s="754"/>
      <c r="DO74" s="754"/>
      <c r="DP74" s="754"/>
      <c r="DQ74" s="754"/>
      <c r="DR74" s="754"/>
      <c r="DS74" s="754"/>
      <c r="DT74" s="754"/>
      <c r="DU74" s="754"/>
      <c r="DV74" s="754"/>
      <c r="DW74" s="754"/>
      <c r="DX74" s="754"/>
      <c r="DY74" s="754"/>
      <c r="DZ74" s="754"/>
    </row>
    <row r="75" spans="1:130" s="767" customFormat="1" ht="14.25">
      <c r="A75" s="758"/>
      <c r="B75" s="596" t="s">
        <v>604</v>
      </c>
      <c r="C75" s="35" t="s">
        <v>582</v>
      </c>
      <c r="D75" s="37" t="s">
        <v>152</v>
      </c>
      <c r="E75" s="30">
        <v>0.5</v>
      </c>
      <c r="F75" s="28">
        <v>1</v>
      </c>
      <c r="G75" s="28" t="s">
        <v>132</v>
      </c>
      <c r="H75" s="28">
        <v>24</v>
      </c>
      <c r="I75" s="28" t="s">
        <v>133</v>
      </c>
      <c r="J75" s="600">
        <v>1787.5000000000002</v>
      </c>
      <c r="K75" s="722">
        <f t="shared" si="18"/>
        <v>1625</v>
      </c>
      <c r="L75" s="601">
        <f t="shared" si="19"/>
        <v>19500</v>
      </c>
      <c r="M75" s="716"/>
      <c r="N75" s="764"/>
      <c r="O75" s="768">
        <v>0.5</v>
      </c>
      <c r="P75" s="769">
        <v>0.5</v>
      </c>
      <c r="Q75" s="769"/>
      <c r="R75" s="789"/>
      <c r="S75" s="770">
        <f t="shared" si="20"/>
        <v>9750</v>
      </c>
      <c r="T75" s="770">
        <f t="shared" si="21"/>
        <v>9750</v>
      </c>
      <c r="U75" s="770">
        <f t="shared" si="22"/>
        <v>0</v>
      </c>
      <c r="V75" s="705">
        <f t="shared" si="23"/>
        <v>0</v>
      </c>
      <c r="W75" s="664"/>
      <c r="X75" s="754"/>
      <c r="Y75" s="754"/>
      <c r="Z75" s="754"/>
      <c r="AA75" s="754"/>
      <c r="AB75" s="754"/>
      <c r="AC75" s="754"/>
      <c r="AD75" s="754"/>
      <c r="AE75" s="754"/>
      <c r="AF75" s="754"/>
      <c r="AG75" s="754"/>
      <c r="AH75" s="754"/>
      <c r="AI75" s="754"/>
      <c r="AJ75" s="754"/>
      <c r="AK75" s="754"/>
      <c r="AL75" s="754"/>
      <c r="AM75" s="754"/>
      <c r="AN75" s="754"/>
      <c r="AO75" s="754"/>
      <c r="AP75" s="754"/>
      <c r="AQ75" s="754"/>
      <c r="AR75" s="754"/>
      <c r="AS75" s="754"/>
      <c r="AT75" s="754"/>
      <c r="AU75" s="754"/>
      <c r="AV75" s="754"/>
      <c r="AW75" s="754"/>
      <c r="AX75" s="754"/>
      <c r="AY75" s="754"/>
      <c r="AZ75" s="754"/>
      <c r="BA75" s="754"/>
      <c r="BB75" s="754"/>
      <c r="BC75" s="754"/>
      <c r="BD75" s="754"/>
      <c r="BE75" s="754"/>
      <c r="BF75" s="754"/>
      <c r="BG75" s="754"/>
      <c r="BH75" s="754"/>
      <c r="BI75" s="754"/>
      <c r="BJ75" s="754"/>
      <c r="BK75" s="754"/>
      <c r="BL75" s="754"/>
      <c r="BM75" s="754"/>
      <c r="BN75" s="754"/>
      <c r="BO75" s="754"/>
      <c r="BP75" s="754"/>
      <c r="BQ75" s="754"/>
      <c r="BR75" s="754"/>
      <c r="BS75" s="754"/>
      <c r="BT75" s="754"/>
      <c r="BU75" s="754"/>
      <c r="BV75" s="754"/>
      <c r="BW75" s="754"/>
      <c r="BX75" s="754"/>
      <c r="BY75" s="754"/>
      <c r="BZ75" s="754"/>
      <c r="CA75" s="754"/>
      <c r="CB75" s="754"/>
      <c r="CC75" s="754"/>
      <c r="CD75" s="754"/>
      <c r="CE75" s="754"/>
      <c r="CF75" s="754"/>
      <c r="CG75" s="754"/>
      <c r="CH75" s="754"/>
      <c r="CI75" s="754"/>
      <c r="CJ75" s="754"/>
      <c r="CK75" s="754"/>
      <c r="CL75" s="754"/>
      <c r="CM75" s="754"/>
      <c r="CN75" s="754"/>
      <c r="CO75" s="754"/>
      <c r="CP75" s="754"/>
      <c r="CQ75" s="754"/>
      <c r="CR75" s="754"/>
      <c r="CS75" s="754"/>
      <c r="CT75" s="754"/>
      <c r="CU75" s="754"/>
      <c r="CV75" s="754"/>
      <c r="CW75" s="754"/>
      <c r="CX75" s="754"/>
      <c r="CY75" s="754"/>
      <c r="CZ75" s="754"/>
      <c r="DA75" s="754"/>
      <c r="DB75" s="754"/>
      <c r="DC75" s="754"/>
      <c r="DD75" s="754"/>
      <c r="DE75" s="754"/>
      <c r="DF75" s="754"/>
      <c r="DG75" s="754"/>
      <c r="DH75" s="754"/>
      <c r="DI75" s="754"/>
      <c r="DJ75" s="754"/>
      <c r="DK75" s="754"/>
      <c r="DL75" s="754"/>
      <c r="DM75" s="754"/>
      <c r="DN75" s="754"/>
      <c r="DO75" s="754"/>
      <c r="DP75" s="754"/>
      <c r="DQ75" s="754"/>
      <c r="DR75" s="754"/>
      <c r="DS75" s="754"/>
      <c r="DT75" s="754"/>
      <c r="DU75" s="754"/>
      <c r="DV75" s="754"/>
      <c r="DW75" s="754"/>
      <c r="DX75" s="754"/>
      <c r="DY75" s="754"/>
      <c r="DZ75" s="754"/>
    </row>
    <row r="76" spans="1:130" s="767" customFormat="1" ht="14.25">
      <c r="A76" s="758"/>
      <c r="B76" s="596" t="s">
        <v>605</v>
      </c>
      <c r="C76" s="35" t="s">
        <v>583</v>
      </c>
      <c r="D76" s="37" t="s">
        <v>152</v>
      </c>
      <c r="E76" s="30">
        <v>0.3333418402051755</v>
      </c>
      <c r="F76" s="28">
        <v>1</v>
      </c>
      <c r="G76" s="28" t="s">
        <v>132</v>
      </c>
      <c r="H76" s="28">
        <v>18</v>
      </c>
      <c r="I76" s="28" t="s">
        <v>133</v>
      </c>
      <c r="J76" s="600">
        <v>1439.4965964941425</v>
      </c>
      <c r="K76" s="722">
        <f t="shared" si="18"/>
        <v>1308.6332695401295</v>
      </c>
      <c r="L76" s="601">
        <f t="shared" si="19"/>
        <v>7852</v>
      </c>
      <c r="M76" s="716"/>
      <c r="N76" s="764"/>
      <c r="O76" s="768">
        <v>1</v>
      </c>
      <c r="P76" s="769"/>
      <c r="Q76" s="769"/>
      <c r="R76" s="789"/>
      <c r="S76" s="770">
        <f t="shared" si="20"/>
        <v>7852</v>
      </c>
      <c r="T76" s="770">
        <f t="shared" si="21"/>
        <v>0</v>
      </c>
      <c r="U76" s="770">
        <f t="shared" si="22"/>
        <v>0</v>
      </c>
      <c r="V76" s="705">
        <f t="shared" si="23"/>
        <v>0</v>
      </c>
      <c r="W76" s="664"/>
      <c r="X76" s="754"/>
      <c r="Y76" s="754"/>
      <c r="Z76" s="754"/>
      <c r="AA76" s="754"/>
      <c r="AB76" s="754"/>
      <c r="AC76" s="754"/>
      <c r="AD76" s="754"/>
      <c r="AE76" s="754"/>
      <c r="AF76" s="754"/>
      <c r="AG76" s="754"/>
      <c r="AH76" s="754"/>
      <c r="AI76" s="754"/>
      <c r="AJ76" s="754"/>
      <c r="AK76" s="754"/>
      <c r="AL76" s="754"/>
      <c r="AM76" s="754"/>
      <c r="AN76" s="754"/>
      <c r="AO76" s="754"/>
      <c r="AP76" s="754"/>
      <c r="AQ76" s="754"/>
      <c r="AR76" s="754"/>
      <c r="AS76" s="754"/>
      <c r="AT76" s="754"/>
      <c r="AU76" s="754"/>
      <c r="AV76" s="754"/>
      <c r="AW76" s="754"/>
      <c r="AX76" s="754"/>
      <c r="AY76" s="754"/>
      <c r="AZ76" s="754"/>
      <c r="BA76" s="754"/>
      <c r="BB76" s="754"/>
      <c r="BC76" s="754"/>
      <c r="BD76" s="754"/>
      <c r="BE76" s="754"/>
      <c r="BF76" s="754"/>
      <c r="BG76" s="754"/>
      <c r="BH76" s="754"/>
      <c r="BI76" s="754"/>
      <c r="BJ76" s="754"/>
      <c r="BK76" s="754"/>
      <c r="BL76" s="754"/>
      <c r="BM76" s="754"/>
      <c r="BN76" s="754"/>
      <c r="BO76" s="754"/>
      <c r="BP76" s="754"/>
      <c r="BQ76" s="754"/>
      <c r="BR76" s="754"/>
      <c r="BS76" s="754"/>
      <c r="BT76" s="754"/>
      <c r="BU76" s="754"/>
      <c r="BV76" s="754"/>
      <c r="BW76" s="754"/>
      <c r="BX76" s="754"/>
      <c r="BY76" s="754"/>
      <c r="BZ76" s="754"/>
      <c r="CA76" s="754"/>
      <c r="CB76" s="754"/>
      <c r="CC76" s="754"/>
      <c r="CD76" s="754"/>
      <c r="CE76" s="754"/>
      <c r="CF76" s="754"/>
      <c r="CG76" s="754"/>
      <c r="CH76" s="754"/>
      <c r="CI76" s="754"/>
      <c r="CJ76" s="754"/>
      <c r="CK76" s="754"/>
      <c r="CL76" s="754"/>
      <c r="CM76" s="754"/>
      <c r="CN76" s="754"/>
      <c r="CO76" s="754"/>
      <c r="CP76" s="754"/>
      <c r="CQ76" s="754"/>
      <c r="CR76" s="754"/>
      <c r="CS76" s="754"/>
      <c r="CT76" s="754"/>
      <c r="CU76" s="754"/>
      <c r="CV76" s="754"/>
      <c r="CW76" s="754"/>
      <c r="CX76" s="754"/>
      <c r="CY76" s="754"/>
      <c r="CZ76" s="754"/>
      <c r="DA76" s="754"/>
      <c r="DB76" s="754"/>
      <c r="DC76" s="754"/>
      <c r="DD76" s="754"/>
      <c r="DE76" s="754"/>
      <c r="DF76" s="754"/>
      <c r="DG76" s="754"/>
      <c r="DH76" s="754"/>
      <c r="DI76" s="754"/>
      <c r="DJ76" s="754"/>
      <c r="DK76" s="754"/>
      <c r="DL76" s="754"/>
      <c r="DM76" s="754"/>
      <c r="DN76" s="754"/>
      <c r="DO76" s="754"/>
      <c r="DP76" s="754"/>
      <c r="DQ76" s="754"/>
      <c r="DR76" s="754"/>
      <c r="DS76" s="754"/>
      <c r="DT76" s="754"/>
      <c r="DU76" s="754"/>
      <c r="DV76" s="754"/>
      <c r="DW76" s="754"/>
      <c r="DX76" s="754"/>
      <c r="DY76" s="754"/>
      <c r="DZ76" s="754"/>
    </row>
    <row r="77" spans="1:130" s="767" customFormat="1" ht="14.25">
      <c r="A77" s="758"/>
      <c r="B77" s="596" t="s">
        <v>606</v>
      </c>
      <c r="C77" s="35" t="s">
        <v>584</v>
      </c>
      <c r="D77" s="37" t="s">
        <v>152</v>
      </c>
      <c r="E77" s="30">
        <v>0.2</v>
      </c>
      <c r="F77" s="28">
        <v>1</v>
      </c>
      <c r="G77" s="28" t="s">
        <v>132</v>
      </c>
      <c r="H77" s="28">
        <v>18</v>
      </c>
      <c r="I77" s="28" t="s">
        <v>133</v>
      </c>
      <c r="J77" s="600">
        <v>1705.0000000000002</v>
      </c>
      <c r="K77" s="722">
        <f t="shared" si="18"/>
        <v>1550</v>
      </c>
      <c r="L77" s="601">
        <f t="shared" si="19"/>
        <v>5580</v>
      </c>
      <c r="M77" s="716"/>
      <c r="N77" s="764"/>
      <c r="O77" s="768">
        <v>1</v>
      </c>
      <c r="P77" s="769"/>
      <c r="Q77" s="769"/>
      <c r="R77" s="789"/>
      <c r="S77" s="770">
        <f t="shared" si="20"/>
        <v>5580</v>
      </c>
      <c r="T77" s="770">
        <f t="shared" si="21"/>
        <v>0</v>
      </c>
      <c r="U77" s="770">
        <f t="shared" si="22"/>
        <v>0</v>
      </c>
      <c r="V77" s="705">
        <f t="shared" si="23"/>
        <v>0</v>
      </c>
      <c r="W77" s="664"/>
      <c r="X77" s="754"/>
      <c r="Y77" s="754"/>
      <c r="Z77" s="754"/>
      <c r="AA77" s="754"/>
      <c r="AB77" s="754"/>
      <c r="AC77" s="754"/>
      <c r="AD77" s="754"/>
      <c r="AE77" s="754"/>
      <c r="AF77" s="754"/>
      <c r="AG77" s="754"/>
      <c r="AH77" s="754"/>
      <c r="AI77" s="754"/>
      <c r="AJ77" s="754"/>
      <c r="AK77" s="754"/>
      <c r="AL77" s="754"/>
      <c r="AM77" s="754"/>
      <c r="AN77" s="754"/>
      <c r="AO77" s="754"/>
      <c r="AP77" s="754"/>
      <c r="AQ77" s="754"/>
      <c r="AR77" s="754"/>
      <c r="AS77" s="754"/>
      <c r="AT77" s="754"/>
      <c r="AU77" s="754"/>
      <c r="AV77" s="754"/>
      <c r="AW77" s="754"/>
      <c r="AX77" s="754"/>
      <c r="AY77" s="754"/>
      <c r="AZ77" s="754"/>
      <c r="BA77" s="754"/>
      <c r="BB77" s="754"/>
      <c r="BC77" s="754"/>
      <c r="BD77" s="754"/>
      <c r="BE77" s="754"/>
      <c r="BF77" s="754"/>
      <c r="BG77" s="754"/>
      <c r="BH77" s="754"/>
      <c r="BI77" s="754"/>
      <c r="BJ77" s="754"/>
      <c r="BK77" s="754"/>
      <c r="BL77" s="754"/>
      <c r="BM77" s="754"/>
      <c r="BN77" s="754"/>
      <c r="BO77" s="754"/>
      <c r="BP77" s="754"/>
      <c r="BQ77" s="754"/>
      <c r="BR77" s="754"/>
      <c r="BS77" s="754"/>
      <c r="BT77" s="754"/>
      <c r="BU77" s="754"/>
      <c r="BV77" s="754"/>
      <c r="BW77" s="754"/>
      <c r="BX77" s="754"/>
      <c r="BY77" s="754"/>
      <c r="BZ77" s="754"/>
      <c r="CA77" s="754"/>
      <c r="CB77" s="754"/>
      <c r="CC77" s="754"/>
      <c r="CD77" s="754"/>
      <c r="CE77" s="754"/>
      <c r="CF77" s="754"/>
      <c r="CG77" s="754"/>
      <c r="CH77" s="754"/>
      <c r="CI77" s="754"/>
      <c r="CJ77" s="754"/>
      <c r="CK77" s="754"/>
      <c r="CL77" s="754"/>
      <c r="CM77" s="754"/>
      <c r="CN77" s="754"/>
      <c r="CO77" s="754"/>
      <c r="CP77" s="754"/>
      <c r="CQ77" s="754"/>
      <c r="CR77" s="754"/>
      <c r="CS77" s="754"/>
      <c r="CT77" s="754"/>
      <c r="CU77" s="754"/>
      <c r="CV77" s="754"/>
      <c r="CW77" s="754"/>
      <c r="CX77" s="754"/>
      <c r="CY77" s="754"/>
      <c r="CZ77" s="754"/>
      <c r="DA77" s="754"/>
      <c r="DB77" s="754"/>
      <c r="DC77" s="754"/>
      <c r="DD77" s="754"/>
      <c r="DE77" s="754"/>
      <c r="DF77" s="754"/>
      <c r="DG77" s="754"/>
      <c r="DH77" s="754"/>
      <c r="DI77" s="754"/>
      <c r="DJ77" s="754"/>
      <c r="DK77" s="754"/>
      <c r="DL77" s="754"/>
      <c r="DM77" s="754"/>
      <c r="DN77" s="754"/>
      <c r="DO77" s="754"/>
      <c r="DP77" s="754"/>
      <c r="DQ77" s="754"/>
      <c r="DR77" s="754"/>
      <c r="DS77" s="754"/>
      <c r="DT77" s="754"/>
      <c r="DU77" s="754"/>
      <c r="DV77" s="754"/>
      <c r="DW77" s="754"/>
      <c r="DX77" s="754"/>
      <c r="DY77" s="754"/>
      <c r="DZ77" s="754"/>
    </row>
    <row r="78" spans="1:130" s="767" customFormat="1" ht="14.25">
      <c r="A78" s="758"/>
      <c r="B78" s="596" t="s">
        <v>607</v>
      </c>
      <c r="C78" s="35" t="s">
        <v>585</v>
      </c>
      <c r="D78" s="37" t="s">
        <v>152</v>
      </c>
      <c r="E78" s="30">
        <v>0.2</v>
      </c>
      <c r="F78" s="28">
        <v>1</v>
      </c>
      <c r="G78" s="28" t="s">
        <v>132</v>
      </c>
      <c r="H78" s="28">
        <v>18</v>
      </c>
      <c r="I78" s="28" t="s">
        <v>133</v>
      </c>
      <c r="J78" s="600">
        <v>880.0000000000001</v>
      </c>
      <c r="K78" s="722">
        <f t="shared" si="18"/>
        <v>800</v>
      </c>
      <c r="L78" s="601">
        <f t="shared" si="19"/>
        <v>2880</v>
      </c>
      <c r="M78" s="716"/>
      <c r="N78" s="764"/>
      <c r="O78" s="768">
        <v>1</v>
      </c>
      <c r="P78" s="769"/>
      <c r="Q78" s="769"/>
      <c r="R78" s="789"/>
      <c r="S78" s="770">
        <f t="shared" si="20"/>
        <v>2880</v>
      </c>
      <c r="T78" s="770">
        <f t="shared" si="21"/>
        <v>0</v>
      </c>
      <c r="U78" s="770">
        <f t="shared" si="22"/>
        <v>0</v>
      </c>
      <c r="V78" s="705">
        <f t="shared" si="23"/>
        <v>0</v>
      </c>
      <c r="W78" s="664"/>
      <c r="X78" s="754"/>
      <c r="Y78" s="754"/>
      <c r="Z78" s="754"/>
      <c r="AA78" s="754"/>
      <c r="AB78" s="754"/>
      <c r="AC78" s="754"/>
      <c r="AD78" s="754"/>
      <c r="AE78" s="754"/>
      <c r="AF78" s="754"/>
      <c r="AG78" s="754"/>
      <c r="AH78" s="754"/>
      <c r="AI78" s="754"/>
      <c r="AJ78" s="754"/>
      <c r="AK78" s="754"/>
      <c r="AL78" s="754"/>
      <c r="AM78" s="754"/>
      <c r="AN78" s="754"/>
      <c r="AO78" s="754"/>
      <c r="AP78" s="754"/>
      <c r="AQ78" s="754"/>
      <c r="AR78" s="754"/>
      <c r="AS78" s="754"/>
      <c r="AT78" s="754"/>
      <c r="AU78" s="754"/>
      <c r="AV78" s="754"/>
      <c r="AW78" s="754"/>
      <c r="AX78" s="754"/>
      <c r="AY78" s="754"/>
      <c r="AZ78" s="754"/>
      <c r="BA78" s="754"/>
      <c r="BB78" s="754"/>
      <c r="BC78" s="754"/>
      <c r="BD78" s="754"/>
      <c r="BE78" s="754"/>
      <c r="BF78" s="754"/>
      <c r="BG78" s="754"/>
      <c r="BH78" s="754"/>
      <c r="BI78" s="754"/>
      <c r="BJ78" s="754"/>
      <c r="BK78" s="754"/>
      <c r="BL78" s="754"/>
      <c r="BM78" s="754"/>
      <c r="BN78" s="754"/>
      <c r="BO78" s="754"/>
      <c r="BP78" s="754"/>
      <c r="BQ78" s="754"/>
      <c r="BR78" s="754"/>
      <c r="BS78" s="754"/>
      <c r="BT78" s="754"/>
      <c r="BU78" s="754"/>
      <c r="BV78" s="754"/>
      <c r="BW78" s="754"/>
      <c r="BX78" s="754"/>
      <c r="BY78" s="754"/>
      <c r="BZ78" s="754"/>
      <c r="CA78" s="754"/>
      <c r="CB78" s="754"/>
      <c r="CC78" s="754"/>
      <c r="CD78" s="754"/>
      <c r="CE78" s="754"/>
      <c r="CF78" s="754"/>
      <c r="CG78" s="754"/>
      <c r="CH78" s="754"/>
      <c r="CI78" s="754"/>
      <c r="CJ78" s="754"/>
      <c r="CK78" s="754"/>
      <c r="CL78" s="754"/>
      <c r="CM78" s="754"/>
      <c r="CN78" s="754"/>
      <c r="CO78" s="754"/>
      <c r="CP78" s="754"/>
      <c r="CQ78" s="754"/>
      <c r="CR78" s="754"/>
      <c r="CS78" s="754"/>
      <c r="CT78" s="754"/>
      <c r="CU78" s="754"/>
      <c r="CV78" s="754"/>
      <c r="CW78" s="754"/>
      <c r="CX78" s="754"/>
      <c r="CY78" s="754"/>
      <c r="CZ78" s="754"/>
      <c r="DA78" s="754"/>
      <c r="DB78" s="754"/>
      <c r="DC78" s="754"/>
      <c r="DD78" s="754"/>
      <c r="DE78" s="754"/>
      <c r="DF78" s="754"/>
      <c r="DG78" s="754"/>
      <c r="DH78" s="754"/>
      <c r="DI78" s="754"/>
      <c r="DJ78" s="754"/>
      <c r="DK78" s="754"/>
      <c r="DL78" s="754"/>
      <c r="DM78" s="754"/>
      <c r="DN78" s="754"/>
      <c r="DO78" s="754"/>
      <c r="DP78" s="754"/>
      <c r="DQ78" s="754"/>
      <c r="DR78" s="754"/>
      <c r="DS78" s="754"/>
      <c r="DT78" s="754"/>
      <c r="DU78" s="754"/>
      <c r="DV78" s="754"/>
      <c r="DW78" s="754"/>
      <c r="DX78" s="754"/>
      <c r="DY78" s="754"/>
      <c r="DZ78" s="754"/>
    </row>
    <row r="79" spans="1:130" s="767" customFormat="1" ht="14.25">
      <c r="A79" s="758"/>
      <c r="B79" s="596" t="s">
        <v>608</v>
      </c>
      <c r="C79" s="35" t="s">
        <v>586</v>
      </c>
      <c r="D79" s="37" t="s">
        <v>152</v>
      </c>
      <c r="E79" s="30">
        <v>0.2</v>
      </c>
      <c r="F79" s="28">
        <v>1</v>
      </c>
      <c r="G79" s="28" t="s">
        <v>132</v>
      </c>
      <c r="H79" s="28">
        <v>18</v>
      </c>
      <c r="I79" s="28" t="s">
        <v>133</v>
      </c>
      <c r="J79" s="600">
        <v>825.0000000000001</v>
      </c>
      <c r="K79" s="722">
        <f t="shared" si="18"/>
        <v>750</v>
      </c>
      <c r="L79" s="601">
        <f t="shared" si="19"/>
        <v>2700</v>
      </c>
      <c r="M79" s="716"/>
      <c r="N79" s="764"/>
      <c r="O79" s="768">
        <v>0.5</v>
      </c>
      <c r="P79" s="769">
        <v>0.5</v>
      </c>
      <c r="Q79" s="769"/>
      <c r="R79" s="789"/>
      <c r="S79" s="770">
        <f t="shared" si="20"/>
        <v>1350</v>
      </c>
      <c r="T79" s="770">
        <f t="shared" si="21"/>
        <v>1350</v>
      </c>
      <c r="U79" s="770">
        <f t="shared" si="22"/>
        <v>0</v>
      </c>
      <c r="V79" s="705">
        <f t="shared" si="23"/>
        <v>0</v>
      </c>
      <c r="W79" s="664"/>
      <c r="X79" s="754"/>
      <c r="Y79" s="754"/>
      <c r="Z79" s="754"/>
      <c r="AA79" s="754"/>
      <c r="AB79" s="754"/>
      <c r="AC79" s="754"/>
      <c r="AD79" s="754"/>
      <c r="AE79" s="754"/>
      <c r="AF79" s="754"/>
      <c r="AG79" s="754"/>
      <c r="AH79" s="754"/>
      <c r="AI79" s="754"/>
      <c r="AJ79" s="754"/>
      <c r="AK79" s="754"/>
      <c r="AL79" s="754"/>
      <c r="AM79" s="754"/>
      <c r="AN79" s="754"/>
      <c r="AO79" s="754"/>
      <c r="AP79" s="754"/>
      <c r="AQ79" s="754"/>
      <c r="AR79" s="754"/>
      <c r="AS79" s="754"/>
      <c r="AT79" s="754"/>
      <c r="AU79" s="754"/>
      <c r="AV79" s="754"/>
      <c r="AW79" s="754"/>
      <c r="AX79" s="754"/>
      <c r="AY79" s="754"/>
      <c r="AZ79" s="754"/>
      <c r="BA79" s="754"/>
      <c r="BB79" s="754"/>
      <c r="BC79" s="754"/>
      <c r="BD79" s="754"/>
      <c r="BE79" s="754"/>
      <c r="BF79" s="754"/>
      <c r="BG79" s="754"/>
      <c r="BH79" s="754"/>
      <c r="BI79" s="754"/>
      <c r="BJ79" s="754"/>
      <c r="BK79" s="754"/>
      <c r="BL79" s="754"/>
      <c r="BM79" s="754"/>
      <c r="BN79" s="754"/>
      <c r="BO79" s="754"/>
      <c r="BP79" s="754"/>
      <c r="BQ79" s="754"/>
      <c r="BR79" s="754"/>
      <c r="BS79" s="754"/>
      <c r="BT79" s="754"/>
      <c r="BU79" s="754"/>
      <c r="BV79" s="754"/>
      <c r="BW79" s="754"/>
      <c r="BX79" s="754"/>
      <c r="BY79" s="754"/>
      <c r="BZ79" s="754"/>
      <c r="CA79" s="754"/>
      <c r="CB79" s="754"/>
      <c r="CC79" s="754"/>
      <c r="CD79" s="754"/>
      <c r="CE79" s="754"/>
      <c r="CF79" s="754"/>
      <c r="CG79" s="754"/>
      <c r="CH79" s="754"/>
      <c r="CI79" s="754"/>
      <c r="CJ79" s="754"/>
      <c r="CK79" s="754"/>
      <c r="CL79" s="754"/>
      <c r="CM79" s="754"/>
      <c r="CN79" s="754"/>
      <c r="CO79" s="754"/>
      <c r="CP79" s="754"/>
      <c r="CQ79" s="754"/>
      <c r="CR79" s="754"/>
      <c r="CS79" s="754"/>
      <c r="CT79" s="754"/>
      <c r="CU79" s="754"/>
      <c r="CV79" s="754"/>
      <c r="CW79" s="754"/>
      <c r="CX79" s="754"/>
      <c r="CY79" s="754"/>
      <c r="CZ79" s="754"/>
      <c r="DA79" s="754"/>
      <c r="DB79" s="754"/>
      <c r="DC79" s="754"/>
      <c r="DD79" s="754"/>
      <c r="DE79" s="754"/>
      <c r="DF79" s="754"/>
      <c r="DG79" s="754"/>
      <c r="DH79" s="754"/>
      <c r="DI79" s="754"/>
      <c r="DJ79" s="754"/>
      <c r="DK79" s="754"/>
      <c r="DL79" s="754"/>
      <c r="DM79" s="754"/>
      <c r="DN79" s="754"/>
      <c r="DO79" s="754"/>
      <c r="DP79" s="754"/>
      <c r="DQ79" s="754"/>
      <c r="DR79" s="754"/>
      <c r="DS79" s="754"/>
      <c r="DT79" s="754"/>
      <c r="DU79" s="754"/>
      <c r="DV79" s="754"/>
      <c r="DW79" s="754"/>
      <c r="DX79" s="754"/>
      <c r="DY79" s="754"/>
      <c r="DZ79" s="754"/>
    </row>
    <row r="80" spans="1:130" s="767" customFormat="1" ht="14.25">
      <c r="A80" s="758"/>
      <c r="B80" s="596" t="s">
        <v>609</v>
      </c>
      <c r="C80" s="35" t="s">
        <v>587</v>
      </c>
      <c r="D80" s="37" t="s">
        <v>152</v>
      </c>
      <c r="E80" s="30">
        <v>0.26666666666666666</v>
      </c>
      <c r="F80" s="28">
        <v>1</v>
      </c>
      <c r="G80" s="28" t="s">
        <v>132</v>
      </c>
      <c r="H80" s="28">
        <v>18</v>
      </c>
      <c r="I80" s="28" t="s">
        <v>133</v>
      </c>
      <c r="J80" s="600">
        <v>1595.0000000000002</v>
      </c>
      <c r="K80" s="722">
        <f t="shared" si="18"/>
        <v>1450</v>
      </c>
      <c r="L80" s="601">
        <f t="shared" si="19"/>
        <v>6960</v>
      </c>
      <c r="M80" s="716"/>
      <c r="N80" s="764"/>
      <c r="O80" s="768">
        <v>0.5</v>
      </c>
      <c r="P80" s="769">
        <v>0.5</v>
      </c>
      <c r="Q80" s="769"/>
      <c r="R80" s="789"/>
      <c r="S80" s="770">
        <f t="shared" si="20"/>
        <v>3480</v>
      </c>
      <c r="T80" s="770">
        <f t="shared" si="21"/>
        <v>3480</v>
      </c>
      <c r="U80" s="770">
        <f t="shared" si="22"/>
        <v>0</v>
      </c>
      <c r="V80" s="705">
        <f t="shared" si="23"/>
        <v>0</v>
      </c>
      <c r="W80" s="664"/>
      <c r="X80" s="754"/>
      <c r="Y80" s="754"/>
      <c r="Z80" s="754"/>
      <c r="AA80" s="754"/>
      <c r="AB80" s="754"/>
      <c r="AC80" s="754"/>
      <c r="AD80" s="754"/>
      <c r="AE80" s="754"/>
      <c r="AF80" s="754"/>
      <c r="AG80" s="754"/>
      <c r="AH80" s="754"/>
      <c r="AI80" s="754"/>
      <c r="AJ80" s="754"/>
      <c r="AK80" s="754"/>
      <c r="AL80" s="754"/>
      <c r="AM80" s="754"/>
      <c r="AN80" s="754"/>
      <c r="AO80" s="754"/>
      <c r="AP80" s="754"/>
      <c r="AQ80" s="754"/>
      <c r="AR80" s="754"/>
      <c r="AS80" s="754"/>
      <c r="AT80" s="754"/>
      <c r="AU80" s="754"/>
      <c r="AV80" s="754"/>
      <c r="AW80" s="754"/>
      <c r="AX80" s="754"/>
      <c r="AY80" s="754"/>
      <c r="AZ80" s="754"/>
      <c r="BA80" s="754"/>
      <c r="BB80" s="754"/>
      <c r="BC80" s="754"/>
      <c r="BD80" s="754"/>
      <c r="BE80" s="754"/>
      <c r="BF80" s="754"/>
      <c r="BG80" s="754"/>
      <c r="BH80" s="754"/>
      <c r="BI80" s="754"/>
      <c r="BJ80" s="754"/>
      <c r="BK80" s="754"/>
      <c r="BL80" s="754"/>
      <c r="BM80" s="754"/>
      <c r="BN80" s="754"/>
      <c r="BO80" s="754"/>
      <c r="BP80" s="754"/>
      <c r="BQ80" s="754"/>
      <c r="BR80" s="754"/>
      <c r="BS80" s="754"/>
      <c r="BT80" s="754"/>
      <c r="BU80" s="754"/>
      <c r="BV80" s="754"/>
      <c r="BW80" s="754"/>
      <c r="BX80" s="754"/>
      <c r="BY80" s="754"/>
      <c r="BZ80" s="754"/>
      <c r="CA80" s="754"/>
      <c r="CB80" s="754"/>
      <c r="CC80" s="754"/>
      <c r="CD80" s="754"/>
      <c r="CE80" s="754"/>
      <c r="CF80" s="754"/>
      <c r="CG80" s="754"/>
      <c r="CH80" s="754"/>
      <c r="CI80" s="754"/>
      <c r="CJ80" s="754"/>
      <c r="CK80" s="754"/>
      <c r="CL80" s="754"/>
      <c r="CM80" s="754"/>
      <c r="CN80" s="754"/>
      <c r="CO80" s="754"/>
      <c r="CP80" s="754"/>
      <c r="CQ80" s="754"/>
      <c r="CR80" s="754"/>
      <c r="CS80" s="754"/>
      <c r="CT80" s="754"/>
      <c r="CU80" s="754"/>
      <c r="CV80" s="754"/>
      <c r="CW80" s="754"/>
      <c r="CX80" s="754"/>
      <c r="CY80" s="754"/>
      <c r="CZ80" s="754"/>
      <c r="DA80" s="754"/>
      <c r="DB80" s="754"/>
      <c r="DC80" s="754"/>
      <c r="DD80" s="754"/>
      <c r="DE80" s="754"/>
      <c r="DF80" s="754"/>
      <c r="DG80" s="754"/>
      <c r="DH80" s="754"/>
      <c r="DI80" s="754"/>
      <c r="DJ80" s="754"/>
      <c r="DK80" s="754"/>
      <c r="DL80" s="754"/>
      <c r="DM80" s="754"/>
      <c r="DN80" s="754"/>
      <c r="DO80" s="754"/>
      <c r="DP80" s="754"/>
      <c r="DQ80" s="754"/>
      <c r="DR80" s="754"/>
      <c r="DS80" s="754"/>
      <c r="DT80" s="754"/>
      <c r="DU80" s="754"/>
      <c r="DV80" s="754"/>
      <c r="DW80" s="754"/>
      <c r="DX80" s="754"/>
      <c r="DY80" s="754"/>
      <c r="DZ80" s="754"/>
    </row>
    <row r="81" spans="1:130" s="767" customFormat="1" ht="14.25">
      <c r="A81" s="758"/>
      <c r="B81" s="596" t="s">
        <v>610</v>
      </c>
      <c r="C81" s="35" t="s">
        <v>588</v>
      </c>
      <c r="D81" s="37" t="s">
        <v>152</v>
      </c>
      <c r="E81" s="30">
        <v>0.2</v>
      </c>
      <c r="F81" s="28">
        <v>1</v>
      </c>
      <c r="G81" s="28" t="s">
        <v>132</v>
      </c>
      <c r="H81" s="28">
        <v>18</v>
      </c>
      <c r="I81" s="28" t="s">
        <v>133</v>
      </c>
      <c r="J81" s="600">
        <v>935.0000000000001</v>
      </c>
      <c r="K81" s="722">
        <f t="shared" si="18"/>
        <v>850</v>
      </c>
      <c r="L81" s="601">
        <f t="shared" si="19"/>
        <v>3060</v>
      </c>
      <c r="M81" s="716"/>
      <c r="N81" s="764"/>
      <c r="O81" s="768">
        <v>0.5</v>
      </c>
      <c r="P81" s="769">
        <v>0.5</v>
      </c>
      <c r="Q81" s="769"/>
      <c r="R81" s="789"/>
      <c r="S81" s="770">
        <f t="shared" si="20"/>
        <v>1530</v>
      </c>
      <c r="T81" s="770">
        <f t="shared" si="21"/>
        <v>1530</v>
      </c>
      <c r="U81" s="770">
        <f t="shared" si="22"/>
        <v>0</v>
      </c>
      <c r="V81" s="705">
        <f t="shared" si="23"/>
        <v>0</v>
      </c>
      <c r="W81" s="664"/>
      <c r="X81" s="754"/>
      <c r="Y81" s="754"/>
      <c r="Z81" s="754"/>
      <c r="AA81" s="754"/>
      <c r="AB81" s="754"/>
      <c r="AC81" s="754"/>
      <c r="AD81" s="754"/>
      <c r="AE81" s="754"/>
      <c r="AF81" s="754"/>
      <c r="AG81" s="754"/>
      <c r="AH81" s="754"/>
      <c r="AI81" s="754"/>
      <c r="AJ81" s="754"/>
      <c r="AK81" s="754"/>
      <c r="AL81" s="754"/>
      <c r="AM81" s="754"/>
      <c r="AN81" s="754"/>
      <c r="AO81" s="754"/>
      <c r="AP81" s="754"/>
      <c r="AQ81" s="754"/>
      <c r="AR81" s="754"/>
      <c r="AS81" s="754"/>
      <c r="AT81" s="754"/>
      <c r="AU81" s="754"/>
      <c r="AV81" s="754"/>
      <c r="AW81" s="754"/>
      <c r="AX81" s="754"/>
      <c r="AY81" s="754"/>
      <c r="AZ81" s="754"/>
      <c r="BA81" s="754"/>
      <c r="BB81" s="754"/>
      <c r="BC81" s="754"/>
      <c r="BD81" s="754"/>
      <c r="BE81" s="754"/>
      <c r="BF81" s="754"/>
      <c r="BG81" s="754"/>
      <c r="BH81" s="754"/>
      <c r="BI81" s="754"/>
      <c r="BJ81" s="754"/>
      <c r="BK81" s="754"/>
      <c r="BL81" s="754"/>
      <c r="BM81" s="754"/>
      <c r="BN81" s="754"/>
      <c r="BO81" s="754"/>
      <c r="BP81" s="754"/>
      <c r="BQ81" s="754"/>
      <c r="BR81" s="754"/>
      <c r="BS81" s="754"/>
      <c r="BT81" s="754"/>
      <c r="BU81" s="754"/>
      <c r="BV81" s="754"/>
      <c r="BW81" s="754"/>
      <c r="BX81" s="754"/>
      <c r="BY81" s="754"/>
      <c r="BZ81" s="754"/>
      <c r="CA81" s="754"/>
      <c r="CB81" s="754"/>
      <c r="CC81" s="754"/>
      <c r="CD81" s="754"/>
      <c r="CE81" s="754"/>
      <c r="CF81" s="754"/>
      <c r="CG81" s="754"/>
      <c r="CH81" s="754"/>
      <c r="CI81" s="754"/>
      <c r="CJ81" s="754"/>
      <c r="CK81" s="754"/>
      <c r="CL81" s="754"/>
      <c r="CM81" s="754"/>
      <c r="CN81" s="754"/>
      <c r="CO81" s="754"/>
      <c r="CP81" s="754"/>
      <c r="CQ81" s="754"/>
      <c r="CR81" s="754"/>
      <c r="CS81" s="754"/>
      <c r="CT81" s="754"/>
      <c r="CU81" s="754"/>
      <c r="CV81" s="754"/>
      <c r="CW81" s="754"/>
      <c r="CX81" s="754"/>
      <c r="CY81" s="754"/>
      <c r="CZ81" s="754"/>
      <c r="DA81" s="754"/>
      <c r="DB81" s="754"/>
      <c r="DC81" s="754"/>
      <c r="DD81" s="754"/>
      <c r="DE81" s="754"/>
      <c r="DF81" s="754"/>
      <c r="DG81" s="754"/>
      <c r="DH81" s="754"/>
      <c r="DI81" s="754"/>
      <c r="DJ81" s="754"/>
      <c r="DK81" s="754"/>
      <c r="DL81" s="754"/>
      <c r="DM81" s="754"/>
      <c r="DN81" s="754"/>
      <c r="DO81" s="754"/>
      <c r="DP81" s="754"/>
      <c r="DQ81" s="754"/>
      <c r="DR81" s="754"/>
      <c r="DS81" s="754"/>
      <c r="DT81" s="754"/>
      <c r="DU81" s="754"/>
      <c r="DV81" s="754"/>
      <c r="DW81" s="754"/>
      <c r="DX81" s="754"/>
      <c r="DY81" s="754"/>
      <c r="DZ81" s="754"/>
    </row>
    <row r="82" spans="1:130" s="767" customFormat="1" ht="14.25">
      <c r="A82" s="758"/>
      <c r="B82" s="596" t="s">
        <v>613</v>
      </c>
      <c r="C82" s="35" t="s">
        <v>589</v>
      </c>
      <c r="D82" s="37" t="s">
        <v>152</v>
      </c>
      <c r="E82" s="30">
        <v>0.2</v>
      </c>
      <c r="F82" s="28">
        <v>1</v>
      </c>
      <c r="G82" s="28" t="s">
        <v>132</v>
      </c>
      <c r="H82" s="28">
        <v>18</v>
      </c>
      <c r="I82" s="28" t="s">
        <v>133</v>
      </c>
      <c r="J82" s="600">
        <v>1485.0000000000002</v>
      </c>
      <c r="K82" s="722">
        <f t="shared" si="18"/>
        <v>1350</v>
      </c>
      <c r="L82" s="601">
        <f t="shared" si="19"/>
        <v>4860</v>
      </c>
      <c r="M82" s="716"/>
      <c r="N82" s="764"/>
      <c r="O82" s="768">
        <v>0.5</v>
      </c>
      <c r="P82" s="769">
        <v>0.5</v>
      </c>
      <c r="Q82" s="769"/>
      <c r="R82" s="789"/>
      <c r="S82" s="770">
        <f t="shared" si="20"/>
        <v>2430</v>
      </c>
      <c r="T82" s="770">
        <f t="shared" si="21"/>
        <v>2430</v>
      </c>
      <c r="U82" s="770">
        <f t="shared" si="22"/>
        <v>0</v>
      </c>
      <c r="V82" s="705">
        <f t="shared" si="23"/>
        <v>0</v>
      </c>
      <c r="W82" s="664"/>
      <c r="X82" s="754"/>
      <c r="Y82" s="754"/>
      <c r="Z82" s="754"/>
      <c r="AA82" s="754"/>
      <c r="AB82" s="754"/>
      <c r="AC82" s="754"/>
      <c r="AD82" s="754"/>
      <c r="AE82" s="754"/>
      <c r="AF82" s="754"/>
      <c r="AG82" s="754"/>
      <c r="AH82" s="754"/>
      <c r="AI82" s="754"/>
      <c r="AJ82" s="754"/>
      <c r="AK82" s="754"/>
      <c r="AL82" s="754"/>
      <c r="AM82" s="754"/>
      <c r="AN82" s="754"/>
      <c r="AO82" s="754"/>
      <c r="AP82" s="754"/>
      <c r="AQ82" s="754"/>
      <c r="AR82" s="754"/>
      <c r="AS82" s="754"/>
      <c r="AT82" s="754"/>
      <c r="AU82" s="754"/>
      <c r="AV82" s="754"/>
      <c r="AW82" s="754"/>
      <c r="AX82" s="754"/>
      <c r="AY82" s="754"/>
      <c r="AZ82" s="754"/>
      <c r="BA82" s="754"/>
      <c r="BB82" s="754"/>
      <c r="BC82" s="754"/>
      <c r="BD82" s="754"/>
      <c r="BE82" s="754"/>
      <c r="BF82" s="754"/>
      <c r="BG82" s="754"/>
      <c r="BH82" s="754"/>
      <c r="BI82" s="754"/>
      <c r="BJ82" s="754"/>
      <c r="BK82" s="754"/>
      <c r="BL82" s="754"/>
      <c r="BM82" s="754"/>
      <c r="BN82" s="754"/>
      <c r="BO82" s="754"/>
      <c r="BP82" s="754"/>
      <c r="BQ82" s="754"/>
      <c r="BR82" s="754"/>
      <c r="BS82" s="754"/>
      <c r="BT82" s="754"/>
      <c r="BU82" s="754"/>
      <c r="BV82" s="754"/>
      <c r="BW82" s="754"/>
      <c r="BX82" s="754"/>
      <c r="BY82" s="754"/>
      <c r="BZ82" s="754"/>
      <c r="CA82" s="754"/>
      <c r="CB82" s="754"/>
      <c r="CC82" s="754"/>
      <c r="CD82" s="754"/>
      <c r="CE82" s="754"/>
      <c r="CF82" s="754"/>
      <c r="CG82" s="754"/>
      <c r="CH82" s="754"/>
      <c r="CI82" s="754"/>
      <c r="CJ82" s="754"/>
      <c r="CK82" s="754"/>
      <c r="CL82" s="754"/>
      <c r="CM82" s="754"/>
      <c r="CN82" s="754"/>
      <c r="CO82" s="754"/>
      <c r="CP82" s="754"/>
      <c r="CQ82" s="754"/>
      <c r="CR82" s="754"/>
      <c r="CS82" s="754"/>
      <c r="CT82" s="754"/>
      <c r="CU82" s="754"/>
      <c r="CV82" s="754"/>
      <c r="CW82" s="754"/>
      <c r="CX82" s="754"/>
      <c r="CY82" s="754"/>
      <c r="CZ82" s="754"/>
      <c r="DA82" s="754"/>
      <c r="DB82" s="754"/>
      <c r="DC82" s="754"/>
      <c r="DD82" s="754"/>
      <c r="DE82" s="754"/>
      <c r="DF82" s="754"/>
      <c r="DG82" s="754"/>
      <c r="DH82" s="754"/>
      <c r="DI82" s="754"/>
      <c r="DJ82" s="754"/>
      <c r="DK82" s="754"/>
      <c r="DL82" s="754"/>
      <c r="DM82" s="754"/>
      <c r="DN82" s="754"/>
      <c r="DO82" s="754"/>
      <c r="DP82" s="754"/>
      <c r="DQ82" s="754"/>
      <c r="DR82" s="754"/>
      <c r="DS82" s="754"/>
      <c r="DT82" s="754"/>
      <c r="DU82" s="754"/>
      <c r="DV82" s="754"/>
      <c r="DW82" s="754"/>
      <c r="DX82" s="754"/>
      <c r="DY82" s="754"/>
      <c r="DZ82" s="754"/>
    </row>
    <row r="83" spans="1:130" s="767" customFormat="1" ht="14.25">
      <c r="A83" s="758"/>
      <c r="B83" s="596" t="s">
        <v>612</v>
      </c>
      <c r="C83" s="35" t="s">
        <v>590</v>
      </c>
      <c r="D83" s="37" t="s">
        <v>152</v>
      </c>
      <c r="E83" s="30">
        <v>0.2</v>
      </c>
      <c r="F83" s="28">
        <v>1</v>
      </c>
      <c r="G83" s="28" t="s">
        <v>132</v>
      </c>
      <c r="H83" s="28">
        <v>18</v>
      </c>
      <c r="I83" s="28" t="s">
        <v>133</v>
      </c>
      <c r="J83" s="600">
        <v>1375</v>
      </c>
      <c r="K83" s="722">
        <f t="shared" si="18"/>
        <v>1250</v>
      </c>
      <c r="L83" s="601">
        <f t="shared" si="19"/>
        <v>4500</v>
      </c>
      <c r="M83" s="716"/>
      <c r="N83" s="764"/>
      <c r="O83" s="768">
        <v>0.5</v>
      </c>
      <c r="P83" s="769">
        <v>0.5</v>
      </c>
      <c r="Q83" s="769"/>
      <c r="R83" s="789"/>
      <c r="S83" s="770">
        <f t="shared" si="20"/>
        <v>2250</v>
      </c>
      <c r="T83" s="770">
        <f t="shared" si="21"/>
        <v>2250</v>
      </c>
      <c r="U83" s="770">
        <f t="shared" si="22"/>
        <v>0</v>
      </c>
      <c r="V83" s="705">
        <f t="shared" si="23"/>
        <v>0</v>
      </c>
      <c r="W83" s="664"/>
      <c r="X83" s="754"/>
      <c r="Y83" s="754"/>
      <c r="Z83" s="754"/>
      <c r="AA83" s="754"/>
      <c r="AB83" s="754"/>
      <c r="AC83" s="754"/>
      <c r="AD83" s="754"/>
      <c r="AE83" s="754"/>
      <c r="AF83" s="754"/>
      <c r="AG83" s="754"/>
      <c r="AH83" s="754"/>
      <c r="AI83" s="754"/>
      <c r="AJ83" s="754"/>
      <c r="AK83" s="754"/>
      <c r="AL83" s="754"/>
      <c r="AM83" s="754"/>
      <c r="AN83" s="754"/>
      <c r="AO83" s="754"/>
      <c r="AP83" s="754"/>
      <c r="AQ83" s="754"/>
      <c r="AR83" s="754"/>
      <c r="AS83" s="754"/>
      <c r="AT83" s="754"/>
      <c r="AU83" s="754"/>
      <c r="AV83" s="754"/>
      <c r="AW83" s="754"/>
      <c r="AX83" s="754"/>
      <c r="AY83" s="754"/>
      <c r="AZ83" s="754"/>
      <c r="BA83" s="754"/>
      <c r="BB83" s="754"/>
      <c r="BC83" s="754"/>
      <c r="BD83" s="754"/>
      <c r="BE83" s="754"/>
      <c r="BF83" s="754"/>
      <c r="BG83" s="754"/>
      <c r="BH83" s="754"/>
      <c r="BI83" s="754"/>
      <c r="BJ83" s="754"/>
      <c r="BK83" s="754"/>
      <c r="BL83" s="754"/>
      <c r="BM83" s="754"/>
      <c r="BN83" s="754"/>
      <c r="BO83" s="754"/>
      <c r="BP83" s="754"/>
      <c r="BQ83" s="754"/>
      <c r="BR83" s="754"/>
      <c r="BS83" s="754"/>
      <c r="BT83" s="754"/>
      <c r="BU83" s="754"/>
      <c r="BV83" s="754"/>
      <c r="BW83" s="754"/>
      <c r="BX83" s="754"/>
      <c r="BY83" s="754"/>
      <c r="BZ83" s="754"/>
      <c r="CA83" s="754"/>
      <c r="CB83" s="754"/>
      <c r="CC83" s="754"/>
      <c r="CD83" s="754"/>
      <c r="CE83" s="754"/>
      <c r="CF83" s="754"/>
      <c r="CG83" s="754"/>
      <c r="CH83" s="754"/>
      <c r="CI83" s="754"/>
      <c r="CJ83" s="754"/>
      <c r="CK83" s="754"/>
      <c r="CL83" s="754"/>
      <c r="CM83" s="754"/>
      <c r="CN83" s="754"/>
      <c r="CO83" s="754"/>
      <c r="CP83" s="754"/>
      <c r="CQ83" s="754"/>
      <c r="CR83" s="754"/>
      <c r="CS83" s="754"/>
      <c r="CT83" s="754"/>
      <c r="CU83" s="754"/>
      <c r="CV83" s="754"/>
      <c r="CW83" s="754"/>
      <c r="CX83" s="754"/>
      <c r="CY83" s="754"/>
      <c r="CZ83" s="754"/>
      <c r="DA83" s="754"/>
      <c r="DB83" s="754"/>
      <c r="DC83" s="754"/>
      <c r="DD83" s="754"/>
      <c r="DE83" s="754"/>
      <c r="DF83" s="754"/>
      <c r="DG83" s="754"/>
      <c r="DH83" s="754"/>
      <c r="DI83" s="754"/>
      <c r="DJ83" s="754"/>
      <c r="DK83" s="754"/>
      <c r="DL83" s="754"/>
      <c r="DM83" s="754"/>
      <c r="DN83" s="754"/>
      <c r="DO83" s="754"/>
      <c r="DP83" s="754"/>
      <c r="DQ83" s="754"/>
      <c r="DR83" s="754"/>
      <c r="DS83" s="754"/>
      <c r="DT83" s="754"/>
      <c r="DU83" s="754"/>
      <c r="DV83" s="754"/>
      <c r="DW83" s="754"/>
      <c r="DX83" s="754"/>
      <c r="DY83" s="754"/>
      <c r="DZ83" s="754"/>
    </row>
    <row r="84" spans="1:130" s="767" customFormat="1" ht="14.25">
      <c r="A84" s="758"/>
      <c r="B84" s="596" t="s">
        <v>611</v>
      </c>
      <c r="C84" s="35" t="s">
        <v>591</v>
      </c>
      <c r="D84" s="37" t="s">
        <v>152</v>
      </c>
      <c r="E84" s="30">
        <v>0.5333333333333333</v>
      </c>
      <c r="F84" s="28">
        <v>1</v>
      </c>
      <c r="G84" s="28" t="s">
        <v>132</v>
      </c>
      <c r="H84" s="28">
        <v>18</v>
      </c>
      <c r="I84" s="28" t="s">
        <v>133</v>
      </c>
      <c r="J84" s="600">
        <v>1650.0000000000002</v>
      </c>
      <c r="K84" s="722">
        <f t="shared" si="18"/>
        <v>1500</v>
      </c>
      <c r="L84" s="601">
        <f t="shared" si="19"/>
        <v>14400</v>
      </c>
      <c r="M84" s="716"/>
      <c r="N84" s="764"/>
      <c r="O84" s="768">
        <v>0.5</v>
      </c>
      <c r="P84" s="769">
        <v>0.5</v>
      </c>
      <c r="Q84" s="769"/>
      <c r="R84" s="789"/>
      <c r="S84" s="770">
        <f t="shared" si="20"/>
        <v>7200</v>
      </c>
      <c r="T84" s="770">
        <f t="shared" si="21"/>
        <v>7200</v>
      </c>
      <c r="U84" s="770">
        <f t="shared" si="22"/>
        <v>0</v>
      </c>
      <c r="V84" s="705">
        <f t="shared" si="23"/>
        <v>0</v>
      </c>
      <c r="W84" s="664"/>
      <c r="X84" s="754"/>
      <c r="Y84" s="754"/>
      <c r="Z84" s="754"/>
      <c r="AA84" s="754"/>
      <c r="AB84" s="754"/>
      <c r="AC84" s="754"/>
      <c r="AD84" s="754"/>
      <c r="AE84" s="754"/>
      <c r="AF84" s="754"/>
      <c r="AG84" s="754"/>
      <c r="AH84" s="754"/>
      <c r="AI84" s="754"/>
      <c r="AJ84" s="754"/>
      <c r="AK84" s="754"/>
      <c r="AL84" s="754"/>
      <c r="AM84" s="754"/>
      <c r="AN84" s="754"/>
      <c r="AO84" s="754"/>
      <c r="AP84" s="754"/>
      <c r="AQ84" s="754"/>
      <c r="AR84" s="754"/>
      <c r="AS84" s="754"/>
      <c r="AT84" s="754"/>
      <c r="AU84" s="754"/>
      <c r="AV84" s="754"/>
      <c r="AW84" s="754"/>
      <c r="AX84" s="754"/>
      <c r="AY84" s="754"/>
      <c r="AZ84" s="754"/>
      <c r="BA84" s="754"/>
      <c r="BB84" s="754"/>
      <c r="BC84" s="754"/>
      <c r="BD84" s="754"/>
      <c r="BE84" s="754"/>
      <c r="BF84" s="754"/>
      <c r="BG84" s="754"/>
      <c r="BH84" s="754"/>
      <c r="BI84" s="754"/>
      <c r="BJ84" s="754"/>
      <c r="BK84" s="754"/>
      <c r="BL84" s="754"/>
      <c r="BM84" s="754"/>
      <c r="BN84" s="754"/>
      <c r="BO84" s="754"/>
      <c r="BP84" s="754"/>
      <c r="BQ84" s="754"/>
      <c r="BR84" s="754"/>
      <c r="BS84" s="754"/>
      <c r="BT84" s="754"/>
      <c r="BU84" s="754"/>
      <c r="BV84" s="754"/>
      <c r="BW84" s="754"/>
      <c r="BX84" s="754"/>
      <c r="BY84" s="754"/>
      <c r="BZ84" s="754"/>
      <c r="CA84" s="754"/>
      <c r="CB84" s="754"/>
      <c r="CC84" s="754"/>
      <c r="CD84" s="754"/>
      <c r="CE84" s="754"/>
      <c r="CF84" s="754"/>
      <c r="CG84" s="754"/>
      <c r="CH84" s="754"/>
      <c r="CI84" s="754"/>
      <c r="CJ84" s="754"/>
      <c r="CK84" s="754"/>
      <c r="CL84" s="754"/>
      <c r="CM84" s="754"/>
      <c r="CN84" s="754"/>
      <c r="CO84" s="754"/>
      <c r="CP84" s="754"/>
      <c r="CQ84" s="754"/>
      <c r="CR84" s="754"/>
      <c r="CS84" s="754"/>
      <c r="CT84" s="754"/>
      <c r="CU84" s="754"/>
      <c r="CV84" s="754"/>
      <c r="CW84" s="754"/>
      <c r="CX84" s="754"/>
      <c r="CY84" s="754"/>
      <c r="CZ84" s="754"/>
      <c r="DA84" s="754"/>
      <c r="DB84" s="754"/>
      <c r="DC84" s="754"/>
      <c r="DD84" s="754"/>
      <c r="DE84" s="754"/>
      <c r="DF84" s="754"/>
      <c r="DG84" s="754"/>
      <c r="DH84" s="754"/>
      <c r="DI84" s="754"/>
      <c r="DJ84" s="754"/>
      <c r="DK84" s="754"/>
      <c r="DL84" s="754"/>
      <c r="DM84" s="754"/>
      <c r="DN84" s="754"/>
      <c r="DO84" s="754"/>
      <c r="DP84" s="754"/>
      <c r="DQ84" s="754"/>
      <c r="DR84" s="754"/>
      <c r="DS84" s="754"/>
      <c r="DT84" s="754"/>
      <c r="DU84" s="754"/>
      <c r="DV84" s="754"/>
      <c r="DW84" s="754"/>
      <c r="DX84" s="754"/>
      <c r="DY84" s="754"/>
      <c r="DZ84" s="754"/>
    </row>
    <row r="85" spans="1:130" s="767" customFormat="1" ht="14.25">
      <c r="A85" s="758"/>
      <c r="B85" s="596" t="s">
        <v>614</v>
      </c>
      <c r="C85" s="35" t="s">
        <v>592</v>
      </c>
      <c r="D85" s="37" t="s">
        <v>152</v>
      </c>
      <c r="E85" s="30">
        <v>0.2</v>
      </c>
      <c r="F85" s="28">
        <v>1</v>
      </c>
      <c r="G85" s="28" t="s">
        <v>132</v>
      </c>
      <c r="H85" s="28">
        <v>18</v>
      </c>
      <c r="I85" s="28" t="s">
        <v>133</v>
      </c>
      <c r="J85" s="600">
        <v>880.0000000000001</v>
      </c>
      <c r="K85" s="722">
        <f t="shared" si="18"/>
        <v>800</v>
      </c>
      <c r="L85" s="601">
        <f t="shared" si="19"/>
        <v>2880</v>
      </c>
      <c r="M85" s="716"/>
      <c r="N85" s="764"/>
      <c r="O85" s="768">
        <v>0.5</v>
      </c>
      <c r="P85" s="769">
        <v>0.5</v>
      </c>
      <c r="Q85" s="769"/>
      <c r="R85" s="789"/>
      <c r="S85" s="770">
        <f t="shared" si="20"/>
        <v>1440</v>
      </c>
      <c r="T85" s="770">
        <f t="shared" si="21"/>
        <v>1440</v>
      </c>
      <c r="U85" s="770">
        <f t="shared" si="22"/>
        <v>0</v>
      </c>
      <c r="V85" s="705">
        <f t="shared" si="23"/>
        <v>0</v>
      </c>
      <c r="W85" s="664"/>
      <c r="X85" s="754"/>
      <c r="Y85" s="754"/>
      <c r="Z85" s="754"/>
      <c r="AA85" s="754"/>
      <c r="AB85" s="754"/>
      <c r="AC85" s="754"/>
      <c r="AD85" s="754"/>
      <c r="AE85" s="754"/>
      <c r="AF85" s="754"/>
      <c r="AG85" s="754"/>
      <c r="AH85" s="754"/>
      <c r="AI85" s="754"/>
      <c r="AJ85" s="754"/>
      <c r="AK85" s="754"/>
      <c r="AL85" s="754"/>
      <c r="AM85" s="754"/>
      <c r="AN85" s="754"/>
      <c r="AO85" s="754"/>
      <c r="AP85" s="754"/>
      <c r="AQ85" s="754"/>
      <c r="AR85" s="754"/>
      <c r="AS85" s="754"/>
      <c r="AT85" s="754"/>
      <c r="AU85" s="754"/>
      <c r="AV85" s="754"/>
      <c r="AW85" s="754"/>
      <c r="AX85" s="754"/>
      <c r="AY85" s="754"/>
      <c r="AZ85" s="754"/>
      <c r="BA85" s="754"/>
      <c r="BB85" s="754"/>
      <c r="BC85" s="754"/>
      <c r="BD85" s="754"/>
      <c r="BE85" s="754"/>
      <c r="BF85" s="754"/>
      <c r="BG85" s="754"/>
      <c r="BH85" s="754"/>
      <c r="BI85" s="754"/>
      <c r="BJ85" s="754"/>
      <c r="BK85" s="754"/>
      <c r="BL85" s="754"/>
      <c r="BM85" s="754"/>
      <c r="BN85" s="754"/>
      <c r="BO85" s="754"/>
      <c r="BP85" s="754"/>
      <c r="BQ85" s="754"/>
      <c r="BR85" s="754"/>
      <c r="BS85" s="754"/>
      <c r="BT85" s="754"/>
      <c r="BU85" s="754"/>
      <c r="BV85" s="754"/>
      <c r="BW85" s="754"/>
      <c r="BX85" s="754"/>
      <c r="BY85" s="754"/>
      <c r="BZ85" s="754"/>
      <c r="CA85" s="754"/>
      <c r="CB85" s="754"/>
      <c r="CC85" s="754"/>
      <c r="CD85" s="754"/>
      <c r="CE85" s="754"/>
      <c r="CF85" s="754"/>
      <c r="CG85" s="754"/>
      <c r="CH85" s="754"/>
      <c r="CI85" s="754"/>
      <c r="CJ85" s="754"/>
      <c r="CK85" s="754"/>
      <c r="CL85" s="754"/>
      <c r="CM85" s="754"/>
      <c r="CN85" s="754"/>
      <c r="CO85" s="754"/>
      <c r="CP85" s="754"/>
      <c r="CQ85" s="754"/>
      <c r="CR85" s="754"/>
      <c r="CS85" s="754"/>
      <c r="CT85" s="754"/>
      <c r="CU85" s="754"/>
      <c r="CV85" s="754"/>
      <c r="CW85" s="754"/>
      <c r="CX85" s="754"/>
      <c r="CY85" s="754"/>
      <c r="CZ85" s="754"/>
      <c r="DA85" s="754"/>
      <c r="DB85" s="754"/>
      <c r="DC85" s="754"/>
      <c r="DD85" s="754"/>
      <c r="DE85" s="754"/>
      <c r="DF85" s="754"/>
      <c r="DG85" s="754"/>
      <c r="DH85" s="754"/>
      <c r="DI85" s="754"/>
      <c r="DJ85" s="754"/>
      <c r="DK85" s="754"/>
      <c r="DL85" s="754"/>
      <c r="DM85" s="754"/>
      <c r="DN85" s="754"/>
      <c r="DO85" s="754"/>
      <c r="DP85" s="754"/>
      <c r="DQ85" s="754"/>
      <c r="DR85" s="754"/>
      <c r="DS85" s="754"/>
      <c r="DT85" s="754"/>
      <c r="DU85" s="754"/>
      <c r="DV85" s="754"/>
      <c r="DW85" s="754"/>
      <c r="DX85" s="754"/>
      <c r="DY85" s="754"/>
      <c r="DZ85" s="754"/>
    </row>
    <row r="86" spans="1:130" s="767" customFormat="1" ht="14.25">
      <c r="A86" s="758"/>
      <c r="B86" s="596" t="s">
        <v>615</v>
      </c>
      <c r="C86" s="35" t="s">
        <v>593</v>
      </c>
      <c r="D86" s="37" t="s">
        <v>152</v>
      </c>
      <c r="E86" s="30">
        <v>0.20000000000000004</v>
      </c>
      <c r="F86" s="28">
        <v>1</v>
      </c>
      <c r="G86" s="28" t="s">
        <v>132</v>
      </c>
      <c r="H86" s="28">
        <v>18</v>
      </c>
      <c r="I86" s="28" t="s">
        <v>133</v>
      </c>
      <c r="J86" s="600">
        <v>550</v>
      </c>
      <c r="K86" s="722">
        <f t="shared" si="18"/>
        <v>499.99999999999994</v>
      </c>
      <c r="L86" s="601">
        <f t="shared" si="19"/>
        <v>1800</v>
      </c>
      <c r="M86" s="716"/>
      <c r="N86" s="764"/>
      <c r="O86" s="768">
        <v>0.5</v>
      </c>
      <c r="P86" s="769">
        <v>0.5</v>
      </c>
      <c r="Q86" s="769"/>
      <c r="R86" s="789"/>
      <c r="S86" s="770">
        <f t="shared" si="20"/>
        <v>900</v>
      </c>
      <c r="T86" s="770">
        <f t="shared" si="21"/>
        <v>900</v>
      </c>
      <c r="U86" s="770">
        <f t="shared" si="22"/>
        <v>0</v>
      </c>
      <c r="V86" s="705">
        <f t="shared" si="23"/>
        <v>0</v>
      </c>
      <c r="W86" s="664"/>
      <c r="X86" s="754"/>
      <c r="Y86" s="754"/>
      <c r="Z86" s="754"/>
      <c r="AA86" s="754"/>
      <c r="AB86" s="754"/>
      <c r="AC86" s="754"/>
      <c r="AD86" s="754"/>
      <c r="AE86" s="754"/>
      <c r="AF86" s="754"/>
      <c r="AG86" s="754"/>
      <c r="AH86" s="754"/>
      <c r="AI86" s="754"/>
      <c r="AJ86" s="754"/>
      <c r="AK86" s="754"/>
      <c r="AL86" s="754"/>
      <c r="AM86" s="754"/>
      <c r="AN86" s="754"/>
      <c r="AO86" s="754"/>
      <c r="AP86" s="754"/>
      <c r="AQ86" s="754"/>
      <c r="AR86" s="754"/>
      <c r="AS86" s="754"/>
      <c r="AT86" s="754"/>
      <c r="AU86" s="754"/>
      <c r="AV86" s="754"/>
      <c r="AW86" s="754"/>
      <c r="AX86" s="754"/>
      <c r="AY86" s="754"/>
      <c r="AZ86" s="754"/>
      <c r="BA86" s="754"/>
      <c r="BB86" s="754"/>
      <c r="BC86" s="754"/>
      <c r="BD86" s="754"/>
      <c r="BE86" s="754"/>
      <c r="BF86" s="754"/>
      <c r="BG86" s="754"/>
      <c r="BH86" s="754"/>
      <c r="BI86" s="754"/>
      <c r="BJ86" s="754"/>
      <c r="BK86" s="754"/>
      <c r="BL86" s="754"/>
      <c r="BM86" s="754"/>
      <c r="BN86" s="754"/>
      <c r="BO86" s="754"/>
      <c r="BP86" s="754"/>
      <c r="BQ86" s="754"/>
      <c r="BR86" s="754"/>
      <c r="BS86" s="754"/>
      <c r="BT86" s="754"/>
      <c r="BU86" s="754"/>
      <c r="BV86" s="754"/>
      <c r="BW86" s="754"/>
      <c r="BX86" s="754"/>
      <c r="BY86" s="754"/>
      <c r="BZ86" s="754"/>
      <c r="CA86" s="754"/>
      <c r="CB86" s="754"/>
      <c r="CC86" s="754"/>
      <c r="CD86" s="754"/>
      <c r="CE86" s="754"/>
      <c r="CF86" s="754"/>
      <c r="CG86" s="754"/>
      <c r="CH86" s="754"/>
      <c r="CI86" s="754"/>
      <c r="CJ86" s="754"/>
      <c r="CK86" s="754"/>
      <c r="CL86" s="754"/>
      <c r="CM86" s="754"/>
      <c r="CN86" s="754"/>
      <c r="CO86" s="754"/>
      <c r="CP86" s="754"/>
      <c r="CQ86" s="754"/>
      <c r="CR86" s="754"/>
      <c r="CS86" s="754"/>
      <c r="CT86" s="754"/>
      <c r="CU86" s="754"/>
      <c r="CV86" s="754"/>
      <c r="CW86" s="754"/>
      <c r="CX86" s="754"/>
      <c r="CY86" s="754"/>
      <c r="CZ86" s="754"/>
      <c r="DA86" s="754"/>
      <c r="DB86" s="754"/>
      <c r="DC86" s="754"/>
      <c r="DD86" s="754"/>
      <c r="DE86" s="754"/>
      <c r="DF86" s="754"/>
      <c r="DG86" s="754"/>
      <c r="DH86" s="754"/>
      <c r="DI86" s="754"/>
      <c r="DJ86" s="754"/>
      <c r="DK86" s="754"/>
      <c r="DL86" s="754"/>
      <c r="DM86" s="754"/>
      <c r="DN86" s="754"/>
      <c r="DO86" s="754"/>
      <c r="DP86" s="754"/>
      <c r="DQ86" s="754"/>
      <c r="DR86" s="754"/>
      <c r="DS86" s="754"/>
      <c r="DT86" s="754"/>
      <c r="DU86" s="754"/>
      <c r="DV86" s="754"/>
      <c r="DW86" s="754"/>
      <c r="DX86" s="754"/>
      <c r="DY86" s="754"/>
      <c r="DZ86" s="754"/>
    </row>
    <row r="87" spans="1:130" s="767" customFormat="1" ht="14.25">
      <c r="A87" s="758"/>
      <c r="B87" s="596" t="s">
        <v>616</v>
      </c>
      <c r="C87" s="35" t="s">
        <v>594</v>
      </c>
      <c r="D87" s="37" t="s">
        <v>152</v>
      </c>
      <c r="E87" s="30">
        <v>0.5333333333333333</v>
      </c>
      <c r="F87" s="28">
        <v>1</v>
      </c>
      <c r="G87" s="28" t="s">
        <v>132</v>
      </c>
      <c r="H87" s="28">
        <v>18</v>
      </c>
      <c r="I87" s="28" t="s">
        <v>133</v>
      </c>
      <c r="J87" s="600">
        <v>1650.0000000000002</v>
      </c>
      <c r="K87" s="722">
        <f t="shared" si="18"/>
        <v>1500</v>
      </c>
      <c r="L87" s="601">
        <f t="shared" si="19"/>
        <v>14400</v>
      </c>
      <c r="M87" s="716"/>
      <c r="N87" s="764"/>
      <c r="O87" s="768">
        <v>0.5</v>
      </c>
      <c r="P87" s="769">
        <v>0.5</v>
      </c>
      <c r="Q87" s="769"/>
      <c r="R87" s="789"/>
      <c r="S87" s="770">
        <f t="shared" si="20"/>
        <v>7200</v>
      </c>
      <c r="T87" s="770">
        <f t="shared" si="21"/>
        <v>7200</v>
      </c>
      <c r="U87" s="770">
        <f t="shared" si="22"/>
        <v>0</v>
      </c>
      <c r="V87" s="705">
        <f t="shared" si="23"/>
        <v>0</v>
      </c>
      <c r="W87" s="664"/>
      <c r="X87" s="754"/>
      <c r="Y87" s="754"/>
      <c r="Z87" s="754"/>
      <c r="AA87" s="754"/>
      <c r="AB87" s="754"/>
      <c r="AC87" s="754"/>
      <c r="AD87" s="754"/>
      <c r="AE87" s="754"/>
      <c r="AF87" s="754"/>
      <c r="AG87" s="754"/>
      <c r="AH87" s="754"/>
      <c r="AI87" s="754"/>
      <c r="AJ87" s="754"/>
      <c r="AK87" s="754"/>
      <c r="AL87" s="754"/>
      <c r="AM87" s="754"/>
      <c r="AN87" s="754"/>
      <c r="AO87" s="754"/>
      <c r="AP87" s="754"/>
      <c r="AQ87" s="754"/>
      <c r="AR87" s="754"/>
      <c r="AS87" s="754"/>
      <c r="AT87" s="754"/>
      <c r="AU87" s="754"/>
      <c r="AV87" s="754"/>
      <c r="AW87" s="754"/>
      <c r="AX87" s="754"/>
      <c r="AY87" s="754"/>
      <c r="AZ87" s="754"/>
      <c r="BA87" s="754"/>
      <c r="BB87" s="754"/>
      <c r="BC87" s="754"/>
      <c r="BD87" s="754"/>
      <c r="BE87" s="754"/>
      <c r="BF87" s="754"/>
      <c r="BG87" s="754"/>
      <c r="BH87" s="754"/>
      <c r="BI87" s="754"/>
      <c r="BJ87" s="754"/>
      <c r="BK87" s="754"/>
      <c r="BL87" s="754"/>
      <c r="BM87" s="754"/>
      <c r="BN87" s="754"/>
      <c r="BO87" s="754"/>
      <c r="BP87" s="754"/>
      <c r="BQ87" s="754"/>
      <c r="BR87" s="754"/>
      <c r="BS87" s="754"/>
      <c r="BT87" s="754"/>
      <c r="BU87" s="754"/>
      <c r="BV87" s="754"/>
      <c r="BW87" s="754"/>
      <c r="BX87" s="754"/>
      <c r="BY87" s="754"/>
      <c r="BZ87" s="754"/>
      <c r="CA87" s="754"/>
      <c r="CB87" s="754"/>
      <c r="CC87" s="754"/>
      <c r="CD87" s="754"/>
      <c r="CE87" s="754"/>
      <c r="CF87" s="754"/>
      <c r="CG87" s="754"/>
      <c r="CH87" s="754"/>
      <c r="CI87" s="754"/>
      <c r="CJ87" s="754"/>
      <c r="CK87" s="754"/>
      <c r="CL87" s="754"/>
      <c r="CM87" s="754"/>
      <c r="CN87" s="754"/>
      <c r="CO87" s="754"/>
      <c r="CP87" s="754"/>
      <c r="CQ87" s="754"/>
      <c r="CR87" s="754"/>
      <c r="CS87" s="754"/>
      <c r="CT87" s="754"/>
      <c r="CU87" s="754"/>
      <c r="CV87" s="754"/>
      <c r="CW87" s="754"/>
      <c r="CX87" s="754"/>
      <c r="CY87" s="754"/>
      <c r="CZ87" s="754"/>
      <c r="DA87" s="754"/>
      <c r="DB87" s="754"/>
      <c r="DC87" s="754"/>
      <c r="DD87" s="754"/>
      <c r="DE87" s="754"/>
      <c r="DF87" s="754"/>
      <c r="DG87" s="754"/>
      <c r="DH87" s="754"/>
      <c r="DI87" s="754"/>
      <c r="DJ87" s="754"/>
      <c r="DK87" s="754"/>
      <c r="DL87" s="754"/>
      <c r="DM87" s="754"/>
      <c r="DN87" s="754"/>
      <c r="DO87" s="754"/>
      <c r="DP87" s="754"/>
      <c r="DQ87" s="754"/>
      <c r="DR87" s="754"/>
      <c r="DS87" s="754"/>
      <c r="DT87" s="754"/>
      <c r="DU87" s="754"/>
      <c r="DV87" s="754"/>
      <c r="DW87" s="754"/>
      <c r="DX87" s="754"/>
      <c r="DY87" s="754"/>
      <c r="DZ87" s="754"/>
    </row>
    <row r="88" spans="1:130" s="767" customFormat="1" ht="14.25">
      <c r="A88" s="758"/>
      <c r="B88" s="596" t="s">
        <v>617</v>
      </c>
      <c r="C88" s="35" t="s">
        <v>595</v>
      </c>
      <c r="D88" s="37" t="s">
        <v>152</v>
      </c>
      <c r="E88" s="30">
        <v>0.26666666666666666</v>
      </c>
      <c r="F88" s="28">
        <v>1</v>
      </c>
      <c r="G88" s="28" t="s">
        <v>132</v>
      </c>
      <c r="H88" s="28">
        <v>18</v>
      </c>
      <c r="I88" s="28" t="s">
        <v>133</v>
      </c>
      <c r="J88" s="600">
        <v>880.0000000000001</v>
      </c>
      <c r="K88" s="722">
        <f t="shared" si="18"/>
        <v>800</v>
      </c>
      <c r="L88" s="601">
        <f t="shared" si="19"/>
        <v>3840</v>
      </c>
      <c r="M88" s="716"/>
      <c r="N88" s="764"/>
      <c r="O88" s="768">
        <v>0.5</v>
      </c>
      <c r="P88" s="769">
        <v>0.5</v>
      </c>
      <c r="Q88" s="769"/>
      <c r="R88" s="789"/>
      <c r="S88" s="770">
        <f t="shared" si="20"/>
        <v>1920</v>
      </c>
      <c r="T88" s="770">
        <f t="shared" si="21"/>
        <v>1920</v>
      </c>
      <c r="U88" s="770">
        <f t="shared" si="22"/>
        <v>0</v>
      </c>
      <c r="V88" s="705">
        <f t="shared" si="23"/>
        <v>0</v>
      </c>
      <c r="W88" s="664"/>
      <c r="X88" s="754"/>
      <c r="Y88" s="754"/>
      <c r="Z88" s="754"/>
      <c r="AA88" s="754"/>
      <c r="AB88" s="754"/>
      <c r="AC88" s="754"/>
      <c r="AD88" s="754"/>
      <c r="AE88" s="754"/>
      <c r="AF88" s="754"/>
      <c r="AG88" s="754"/>
      <c r="AH88" s="754"/>
      <c r="AI88" s="754"/>
      <c r="AJ88" s="754"/>
      <c r="AK88" s="754"/>
      <c r="AL88" s="754"/>
      <c r="AM88" s="754"/>
      <c r="AN88" s="754"/>
      <c r="AO88" s="754"/>
      <c r="AP88" s="754"/>
      <c r="AQ88" s="754"/>
      <c r="AR88" s="754"/>
      <c r="AS88" s="754"/>
      <c r="AT88" s="754"/>
      <c r="AU88" s="754"/>
      <c r="AV88" s="754"/>
      <c r="AW88" s="754"/>
      <c r="AX88" s="754"/>
      <c r="AY88" s="754"/>
      <c r="AZ88" s="754"/>
      <c r="BA88" s="754"/>
      <c r="BB88" s="754"/>
      <c r="BC88" s="754"/>
      <c r="BD88" s="754"/>
      <c r="BE88" s="754"/>
      <c r="BF88" s="754"/>
      <c r="BG88" s="754"/>
      <c r="BH88" s="754"/>
      <c r="BI88" s="754"/>
      <c r="BJ88" s="754"/>
      <c r="BK88" s="754"/>
      <c r="BL88" s="754"/>
      <c r="BM88" s="754"/>
      <c r="BN88" s="754"/>
      <c r="BO88" s="754"/>
      <c r="BP88" s="754"/>
      <c r="BQ88" s="754"/>
      <c r="BR88" s="754"/>
      <c r="BS88" s="754"/>
      <c r="BT88" s="754"/>
      <c r="BU88" s="754"/>
      <c r="BV88" s="754"/>
      <c r="BW88" s="754"/>
      <c r="BX88" s="754"/>
      <c r="BY88" s="754"/>
      <c r="BZ88" s="754"/>
      <c r="CA88" s="754"/>
      <c r="CB88" s="754"/>
      <c r="CC88" s="754"/>
      <c r="CD88" s="754"/>
      <c r="CE88" s="754"/>
      <c r="CF88" s="754"/>
      <c r="CG88" s="754"/>
      <c r="CH88" s="754"/>
      <c r="CI88" s="754"/>
      <c r="CJ88" s="754"/>
      <c r="CK88" s="754"/>
      <c r="CL88" s="754"/>
      <c r="CM88" s="754"/>
      <c r="CN88" s="754"/>
      <c r="CO88" s="754"/>
      <c r="CP88" s="754"/>
      <c r="CQ88" s="754"/>
      <c r="CR88" s="754"/>
      <c r="CS88" s="754"/>
      <c r="CT88" s="754"/>
      <c r="CU88" s="754"/>
      <c r="CV88" s="754"/>
      <c r="CW88" s="754"/>
      <c r="CX88" s="754"/>
      <c r="CY88" s="754"/>
      <c r="CZ88" s="754"/>
      <c r="DA88" s="754"/>
      <c r="DB88" s="754"/>
      <c r="DC88" s="754"/>
      <c r="DD88" s="754"/>
      <c r="DE88" s="754"/>
      <c r="DF88" s="754"/>
      <c r="DG88" s="754"/>
      <c r="DH88" s="754"/>
      <c r="DI88" s="754"/>
      <c r="DJ88" s="754"/>
      <c r="DK88" s="754"/>
      <c r="DL88" s="754"/>
      <c r="DM88" s="754"/>
      <c r="DN88" s="754"/>
      <c r="DO88" s="754"/>
      <c r="DP88" s="754"/>
      <c r="DQ88" s="754"/>
      <c r="DR88" s="754"/>
      <c r="DS88" s="754"/>
      <c r="DT88" s="754"/>
      <c r="DU88" s="754"/>
      <c r="DV88" s="754"/>
      <c r="DW88" s="754"/>
      <c r="DX88" s="754"/>
      <c r="DY88" s="754"/>
      <c r="DZ88" s="754"/>
    </row>
    <row r="89" spans="1:130" s="767" customFormat="1" ht="14.25">
      <c r="A89" s="758"/>
      <c r="B89" s="596" t="s">
        <v>618</v>
      </c>
      <c r="C89" s="35" t="s">
        <v>596</v>
      </c>
      <c r="D89" s="37" t="s">
        <v>152</v>
      </c>
      <c r="E89" s="30">
        <v>0.26666666666666666</v>
      </c>
      <c r="F89" s="28">
        <v>1</v>
      </c>
      <c r="G89" s="28" t="s">
        <v>132</v>
      </c>
      <c r="H89" s="28">
        <v>18</v>
      </c>
      <c r="I89" s="28" t="s">
        <v>133</v>
      </c>
      <c r="J89" s="600">
        <v>1650.0000000000002</v>
      </c>
      <c r="K89" s="722">
        <f t="shared" si="18"/>
        <v>1500</v>
      </c>
      <c r="L89" s="601">
        <f t="shared" si="19"/>
        <v>7200</v>
      </c>
      <c r="M89" s="716"/>
      <c r="N89" s="764"/>
      <c r="O89" s="768">
        <v>0.5</v>
      </c>
      <c r="P89" s="769">
        <v>0.5</v>
      </c>
      <c r="Q89" s="769"/>
      <c r="R89" s="789"/>
      <c r="S89" s="770">
        <f t="shared" si="20"/>
        <v>3600</v>
      </c>
      <c r="T89" s="770">
        <f t="shared" si="21"/>
        <v>3600</v>
      </c>
      <c r="U89" s="770">
        <f t="shared" si="22"/>
        <v>0</v>
      </c>
      <c r="V89" s="705">
        <f t="shared" si="23"/>
        <v>0</v>
      </c>
      <c r="W89" s="664"/>
      <c r="X89" s="754"/>
      <c r="Y89" s="754"/>
      <c r="Z89" s="754"/>
      <c r="AA89" s="754"/>
      <c r="AB89" s="754"/>
      <c r="AC89" s="754"/>
      <c r="AD89" s="754"/>
      <c r="AE89" s="754"/>
      <c r="AF89" s="754"/>
      <c r="AG89" s="754"/>
      <c r="AH89" s="754"/>
      <c r="AI89" s="754"/>
      <c r="AJ89" s="754"/>
      <c r="AK89" s="754"/>
      <c r="AL89" s="754"/>
      <c r="AM89" s="754"/>
      <c r="AN89" s="754"/>
      <c r="AO89" s="754"/>
      <c r="AP89" s="754"/>
      <c r="AQ89" s="754"/>
      <c r="AR89" s="754"/>
      <c r="AS89" s="754"/>
      <c r="AT89" s="754"/>
      <c r="AU89" s="754"/>
      <c r="AV89" s="754"/>
      <c r="AW89" s="754"/>
      <c r="AX89" s="754"/>
      <c r="AY89" s="754"/>
      <c r="AZ89" s="754"/>
      <c r="BA89" s="754"/>
      <c r="BB89" s="754"/>
      <c r="BC89" s="754"/>
      <c r="BD89" s="754"/>
      <c r="BE89" s="754"/>
      <c r="BF89" s="754"/>
      <c r="BG89" s="754"/>
      <c r="BH89" s="754"/>
      <c r="BI89" s="754"/>
      <c r="BJ89" s="754"/>
      <c r="BK89" s="754"/>
      <c r="BL89" s="754"/>
      <c r="BM89" s="754"/>
      <c r="BN89" s="754"/>
      <c r="BO89" s="754"/>
      <c r="BP89" s="754"/>
      <c r="BQ89" s="754"/>
      <c r="BR89" s="754"/>
      <c r="BS89" s="754"/>
      <c r="BT89" s="754"/>
      <c r="BU89" s="754"/>
      <c r="BV89" s="754"/>
      <c r="BW89" s="754"/>
      <c r="BX89" s="754"/>
      <c r="BY89" s="754"/>
      <c r="BZ89" s="754"/>
      <c r="CA89" s="754"/>
      <c r="CB89" s="754"/>
      <c r="CC89" s="754"/>
      <c r="CD89" s="754"/>
      <c r="CE89" s="754"/>
      <c r="CF89" s="754"/>
      <c r="CG89" s="754"/>
      <c r="CH89" s="754"/>
      <c r="CI89" s="754"/>
      <c r="CJ89" s="754"/>
      <c r="CK89" s="754"/>
      <c r="CL89" s="754"/>
      <c r="CM89" s="754"/>
      <c r="CN89" s="754"/>
      <c r="CO89" s="754"/>
      <c r="CP89" s="754"/>
      <c r="CQ89" s="754"/>
      <c r="CR89" s="754"/>
      <c r="CS89" s="754"/>
      <c r="CT89" s="754"/>
      <c r="CU89" s="754"/>
      <c r="CV89" s="754"/>
      <c r="CW89" s="754"/>
      <c r="CX89" s="754"/>
      <c r="CY89" s="754"/>
      <c r="CZ89" s="754"/>
      <c r="DA89" s="754"/>
      <c r="DB89" s="754"/>
      <c r="DC89" s="754"/>
      <c r="DD89" s="754"/>
      <c r="DE89" s="754"/>
      <c r="DF89" s="754"/>
      <c r="DG89" s="754"/>
      <c r="DH89" s="754"/>
      <c r="DI89" s="754"/>
      <c r="DJ89" s="754"/>
      <c r="DK89" s="754"/>
      <c r="DL89" s="754"/>
      <c r="DM89" s="754"/>
      <c r="DN89" s="754"/>
      <c r="DO89" s="754"/>
      <c r="DP89" s="754"/>
      <c r="DQ89" s="754"/>
      <c r="DR89" s="754"/>
      <c r="DS89" s="754"/>
      <c r="DT89" s="754"/>
      <c r="DU89" s="754"/>
      <c r="DV89" s="754"/>
      <c r="DW89" s="754"/>
      <c r="DX89" s="754"/>
      <c r="DY89" s="754"/>
      <c r="DZ89" s="754"/>
    </row>
    <row r="90" spans="1:130" s="767" customFormat="1" ht="14.25">
      <c r="A90" s="758"/>
      <c r="B90" s="596" t="s">
        <v>619</v>
      </c>
      <c r="C90" s="35" t="s">
        <v>597</v>
      </c>
      <c r="D90" s="37" t="s">
        <v>152</v>
      </c>
      <c r="E90" s="30">
        <v>0.5333333333333333</v>
      </c>
      <c r="F90" s="28">
        <v>1</v>
      </c>
      <c r="G90" s="28" t="s">
        <v>132</v>
      </c>
      <c r="H90" s="28">
        <v>18</v>
      </c>
      <c r="I90" s="28" t="s">
        <v>133</v>
      </c>
      <c r="J90" s="600">
        <v>1430.0000000000002</v>
      </c>
      <c r="K90" s="722">
        <f t="shared" si="18"/>
        <v>1300</v>
      </c>
      <c r="L90" s="601">
        <f t="shared" si="19"/>
        <v>12480</v>
      </c>
      <c r="M90" s="716"/>
      <c r="N90" s="764"/>
      <c r="O90" s="768">
        <v>0.5</v>
      </c>
      <c r="P90" s="769">
        <v>0.5</v>
      </c>
      <c r="Q90" s="769"/>
      <c r="R90" s="789"/>
      <c r="S90" s="770">
        <f t="shared" si="20"/>
        <v>6240</v>
      </c>
      <c r="T90" s="770">
        <f t="shared" si="21"/>
        <v>6240</v>
      </c>
      <c r="U90" s="770">
        <f t="shared" si="22"/>
        <v>0</v>
      </c>
      <c r="V90" s="705">
        <f t="shared" si="23"/>
        <v>0</v>
      </c>
      <c r="W90" s="664"/>
      <c r="X90" s="754"/>
      <c r="Y90" s="754"/>
      <c r="Z90" s="754"/>
      <c r="AA90" s="754"/>
      <c r="AB90" s="754"/>
      <c r="AC90" s="754"/>
      <c r="AD90" s="754"/>
      <c r="AE90" s="754"/>
      <c r="AF90" s="754"/>
      <c r="AG90" s="754"/>
      <c r="AH90" s="754"/>
      <c r="AI90" s="754"/>
      <c r="AJ90" s="754"/>
      <c r="AK90" s="754"/>
      <c r="AL90" s="754"/>
      <c r="AM90" s="754"/>
      <c r="AN90" s="754"/>
      <c r="AO90" s="754"/>
      <c r="AP90" s="754"/>
      <c r="AQ90" s="754"/>
      <c r="AR90" s="754"/>
      <c r="AS90" s="754"/>
      <c r="AT90" s="754"/>
      <c r="AU90" s="754"/>
      <c r="AV90" s="754"/>
      <c r="AW90" s="754"/>
      <c r="AX90" s="754"/>
      <c r="AY90" s="754"/>
      <c r="AZ90" s="754"/>
      <c r="BA90" s="754"/>
      <c r="BB90" s="754"/>
      <c r="BC90" s="754"/>
      <c r="BD90" s="754"/>
      <c r="BE90" s="754"/>
      <c r="BF90" s="754"/>
      <c r="BG90" s="754"/>
      <c r="BH90" s="754"/>
      <c r="BI90" s="754"/>
      <c r="BJ90" s="754"/>
      <c r="BK90" s="754"/>
      <c r="BL90" s="754"/>
      <c r="BM90" s="754"/>
      <c r="BN90" s="754"/>
      <c r="BO90" s="754"/>
      <c r="BP90" s="754"/>
      <c r="BQ90" s="754"/>
      <c r="BR90" s="754"/>
      <c r="BS90" s="754"/>
      <c r="BT90" s="754"/>
      <c r="BU90" s="754"/>
      <c r="BV90" s="754"/>
      <c r="BW90" s="754"/>
      <c r="BX90" s="754"/>
      <c r="BY90" s="754"/>
      <c r="BZ90" s="754"/>
      <c r="CA90" s="754"/>
      <c r="CB90" s="754"/>
      <c r="CC90" s="754"/>
      <c r="CD90" s="754"/>
      <c r="CE90" s="754"/>
      <c r="CF90" s="754"/>
      <c r="CG90" s="754"/>
      <c r="CH90" s="754"/>
      <c r="CI90" s="754"/>
      <c r="CJ90" s="754"/>
      <c r="CK90" s="754"/>
      <c r="CL90" s="754"/>
      <c r="CM90" s="754"/>
      <c r="CN90" s="754"/>
      <c r="CO90" s="754"/>
      <c r="CP90" s="754"/>
      <c r="CQ90" s="754"/>
      <c r="CR90" s="754"/>
      <c r="CS90" s="754"/>
      <c r="CT90" s="754"/>
      <c r="CU90" s="754"/>
      <c r="CV90" s="754"/>
      <c r="CW90" s="754"/>
      <c r="CX90" s="754"/>
      <c r="CY90" s="754"/>
      <c r="CZ90" s="754"/>
      <c r="DA90" s="754"/>
      <c r="DB90" s="754"/>
      <c r="DC90" s="754"/>
      <c r="DD90" s="754"/>
      <c r="DE90" s="754"/>
      <c r="DF90" s="754"/>
      <c r="DG90" s="754"/>
      <c r="DH90" s="754"/>
      <c r="DI90" s="754"/>
      <c r="DJ90" s="754"/>
      <c r="DK90" s="754"/>
      <c r="DL90" s="754"/>
      <c r="DM90" s="754"/>
      <c r="DN90" s="754"/>
      <c r="DO90" s="754"/>
      <c r="DP90" s="754"/>
      <c r="DQ90" s="754"/>
      <c r="DR90" s="754"/>
      <c r="DS90" s="754"/>
      <c r="DT90" s="754"/>
      <c r="DU90" s="754"/>
      <c r="DV90" s="754"/>
      <c r="DW90" s="754"/>
      <c r="DX90" s="754"/>
      <c r="DY90" s="754"/>
      <c r="DZ90" s="754"/>
    </row>
    <row r="91" spans="1:130" s="767" customFormat="1" ht="14.25">
      <c r="A91" s="758"/>
      <c r="B91" s="596" t="s">
        <v>620</v>
      </c>
      <c r="C91" s="35" t="s">
        <v>598</v>
      </c>
      <c r="D91" s="37" t="s">
        <v>152</v>
      </c>
      <c r="E91" s="30">
        <v>0.2</v>
      </c>
      <c r="F91" s="28">
        <v>1</v>
      </c>
      <c r="G91" s="28" t="s">
        <v>132</v>
      </c>
      <c r="H91" s="28">
        <v>18</v>
      </c>
      <c r="I91" s="28" t="s">
        <v>133</v>
      </c>
      <c r="J91" s="600">
        <v>880.0000000000001</v>
      </c>
      <c r="K91" s="722">
        <f t="shared" si="18"/>
        <v>800</v>
      </c>
      <c r="L91" s="601">
        <f t="shared" si="19"/>
        <v>2880</v>
      </c>
      <c r="M91" s="716"/>
      <c r="N91" s="764"/>
      <c r="O91" s="768">
        <v>0.5</v>
      </c>
      <c r="P91" s="769">
        <v>0.5</v>
      </c>
      <c r="Q91" s="769"/>
      <c r="R91" s="789"/>
      <c r="S91" s="770">
        <f t="shared" si="20"/>
        <v>1440</v>
      </c>
      <c r="T91" s="770">
        <f t="shared" si="21"/>
        <v>1440</v>
      </c>
      <c r="U91" s="770">
        <f t="shared" si="22"/>
        <v>0</v>
      </c>
      <c r="V91" s="705">
        <f t="shared" si="23"/>
        <v>0</v>
      </c>
      <c r="W91" s="664"/>
      <c r="X91" s="754"/>
      <c r="Y91" s="754"/>
      <c r="Z91" s="754"/>
      <c r="AA91" s="754"/>
      <c r="AB91" s="754"/>
      <c r="AC91" s="754"/>
      <c r="AD91" s="754"/>
      <c r="AE91" s="754"/>
      <c r="AF91" s="754"/>
      <c r="AG91" s="754"/>
      <c r="AH91" s="754"/>
      <c r="AI91" s="754"/>
      <c r="AJ91" s="754"/>
      <c r="AK91" s="754"/>
      <c r="AL91" s="754"/>
      <c r="AM91" s="754"/>
      <c r="AN91" s="754"/>
      <c r="AO91" s="754"/>
      <c r="AP91" s="754"/>
      <c r="AQ91" s="754"/>
      <c r="AR91" s="754"/>
      <c r="AS91" s="754"/>
      <c r="AT91" s="754"/>
      <c r="AU91" s="754"/>
      <c r="AV91" s="754"/>
      <c r="AW91" s="754"/>
      <c r="AX91" s="754"/>
      <c r="AY91" s="754"/>
      <c r="AZ91" s="754"/>
      <c r="BA91" s="754"/>
      <c r="BB91" s="754"/>
      <c r="BC91" s="754"/>
      <c r="BD91" s="754"/>
      <c r="BE91" s="754"/>
      <c r="BF91" s="754"/>
      <c r="BG91" s="754"/>
      <c r="BH91" s="754"/>
      <c r="BI91" s="754"/>
      <c r="BJ91" s="754"/>
      <c r="BK91" s="754"/>
      <c r="BL91" s="754"/>
      <c r="BM91" s="754"/>
      <c r="BN91" s="754"/>
      <c r="BO91" s="754"/>
      <c r="BP91" s="754"/>
      <c r="BQ91" s="754"/>
      <c r="BR91" s="754"/>
      <c r="BS91" s="754"/>
      <c r="BT91" s="754"/>
      <c r="BU91" s="754"/>
      <c r="BV91" s="754"/>
      <c r="BW91" s="754"/>
      <c r="BX91" s="754"/>
      <c r="BY91" s="754"/>
      <c r="BZ91" s="754"/>
      <c r="CA91" s="754"/>
      <c r="CB91" s="754"/>
      <c r="CC91" s="754"/>
      <c r="CD91" s="754"/>
      <c r="CE91" s="754"/>
      <c r="CF91" s="754"/>
      <c r="CG91" s="754"/>
      <c r="CH91" s="754"/>
      <c r="CI91" s="754"/>
      <c r="CJ91" s="754"/>
      <c r="CK91" s="754"/>
      <c r="CL91" s="754"/>
      <c r="CM91" s="754"/>
      <c r="CN91" s="754"/>
      <c r="CO91" s="754"/>
      <c r="CP91" s="754"/>
      <c r="CQ91" s="754"/>
      <c r="CR91" s="754"/>
      <c r="CS91" s="754"/>
      <c r="CT91" s="754"/>
      <c r="CU91" s="754"/>
      <c r="CV91" s="754"/>
      <c r="CW91" s="754"/>
      <c r="CX91" s="754"/>
      <c r="CY91" s="754"/>
      <c r="CZ91" s="754"/>
      <c r="DA91" s="754"/>
      <c r="DB91" s="754"/>
      <c r="DC91" s="754"/>
      <c r="DD91" s="754"/>
      <c r="DE91" s="754"/>
      <c r="DF91" s="754"/>
      <c r="DG91" s="754"/>
      <c r="DH91" s="754"/>
      <c r="DI91" s="754"/>
      <c r="DJ91" s="754"/>
      <c r="DK91" s="754"/>
      <c r="DL91" s="754"/>
      <c r="DM91" s="754"/>
      <c r="DN91" s="754"/>
      <c r="DO91" s="754"/>
      <c r="DP91" s="754"/>
      <c r="DQ91" s="754"/>
      <c r="DR91" s="754"/>
      <c r="DS91" s="754"/>
      <c r="DT91" s="754"/>
      <c r="DU91" s="754"/>
      <c r="DV91" s="754"/>
      <c r="DW91" s="754"/>
      <c r="DX91" s="754"/>
      <c r="DY91" s="754"/>
      <c r="DZ91" s="754"/>
    </row>
    <row r="92" spans="1:130" s="767" customFormat="1" ht="14.25">
      <c r="A92" s="758"/>
      <c r="B92" s="596" t="s">
        <v>621</v>
      </c>
      <c r="C92" s="35" t="s">
        <v>247</v>
      </c>
      <c r="D92" s="37" t="s">
        <v>152</v>
      </c>
      <c r="E92" s="30">
        <v>0.6666666666666666</v>
      </c>
      <c r="F92" s="28">
        <v>1</v>
      </c>
      <c r="G92" s="28" t="s">
        <v>132</v>
      </c>
      <c r="H92" s="28">
        <v>18</v>
      </c>
      <c r="I92" s="28" t="s">
        <v>133</v>
      </c>
      <c r="J92" s="600">
        <v>660</v>
      </c>
      <c r="K92" s="722">
        <f t="shared" si="18"/>
        <v>600</v>
      </c>
      <c r="L92" s="601">
        <f t="shared" si="19"/>
        <v>7200</v>
      </c>
      <c r="M92" s="716"/>
      <c r="N92" s="764"/>
      <c r="O92" s="768">
        <v>0.5</v>
      </c>
      <c r="P92" s="769">
        <v>0.5</v>
      </c>
      <c r="Q92" s="769"/>
      <c r="R92" s="789"/>
      <c r="S92" s="770">
        <f t="shared" si="20"/>
        <v>3600</v>
      </c>
      <c r="T92" s="770">
        <f t="shared" si="21"/>
        <v>3600</v>
      </c>
      <c r="U92" s="770">
        <f t="shared" si="22"/>
        <v>0</v>
      </c>
      <c r="V92" s="705">
        <f t="shared" si="23"/>
        <v>0</v>
      </c>
      <c r="W92" s="664"/>
      <c r="X92" s="754"/>
      <c r="Y92" s="754"/>
      <c r="Z92" s="754"/>
      <c r="AA92" s="754"/>
      <c r="AB92" s="754"/>
      <c r="AC92" s="754"/>
      <c r="AD92" s="754"/>
      <c r="AE92" s="754"/>
      <c r="AF92" s="754"/>
      <c r="AG92" s="754"/>
      <c r="AH92" s="754"/>
      <c r="AI92" s="754"/>
      <c r="AJ92" s="754"/>
      <c r="AK92" s="754"/>
      <c r="AL92" s="754"/>
      <c r="AM92" s="754"/>
      <c r="AN92" s="754"/>
      <c r="AO92" s="754"/>
      <c r="AP92" s="754"/>
      <c r="AQ92" s="754"/>
      <c r="AR92" s="754"/>
      <c r="AS92" s="754"/>
      <c r="AT92" s="754"/>
      <c r="AU92" s="754"/>
      <c r="AV92" s="754"/>
      <c r="AW92" s="754"/>
      <c r="AX92" s="754"/>
      <c r="AY92" s="754"/>
      <c r="AZ92" s="754"/>
      <c r="BA92" s="754"/>
      <c r="BB92" s="754"/>
      <c r="BC92" s="754"/>
      <c r="BD92" s="754"/>
      <c r="BE92" s="754"/>
      <c r="BF92" s="754"/>
      <c r="BG92" s="754"/>
      <c r="BH92" s="754"/>
      <c r="BI92" s="754"/>
      <c r="BJ92" s="754"/>
      <c r="BK92" s="754"/>
      <c r="BL92" s="754"/>
      <c r="BM92" s="754"/>
      <c r="BN92" s="754"/>
      <c r="BO92" s="754"/>
      <c r="BP92" s="754"/>
      <c r="BQ92" s="754"/>
      <c r="BR92" s="754"/>
      <c r="BS92" s="754"/>
      <c r="BT92" s="754"/>
      <c r="BU92" s="754"/>
      <c r="BV92" s="754"/>
      <c r="BW92" s="754"/>
      <c r="BX92" s="754"/>
      <c r="BY92" s="754"/>
      <c r="BZ92" s="754"/>
      <c r="CA92" s="754"/>
      <c r="CB92" s="754"/>
      <c r="CC92" s="754"/>
      <c r="CD92" s="754"/>
      <c r="CE92" s="754"/>
      <c r="CF92" s="754"/>
      <c r="CG92" s="754"/>
      <c r="CH92" s="754"/>
      <c r="CI92" s="754"/>
      <c r="CJ92" s="754"/>
      <c r="CK92" s="754"/>
      <c r="CL92" s="754"/>
      <c r="CM92" s="754"/>
      <c r="CN92" s="754"/>
      <c r="CO92" s="754"/>
      <c r="CP92" s="754"/>
      <c r="CQ92" s="754"/>
      <c r="CR92" s="754"/>
      <c r="CS92" s="754"/>
      <c r="CT92" s="754"/>
      <c r="CU92" s="754"/>
      <c r="CV92" s="754"/>
      <c r="CW92" s="754"/>
      <c r="CX92" s="754"/>
      <c r="CY92" s="754"/>
      <c r="CZ92" s="754"/>
      <c r="DA92" s="754"/>
      <c r="DB92" s="754"/>
      <c r="DC92" s="754"/>
      <c r="DD92" s="754"/>
      <c r="DE92" s="754"/>
      <c r="DF92" s="754"/>
      <c r="DG92" s="754"/>
      <c r="DH92" s="754"/>
      <c r="DI92" s="754"/>
      <c r="DJ92" s="754"/>
      <c r="DK92" s="754"/>
      <c r="DL92" s="754"/>
      <c r="DM92" s="754"/>
      <c r="DN92" s="754"/>
      <c r="DO92" s="754"/>
      <c r="DP92" s="754"/>
      <c r="DQ92" s="754"/>
      <c r="DR92" s="754"/>
      <c r="DS92" s="754"/>
      <c r="DT92" s="754"/>
      <c r="DU92" s="754"/>
      <c r="DV92" s="754"/>
      <c r="DW92" s="754"/>
      <c r="DX92" s="754"/>
      <c r="DY92" s="754"/>
      <c r="DZ92" s="754"/>
    </row>
    <row r="93" spans="1:130" s="767" customFormat="1" ht="14.25">
      <c r="A93" s="758"/>
      <c r="B93" s="596" t="s">
        <v>622</v>
      </c>
      <c r="C93" s="35" t="s">
        <v>599</v>
      </c>
      <c r="D93" s="37" t="s">
        <v>152</v>
      </c>
      <c r="E93" s="30">
        <v>0.4666666666666666</v>
      </c>
      <c r="F93" s="28">
        <v>1</v>
      </c>
      <c r="G93" s="28" t="s">
        <v>132</v>
      </c>
      <c r="H93" s="28">
        <v>18</v>
      </c>
      <c r="I93" s="28" t="s">
        <v>133</v>
      </c>
      <c r="J93" s="600">
        <v>1320</v>
      </c>
      <c r="K93" s="722">
        <f t="shared" si="18"/>
        <v>1200</v>
      </c>
      <c r="L93" s="601">
        <f t="shared" si="19"/>
        <v>10079.999999999998</v>
      </c>
      <c r="M93" s="716"/>
      <c r="N93" s="764"/>
      <c r="O93" s="768">
        <v>0.5</v>
      </c>
      <c r="P93" s="769">
        <v>0.5</v>
      </c>
      <c r="Q93" s="769"/>
      <c r="R93" s="789"/>
      <c r="S93" s="770">
        <f t="shared" si="20"/>
        <v>5039.999999999999</v>
      </c>
      <c r="T93" s="770">
        <f t="shared" si="21"/>
        <v>5039.999999999999</v>
      </c>
      <c r="U93" s="770">
        <f t="shared" si="22"/>
        <v>0</v>
      </c>
      <c r="V93" s="705">
        <f t="shared" si="23"/>
        <v>0</v>
      </c>
      <c r="W93" s="664"/>
      <c r="X93" s="754"/>
      <c r="Y93" s="754"/>
      <c r="Z93" s="754"/>
      <c r="AA93" s="754"/>
      <c r="AB93" s="754"/>
      <c r="AC93" s="754"/>
      <c r="AD93" s="754"/>
      <c r="AE93" s="754"/>
      <c r="AF93" s="754"/>
      <c r="AG93" s="754"/>
      <c r="AH93" s="754"/>
      <c r="AI93" s="754"/>
      <c r="AJ93" s="754"/>
      <c r="AK93" s="754"/>
      <c r="AL93" s="754"/>
      <c r="AM93" s="754"/>
      <c r="AN93" s="754"/>
      <c r="AO93" s="754"/>
      <c r="AP93" s="754"/>
      <c r="AQ93" s="754"/>
      <c r="AR93" s="754"/>
      <c r="AS93" s="754"/>
      <c r="AT93" s="754"/>
      <c r="AU93" s="754"/>
      <c r="AV93" s="754"/>
      <c r="AW93" s="754"/>
      <c r="AX93" s="754"/>
      <c r="AY93" s="754"/>
      <c r="AZ93" s="754"/>
      <c r="BA93" s="754"/>
      <c r="BB93" s="754"/>
      <c r="BC93" s="754"/>
      <c r="BD93" s="754"/>
      <c r="BE93" s="754"/>
      <c r="BF93" s="754"/>
      <c r="BG93" s="754"/>
      <c r="BH93" s="754"/>
      <c r="BI93" s="754"/>
      <c r="BJ93" s="754"/>
      <c r="BK93" s="754"/>
      <c r="BL93" s="754"/>
      <c r="BM93" s="754"/>
      <c r="BN93" s="754"/>
      <c r="BO93" s="754"/>
      <c r="BP93" s="754"/>
      <c r="BQ93" s="754"/>
      <c r="BR93" s="754"/>
      <c r="BS93" s="754"/>
      <c r="BT93" s="754"/>
      <c r="BU93" s="754"/>
      <c r="BV93" s="754"/>
      <c r="BW93" s="754"/>
      <c r="BX93" s="754"/>
      <c r="BY93" s="754"/>
      <c r="BZ93" s="754"/>
      <c r="CA93" s="754"/>
      <c r="CB93" s="754"/>
      <c r="CC93" s="754"/>
      <c r="CD93" s="754"/>
      <c r="CE93" s="754"/>
      <c r="CF93" s="754"/>
      <c r="CG93" s="754"/>
      <c r="CH93" s="754"/>
      <c r="CI93" s="754"/>
      <c r="CJ93" s="754"/>
      <c r="CK93" s="754"/>
      <c r="CL93" s="754"/>
      <c r="CM93" s="754"/>
      <c r="CN93" s="754"/>
      <c r="CO93" s="754"/>
      <c r="CP93" s="754"/>
      <c r="CQ93" s="754"/>
      <c r="CR93" s="754"/>
      <c r="CS93" s="754"/>
      <c r="CT93" s="754"/>
      <c r="CU93" s="754"/>
      <c r="CV93" s="754"/>
      <c r="CW93" s="754"/>
      <c r="CX93" s="754"/>
      <c r="CY93" s="754"/>
      <c r="CZ93" s="754"/>
      <c r="DA93" s="754"/>
      <c r="DB93" s="754"/>
      <c r="DC93" s="754"/>
      <c r="DD93" s="754"/>
      <c r="DE93" s="754"/>
      <c r="DF93" s="754"/>
      <c r="DG93" s="754"/>
      <c r="DH93" s="754"/>
      <c r="DI93" s="754"/>
      <c r="DJ93" s="754"/>
      <c r="DK93" s="754"/>
      <c r="DL93" s="754"/>
      <c r="DM93" s="754"/>
      <c r="DN93" s="754"/>
      <c r="DO93" s="754"/>
      <c r="DP93" s="754"/>
      <c r="DQ93" s="754"/>
      <c r="DR93" s="754"/>
      <c r="DS93" s="754"/>
      <c r="DT93" s="754"/>
      <c r="DU93" s="754"/>
      <c r="DV93" s="754"/>
      <c r="DW93" s="754"/>
      <c r="DX93" s="754"/>
      <c r="DY93" s="754"/>
      <c r="DZ93" s="754"/>
    </row>
    <row r="94" spans="1:130" s="767" customFormat="1" ht="14.25">
      <c r="A94" s="758"/>
      <c r="B94" s="596" t="s">
        <v>623</v>
      </c>
      <c r="C94" s="35" t="s">
        <v>600</v>
      </c>
      <c r="D94" s="37" t="s">
        <v>152</v>
      </c>
      <c r="E94" s="30">
        <v>0.4666666666666666</v>
      </c>
      <c r="F94" s="28">
        <v>1</v>
      </c>
      <c r="G94" s="28" t="s">
        <v>132</v>
      </c>
      <c r="H94" s="28">
        <v>18</v>
      </c>
      <c r="I94" s="28" t="s">
        <v>133</v>
      </c>
      <c r="J94" s="600">
        <v>1650.0000000000002</v>
      </c>
      <c r="K94" s="722">
        <f t="shared" si="18"/>
        <v>1500</v>
      </c>
      <c r="L94" s="601">
        <f t="shared" si="19"/>
        <v>12599.999999999998</v>
      </c>
      <c r="M94" s="716"/>
      <c r="N94" s="764"/>
      <c r="O94" s="768">
        <v>0.5</v>
      </c>
      <c r="P94" s="769">
        <v>0.5</v>
      </c>
      <c r="Q94" s="769"/>
      <c r="R94" s="789"/>
      <c r="S94" s="770">
        <f t="shared" si="20"/>
        <v>6299.999999999999</v>
      </c>
      <c r="T94" s="770">
        <f t="shared" si="21"/>
        <v>6299.999999999999</v>
      </c>
      <c r="U94" s="770">
        <f t="shared" si="22"/>
        <v>0</v>
      </c>
      <c r="V94" s="705">
        <f t="shared" si="23"/>
        <v>0</v>
      </c>
      <c r="W94" s="664"/>
      <c r="X94" s="754"/>
      <c r="Y94" s="754"/>
      <c r="Z94" s="754"/>
      <c r="AA94" s="754"/>
      <c r="AB94" s="754"/>
      <c r="AC94" s="754"/>
      <c r="AD94" s="754"/>
      <c r="AE94" s="754"/>
      <c r="AF94" s="754"/>
      <c r="AG94" s="754"/>
      <c r="AH94" s="754"/>
      <c r="AI94" s="754"/>
      <c r="AJ94" s="754"/>
      <c r="AK94" s="754"/>
      <c r="AL94" s="754"/>
      <c r="AM94" s="754"/>
      <c r="AN94" s="754"/>
      <c r="AO94" s="754"/>
      <c r="AP94" s="754"/>
      <c r="AQ94" s="754"/>
      <c r="AR94" s="754"/>
      <c r="AS94" s="754"/>
      <c r="AT94" s="754"/>
      <c r="AU94" s="754"/>
      <c r="AV94" s="754"/>
      <c r="AW94" s="754"/>
      <c r="AX94" s="754"/>
      <c r="AY94" s="754"/>
      <c r="AZ94" s="754"/>
      <c r="BA94" s="754"/>
      <c r="BB94" s="754"/>
      <c r="BC94" s="754"/>
      <c r="BD94" s="754"/>
      <c r="BE94" s="754"/>
      <c r="BF94" s="754"/>
      <c r="BG94" s="754"/>
      <c r="BH94" s="754"/>
      <c r="BI94" s="754"/>
      <c r="BJ94" s="754"/>
      <c r="BK94" s="754"/>
      <c r="BL94" s="754"/>
      <c r="BM94" s="754"/>
      <c r="BN94" s="754"/>
      <c r="BO94" s="754"/>
      <c r="BP94" s="754"/>
      <c r="BQ94" s="754"/>
      <c r="BR94" s="754"/>
      <c r="BS94" s="754"/>
      <c r="BT94" s="754"/>
      <c r="BU94" s="754"/>
      <c r="BV94" s="754"/>
      <c r="BW94" s="754"/>
      <c r="BX94" s="754"/>
      <c r="BY94" s="754"/>
      <c r="BZ94" s="754"/>
      <c r="CA94" s="754"/>
      <c r="CB94" s="754"/>
      <c r="CC94" s="754"/>
      <c r="CD94" s="754"/>
      <c r="CE94" s="754"/>
      <c r="CF94" s="754"/>
      <c r="CG94" s="754"/>
      <c r="CH94" s="754"/>
      <c r="CI94" s="754"/>
      <c r="CJ94" s="754"/>
      <c r="CK94" s="754"/>
      <c r="CL94" s="754"/>
      <c r="CM94" s="754"/>
      <c r="CN94" s="754"/>
      <c r="CO94" s="754"/>
      <c r="CP94" s="754"/>
      <c r="CQ94" s="754"/>
      <c r="CR94" s="754"/>
      <c r="CS94" s="754"/>
      <c r="CT94" s="754"/>
      <c r="CU94" s="754"/>
      <c r="CV94" s="754"/>
      <c r="CW94" s="754"/>
      <c r="CX94" s="754"/>
      <c r="CY94" s="754"/>
      <c r="CZ94" s="754"/>
      <c r="DA94" s="754"/>
      <c r="DB94" s="754"/>
      <c r="DC94" s="754"/>
      <c r="DD94" s="754"/>
      <c r="DE94" s="754"/>
      <c r="DF94" s="754"/>
      <c r="DG94" s="754"/>
      <c r="DH94" s="754"/>
      <c r="DI94" s="754"/>
      <c r="DJ94" s="754"/>
      <c r="DK94" s="754"/>
      <c r="DL94" s="754"/>
      <c r="DM94" s="754"/>
      <c r="DN94" s="754"/>
      <c r="DO94" s="754"/>
      <c r="DP94" s="754"/>
      <c r="DQ94" s="754"/>
      <c r="DR94" s="754"/>
      <c r="DS94" s="754"/>
      <c r="DT94" s="754"/>
      <c r="DU94" s="754"/>
      <c r="DV94" s="754"/>
      <c r="DW94" s="754"/>
      <c r="DX94" s="754"/>
      <c r="DY94" s="754"/>
      <c r="DZ94" s="754"/>
    </row>
    <row r="95" spans="1:130" s="767" customFormat="1" ht="14.25">
      <c r="A95" s="758"/>
      <c r="B95" s="596" t="s">
        <v>624</v>
      </c>
      <c r="C95" s="35" t="s">
        <v>648</v>
      </c>
      <c r="D95" s="37" t="s">
        <v>152</v>
      </c>
      <c r="E95" s="30">
        <v>1</v>
      </c>
      <c r="F95" s="28">
        <v>4</v>
      </c>
      <c r="G95" s="28" t="s">
        <v>132</v>
      </c>
      <c r="H95" s="28">
        <v>18</v>
      </c>
      <c r="I95" s="28" t="s">
        <v>133</v>
      </c>
      <c r="J95" s="600">
        <v>220.00000000000003</v>
      </c>
      <c r="K95" s="722">
        <f t="shared" si="18"/>
        <v>200</v>
      </c>
      <c r="L95" s="601">
        <f t="shared" si="19"/>
        <v>14400</v>
      </c>
      <c r="M95" s="716"/>
      <c r="N95" s="764"/>
      <c r="O95" s="768">
        <v>0.5</v>
      </c>
      <c r="P95" s="769">
        <v>0.5</v>
      </c>
      <c r="Q95" s="769"/>
      <c r="R95" s="789"/>
      <c r="S95" s="770">
        <f t="shared" si="20"/>
        <v>7200</v>
      </c>
      <c r="T95" s="770">
        <f t="shared" si="21"/>
        <v>7200</v>
      </c>
      <c r="U95" s="770">
        <f t="shared" si="22"/>
        <v>0</v>
      </c>
      <c r="V95" s="705">
        <f t="shared" si="23"/>
        <v>0</v>
      </c>
      <c r="W95" s="664"/>
      <c r="X95" s="754"/>
      <c r="Y95" s="754"/>
      <c r="Z95" s="754"/>
      <c r="AA95" s="754"/>
      <c r="AB95" s="754"/>
      <c r="AC95" s="754"/>
      <c r="AD95" s="754"/>
      <c r="AE95" s="754"/>
      <c r="AF95" s="754"/>
      <c r="AG95" s="754"/>
      <c r="AH95" s="754"/>
      <c r="AI95" s="754"/>
      <c r="AJ95" s="754"/>
      <c r="AK95" s="754"/>
      <c r="AL95" s="754"/>
      <c r="AM95" s="754"/>
      <c r="AN95" s="754"/>
      <c r="AO95" s="754"/>
      <c r="AP95" s="754"/>
      <c r="AQ95" s="754"/>
      <c r="AR95" s="754"/>
      <c r="AS95" s="754"/>
      <c r="AT95" s="754"/>
      <c r="AU95" s="754"/>
      <c r="AV95" s="754"/>
      <c r="AW95" s="754"/>
      <c r="AX95" s="754"/>
      <c r="AY95" s="754"/>
      <c r="AZ95" s="754"/>
      <c r="BA95" s="754"/>
      <c r="BB95" s="754"/>
      <c r="BC95" s="754"/>
      <c r="BD95" s="754"/>
      <c r="BE95" s="754"/>
      <c r="BF95" s="754"/>
      <c r="BG95" s="754"/>
      <c r="BH95" s="754"/>
      <c r="BI95" s="754"/>
      <c r="BJ95" s="754"/>
      <c r="BK95" s="754"/>
      <c r="BL95" s="754"/>
      <c r="BM95" s="754"/>
      <c r="BN95" s="754"/>
      <c r="BO95" s="754"/>
      <c r="BP95" s="754"/>
      <c r="BQ95" s="754"/>
      <c r="BR95" s="754"/>
      <c r="BS95" s="754"/>
      <c r="BT95" s="754"/>
      <c r="BU95" s="754"/>
      <c r="BV95" s="754"/>
      <c r="BW95" s="754"/>
      <c r="BX95" s="754"/>
      <c r="BY95" s="754"/>
      <c r="BZ95" s="754"/>
      <c r="CA95" s="754"/>
      <c r="CB95" s="754"/>
      <c r="CC95" s="754"/>
      <c r="CD95" s="754"/>
      <c r="CE95" s="754"/>
      <c r="CF95" s="754"/>
      <c r="CG95" s="754"/>
      <c r="CH95" s="754"/>
      <c r="CI95" s="754"/>
      <c r="CJ95" s="754"/>
      <c r="CK95" s="754"/>
      <c r="CL95" s="754"/>
      <c r="CM95" s="754"/>
      <c r="CN95" s="754"/>
      <c r="CO95" s="754"/>
      <c r="CP95" s="754"/>
      <c r="CQ95" s="754"/>
      <c r="CR95" s="754"/>
      <c r="CS95" s="754"/>
      <c r="CT95" s="754"/>
      <c r="CU95" s="754"/>
      <c r="CV95" s="754"/>
      <c r="CW95" s="754"/>
      <c r="CX95" s="754"/>
      <c r="CY95" s="754"/>
      <c r="CZ95" s="754"/>
      <c r="DA95" s="754"/>
      <c r="DB95" s="754"/>
      <c r="DC95" s="754"/>
      <c r="DD95" s="754"/>
      <c r="DE95" s="754"/>
      <c r="DF95" s="754"/>
      <c r="DG95" s="754"/>
      <c r="DH95" s="754"/>
      <c r="DI95" s="754"/>
      <c r="DJ95" s="754"/>
      <c r="DK95" s="754"/>
      <c r="DL95" s="754"/>
      <c r="DM95" s="754"/>
      <c r="DN95" s="754"/>
      <c r="DO95" s="754"/>
      <c r="DP95" s="754"/>
      <c r="DQ95" s="754"/>
      <c r="DR95" s="754"/>
      <c r="DS95" s="754"/>
      <c r="DT95" s="754"/>
      <c r="DU95" s="754"/>
      <c r="DV95" s="754"/>
      <c r="DW95" s="754"/>
      <c r="DX95" s="754"/>
      <c r="DY95" s="754"/>
      <c r="DZ95" s="754"/>
    </row>
    <row r="96" spans="1:130" s="767" customFormat="1" ht="22.5">
      <c r="A96" s="758"/>
      <c r="B96" s="596" t="s">
        <v>625</v>
      </c>
      <c r="C96" s="35" t="s">
        <v>601</v>
      </c>
      <c r="D96" s="37" t="s">
        <v>152</v>
      </c>
      <c r="E96" s="30">
        <v>0.19999999999999998</v>
      </c>
      <c r="F96" s="28">
        <v>20</v>
      </c>
      <c r="G96" s="28" t="s">
        <v>132</v>
      </c>
      <c r="H96" s="28">
        <v>18</v>
      </c>
      <c r="I96" s="28" t="s">
        <v>133</v>
      </c>
      <c r="J96" s="600">
        <v>330</v>
      </c>
      <c r="K96" s="722">
        <f t="shared" si="18"/>
        <v>300</v>
      </c>
      <c r="L96" s="601">
        <f t="shared" si="19"/>
        <v>21599.999999999996</v>
      </c>
      <c r="M96" s="716"/>
      <c r="N96" s="764"/>
      <c r="O96" s="768">
        <v>0.5</v>
      </c>
      <c r="P96" s="769">
        <v>0.5</v>
      </c>
      <c r="Q96" s="769"/>
      <c r="R96" s="789"/>
      <c r="S96" s="770">
        <f t="shared" si="20"/>
        <v>10799.999999999998</v>
      </c>
      <c r="T96" s="770">
        <f t="shared" si="21"/>
        <v>10799.999999999998</v>
      </c>
      <c r="U96" s="770">
        <f t="shared" si="22"/>
        <v>0</v>
      </c>
      <c r="V96" s="705">
        <f t="shared" si="23"/>
        <v>0</v>
      </c>
      <c r="W96" s="664"/>
      <c r="X96" s="754"/>
      <c r="Y96" s="754"/>
      <c r="Z96" s="754"/>
      <c r="AA96" s="754"/>
      <c r="AB96" s="754"/>
      <c r="AC96" s="754"/>
      <c r="AD96" s="754"/>
      <c r="AE96" s="754"/>
      <c r="AF96" s="754"/>
      <c r="AG96" s="754"/>
      <c r="AH96" s="754"/>
      <c r="AI96" s="754"/>
      <c r="AJ96" s="754"/>
      <c r="AK96" s="754"/>
      <c r="AL96" s="754"/>
      <c r="AM96" s="754"/>
      <c r="AN96" s="754"/>
      <c r="AO96" s="754"/>
      <c r="AP96" s="754"/>
      <c r="AQ96" s="754"/>
      <c r="AR96" s="754"/>
      <c r="AS96" s="754"/>
      <c r="AT96" s="754"/>
      <c r="AU96" s="754"/>
      <c r="AV96" s="754"/>
      <c r="AW96" s="754"/>
      <c r="AX96" s="754"/>
      <c r="AY96" s="754"/>
      <c r="AZ96" s="754"/>
      <c r="BA96" s="754"/>
      <c r="BB96" s="754"/>
      <c r="BC96" s="754"/>
      <c r="BD96" s="754"/>
      <c r="BE96" s="754"/>
      <c r="BF96" s="754"/>
      <c r="BG96" s="754"/>
      <c r="BH96" s="754"/>
      <c r="BI96" s="754"/>
      <c r="BJ96" s="754"/>
      <c r="BK96" s="754"/>
      <c r="BL96" s="754"/>
      <c r="BM96" s="754"/>
      <c r="BN96" s="754"/>
      <c r="BO96" s="754"/>
      <c r="BP96" s="754"/>
      <c r="BQ96" s="754"/>
      <c r="BR96" s="754"/>
      <c r="BS96" s="754"/>
      <c r="BT96" s="754"/>
      <c r="BU96" s="754"/>
      <c r="BV96" s="754"/>
      <c r="BW96" s="754"/>
      <c r="BX96" s="754"/>
      <c r="BY96" s="754"/>
      <c r="BZ96" s="754"/>
      <c r="CA96" s="754"/>
      <c r="CB96" s="754"/>
      <c r="CC96" s="754"/>
      <c r="CD96" s="754"/>
      <c r="CE96" s="754"/>
      <c r="CF96" s="754"/>
      <c r="CG96" s="754"/>
      <c r="CH96" s="754"/>
      <c r="CI96" s="754"/>
      <c r="CJ96" s="754"/>
      <c r="CK96" s="754"/>
      <c r="CL96" s="754"/>
      <c r="CM96" s="754"/>
      <c r="CN96" s="754"/>
      <c r="CO96" s="754"/>
      <c r="CP96" s="754"/>
      <c r="CQ96" s="754"/>
      <c r="CR96" s="754"/>
      <c r="CS96" s="754"/>
      <c r="CT96" s="754"/>
      <c r="CU96" s="754"/>
      <c r="CV96" s="754"/>
      <c r="CW96" s="754"/>
      <c r="CX96" s="754"/>
      <c r="CY96" s="754"/>
      <c r="CZ96" s="754"/>
      <c r="DA96" s="754"/>
      <c r="DB96" s="754"/>
      <c r="DC96" s="754"/>
      <c r="DD96" s="754"/>
      <c r="DE96" s="754"/>
      <c r="DF96" s="754"/>
      <c r="DG96" s="754"/>
      <c r="DH96" s="754"/>
      <c r="DI96" s="754"/>
      <c r="DJ96" s="754"/>
      <c r="DK96" s="754"/>
      <c r="DL96" s="754"/>
      <c r="DM96" s="754"/>
      <c r="DN96" s="754"/>
      <c r="DO96" s="754"/>
      <c r="DP96" s="754"/>
      <c r="DQ96" s="754"/>
      <c r="DR96" s="754"/>
      <c r="DS96" s="754"/>
      <c r="DT96" s="754"/>
      <c r="DU96" s="754"/>
      <c r="DV96" s="754"/>
      <c r="DW96" s="754"/>
      <c r="DX96" s="754"/>
      <c r="DY96" s="754"/>
      <c r="DZ96" s="754"/>
    </row>
    <row r="97" spans="1:130" ht="14.25">
      <c r="A97" s="567"/>
      <c r="B97" s="595"/>
      <c r="C97" s="611"/>
      <c r="D97" s="598"/>
      <c r="E97" s="599"/>
      <c r="F97" s="598"/>
      <c r="G97" s="598"/>
      <c r="H97" s="598"/>
      <c r="I97" s="598"/>
      <c r="J97" s="600"/>
      <c r="K97" s="722">
        <f t="shared" si="18"/>
        <v>0</v>
      </c>
      <c r="L97" s="601">
        <f>E97*F97*H97*K97</f>
        <v>0</v>
      </c>
      <c r="M97" s="716"/>
      <c r="N97" s="594"/>
      <c r="O97" s="768"/>
      <c r="P97" s="769"/>
      <c r="Q97" s="769"/>
      <c r="R97" s="769"/>
      <c r="S97" s="770">
        <f>+L97*O97</f>
        <v>0</v>
      </c>
      <c r="T97" s="770">
        <f>+L97*P97</f>
        <v>0</v>
      </c>
      <c r="U97" s="770">
        <f>+L97*Q97</f>
        <v>0</v>
      </c>
      <c r="V97" s="705">
        <f>+L97*R97</f>
        <v>0</v>
      </c>
      <c r="W97" s="664"/>
      <c r="X97" s="565"/>
      <c r="Y97" s="565"/>
      <c r="Z97" s="565"/>
      <c r="AA97" s="565"/>
      <c r="AB97" s="565"/>
      <c r="AC97" s="565"/>
      <c r="AD97" s="565"/>
      <c r="AE97" s="565"/>
      <c r="AF97" s="565"/>
      <c r="AG97" s="565"/>
      <c r="AH97" s="565"/>
      <c r="AI97" s="565"/>
      <c r="AJ97" s="565"/>
      <c r="AK97" s="565"/>
      <c r="AL97" s="565"/>
      <c r="AM97" s="565"/>
      <c r="AN97" s="565"/>
      <c r="AO97" s="565"/>
      <c r="AP97" s="565"/>
      <c r="AQ97" s="565"/>
      <c r="AR97" s="565"/>
      <c r="AS97" s="565"/>
      <c r="AT97" s="565"/>
      <c r="AU97" s="565"/>
      <c r="AV97" s="565"/>
      <c r="AW97" s="565"/>
      <c r="AX97" s="565"/>
      <c r="AY97" s="565"/>
      <c r="AZ97" s="565"/>
      <c r="BA97" s="565"/>
      <c r="BB97" s="565"/>
      <c r="BC97" s="565"/>
      <c r="BD97" s="565"/>
      <c r="BE97" s="565"/>
      <c r="BF97" s="565"/>
      <c r="BG97" s="565"/>
      <c r="BH97" s="565"/>
      <c r="BI97" s="565"/>
      <c r="BJ97" s="565"/>
      <c r="BK97" s="565"/>
      <c r="BL97" s="565"/>
      <c r="BM97" s="565"/>
      <c r="BN97" s="565"/>
      <c r="BO97" s="565"/>
      <c r="BP97" s="565"/>
      <c r="BQ97" s="565"/>
      <c r="BR97" s="565"/>
      <c r="BS97" s="565"/>
      <c r="BT97" s="565"/>
      <c r="BU97" s="565"/>
      <c r="BV97" s="565"/>
      <c r="BW97" s="565"/>
      <c r="BX97" s="565"/>
      <c r="BY97" s="565"/>
      <c r="BZ97" s="565"/>
      <c r="CA97" s="565"/>
      <c r="CB97" s="565"/>
      <c r="CC97" s="565"/>
      <c r="CD97" s="565"/>
      <c r="CE97" s="565"/>
      <c r="CF97" s="565"/>
      <c r="CG97" s="565"/>
      <c r="CH97" s="565"/>
      <c r="CI97" s="565"/>
      <c r="CJ97" s="565"/>
      <c r="CK97" s="565"/>
      <c r="CL97" s="565"/>
      <c r="CM97" s="565"/>
      <c r="CN97" s="565"/>
      <c r="CO97" s="565"/>
      <c r="CP97" s="565"/>
      <c r="CQ97" s="565"/>
      <c r="CR97" s="565"/>
      <c r="CS97" s="565"/>
      <c r="CT97" s="565"/>
      <c r="CU97" s="565"/>
      <c r="CV97" s="565"/>
      <c r="CW97" s="565"/>
      <c r="CX97" s="565"/>
      <c r="CY97" s="565"/>
      <c r="CZ97" s="565"/>
      <c r="DA97" s="565"/>
      <c r="DB97" s="565"/>
      <c r="DC97" s="565"/>
      <c r="DD97" s="565"/>
      <c r="DE97" s="565"/>
      <c r="DF97" s="565"/>
      <c r="DG97" s="565"/>
      <c r="DH97" s="565"/>
      <c r="DI97" s="565"/>
      <c r="DJ97" s="565"/>
      <c r="DK97" s="565"/>
      <c r="DL97" s="565"/>
      <c r="DM97" s="565"/>
      <c r="DN97" s="565"/>
      <c r="DO97" s="565"/>
      <c r="DP97" s="565"/>
      <c r="DQ97" s="565"/>
      <c r="DR97" s="565"/>
      <c r="DS97" s="565"/>
      <c r="DT97" s="565"/>
      <c r="DU97" s="565"/>
      <c r="DV97" s="565"/>
      <c r="DW97" s="565"/>
      <c r="DX97" s="565"/>
      <c r="DY97" s="565"/>
      <c r="DZ97" s="565"/>
    </row>
    <row r="98" spans="1:130" s="587" customFormat="1" ht="14.25">
      <c r="A98" s="567"/>
      <c r="B98" s="588" t="s">
        <v>433</v>
      </c>
      <c r="C98" s="589" t="s">
        <v>509</v>
      </c>
      <c r="D98" s="590"/>
      <c r="E98" s="591"/>
      <c r="F98" s="590"/>
      <c r="G98" s="590"/>
      <c r="H98" s="590"/>
      <c r="I98" s="590"/>
      <c r="J98" s="592"/>
      <c r="K98" s="593"/>
      <c r="L98" s="741">
        <f>SUM(L99:L102)</f>
        <v>33600</v>
      </c>
      <c r="M98" s="695">
        <f>L98/$L$151</f>
        <v>0.022360682466662785</v>
      </c>
      <c r="N98" s="594"/>
      <c r="O98" s="765">
        <f>SUM(O99:O102)/4</f>
        <v>0.375</v>
      </c>
      <c r="P98" s="766">
        <f>SUM(P99:P102)/4</f>
        <v>0.625</v>
      </c>
      <c r="Q98" s="766">
        <f aca="true" t="shared" si="24" ref="Q98:V98">SUM(Q99:Q102)/7</f>
        <v>0</v>
      </c>
      <c r="R98" s="766">
        <f t="shared" si="24"/>
        <v>0</v>
      </c>
      <c r="S98" s="741">
        <f>SUM(S99:S102)</f>
        <v>14400</v>
      </c>
      <c r="T98" s="741">
        <f>SUM(T99:T102)</f>
        <v>19200</v>
      </c>
      <c r="U98" s="741">
        <f t="shared" si="24"/>
        <v>0</v>
      </c>
      <c r="V98" s="704">
        <f t="shared" si="24"/>
        <v>0</v>
      </c>
      <c r="W98" s="663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5"/>
      <c r="AL98" s="565"/>
      <c r="AM98" s="565"/>
      <c r="AN98" s="565"/>
      <c r="AO98" s="565"/>
      <c r="AP98" s="565"/>
      <c r="AQ98" s="565"/>
      <c r="AR98" s="565"/>
      <c r="AS98" s="565"/>
      <c r="AT98" s="565"/>
      <c r="AU98" s="565"/>
      <c r="AV98" s="565"/>
      <c r="AW98" s="565"/>
      <c r="AX98" s="565"/>
      <c r="AY98" s="565"/>
      <c r="AZ98" s="565"/>
      <c r="BA98" s="565"/>
      <c r="BB98" s="565"/>
      <c r="BC98" s="565"/>
      <c r="BD98" s="565"/>
      <c r="BE98" s="565"/>
      <c r="BF98" s="565"/>
      <c r="BG98" s="565"/>
      <c r="BH98" s="565"/>
      <c r="BI98" s="565"/>
      <c r="BJ98" s="565"/>
      <c r="BK98" s="565"/>
      <c r="BL98" s="565"/>
      <c r="BM98" s="565"/>
      <c r="BN98" s="565"/>
      <c r="BO98" s="565"/>
      <c r="BP98" s="565"/>
      <c r="BQ98" s="565"/>
      <c r="BR98" s="565"/>
      <c r="BS98" s="565"/>
      <c r="BT98" s="565"/>
      <c r="BU98" s="565"/>
      <c r="BV98" s="565"/>
      <c r="BW98" s="565"/>
      <c r="BX98" s="565"/>
      <c r="BY98" s="565"/>
      <c r="BZ98" s="565"/>
      <c r="CA98" s="565"/>
      <c r="CB98" s="565"/>
      <c r="CC98" s="565"/>
      <c r="CD98" s="565"/>
      <c r="CE98" s="565"/>
      <c r="CF98" s="565"/>
      <c r="CG98" s="565"/>
      <c r="CH98" s="565"/>
      <c r="CI98" s="565"/>
      <c r="CJ98" s="565"/>
      <c r="CK98" s="565"/>
      <c r="CL98" s="565"/>
      <c r="CM98" s="565"/>
      <c r="CN98" s="565"/>
      <c r="CO98" s="565"/>
      <c r="CP98" s="565"/>
      <c r="CQ98" s="565"/>
      <c r="CR98" s="565"/>
      <c r="CS98" s="565"/>
      <c r="CT98" s="565"/>
      <c r="CU98" s="565"/>
      <c r="CV98" s="565"/>
      <c r="CW98" s="565"/>
      <c r="CX98" s="565"/>
      <c r="CY98" s="565"/>
      <c r="CZ98" s="565"/>
      <c r="DA98" s="565"/>
      <c r="DB98" s="565"/>
      <c r="DC98" s="565"/>
      <c r="DD98" s="565"/>
      <c r="DE98" s="565"/>
      <c r="DF98" s="565"/>
      <c r="DG98" s="565"/>
      <c r="DH98" s="565"/>
      <c r="DI98" s="565"/>
      <c r="DJ98" s="565"/>
      <c r="DK98" s="565"/>
      <c r="DL98" s="565"/>
      <c r="DM98" s="565"/>
      <c r="DN98" s="565"/>
      <c r="DO98" s="565"/>
      <c r="DP98" s="565"/>
      <c r="DQ98" s="565"/>
      <c r="DR98" s="565"/>
      <c r="DS98" s="565"/>
      <c r="DT98" s="565"/>
      <c r="DU98" s="565"/>
      <c r="DV98" s="565"/>
      <c r="DW98" s="565"/>
      <c r="DX98" s="565"/>
      <c r="DY98" s="565"/>
      <c r="DZ98" s="565"/>
    </row>
    <row r="99" spans="1:130" ht="14.25">
      <c r="A99" s="567"/>
      <c r="B99" s="596" t="s">
        <v>72</v>
      </c>
      <c r="C99" s="36" t="s">
        <v>571</v>
      </c>
      <c r="D99" s="37" t="s">
        <v>152</v>
      </c>
      <c r="E99" s="30">
        <v>0.06666666666666667</v>
      </c>
      <c r="F99" s="28">
        <v>1</v>
      </c>
      <c r="G99" s="28" t="s">
        <v>132</v>
      </c>
      <c r="H99" s="28">
        <v>18</v>
      </c>
      <c r="I99" s="28" t="s">
        <v>133</v>
      </c>
      <c r="J99" s="600">
        <v>5390</v>
      </c>
      <c r="K99" s="722">
        <f>+J99/txc</f>
        <v>4900</v>
      </c>
      <c r="L99" s="601">
        <f>E99*F99*H99*K99</f>
        <v>5880</v>
      </c>
      <c r="M99" s="716"/>
      <c r="N99" s="594"/>
      <c r="O99" s="768">
        <v>0.5</v>
      </c>
      <c r="P99" s="769">
        <v>0.5</v>
      </c>
      <c r="Q99" s="769"/>
      <c r="R99" s="769"/>
      <c r="S99" s="770">
        <f>+L99*O99</f>
        <v>2940</v>
      </c>
      <c r="T99" s="770">
        <f>+L99*P99</f>
        <v>2940</v>
      </c>
      <c r="U99" s="770">
        <f>+L99*Q99</f>
        <v>0</v>
      </c>
      <c r="V99" s="705">
        <f>+L99*R99</f>
        <v>0</v>
      </c>
      <c r="W99" s="664"/>
      <c r="X99" s="595"/>
      <c r="Y99" s="595"/>
      <c r="Z99" s="595"/>
      <c r="AA99" s="595"/>
      <c r="AB99" s="595"/>
      <c r="AC99" s="595"/>
      <c r="AD99" s="595"/>
      <c r="AE99" s="595"/>
      <c r="AF99" s="595"/>
      <c r="AG99" s="595"/>
      <c r="AH99" s="595"/>
      <c r="AI99" s="595"/>
      <c r="AJ99" s="595"/>
      <c r="AK99" s="595"/>
      <c r="AL99" s="595"/>
      <c r="AM99" s="595"/>
      <c r="AN99" s="595"/>
      <c r="AO99" s="595"/>
      <c r="AP99" s="595"/>
      <c r="AQ99" s="595"/>
      <c r="AR99" s="595"/>
      <c r="AS99" s="595"/>
      <c r="AT99" s="595"/>
      <c r="AU99" s="595"/>
      <c r="AV99" s="595"/>
      <c r="AW99" s="595"/>
      <c r="AX99" s="595"/>
      <c r="AY99" s="595"/>
      <c r="AZ99" s="595"/>
      <c r="BA99" s="595"/>
      <c r="BB99" s="595"/>
      <c r="BC99" s="595"/>
      <c r="BD99" s="595"/>
      <c r="BE99" s="595"/>
      <c r="BF99" s="595"/>
      <c r="BG99" s="595"/>
      <c r="BH99" s="595"/>
      <c r="BI99" s="595"/>
      <c r="BJ99" s="595"/>
      <c r="BK99" s="595"/>
      <c r="BL99" s="595"/>
      <c r="BM99" s="595"/>
      <c r="BN99" s="595"/>
      <c r="BO99" s="595"/>
      <c r="BP99" s="595"/>
      <c r="BQ99" s="595"/>
      <c r="BR99" s="595"/>
      <c r="BS99" s="595"/>
      <c r="BT99" s="595"/>
      <c r="BU99" s="595"/>
      <c r="BV99" s="595"/>
      <c r="BW99" s="595"/>
      <c r="BX99" s="595"/>
      <c r="BY99" s="595"/>
      <c r="BZ99" s="595"/>
      <c r="CA99" s="595"/>
      <c r="CB99" s="595"/>
      <c r="CC99" s="595"/>
      <c r="CD99" s="595"/>
      <c r="CE99" s="595"/>
      <c r="CF99" s="595"/>
      <c r="CG99" s="595"/>
      <c r="CH99" s="595"/>
      <c r="CI99" s="595"/>
      <c r="CJ99" s="595"/>
      <c r="CK99" s="595"/>
      <c r="CL99" s="595"/>
      <c r="CM99" s="595"/>
      <c r="CN99" s="595"/>
      <c r="CO99" s="595"/>
      <c r="CP99" s="595"/>
      <c r="CQ99" s="595"/>
      <c r="CR99" s="595"/>
      <c r="CS99" s="595"/>
      <c r="CT99" s="595"/>
      <c r="CU99" s="595"/>
      <c r="CV99" s="595"/>
      <c r="CW99" s="595"/>
      <c r="CX99" s="595"/>
      <c r="CY99" s="595"/>
      <c r="CZ99" s="595"/>
      <c r="DA99" s="595"/>
      <c r="DB99" s="595"/>
      <c r="DC99" s="595"/>
      <c r="DD99" s="595"/>
      <c r="DE99" s="595"/>
      <c r="DF99" s="595"/>
      <c r="DG99" s="595"/>
      <c r="DH99" s="595"/>
      <c r="DI99" s="595"/>
      <c r="DJ99" s="595"/>
      <c r="DK99" s="595"/>
      <c r="DL99" s="595"/>
      <c r="DM99" s="595"/>
      <c r="DN99" s="595"/>
      <c r="DO99" s="595"/>
      <c r="DP99" s="595"/>
      <c r="DQ99" s="595"/>
      <c r="DR99" s="595"/>
      <c r="DS99" s="595"/>
      <c r="DT99" s="595"/>
      <c r="DU99" s="595"/>
      <c r="DV99" s="595"/>
      <c r="DW99" s="595"/>
      <c r="DX99" s="595"/>
      <c r="DY99" s="595"/>
      <c r="DZ99" s="595"/>
    </row>
    <row r="100" spans="1:130" ht="14.25">
      <c r="A100" s="567"/>
      <c r="B100" s="596" t="s">
        <v>520</v>
      </c>
      <c r="C100" s="36" t="s">
        <v>572</v>
      </c>
      <c r="D100" s="37" t="s">
        <v>152</v>
      </c>
      <c r="E100" s="30">
        <v>0.06666666666666667</v>
      </c>
      <c r="F100" s="28">
        <v>1</v>
      </c>
      <c r="G100" s="28" t="s">
        <v>132</v>
      </c>
      <c r="H100" s="28">
        <v>18</v>
      </c>
      <c r="I100" s="28" t="s">
        <v>133</v>
      </c>
      <c r="J100" s="600">
        <v>4510</v>
      </c>
      <c r="K100" s="722">
        <f>+J100/txc</f>
        <v>4100</v>
      </c>
      <c r="L100" s="601">
        <f>E100*F100*H100*K100</f>
        <v>4920</v>
      </c>
      <c r="M100" s="716"/>
      <c r="N100" s="594"/>
      <c r="O100" s="768">
        <v>0.5</v>
      </c>
      <c r="P100" s="769">
        <v>0.5</v>
      </c>
      <c r="Q100" s="769"/>
      <c r="R100" s="769"/>
      <c r="S100" s="770">
        <f>+L100*O100</f>
        <v>2460</v>
      </c>
      <c r="T100" s="770">
        <f>+L100*P100</f>
        <v>2460</v>
      </c>
      <c r="U100" s="770">
        <f>+L100*Q100</f>
        <v>0</v>
      </c>
      <c r="V100" s="705">
        <f>+L100*R100</f>
        <v>0</v>
      </c>
      <c r="W100" s="664"/>
      <c r="X100" s="595"/>
      <c r="Y100" s="595"/>
      <c r="Z100" s="595"/>
      <c r="AA100" s="595"/>
      <c r="AB100" s="595"/>
      <c r="AC100" s="595"/>
      <c r="AD100" s="595"/>
      <c r="AE100" s="595"/>
      <c r="AF100" s="595"/>
      <c r="AG100" s="595"/>
      <c r="AH100" s="595"/>
      <c r="AI100" s="595"/>
      <c r="AJ100" s="595"/>
      <c r="AK100" s="595"/>
      <c r="AL100" s="595"/>
      <c r="AM100" s="595"/>
      <c r="AN100" s="595"/>
      <c r="AO100" s="595"/>
      <c r="AP100" s="595"/>
      <c r="AQ100" s="595"/>
      <c r="AR100" s="595"/>
      <c r="AS100" s="595"/>
      <c r="AT100" s="595"/>
      <c r="AU100" s="595"/>
      <c r="AV100" s="595"/>
      <c r="AW100" s="595"/>
      <c r="AX100" s="595"/>
      <c r="AY100" s="595"/>
      <c r="AZ100" s="595"/>
      <c r="BA100" s="595"/>
      <c r="BB100" s="595"/>
      <c r="BC100" s="595"/>
      <c r="BD100" s="595"/>
      <c r="BE100" s="595"/>
      <c r="BF100" s="595"/>
      <c r="BG100" s="595"/>
      <c r="BH100" s="595"/>
      <c r="BI100" s="595"/>
      <c r="BJ100" s="595"/>
      <c r="BK100" s="595"/>
      <c r="BL100" s="595"/>
      <c r="BM100" s="595"/>
      <c r="BN100" s="595"/>
      <c r="BO100" s="595"/>
      <c r="BP100" s="595"/>
      <c r="BQ100" s="595"/>
      <c r="BR100" s="595"/>
      <c r="BS100" s="595"/>
      <c r="BT100" s="595"/>
      <c r="BU100" s="595"/>
      <c r="BV100" s="595"/>
      <c r="BW100" s="595"/>
      <c r="BX100" s="595"/>
      <c r="BY100" s="595"/>
      <c r="BZ100" s="595"/>
      <c r="CA100" s="595"/>
      <c r="CB100" s="595"/>
      <c r="CC100" s="595"/>
      <c r="CD100" s="595"/>
      <c r="CE100" s="595"/>
      <c r="CF100" s="595"/>
      <c r="CG100" s="595"/>
      <c r="CH100" s="595"/>
      <c r="CI100" s="595"/>
      <c r="CJ100" s="595"/>
      <c r="CK100" s="595"/>
      <c r="CL100" s="595"/>
      <c r="CM100" s="595"/>
      <c r="CN100" s="595"/>
      <c r="CO100" s="595"/>
      <c r="CP100" s="595"/>
      <c r="CQ100" s="595"/>
      <c r="CR100" s="595"/>
      <c r="CS100" s="595"/>
      <c r="CT100" s="595"/>
      <c r="CU100" s="595"/>
      <c r="CV100" s="595"/>
      <c r="CW100" s="595"/>
      <c r="CX100" s="595"/>
      <c r="CY100" s="595"/>
      <c r="CZ100" s="595"/>
      <c r="DA100" s="595"/>
      <c r="DB100" s="595"/>
      <c r="DC100" s="595"/>
      <c r="DD100" s="595"/>
      <c r="DE100" s="595"/>
      <c r="DF100" s="595"/>
      <c r="DG100" s="595"/>
      <c r="DH100" s="595"/>
      <c r="DI100" s="595"/>
      <c r="DJ100" s="595"/>
      <c r="DK100" s="595"/>
      <c r="DL100" s="595"/>
      <c r="DM100" s="595"/>
      <c r="DN100" s="595"/>
      <c r="DO100" s="595"/>
      <c r="DP100" s="595"/>
      <c r="DQ100" s="595"/>
      <c r="DR100" s="595"/>
      <c r="DS100" s="595"/>
      <c r="DT100" s="595"/>
      <c r="DU100" s="595"/>
      <c r="DV100" s="595"/>
      <c r="DW100" s="595"/>
      <c r="DX100" s="595"/>
      <c r="DY100" s="595"/>
      <c r="DZ100" s="595"/>
    </row>
    <row r="101" spans="1:23" s="767" customFormat="1" ht="14.25">
      <c r="A101" s="758"/>
      <c r="B101" s="596" t="s">
        <v>569</v>
      </c>
      <c r="C101" s="36" t="s">
        <v>573</v>
      </c>
      <c r="D101" s="37" t="s">
        <v>152</v>
      </c>
      <c r="E101" s="30">
        <v>0.06666666666666667</v>
      </c>
      <c r="F101" s="28">
        <v>1</v>
      </c>
      <c r="G101" s="28" t="s">
        <v>132</v>
      </c>
      <c r="H101" s="28">
        <v>18</v>
      </c>
      <c r="I101" s="28" t="s">
        <v>133</v>
      </c>
      <c r="J101" s="600">
        <v>4400</v>
      </c>
      <c r="K101" s="722">
        <f>+J101/txc</f>
        <v>3999.9999999999995</v>
      </c>
      <c r="L101" s="601">
        <f>E101*F101*H101*K101</f>
        <v>4799.999999999999</v>
      </c>
      <c r="M101" s="716"/>
      <c r="N101" s="764"/>
      <c r="O101" s="768"/>
      <c r="P101" s="769">
        <v>1</v>
      </c>
      <c r="Q101" s="769"/>
      <c r="R101" s="769"/>
      <c r="S101" s="770"/>
      <c r="T101" s="770">
        <f>+L101*P101</f>
        <v>4799.999999999999</v>
      </c>
      <c r="U101" s="770"/>
      <c r="V101" s="705"/>
      <c r="W101" s="664"/>
    </row>
    <row r="102" spans="1:130" ht="22.5">
      <c r="A102" s="567"/>
      <c r="B102" s="596" t="s">
        <v>570</v>
      </c>
      <c r="C102" s="36" t="s">
        <v>574</v>
      </c>
      <c r="D102" s="37" t="s">
        <v>152</v>
      </c>
      <c r="E102" s="30">
        <v>0.13333333333333333</v>
      </c>
      <c r="F102" s="28">
        <v>3</v>
      </c>
      <c r="G102" s="28" t="s">
        <v>132</v>
      </c>
      <c r="H102" s="28">
        <v>18</v>
      </c>
      <c r="I102" s="28" t="s">
        <v>133</v>
      </c>
      <c r="J102" s="600">
        <v>2750</v>
      </c>
      <c r="K102" s="722">
        <f>+J102/txc</f>
        <v>2500</v>
      </c>
      <c r="L102" s="601">
        <f>E102*F102*H102*K102</f>
        <v>18000</v>
      </c>
      <c r="M102" s="716"/>
      <c r="N102" s="594"/>
      <c r="O102" s="768">
        <v>0.5</v>
      </c>
      <c r="P102" s="769">
        <v>0.5</v>
      </c>
      <c r="Q102" s="769"/>
      <c r="R102" s="769"/>
      <c r="S102" s="770">
        <f>+L102*O102</f>
        <v>9000</v>
      </c>
      <c r="T102" s="770">
        <f>+L102*P102</f>
        <v>9000</v>
      </c>
      <c r="U102" s="770">
        <f>+L102*Q102</f>
        <v>0</v>
      </c>
      <c r="V102" s="705">
        <f>+L102*R102</f>
        <v>0</v>
      </c>
      <c r="W102" s="664"/>
      <c r="X102" s="595"/>
      <c r="Y102" s="595"/>
      <c r="Z102" s="595"/>
      <c r="AA102" s="595"/>
      <c r="AB102" s="595"/>
      <c r="AC102" s="595"/>
      <c r="AD102" s="595"/>
      <c r="AE102" s="595"/>
      <c r="AF102" s="595"/>
      <c r="AG102" s="595"/>
      <c r="AH102" s="595"/>
      <c r="AI102" s="595"/>
      <c r="AJ102" s="595"/>
      <c r="AK102" s="595"/>
      <c r="AL102" s="595"/>
      <c r="AM102" s="595"/>
      <c r="AN102" s="595"/>
      <c r="AO102" s="595"/>
      <c r="AP102" s="595"/>
      <c r="AQ102" s="595"/>
      <c r="AR102" s="595"/>
      <c r="AS102" s="595"/>
      <c r="AT102" s="595"/>
      <c r="AU102" s="595"/>
      <c r="AV102" s="595"/>
      <c r="AW102" s="595"/>
      <c r="AX102" s="595"/>
      <c r="AY102" s="595"/>
      <c r="AZ102" s="595"/>
      <c r="BA102" s="595"/>
      <c r="BB102" s="595"/>
      <c r="BC102" s="595"/>
      <c r="BD102" s="595"/>
      <c r="BE102" s="595"/>
      <c r="BF102" s="595"/>
      <c r="BG102" s="595"/>
      <c r="BH102" s="595"/>
      <c r="BI102" s="595"/>
      <c r="BJ102" s="595"/>
      <c r="BK102" s="595"/>
      <c r="BL102" s="595"/>
      <c r="BM102" s="595"/>
      <c r="BN102" s="595"/>
      <c r="BO102" s="595"/>
      <c r="BP102" s="595"/>
      <c r="BQ102" s="595"/>
      <c r="BR102" s="595"/>
      <c r="BS102" s="595"/>
      <c r="BT102" s="595"/>
      <c r="BU102" s="595"/>
      <c r="BV102" s="595"/>
      <c r="BW102" s="595"/>
      <c r="BX102" s="595"/>
      <c r="BY102" s="595"/>
      <c r="BZ102" s="595"/>
      <c r="CA102" s="595"/>
      <c r="CB102" s="595"/>
      <c r="CC102" s="595"/>
      <c r="CD102" s="595"/>
      <c r="CE102" s="595"/>
      <c r="CF102" s="595"/>
      <c r="CG102" s="595"/>
      <c r="CH102" s="595"/>
      <c r="CI102" s="595"/>
      <c r="CJ102" s="595"/>
      <c r="CK102" s="595"/>
      <c r="CL102" s="595"/>
      <c r="CM102" s="595"/>
      <c r="CN102" s="595"/>
      <c r="CO102" s="595"/>
      <c r="CP102" s="595"/>
      <c r="CQ102" s="595"/>
      <c r="CR102" s="595"/>
      <c r="CS102" s="595"/>
      <c r="CT102" s="595"/>
      <c r="CU102" s="595"/>
      <c r="CV102" s="595"/>
      <c r="CW102" s="595"/>
      <c r="CX102" s="595"/>
      <c r="CY102" s="595"/>
      <c r="CZ102" s="595"/>
      <c r="DA102" s="595"/>
      <c r="DB102" s="595"/>
      <c r="DC102" s="595"/>
      <c r="DD102" s="595"/>
      <c r="DE102" s="595"/>
      <c r="DF102" s="595"/>
      <c r="DG102" s="595"/>
      <c r="DH102" s="595"/>
      <c r="DI102" s="595"/>
      <c r="DJ102" s="595"/>
      <c r="DK102" s="595"/>
      <c r="DL102" s="595"/>
      <c r="DM102" s="595"/>
      <c r="DN102" s="595"/>
      <c r="DO102" s="595"/>
      <c r="DP102" s="595"/>
      <c r="DQ102" s="595"/>
      <c r="DR102" s="595"/>
      <c r="DS102" s="595"/>
      <c r="DT102" s="595"/>
      <c r="DU102" s="595"/>
      <c r="DV102" s="595"/>
      <c r="DW102" s="595"/>
      <c r="DX102" s="595"/>
      <c r="DY102" s="595"/>
      <c r="DZ102" s="595"/>
    </row>
    <row r="103" spans="1:23" ht="14.25">
      <c r="A103" s="566"/>
      <c r="B103" s="604" t="s">
        <v>73</v>
      </c>
      <c r="C103" s="605" t="s">
        <v>510</v>
      </c>
      <c r="D103" s="606"/>
      <c r="E103" s="607"/>
      <c r="F103" s="607"/>
      <c r="G103" s="607"/>
      <c r="H103" s="607"/>
      <c r="I103" s="607"/>
      <c r="J103" s="608"/>
      <c r="K103" s="609"/>
      <c r="L103" s="517">
        <f>L104+L108+L114+L118+L124+L128</f>
        <v>68218.2178672986</v>
      </c>
      <c r="M103" s="728">
        <f>L103/$L$151</f>
        <v>0.04539898536227041</v>
      </c>
      <c r="N103" s="594"/>
      <c r="O103" s="773"/>
      <c r="P103" s="774"/>
      <c r="Q103" s="774"/>
      <c r="R103" s="774"/>
      <c r="S103" s="748">
        <f>+S104+S108+S114+S118+S124+S128</f>
        <v>34109.1089336493</v>
      </c>
      <c r="T103" s="748">
        <f>+T104+T108+T114+T118+T124+T128</f>
        <v>34109.1089336493</v>
      </c>
      <c r="U103" s="748">
        <f>+U104+U108+U114+U118+U124+U128</f>
        <v>0</v>
      </c>
      <c r="V103" s="707">
        <f>+V104+V108+V114+V118+V124+V128</f>
        <v>0</v>
      </c>
      <c r="W103" s="662"/>
    </row>
    <row r="104" spans="1:23" ht="14.25">
      <c r="A104" s="566"/>
      <c r="B104" s="588" t="s">
        <v>74</v>
      </c>
      <c r="C104" s="589" t="s">
        <v>521</v>
      </c>
      <c r="D104" s="590"/>
      <c r="E104" s="591"/>
      <c r="F104" s="590"/>
      <c r="G104" s="590"/>
      <c r="H104" s="590"/>
      <c r="I104" s="590"/>
      <c r="J104" s="592"/>
      <c r="K104" s="593"/>
      <c r="L104" s="508">
        <f>SUM(L105:L107)</f>
        <v>21600</v>
      </c>
      <c r="M104" s="695"/>
      <c r="N104" s="594"/>
      <c r="O104" s="765">
        <f>SUM(O105:O107)/3</f>
        <v>0.5</v>
      </c>
      <c r="P104" s="766">
        <f>SUM(P105:P107)/3</f>
        <v>0.5</v>
      </c>
      <c r="Q104" s="766">
        <f aca="true" t="shared" si="25" ref="Q104:V104">SUM(Q105:Q107)/7</f>
        <v>0</v>
      </c>
      <c r="R104" s="766">
        <f t="shared" si="25"/>
        <v>0</v>
      </c>
      <c r="S104" s="741">
        <f>SUM(S105:S107)</f>
        <v>10800</v>
      </c>
      <c r="T104" s="741">
        <f>SUM(T105:T107)</f>
        <v>10800</v>
      </c>
      <c r="U104" s="741">
        <f t="shared" si="25"/>
        <v>0</v>
      </c>
      <c r="V104" s="704">
        <f t="shared" si="25"/>
        <v>0</v>
      </c>
      <c r="W104" s="663"/>
    </row>
    <row r="105" spans="1:23" ht="14.25">
      <c r="A105" s="566"/>
      <c r="B105" s="596" t="s">
        <v>75</v>
      </c>
      <c r="C105" s="35" t="s">
        <v>567</v>
      </c>
      <c r="D105" s="599" t="s">
        <v>152</v>
      </c>
      <c r="E105" s="599">
        <v>1</v>
      </c>
      <c r="F105" s="598">
        <v>1</v>
      </c>
      <c r="G105" s="598" t="s">
        <v>643</v>
      </c>
      <c r="H105" s="598">
        <v>18</v>
      </c>
      <c r="I105" s="598" t="s">
        <v>288</v>
      </c>
      <c r="J105" s="600">
        <v>1026.6666666666667</v>
      </c>
      <c r="K105" s="722">
        <f>+J105/txc</f>
        <v>933.3333333333334</v>
      </c>
      <c r="L105" s="601">
        <f>E105*F105*H105*K105</f>
        <v>16800</v>
      </c>
      <c r="M105" s="717"/>
      <c r="N105" s="594"/>
      <c r="O105" s="768">
        <v>0.5</v>
      </c>
      <c r="P105" s="769">
        <v>0.5</v>
      </c>
      <c r="Q105" s="769"/>
      <c r="R105" s="769"/>
      <c r="S105" s="770">
        <f>+L105*O105</f>
        <v>8400</v>
      </c>
      <c r="T105" s="770">
        <f>+L105*P105</f>
        <v>8400</v>
      </c>
      <c r="U105" s="770">
        <f>+L105*Q105</f>
        <v>0</v>
      </c>
      <c r="V105" s="705">
        <f>+L105*R105</f>
        <v>0</v>
      </c>
      <c r="W105" s="664"/>
    </row>
    <row r="106" spans="1:23" ht="14.25">
      <c r="A106" s="566"/>
      <c r="B106" s="596" t="s">
        <v>289</v>
      </c>
      <c r="C106" s="35" t="s">
        <v>375</v>
      </c>
      <c r="D106" s="30" t="s">
        <v>152</v>
      </c>
      <c r="E106" s="30">
        <v>1</v>
      </c>
      <c r="F106" s="28">
        <v>1</v>
      </c>
      <c r="G106" s="28" t="s">
        <v>643</v>
      </c>
      <c r="H106" s="28">
        <v>18</v>
      </c>
      <c r="I106" s="28" t="s">
        <v>288</v>
      </c>
      <c r="J106" s="600">
        <v>146.66666666666669</v>
      </c>
      <c r="K106" s="722">
        <f>+J106/txc</f>
        <v>133.33333333333334</v>
      </c>
      <c r="L106" s="601">
        <f>E106*F106*H106*K106</f>
        <v>2400</v>
      </c>
      <c r="M106" s="717"/>
      <c r="N106" s="594"/>
      <c r="O106" s="768">
        <v>0.5</v>
      </c>
      <c r="P106" s="769">
        <v>0.5</v>
      </c>
      <c r="Q106" s="769"/>
      <c r="R106" s="769"/>
      <c r="S106" s="770">
        <f>+L106*O106</f>
        <v>1200</v>
      </c>
      <c r="T106" s="770">
        <f>+L106*P106</f>
        <v>1200</v>
      </c>
      <c r="U106" s="770">
        <f>+L106*Q106</f>
        <v>0</v>
      </c>
      <c r="V106" s="705">
        <f>+L106*R106</f>
        <v>0</v>
      </c>
      <c r="W106" s="664"/>
    </row>
    <row r="107" spans="1:23" ht="14.25">
      <c r="A107" s="566"/>
      <c r="B107" s="596" t="s">
        <v>530</v>
      </c>
      <c r="C107" s="35" t="s">
        <v>568</v>
      </c>
      <c r="D107" s="30" t="s">
        <v>152</v>
      </c>
      <c r="E107" s="30">
        <v>1</v>
      </c>
      <c r="F107" s="28">
        <v>1</v>
      </c>
      <c r="G107" s="28" t="s">
        <v>631</v>
      </c>
      <c r="H107" s="28">
        <v>18</v>
      </c>
      <c r="I107" s="28" t="s">
        <v>288</v>
      </c>
      <c r="J107" s="600">
        <v>146.66666666666669</v>
      </c>
      <c r="K107" s="722">
        <f>+J107/txc</f>
        <v>133.33333333333334</v>
      </c>
      <c r="L107" s="601">
        <f>E107*F107*H107*K107</f>
        <v>2400</v>
      </c>
      <c r="M107" s="717"/>
      <c r="N107" s="594"/>
      <c r="O107" s="768">
        <v>0.5</v>
      </c>
      <c r="P107" s="769">
        <v>0.5</v>
      </c>
      <c r="Q107" s="769"/>
      <c r="R107" s="769"/>
      <c r="S107" s="770">
        <f>+L107*O107</f>
        <v>1200</v>
      </c>
      <c r="T107" s="770">
        <f>+L107*P107</f>
        <v>1200</v>
      </c>
      <c r="U107" s="770">
        <f>+L107*Q107</f>
        <v>0</v>
      </c>
      <c r="V107" s="705">
        <f>+L107*R107</f>
        <v>0</v>
      </c>
      <c r="W107" s="664"/>
    </row>
    <row r="108" spans="1:23" ht="14.25">
      <c r="A108" s="566"/>
      <c r="B108" s="588" t="s">
        <v>76</v>
      </c>
      <c r="C108" s="589" t="s">
        <v>512</v>
      </c>
      <c r="D108" s="590"/>
      <c r="E108" s="591"/>
      <c r="F108" s="590"/>
      <c r="G108" s="590"/>
      <c r="H108" s="590"/>
      <c r="I108" s="590"/>
      <c r="J108" s="590"/>
      <c r="K108" s="593"/>
      <c r="L108" s="508">
        <f>SUM(L109:L113)</f>
        <v>0</v>
      </c>
      <c r="M108" s="695"/>
      <c r="N108" s="594"/>
      <c r="O108" s="765">
        <f>SUM(O109:O113)/7</f>
        <v>0</v>
      </c>
      <c r="P108" s="766">
        <f aca="true" t="shared" si="26" ref="P108:V108">SUM(P109:P113)/7</f>
        <v>0</v>
      </c>
      <c r="Q108" s="766">
        <f t="shared" si="26"/>
        <v>0</v>
      </c>
      <c r="R108" s="766">
        <f t="shared" si="26"/>
        <v>0</v>
      </c>
      <c r="S108" s="741">
        <f t="shared" si="26"/>
        <v>0</v>
      </c>
      <c r="T108" s="741">
        <f t="shared" si="26"/>
        <v>0</v>
      </c>
      <c r="U108" s="741">
        <f t="shared" si="26"/>
        <v>0</v>
      </c>
      <c r="V108" s="704">
        <f t="shared" si="26"/>
        <v>0</v>
      </c>
      <c r="W108" s="663"/>
    </row>
    <row r="109" spans="1:130" ht="14.25">
      <c r="A109" s="653"/>
      <c r="B109" s="596" t="s">
        <v>77</v>
      </c>
      <c r="C109" s="597" t="s">
        <v>539</v>
      </c>
      <c r="D109" s="599"/>
      <c r="E109" s="599"/>
      <c r="F109" s="598"/>
      <c r="G109" s="598"/>
      <c r="H109" s="598"/>
      <c r="I109" s="598"/>
      <c r="J109" s="600"/>
      <c r="K109" s="722">
        <f>+J109/txc</f>
        <v>0</v>
      </c>
      <c r="L109" s="601">
        <f>E109*F109*H109*K109</f>
        <v>0</v>
      </c>
      <c r="M109" s="717"/>
      <c r="N109" s="594"/>
      <c r="O109" s="768"/>
      <c r="P109" s="769"/>
      <c r="Q109" s="769"/>
      <c r="R109" s="769"/>
      <c r="S109" s="770">
        <f>+L109*O109</f>
        <v>0</v>
      </c>
      <c r="T109" s="770">
        <f>+L109*P109</f>
        <v>0</v>
      </c>
      <c r="U109" s="770">
        <f>+L109*Q109</f>
        <v>0</v>
      </c>
      <c r="V109" s="705">
        <f>+L109*R109</f>
        <v>0</v>
      </c>
      <c r="W109" s="664"/>
      <c r="X109" s="652"/>
      <c r="Y109" s="652"/>
      <c r="Z109" s="652"/>
      <c r="AA109" s="652"/>
      <c r="AB109" s="652"/>
      <c r="AC109" s="652"/>
      <c r="AD109" s="652"/>
      <c r="AE109" s="652"/>
      <c r="AF109" s="652"/>
      <c r="AG109" s="652"/>
      <c r="AH109" s="652"/>
      <c r="AI109" s="652"/>
      <c r="AJ109" s="652"/>
      <c r="AK109" s="652"/>
      <c r="AL109" s="652"/>
      <c r="AM109" s="652"/>
      <c r="AN109" s="652"/>
      <c r="AO109" s="652"/>
      <c r="AP109" s="652"/>
      <c r="AQ109" s="652"/>
      <c r="AR109" s="652"/>
      <c r="AS109" s="652"/>
      <c r="AT109" s="652"/>
      <c r="AU109" s="652"/>
      <c r="AV109" s="652"/>
      <c r="AW109" s="652"/>
      <c r="AX109" s="652"/>
      <c r="AY109" s="652"/>
      <c r="AZ109" s="652"/>
      <c r="BA109" s="652"/>
      <c r="BB109" s="652"/>
      <c r="BC109" s="652"/>
      <c r="BD109" s="652"/>
      <c r="BE109" s="652"/>
      <c r="BF109" s="652"/>
      <c r="BG109" s="652"/>
      <c r="BH109" s="652"/>
      <c r="BI109" s="652"/>
      <c r="BJ109" s="652"/>
      <c r="BK109" s="652"/>
      <c r="BL109" s="652"/>
      <c r="BM109" s="652"/>
      <c r="BN109" s="652"/>
      <c r="BO109" s="652"/>
      <c r="BP109" s="652"/>
      <c r="BQ109" s="652"/>
      <c r="BR109" s="652"/>
      <c r="BS109" s="652"/>
      <c r="BT109" s="652"/>
      <c r="BU109" s="652"/>
      <c r="BV109" s="652"/>
      <c r="BW109" s="652"/>
      <c r="BX109" s="652"/>
      <c r="BY109" s="652"/>
      <c r="BZ109" s="652"/>
      <c r="CA109" s="652"/>
      <c r="CB109" s="652"/>
      <c r="CC109" s="652"/>
      <c r="CD109" s="652"/>
      <c r="CE109" s="652"/>
      <c r="CF109" s="652"/>
      <c r="CG109" s="652"/>
      <c r="CH109" s="652"/>
      <c r="CI109" s="652"/>
      <c r="CJ109" s="652"/>
      <c r="CK109" s="652"/>
      <c r="CL109" s="652"/>
      <c r="CM109" s="652"/>
      <c r="CN109" s="652"/>
      <c r="CO109" s="652"/>
      <c r="CP109" s="652"/>
      <c r="CQ109" s="652"/>
      <c r="CR109" s="652"/>
      <c r="CS109" s="652"/>
      <c r="CT109" s="652"/>
      <c r="CU109" s="652"/>
      <c r="CV109" s="652"/>
      <c r="CW109" s="652"/>
      <c r="CX109" s="652"/>
      <c r="CY109" s="652"/>
      <c r="CZ109" s="652"/>
      <c r="DA109" s="652"/>
      <c r="DB109" s="652"/>
      <c r="DC109" s="652"/>
      <c r="DD109" s="652"/>
      <c r="DE109" s="652"/>
      <c r="DF109" s="652"/>
      <c r="DG109" s="652"/>
      <c r="DH109" s="652"/>
      <c r="DI109" s="652"/>
      <c r="DJ109" s="652"/>
      <c r="DK109" s="652"/>
      <c r="DL109" s="652"/>
      <c r="DM109" s="652"/>
      <c r="DN109" s="652"/>
      <c r="DO109" s="652"/>
      <c r="DP109" s="652"/>
      <c r="DQ109" s="652"/>
      <c r="DR109" s="652"/>
      <c r="DS109" s="652"/>
      <c r="DT109" s="652"/>
      <c r="DU109" s="652"/>
      <c r="DV109" s="652"/>
      <c r="DW109" s="652"/>
      <c r="DX109" s="652"/>
      <c r="DY109" s="652"/>
      <c r="DZ109" s="652"/>
    </row>
    <row r="110" spans="1:130" ht="14.25">
      <c r="A110" s="653"/>
      <c r="B110" s="596" t="s">
        <v>78</v>
      </c>
      <c r="C110" s="597" t="s">
        <v>540</v>
      </c>
      <c r="D110" s="599"/>
      <c r="E110" s="599"/>
      <c r="F110" s="598"/>
      <c r="G110" s="598"/>
      <c r="H110" s="598"/>
      <c r="I110" s="598"/>
      <c r="J110" s="600"/>
      <c r="K110" s="722">
        <f>+J110/txc</f>
        <v>0</v>
      </c>
      <c r="L110" s="601">
        <f>E110*F110*H110*K110</f>
        <v>0</v>
      </c>
      <c r="M110" s="717"/>
      <c r="N110" s="594"/>
      <c r="O110" s="768"/>
      <c r="P110" s="769"/>
      <c r="Q110" s="769"/>
      <c r="R110" s="769"/>
      <c r="S110" s="770">
        <f>+L110*O110</f>
        <v>0</v>
      </c>
      <c r="T110" s="770">
        <f>+L110*P110</f>
        <v>0</v>
      </c>
      <c r="U110" s="770">
        <f>+L110*Q110</f>
        <v>0</v>
      </c>
      <c r="V110" s="705">
        <f>+L110*R110</f>
        <v>0</v>
      </c>
      <c r="W110" s="664"/>
      <c r="X110" s="652"/>
      <c r="Y110" s="652"/>
      <c r="Z110" s="652"/>
      <c r="AA110" s="652"/>
      <c r="AB110" s="652"/>
      <c r="AC110" s="652"/>
      <c r="AD110" s="652"/>
      <c r="AE110" s="652"/>
      <c r="AF110" s="652"/>
      <c r="AG110" s="652"/>
      <c r="AH110" s="652"/>
      <c r="AI110" s="652"/>
      <c r="AJ110" s="652"/>
      <c r="AK110" s="652"/>
      <c r="AL110" s="652"/>
      <c r="AM110" s="652"/>
      <c r="AN110" s="652"/>
      <c r="AO110" s="652"/>
      <c r="AP110" s="652"/>
      <c r="AQ110" s="652"/>
      <c r="AR110" s="652"/>
      <c r="AS110" s="652"/>
      <c r="AT110" s="652"/>
      <c r="AU110" s="652"/>
      <c r="AV110" s="652"/>
      <c r="AW110" s="652"/>
      <c r="AX110" s="652"/>
      <c r="AY110" s="652"/>
      <c r="AZ110" s="652"/>
      <c r="BA110" s="652"/>
      <c r="BB110" s="652"/>
      <c r="BC110" s="652"/>
      <c r="BD110" s="652"/>
      <c r="BE110" s="652"/>
      <c r="BF110" s="652"/>
      <c r="BG110" s="652"/>
      <c r="BH110" s="652"/>
      <c r="BI110" s="652"/>
      <c r="BJ110" s="652"/>
      <c r="BK110" s="652"/>
      <c r="BL110" s="652"/>
      <c r="BM110" s="652"/>
      <c r="BN110" s="652"/>
      <c r="BO110" s="652"/>
      <c r="BP110" s="652"/>
      <c r="BQ110" s="652"/>
      <c r="BR110" s="652"/>
      <c r="BS110" s="652"/>
      <c r="BT110" s="652"/>
      <c r="BU110" s="652"/>
      <c r="BV110" s="652"/>
      <c r="BW110" s="652"/>
      <c r="BX110" s="652"/>
      <c r="BY110" s="652"/>
      <c r="BZ110" s="652"/>
      <c r="CA110" s="652"/>
      <c r="CB110" s="652"/>
      <c r="CC110" s="652"/>
      <c r="CD110" s="652"/>
      <c r="CE110" s="652"/>
      <c r="CF110" s="652"/>
      <c r="CG110" s="652"/>
      <c r="CH110" s="652"/>
      <c r="CI110" s="652"/>
      <c r="CJ110" s="652"/>
      <c r="CK110" s="652"/>
      <c r="CL110" s="652"/>
      <c r="CM110" s="652"/>
      <c r="CN110" s="652"/>
      <c r="CO110" s="652"/>
      <c r="CP110" s="652"/>
      <c r="CQ110" s="652"/>
      <c r="CR110" s="652"/>
      <c r="CS110" s="652"/>
      <c r="CT110" s="652"/>
      <c r="CU110" s="652"/>
      <c r="CV110" s="652"/>
      <c r="CW110" s="652"/>
      <c r="CX110" s="652"/>
      <c r="CY110" s="652"/>
      <c r="CZ110" s="652"/>
      <c r="DA110" s="652"/>
      <c r="DB110" s="652"/>
      <c r="DC110" s="652"/>
      <c r="DD110" s="652"/>
      <c r="DE110" s="652"/>
      <c r="DF110" s="652"/>
      <c r="DG110" s="652"/>
      <c r="DH110" s="652"/>
      <c r="DI110" s="652"/>
      <c r="DJ110" s="652"/>
      <c r="DK110" s="652"/>
      <c r="DL110" s="652"/>
      <c r="DM110" s="652"/>
      <c r="DN110" s="652"/>
      <c r="DO110" s="652"/>
      <c r="DP110" s="652"/>
      <c r="DQ110" s="652"/>
      <c r="DR110" s="652"/>
      <c r="DS110" s="652"/>
      <c r="DT110" s="652"/>
      <c r="DU110" s="652"/>
      <c r="DV110" s="652"/>
      <c r="DW110" s="652"/>
      <c r="DX110" s="652"/>
      <c r="DY110" s="652"/>
      <c r="DZ110" s="652"/>
    </row>
    <row r="111" spans="1:130" s="767" customFormat="1" ht="14.25">
      <c r="A111" s="758"/>
      <c r="B111" s="596" t="s">
        <v>264</v>
      </c>
      <c r="C111" s="597" t="s">
        <v>541</v>
      </c>
      <c r="D111" s="599"/>
      <c r="E111" s="599"/>
      <c r="F111" s="598"/>
      <c r="G111" s="598"/>
      <c r="H111" s="598"/>
      <c r="I111" s="598"/>
      <c r="J111" s="600"/>
      <c r="K111" s="722">
        <f>+J111/txc</f>
        <v>0</v>
      </c>
      <c r="L111" s="601">
        <f>E111*F111*H111*K111</f>
        <v>0</v>
      </c>
      <c r="M111" s="717"/>
      <c r="N111" s="764"/>
      <c r="O111" s="768"/>
      <c r="P111" s="769"/>
      <c r="Q111" s="769"/>
      <c r="R111" s="769"/>
      <c r="S111" s="770">
        <f>+L111*O111</f>
        <v>0</v>
      </c>
      <c r="T111" s="770">
        <f>+L111*P111</f>
        <v>0</v>
      </c>
      <c r="U111" s="770">
        <f>+L111*Q111</f>
        <v>0</v>
      </c>
      <c r="V111" s="705">
        <f>+L111*R111</f>
        <v>0</v>
      </c>
      <c r="W111" s="664"/>
      <c r="X111" s="754"/>
      <c r="Y111" s="754"/>
      <c r="Z111" s="754"/>
      <c r="AA111" s="754"/>
      <c r="AB111" s="754"/>
      <c r="AC111" s="754"/>
      <c r="AD111" s="754"/>
      <c r="AE111" s="754"/>
      <c r="AF111" s="754"/>
      <c r="AG111" s="754"/>
      <c r="AH111" s="754"/>
      <c r="AI111" s="754"/>
      <c r="AJ111" s="754"/>
      <c r="AK111" s="754"/>
      <c r="AL111" s="754"/>
      <c r="AM111" s="754"/>
      <c r="AN111" s="754"/>
      <c r="AO111" s="754"/>
      <c r="AP111" s="754"/>
      <c r="AQ111" s="754"/>
      <c r="AR111" s="754"/>
      <c r="AS111" s="754"/>
      <c r="AT111" s="754"/>
      <c r="AU111" s="754"/>
      <c r="AV111" s="754"/>
      <c r="AW111" s="754"/>
      <c r="AX111" s="754"/>
      <c r="AY111" s="754"/>
      <c r="AZ111" s="754"/>
      <c r="BA111" s="754"/>
      <c r="BB111" s="754"/>
      <c r="BC111" s="754"/>
      <c r="BD111" s="754"/>
      <c r="BE111" s="754"/>
      <c r="BF111" s="754"/>
      <c r="BG111" s="754"/>
      <c r="BH111" s="754"/>
      <c r="BI111" s="754"/>
      <c r="BJ111" s="754"/>
      <c r="BK111" s="754"/>
      <c r="BL111" s="754"/>
      <c r="BM111" s="754"/>
      <c r="BN111" s="754"/>
      <c r="BO111" s="754"/>
      <c r="BP111" s="754"/>
      <c r="BQ111" s="754"/>
      <c r="BR111" s="754"/>
      <c r="BS111" s="754"/>
      <c r="BT111" s="754"/>
      <c r="BU111" s="754"/>
      <c r="BV111" s="754"/>
      <c r="BW111" s="754"/>
      <c r="BX111" s="754"/>
      <c r="BY111" s="754"/>
      <c r="BZ111" s="754"/>
      <c r="CA111" s="754"/>
      <c r="CB111" s="754"/>
      <c r="CC111" s="754"/>
      <c r="CD111" s="754"/>
      <c r="CE111" s="754"/>
      <c r="CF111" s="754"/>
      <c r="CG111" s="754"/>
      <c r="CH111" s="754"/>
      <c r="CI111" s="754"/>
      <c r="CJ111" s="754"/>
      <c r="CK111" s="754"/>
      <c r="CL111" s="754"/>
      <c r="CM111" s="754"/>
      <c r="CN111" s="754"/>
      <c r="CO111" s="754"/>
      <c r="CP111" s="754"/>
      <c r="CQ111" s="754"/>
      <c r="CR111" s="754"/>
      <c r="CS111" s="754"/>
      <c r="CT111" s="754"/>
      <c r="CU111" s="754"/>
      <c r="CV111" s="754"/>
      <c r="CW111" s="754"/>
      <c r="CX111" s="754"/>
      <c r="CY111" s="754"/>
      <c r="CZ111" s="754"/>
      <c r="DA111" s="754"/>
      <c r="DB111" s="754"/>
      <c r="DC111" s="754"/>
      <c r="DD111" s="754"/>
      <c r="DE111" s="754"/>
      <c r="DF111" s="754"/>
      <c r="DG111" s="754"/>
      <c r="DH111" s="754"/>
      <c r="DI111" s="754"/>
      <c r="DJ111" s="754"/>
      <c r="DK111" s="754"/>
      <c r="DL111" s="754"/>
      <c r="DM111" s="754"/>
      <c r="DN111" s="754"/>
      <c r="DO111" s="754"/>
      <c r="DP111" s="754"/>
      <c r="DQ111" s="754"/>
      <c r="DR111" s="754"/>
      <c r="DS111" s="754"/>
      <c r="DT111" s="754"/>
      <c r="DU111" s="754"/>
      <c r="DV111" s="754"/>
      <c r="DW111" s="754"/>
      <c r="DX111" s="754"/>
      <c r="DY111" s="754"/>
      <c r="DZ111" s="754"/>
    </row>
    <row r="112" spans="1:130" s="767" customFormat="1" ht="14.25">
      <c r="A112" s="758"/>
      <c r="B112" s="596" t="s">
        <v>265</v>
      </c>
      <c r="C112" s="597" t="s">
        <v>542</v>
      </c>
      <c r="D112" s="599"/>
      <c r="E112" s="599"/>
      <c r="F112" s="598"/>
      <c r="G112" s="598"/>
      <c r="H112" s="598"/>
      <c r="I112" s="598"/>
      <c r="J112" s="600"/>
      <c r="K112" s="722">
        <f>+J112/txc</f>
        <v>0</v>
      </c>
      <c r="L112" s="601">
        <f>E112*F112*H112*K112</f>
        <v>0</v>
      </c>
      <c r="M112" s="717"/>
      <c r="N112" s="764"/>
      <c r="O112" s="768"/>
      <c r="P112" s="769"/>
      <c r="Q112" s="769"/>
      <c r="R112" s="769"/>
      <c r="S112" s="770">
        <f>+L112*O112</f>
        <v>0</v>
      </c>
      <c r="T112" s="770">
        <f>+L112*P112</f>
        <v>0</v>
      </c>
      <c r="U112" s="770">
        <f>+L112*Q112</f>
        <v>0</v>
      </c>
      <c r="V112" s="705">
        <f>+L112*R112</f>
        <v>0</v>
      </c>
      <c r="W112" s="664"/>
      <c r="X112" s="754"/>
      <c r="Y112" s="754"/>
      <c r="Z112" s="754"/>
      <c r="AA112" s="754"/>
      <c r="AB112" s="754"/>
      <c r="AC112" s="754"/>
      <c r="AD112" s="754"/>
      <c r="AE112" s="754"/>
      <c r="AF112" s="754"/>
      <c r="AG112" s="754"/>
      <c r="AH112" s="754"/>
      <c r="AI112" s="754"/>
      <c r="AJ112" s="754"/>
      <c r="AK112" s="754"/>
      <c r="AL112" s="754"/>
      <c r="AM112" s="754"/>
      <c r="AN112" s="754"/>
      <c r="AO112" s="754"/>
      <c r="AP112" s="754"/>
      <c r="AQ112" s="754"/>
      <c r="AR112" s="754"/>
      <c r="AS112" s="754"/>
      <c r="AT112" s="754"/>
      <c r="AU112" s="754"/>
      <c r="AV112" s="754"/>
      <c r="AW112" s="754"/>
      <c r="AX112" s="754"/>
      <c r="AY112" s="754"/>
      <c r="AZ112" s="754"/>
      <c r="BA112" s="754"/>
      <c r="BB112" s="754"/>
      <c r="BC112" s="754"/>
      <c r="BD112" s="754"/>
      <c r="BE112" s="754"/>
      <c r="BF112" s="754"/>
      <c r="BG112" s="754"/>
      <c r="BH112" s="754"/>
      <c r="BI112" s="754"/>
      <c r="BJ112" s="754"/>
      <c r="BK112" s="754"/>
      <c r="BL112" s="754"/>
      <c r="BM112" s="754"/>
      <c r="BN112" s="754"/>
      <c r="BO112" s="754"/>
      <c r="BP112" s="754"/>
      <c r="BQ112" s="754"/>
      <c r="BR112" s="754"/>
      <c r="BS112" s="754"/>
      <c r="BT112" s="754"/>
      <c r="BU112" s="754"/>
      <c r="BV112" s="754"/>
      <c r="BW112" s="754"/>
      <c r="BX112" s="754"/>
      <c r="BY112" s="754"/>
      <c r="BZ112" s="754"/>
      <c r="CA112" s="754"/>
      <c r="CB112" s="754"/>
      <c r="CC112" s="754"/>
      <c r="CD112" s="754"/>
      <c r="CE112" s="754"/>
      <c r="CF112" s="754"/>
      <c r="CG112" s="754"/>
      <c r="CH112" s="754"/>
      <c r="CI112" s="754"/>
      <c r="CJ112" s="754"/>
      <c r="CK112" s="754"/>
      <c r="CL112" s="754"/>
      <c r="CM112" s="754"/>
      <c r="CN112" s="754"/>
      <c r="CO112" s="754"/>
      <c r="CP112" s="754"/>
      <c r="CQ112" s="754"/>
      <c r="CR112" s="754"/>
      <c r="CS112" s="754"/>
      <c r="CT112" s="754"/>
      <c r="CU112" s="754"/>
      <c r="CV112" s="754"/>
      <c r="CW112" s="754"/>
      <c r="CX112" s="754"/>
      <c r="CY112" s="754"/>
      <c r="CZ112" s="754"/>
      <c r="DA112" s="754"/>
      <c r="DB112" s="754"/>
      <c r="DC112" s="754"/>
      <c r="DD112" s="754"/>
      <c r="DE112" s="754"/>
      <c r="DF112" s="754"/>
      <c r="DG112" s="754"/>
      <c r="DH112" s="754"/>
      <c r="DI112" s="754"/>
      <c r="DJ112" s="754"/>
      <c r="DK112" s="754"/>
      <c r="DL112" s="754"/>
      <c r="DM112" s="754"/>
      <c r="DN112" s="754"/>
      <c r="DO112" s="754"/>
      <c r="DP112" s="754"/>
      <c r="DQ112" s="754"/>
      <c r="DR112" s="754"/>
      <c r="DS112" s="754"/>
      <c r="DT112" s="754"/>
      <c r="DU112" s="754"/>
      <c r="DV112" s="754"/>
      <c r="DW112" s="754"/>
      <c r="DX112" s="754"/>
      <c r="DY112" s="754"/>
      <c r="DZ112" s="754"/>
    </row>
    <row r="113" spans="1:130" ht="14.25">
      <c r="A113" s="678"/>
      <c r="B113" s="596" t="s">
        <v>530</v>
      </c>
      <c r="C113" s="597" t="s">
        <v>530</v>
      </c>
      <c r="D113" s="599"/>
      <c r="E113" s="599"/>
      <c r="F113" s="598"/>
      <c r="G113" s="598"/>
      <c r="H113" s="598"/>
      <c r="I113" s="598"/>
      <c r="J113" s="600"/>
      <c r="K113" s="722">
        <f>+J113/txc</f>
        <v>0</v>
      </c>
      <c r="L113" s="601">
        <f>E113*F113*H113*K113</f>
        <v>0</v>
      </c>
      <c r="M113" s="717"/>
      <c r="N113" s="594"/>
      <c r="O113" s="768"/>
      <c r="P113" s="769"/>
      <c r="Q113" s="769"/>
      <c r="R113" s="769"/>
      <c r="S113" s="770">
        <f>+L113*O113</f>
        <v>0</v>
      </c>
      <c r="T113" s="770">
        <f>+L113*P113</f>
        <v>0</v>
      </c>
      <c r="U113" s="770">
        <f>+L113*Q113</f>
        <v>0</v>
      </c>
      <c r="V113" s="705">
        <f>+L113*R113</f>
        <v>0</v>
      </c>
      <c r="W113" s="664"/>
      <c r="X113" s="677"/>
      <c r="Y113" s="677"/>
      <c r="Z113" s="677"/>
      <c r="AA113" s="677"/>
      <c r="AB113" s="677"/>
      <c r="AC113" s="677"/>
      <c r="AD113" s="677"/>
      <c r="AE113" s="677"/>
      <c r="AF113" s="677"/>
      <c r="AG113" s="677"/>
      <c r="AH113" s="677"/>
      <c r="AI113" s="677"/>
      <c r="AJ113" s="677"/>
      <c r="AK113" s="677"/>
      <c r="AL113" s="677"/>
      <c r="AM113" s="677"/>
      <c r="AN113" s="677"/>
      <c r="AO113" s="677"/>
      <c r="AP113" s="677"/>
      <c r="AQ113" s="677"/>
      <c r="AR113" s="677"/>
      <c r="AS113" s="677"/>
      <c r="AT113" s="677"/>
      <c r="AU113" s="677"/>
      <c r="AV113" s="677"/>
      <c r="AW113" s="677"/>
      <c r="AX113" s="677"/>
      <c r="AY113" s="677"/>
      <c r="AZ113" s="677"/>
      <c r="BA113" s="677"/>
      <c r="BB113" s="677"/>
      <c r="BC113" s="677"/>
      <c r="BD113" s="677"/>
      <c r="BE113" s="677"/>
      <c r="BF113" s="677"/>
      <c r="BG113" s="677"/>
      <c r="BH113" s="677"/>
      <c r="BI113" s="677"/>
      <c r="BJ113" s="677"/>
      <c r="BK113" s="677"/>
      <c r="BL113" s="677"/>
      <c r="BM113" s="677"/>
      <c r="BN113" s="677"/>
      <c r="BO113" s="677"/>
      <c r="BP113" s="677"/>
      <c r="BQ113" s="677"/>
      <c r="BR113" s="677"/>
      <c r="BS113" s="677"/>
      <c r="BT113" s="677"/>
      <c r="BU113" s="677"/>
      <c r="BV113" s="677"/>
      <c r="BW113" s="677"/>
      <c r="BX113" s="677"/>
      <c r="BY113" s="677"/>
      <c r="BZ113" s="677"/>
      <c r="CA113" s="677"/>
      <c r="CB113" s="677"/>
      <c r="CC113" s="677"/>
      <c r="CD113" s="677"/>
      <c r="CE113" s="677"/>
      <c r="CF113" s="677"/>
      <c r="CG113" s="677"/>
      <c r="CH113" s="677"/>
      <c r="CI113" s="677"/>
      <c r="CJ113" s="677"/>
      <c r="CK113" s="677"/>
      <c r="CL113" s="677"/>
      <c r="CM113" s="677"/>
      <c r="CN113" s="677"/>
      <c r="CO113" s="677"/>
      <c r="CP113" s="677"/>
      <c r="CQ113" s="677"/>
      <c r="CR113" s="677"/>
      <c r="CS113" s="677"/>
      <c r="CT113" s="677"/>
      <c r="CU113" s="677"/>
      <c r="CV113" s="677"/>
      <c r="CW113" s="677"/>
      <c r="CX113" s="677"/>
      <c r="CY113" s="677"/>
      <c r="CZ113" s="677"/>
      <c r="DA113" s="677"/>
      <c r="DB113" s="677"/>
      <c r="DC113" s="677"/>
      <c r="DD113" s="677"/>
      <c r="DE113" s="677"/>
      <c r="DF113" s="677"/>
      <c r="DG113" s="677"/>
      <c r="DH113" s="677"/>
      <c r="DI113" s="677"/>
      <c r="DJ113" s="677"/>
      <c r="DK113" s="677"/>
      <c r="DL113" s="677"/>
      <c r="DM113" s="677"/>
      <c r="DN113" s="677"/>
      <c r="DO113" s="677"/>
      <c r="DP113" s="677"/>
      <c r="DQ113" s="677"/>
      <c r="DR113" s="677"/>
      <c r="DS113" s="677"/>
      <c r="DT113" s="677"/>
      <c r="DU113" s="677"/>
      <c r="DV113" s="677"/>
      <c r="DW113" s="677"/>
      <c r="DX113" s="677"/>
      <c r="DY113" s="677"/>
      <c r="DZ113" s="677"/>
    </row>
    <row r="114" spans="1:23" ht="14.25">
      <c r="A114" s="566"/>
      <c r="B114" s="588" t="s">
        <v>79</v>
      </c>
      <c r="C114" s="507" t="s">
        <v>513</v>
      </c>
      <c r="D114" s="590"/>
      <c r="E114" s="591"/>
      <c r="F114" s="590"/>
      <c r="G114" s="590"/>
      <c r="H114" s="590"/>
      <c r="I114" s="590"/>
      <c r="J114" s="592"/>
      <c r="K114" s="593"/>
      <c r="L114" s="508">
        <f>SUM(L115:L117)</f>
        <v>2400</v>
      </c>
      <c r="M114" s="695"/>
      <c r="N114" s="594"/>
      <c r="O114" s="765">
        <f>SUM(O115:O117)</f>
        <v>0.5</v>
      </c>
      <c r="P114" s="766">
        <f>SUM(P115:P117)</f>
        <v>0.5</v>
      </c>
      <c r="Q114" s="766">
        <f aca="true" t="shared" si="27" ref="Q114:V114">SUM(Q115:Q117)/7</f>
        <v>0</v>
      </c>
      <c r="R114" s="766">
        <f t="shared" si="27"/>
        <v>0</v>
      </c>
      <c r="S114" s="741">
        <f>SUM(S115:S117)</f>
        <v>1200</v>
      </c>
      <c r="T114" s="741">
        <f>SUM(T115:T117)</f>
        <v>1200</v>
      </c>
      <c r="U114" s="741">
        <f t="shared" si="27"/>
        <v>0</v>
      </c>
      <c r="V114" s="704">
        <f t="shared" si="27"/>
        <v>0</v>
      </c>
      <c r="W114" s="663"/>
    </row>
    <row r="115" spans="1:23" ht="14.25">
      <c r="A115" s="566"/>
      <c r="B115" s="63" t="s">
        <v>80</v>
      </c>
      <c r="C115" s="597" t="s">
        <v>533</v>
      </c>
      <c r="D115" s="30" t="s">
        <v>152</v>
      </c>
      <c r="E115" s="30">
        <v>0.1</v>
      </c>
      <c r="F115" s="28">
        <v>1</v>
      </c>
      <c r="G115" s="28" t="s">
        <v>641</v>
      </c>
      <c r="H115" s="28">
        <v>18</v>
      </c>
      <c r="I115" s="28" t="s">
        <v>288</v>
      </c>
      <c r="J115" s="600">
        <v>1466.6666666666667</v>
      </c>
      <c r="K115" s="722">
        <f>+J115/txc</f>
        <v>1333.3333333333333</v>
      </c>
      <c r="L115" s="601">
        <f>E115*F115*H115*K115</f>
        <v>2400</v>
      </c>
      <c r="M115" s="717"/>
      <c r="N115" s="594"/>
      <c r="O115" s="768">
        <v>0.5</v>
      </c>
      <c r="P115" s="769">
        <v>0.5</v>
      </c>
      <c r="Q115" s="769"/>
      <c r="R115" s="769"/>
      <c r="S115" s="770">
        <f>+L115*O115</f>
        <v>1200</v>
      </c>
      <c r="T115" s="770">
        <f>+L115*P115</f>
        <v>1200</v>
      </c>
      <c r="U115" s="770">
        <f>+L115*Q115</f>
        <v>0</v>
      </c>
      <c r="V115" s="705">
        <f>+L115*R115</f>
        <v>0</v>
      </c>
      <c r="W115" s="664"/>
    </row>
    <row r="116" spans="1:23" ht="14.25">
      <c r="A116" s="566"/>
      <c r="B116" s="63" t="s">
        <v>81</v>
      </c>
      <c r="C116" s="655"/>
      <c r="D116" s="28"/>
      <c r="E116" s="654"/>
      <c r="F116" s="656"/>
      <c r="G116" s="657"/>
      <c r="H116" s="668"/>
      <c r="I116" s="28"/>
      <c r="J116" s="600"/>
      <c r="K116" s="722">
        <f>+J116/txc</f>
        <v>0</v>
      </c>
      <c r="L116" s="601">
        <f>E116*F116*H116*K116</f>
        <v>0</v>
      </c>
      <c r="M116" s="717"/>
      <c r="N116" s="594"/>
      <c r="O116" s="768"/>
      <c r="P116" s="769"/>
      <c r="Q116" s="769"/>
      <c r="R116" s="769"/>
      <c r="S116" s="770">
        <f>+L116*O116</f>
        <v>0</v>
      </c>
      <c r="T116" s="770">
        <f>+L116*P116</f>
        <v>0</v>
      </c>
      <c r="U116" s="770">
        <f>+L116*Q116</f>
        <v>0</v>
      </c>
      <c r="V116" s="705">
        <f>+L116*R116</f>
        <v>0</v>
      </c>
      <c r="W116" s="664"/>
    </row>
    <row r="117" spans="1:23" ht="14.25">
      <c r="A117" s="566"/>
      <c r="B117" s="63" t="s">
        <v>530</v>
      </c>
      <c r="C117" s="611" t="s">
        <v>530</v>
      </c>
      <c r="D117" s="598"/>
      <c r="E117" s="599"/>
      <c r="F117" s="598"/>
      <c r="G117" s="598"/>
      <c r="H117" s="598"/>
      <c r="I117" s="598"/>
      <c r="J117" s="600"/>
      <c r="K117" s="722">
        <f>+J117/txc</f>
        <v>0</v>
      </c>
      <c r="L117" s="601">
        <f>E117*F117*H117*K117</f>
        <v>0</v>
      </c>
      <c r="M117" s="717"/>
      <c r="N117" s="594"/>
      <c r="O117" s="768"/>
      <c r="P117" s="769"/>
      <c r="Q117" s="769"/>
      <c r="R117" s="769"/>
      <c r="S117" s="770">
        <f>+L117*O117</f>
        <v>0</v>
      </c>
      <c r="T117" s="770">
        <f>+L117*P117</f>
        <v>0</v>
      </c>
      <c r="U117" s="770">
        <f>+L117*Q117</f>
        <v>0</v>
      </c>
      <c r="V117" s="705">
        <f>+L117*R117</f>
        <v>0</v>
      </c>
      <c r="W117" s="664"/>
    </row>
    <row r="118" spans="1:23" ht="14.25">
      <c r="A118" s="566"/>
      <c r="B118" s="588" t="s">
        <v>82</v>
      </c>
      <c r="C118" s="589" t="s">
        <v>514</v>
      </c>
      <c r="D118" s="590"/>
      <c r="E118" s="591"/>
      <c r="F118" s="590"/>
      <c r="G118" s="590"/>
      <c r="H118" s="590"/>
      <c r="I118" s="590"/>
      <c r="J118" s="592"/>
      <c r="K118" s="593"/>
      <c r="L118" s="508">
        <f>SUM(L119:L123)</f>
        <v>36724.67268754342</v>
      </c>
      <c r="M118" s="695"/>
      <c r="N118" s="594"/>
      <c r="O118" s="791">
        <f>SUM(O119:O123)/4</f>
        <v>0.5</v>
      </c>
      <c r="P118" s="792">
        <f>SUM(P119:P123)/4</f>
        <v>0.5</v>
      </c>
      <c r="Q118" s="766">
        <f aca="true" t="shared" si="28" ref="Q118:V118">SUM(Q119:Q123)/12</f>
        <v>0</v>
      </c>
      <c r="R118" s="766">
        <f t="shared" si="28"/>
        <v>0</v>
      </c>
      <c r="S118" s="741">
        <f>SUM(S119:S123)</f>
        <v>18362.33634377171</v>
      </c>
      <c r="T118" s="741">
        <f>SUM(T119:T123)</f>
        <v>18362.33634377171</v>
      </c>
      <c r="U118" s="741">
        <f t="shared" si="28"/>
        <v>0</v>
      </c>
      <c r="V118" s="704">
        <f t="shared" si="28"/>
        <v>0</v>
      </c>
      <c r="W118" s="663"/>
    </row>
    <row r="119" spans="1:23" ht="14.25">
      <c r="A119" s="566"/>
      <c r="B119" s="596" t="s">
        <v>83</v>
      </c>
      <c r="C119" s="597" t="s">
        <v>531</v>
      </c>
      <c r="D119" s="30" t="s">
        <v>152</v>
      </c>
      <c r="E119" s="30">
        <v>0.15</v>
      </c>
      <c r="F119" s="28">
        <v>1</v>
      </c>
      <c r="G119" s="28" t="s">
        <v>645</v>
      </c>
      <c r="H119" s="28">
        <v>18</v>
      </c>
      <c r="I119" s="28" t="s">
        <v>288</v>
      </c>
      <c r="J119" s="600">
        <f>8000*1.1</f>
        <v>8800</v>
      </c>
      <c r="K119" s="722">
        <f>+J119/txc</f>
        <v>7999.999999999999</v>
      </c>
      <c r="L119" s="601">
        <f>E119*F119*H119*K119</f>
        <v>21599.999999999996</v>
      </c>
      <c r="M119" s="717"/>
      <c r="N119" s="594"/>
      <c r="O119" s="768">
        <v>0.5</v>
      </c>
      <c r="P119" s="769">
        <v>0.5</v>
      </c>
      <c r="Q119" s="769"/>
      <c r="R119" s="769"/>
      <c r="S119" s="770">
        <f>+L119*O119</f>
        <v>10799.999999999998</v>
      </c>
      <c r="T119" s="770">
        <f>+L119*P119</f>
        <v>10799.999999999998</v>
      </c>
      <c r="U119" s="770">
        <f>+L119*Q119</f>
        <v>0</v>
      </c>
      <c r="V119" s="705">
        <f>+L119*R119</f>
        <v>0</v>
      </c>
      <c r="W119" s="664"/>
    </row>
    <row r="120" spans="1:23" ht="14.25">
      <c r="A120" s="566"/>
      <c r="B120" s="596" t="s">
        <v>84</v>
      </c>
      <c r="C120" s="597" t="s">
        <v>532</v>
      </c>
      <c r="D120" s="599" t="s">
        <v>152</v>
      </c>
      <c r="E120" s="599">
        <v>0.15</v>
      </c>
      <c r="F120" s="598">
        <v>1</v>
      </c>
      <c r="G120" s="598" t="s">
        <v>646</v>
      </c>
      <c r="H120" s="598">
        <v>18</v>
      </c>
      <c r="I120" s="598" t="s">
        <v>288</v>
      </c>
      <c r="J120" s="600">
        <v>2933.3333333333344</v>
      </c>
      <c r="K120" s="722">
        <f>+J120/txc</f>
        <v>2666.6666666666674</v>
      </c>
      <c r="L120" s="601">
        <f>E120*F120*H120*K120</f>
        <v>7200.000000000001</v>
      </c>
      <c r="M120" s="717"/>
      <c r="N120" s="594"/>
      <c r="O120" s="768">
        <v>0.5</v>
      </c>
      <c r="P120" s="769">
        <v>0.5</v>
      </c>
      <c r="Q120" s="769"/>
      <c r="R120" s="769"/>
      <c r="S120" s="770">
        <f>+L120*O120</f>
        <v>3600.0000000000005</v>
      </c>
      <c r="T120" s="770">
        <f>+L120*P120</f>
        <v>3600.0000000000005</v>
      </c>
      <c r="U120" s="770">
        <f>+L120*Q120</f>
        <v>0</v>
      </c>
      <c r="V120" s="705">
        <f>+L120*R120</f>
        <v>0</v>
      </c>
      <c r="W120" s="664"/>
    </row>
    <row r="121" spans="1:23" ht="22.5">
      <c r="A121" s="566"/>
      <c r="B121" s="596" t="s">
        <v>523</v>
      </c>
      <c r="C121" s="35" t="s">
        <v>125</v>
      </c>
      <c r="D121" s="30" t="s">
        <v>152</v>
      </c>
      <c r="E121" s="30">
        <v>0.15</v>
      </c>
      <c r="F121" s="28">
        <v>1</v>
      </c>
      <c r="G121" s="28" t="s">
        <v>631</v>
      </c>
      <c r="H121" s="28">
        <v>18</v>
      </c>
      <c r="I121" s="28" t="s">
        <v>288</v>
      </c>
      <c r="J121" s="600">
        <v>2414.5703541843586</v>
      </c>
      <c r="K121" s="722">
        <f>+J121/txc</f>
        <v>2195.0639583494167</v>
      </c>
      <c r="L121" s="601">
        <f>E121*F121*H121*K121</f>
        <v>5926.672687543424</v>
      </c>
      <c r="M121" s="717"/>
      <c r="N121" s="594"/>
      <c r="O121" s="768">
        <v>0.5</v>
      </c>
      <c r="P121" s="769">
        <v>0.5</v>
      </c>
      <c r="Q121" s="769"/>
      <c r="R121" s="769"/>
      <c r="S121" s="770">
        <f>+L121*O121</f>
        <v>2963.336343771712</v>
      </c>
      <c r="T121" s="770">
        <f>+L121*P121</f>
        <v>2963.336343771712</v>
      </c>
      <c r="U121" s="770">
        <f>+L121*Q121</f>
        <v>0</v>
      </c>
      <c r="V121" s="705">
        <f>+L121*R121</f>
        <v>0</v>
      </c>
      <c r="W121" s="664"/>
    </row>
    <row r="122" spans="1:23" ht="14.25">
      <c r="A122" s="566"/>
      <c r="B122" s="596" t="s">
        <v>524</v>
      </c>
      <c r="C122" s="597" t="s">
        <v>534</v>
      </c>
      <c r="D122" s="599" t="s">
        <v>152</v>
      </c>
      <c r="E122" s="599">
        <v>0.15</v>
      </c>
      <c r="F122" s="598">
        <v>1</v>
      </c>
      <c r="G122" s="28" t="s">
        <v>631</v>
      </c>
      <c r="H122" s="598">
        <v>18</v>
      </c>
      <c r="I122" s="598" t="s">
        <v>288</v>
      </c>
      <c r="J122" s="600">
        <v>814.0000000000001</v>
      </c>
      <c r="K122" s="722">
        <f>+J122/txc</f>
        <v>740</v>
      </c>
      <c r="L122" s="601">
        <f>E122*F122*H122*K122</f>
        <v>1997.9999999999998</v>
      </c>
      <c r="M122" s="717"/>
      <c r="N122" s="594"/>
      <c r="O122" s="768">
        <v>0.5</v>
      </c>
      <c r="P122" s="769">
        <v>0.5</v>
      </c>
      <c r="Q122" s="769"/>
      <c r="R122" s="769"/>
      <c r="S122" s="770">
        <f>+L122*O122</f>
        <v>998.9999999999999</v>
      </c>
      <c r="T122" s="770">
        <f>+L122*P122</f>
        <v>998.9999999999999</v>
      </c>
      <c r="U122" s="770">
        <f>+L122*Q122</f>
        <v>0</v>
      </c>
      <c r="V122" s="705">
        <f>+L122*R122</f>
        <v>0</v>
      </c>
      <c r="W122" s="664"/>
    </row>
    <row r="123" spans="1:23" ht="14.25">
      <c r="A123" s="566"/>
      <c r="B123" s="596" t="s">
        <v>530</v>
      </c>
      <c r="C123" s="35"/>
      <c r="D123" s="599"/>
      <c r="E123" s="599"/>
      <c r="F123" s="598"/>
      <c r="G123" s="598"/>
      <c r="H123" s="598"/>
      <c r="I123" s="598"/>
      <c r="J123" s="600"/>
      <c r="K123" s="722">
        <f>+J123/txc</f>
        <v>0</v>
      </c>
      <c r="L123" s="601">
        <f>E123*F123*H123*K123</f>
        <v>0</v>
      </c>
      <c r="M123" s="717"/>
      <c r="N123" s="594"/>
      <c r="O123" s="768"/>
      <c r="P123" s="769"/>
      <c r="Q123" s="769"/>
      <c r="R123" s="769"/>
      <c r="S123" s="770">
        <f>+L123*O123</f>
        <v>0</v>
      </c>
      <c r="T123" s="770">
        <f>+L123*P123</f>
        <v>0</v>
      </c>
      <c r="U123" s="770">
        <f>+L123*Q123</f>
        <v>0</v>
      </c>
      <c r="V123" s="705">
        <f>+L123*R123</f>
        <v>0</v>
      </c>
      <c r="W123" s="664"/>
    </row>
    <row r="124" spans="1:23" ht="14.25">
      <c r="A124" s="566"/>
      <c r="B124" s="506" t="s">
        <v>85</v>
      </c>
      <c r="C124" s="507" t="s">
        <v>515</v>
      </c>
      <c r="D124" s="590"/>
      <c r="E124" s="591"/>
      <c r="F124" s="590"/>
      <c r="G124" s="590"/>
      <c r="H124" s="590"/>
      <c r="I124" s="590"/>
      <c r="J124" s="592"/>
      <c r="K124" s="593"/>
      <c r="L124" s="508">
        <f>SUM(L125:L127)</f>
        <v>7493.545179755187</v>
      </c>
      <c r="M124" s="695"/>
      <c r="N124" s="700"/>
      <c r="O124" s="765">
        <f>SUM(O125:O127)/2</f>
        <v>0.5</v>
      </c>
      <c r="P124" s="766">
        <f>SUM(P125:P127)/2</f>
        <v>0.5</v>
      </c>
      <c r="Q124" s="766">
        <f aca="true" t="shared" si="29" ref="Q124:V124">SUM(Q125:Q127)/7</f>
        <v>0</v>
      </c>
      <c r="R124" s="766">
        <f t="shared" si="29"/>
        <v>0</v>
      </c>
      <c r="S124" s="741">
        <f>SUM(S125:S127)</f>
        <v>3746.7725898775934</v>
      </c>
      <c r="T124" s="741">
        <f>SUM(T125:T127)</f>
        <v>3746.7725898775934</v>
      </c>
      <c r="U124" s="741">
        <f t="shared" si="29"/>
        <v>0</v>
      </c>
      <c r="V124" s="704">
        <f t="shared" si="29"/>
        <v>0</v>
      </c>
      <c r="W124" s="663"/>
    </row>
    <row r="125" spans="1:130" ht="14.25">
      <c r="A125" s="653"/>
      <c r="B125" s="63" t="s">
        <v>86</v>
      </c>
      <c r="C125" s="655" t="s">
        <v>543</v>
      </c>
      <c r="D125" s="30" t="s">
        <v>152</v>
      </c>
      <c r="E125" s="30">
        <v>0.2</v>
      </c>
      <c r="F125" s="28">
        <v>1</v>
      </c>
      <c r="G125" s="28" t="s">
        <v>631</v>
      </c>
      <c r="H125" s="28">
        <v>18</v>
      </c>
      <c r="I125" s="28" t="s">
        <v>288</v>
      </c>
      <c r="J125" s="658">
        <f>700*1.1</f>
        <v>770.0000000000001</v>
      </c>
      <c r="K125" s="722">
        <f>+J125/txc</f>
        <v>700</v>
      </c>
      <c r="L125" s="601">
        <f>E125*F125*H125*K125</f>
        <v>2520</v>
      </c>
      <c r="M125" s="717"/>
      <c r="N125" s="594"/>
      <c r="O125" s="97">
        <v>0.5</v>
      </c>
      <c r="P125" s="98">
        <v>0.5</v>
      </c>
      <c r="Q125" s="98"/>
      <c r="R125" s="98"/>
      <c r="S125" s="770">
        <f>+L125*O125</f>
        <v>1260</v>
      </c>
      <c r="T125" s="770">
        <f>+L125*P125</f>
        <v>1260</v>
      </c>
      <c r="U125" s="770">
        <f>+L125*Q125</f>
        <v>0</v>
      </c>
      <c r="V125" s="705">
        <f>+L125*R125</f>
        <v>0</v>
      </c>
      <c r="W125" s="666"/>
      <c r="X125" s="652"/>
      <c r="Y125" s="652"/>
      <c r="Z125" s="652"/>
      <c r="AA125" s="652"/>
      <c r="AB125" s="652"/>
      <c r="AC125" s="652"/>
      <c r="AD125" s="652"/>
      <c r="AE125" s="652"/>
      <c r="AF125" s="652"/>
      <c r="AG125" s="652"/>
      <c r="AH125" s="652"/>
      <c r="AI125" s="652"/>
      <c r="AJ125" s="652"/>
      <c r="AK125" s="652"/>
      <c r="AL125" s="652"/>
      <c r="AM125" s="652"/>
      <c r="AN125" s="652"/>
      <c r="AO125" s="652"/>
      <c r="AP125" s="652"/>
      <c r="AQ125" s="652"/>
      <c r="AR125" s="652"/>
      <c r="AS125" s="652"/>
      <c r="AT125" s="652"/>
      <c r="AU125" s="652"/>
      <c r="AV125" s="652"/>
      <c r="AW125" s="652"/>
      <c r="AX125" s="652"/>
      <c r="AY125" s="652"/>
      <c r="AZ125" s="652"/>
      <c r="BA125" s="652"/>
      <c r="BB125" s="652"/>
      <c r="BC125" s="652"/>
      <c r="BD125" s="652"/>
      <c r="BE125" s="652"/>
      <c r="BF125" s="652"/>
      <c r="BG125" s="652"/>
      <c r="BH125" s="652"/>
      <c r="BI125" s="652"/>
      <c r="BJ125" s="652"/>
      <c r="BK125" s="652"/>
      <c r="BL125" s="652"/>
      <c r="BM125" s="652"/>
      <c r="BN125" s="652"/>
      <c r="BO125" s="652"/>
      <c r="BP125" s="652"/>
      <c r="BQ125" s="652"/>
      <c r="BR125" s="652"/>
      <c r="BS125" s="652"/>
      <c r="BT125" s="652"/>
      <c r="BU125" s="652"/>
      <c r="BV125" s="652"/>
      <c r="BW125" s="652"/>
      <c r="BX125" s="652"/>
      <c r="BY125" s="652"/>
      <c r="BZ125" s="652"/>
      <c r="CA125" s="652"/>
      <c r="CB125" s="652"/>
      <c r="CC125" s="652"/>
      <c r="CD125" s="652"/>
      <c r="CE125" s="652"/>
      <c r="CF125" s="652"/>
      <c r="CG125" s="652"/>
      <c r="CH125" s="652"/>
      <c r="CI125" s="652"/>
      <c r="CJ125" s="652"/>
      <c r="CK125" s="652"/>
      <c r="CL125" s="652"/>
      <c r="CM125" s="652"/>
      <c r="CN125" s="652"/>
      <c r="CO125" s="652"/>
      <c r="CP125" s="652"/>
      <c r="CQ125" s="652"/>
      <c r="CR125" s="652"/>
      <c r="CS125" s="652"/>
      <c r="CT125" s="652"/>
      <c r="CU125" s="652"/>
      <c r="CV125" s="652"/>
      <c r="CW125" s="652"/>
      <c r="CX125" s="652"/>
      <c r="CY125" s="652"/>
      <c r="CZ125" s="652"/>
      <c r="DA125" s="652"/>
      <c r="DB125" s="652"/>
      <c r="DC125" s="652"/>
      <c r="DD125" s="652"/>
      <c r="DE125" s="652"/>
      <c r="DF125" s="652"/>
      <c r="DG125" s="652"/>
      <c r="DH125" s="652"/>
      <c r="DI125" s="652"/>
      <c r="DJ125" s="652"/>
      <c r="DK125" s="652"/>
      <c r="DL125" s="652"/>
      <c r="DM125" s="652"/>
      <c r="DN125" s="652"/>
      <c r="DO125" s="652"/>
      <c r="DP125" s="652"/>
      <c r="DQ125" s="652"/>
      <c r="DR125" s="652"/>
      <c r="DS125" s="652"/>
      <c r="DT125" s="652"/>
      <c r="DU125" s="652"/>
      <c r="DV125" s="652"/>
      <c r="DW125" s="652"/>
      <c r="DX125" s="652"/>
      <c r="DY125" s="652"/>
      <c r="DZ125" s="652"/>
    </row>
    <row r="126" spans="1:130" ht="14.25">
      <c r="A126" s="653"/>
      <c r="B126" s="63" t="s">
        <v>87</v>
      </c>
      <c r="C126" s="790" t="s">
        <v>642</v>
      </c>
      <c r="D126" s="30" t="s">
        <v>152</v>
      </c>
      <c r="E126" s="30">
        <v>0.19999247426237768</v>
      </c>
      <c r="F126" s="28">
        <v>1</v>
      </c>
      <c r="G126" s="28" t="s">
        <v>631</v>
      </c>
      <c r="H126" s="28">
        <v>18</v>
      </c>
      <c r="I126" s="28" t="s">
        <v>288</v>
      </c>
      <c r="J126" s="658">
        <v>1519.7515467377111</v>
      </c>
      <c r="K126" s="722">
        <f>+J126/txc</f>
        <v>1381.5923152161008</v>
      </c>
      <c r="L126" s="601">
        <f>E126*F126*H126*K126</f>
        <v>4973.545179755187</v>
      </c>
      <c r="M126" s="717"/>
      <c r="N126" s="594"/>
      <c r="O126" s="97">
        <v>0.5</v>
      </c>
      <c r="P126" s="98">
        <v>0.5</v>
      </c>
      <c r="Q126" s="98"/>
      <c r="R126" s="98"/>
      <c r="S126" s="770">
        <f>+L126*O126</f>
        <v>2486.7725898775934</v>
      </c>
      <c r="T126" s="770">
        <f>+L126*P126</f>
        <v>2486.7725898775934</v>
      </c>
      <c r="U126" s="770">
        <f>+L126*Q126</f>
        <v>0</v>
      </c>
      <c r="V126" s="705">
        <f>+L126*R126</f>
        <v>0</v>
      </c>
      <c r="W126" s="666"/>
      <c r="X126" s="652"/>
      <c r="Y126" s="652"/>
      <c r="Z126" s="652"/>
      <c r="AA126" s="652"/>
      <c r="AB126" s="652"/>
      <c r="AC126" s="652"/>
      <c r="AD126" s="652"/>
      <c r="AE126" s="652"/>
      <c r="AF126" s="652"/>
      <c r="AG126" s="652"/>
      <c r="AH126" s="652"/>
      <c r="AI126" s="652"/>
      <c r="AJ126" s="652"/>
      <c r="AK126" s="652"/>
      <c r="AL126" s="652"/>
      <c r="AM126" s="652"/>
      <c r="AN126" s="652"/>
      <c r="AO126" s="652"/>
      <c r="AP126" s="652"/>
      <c r="AQ126" s="652"/>
      <c r="AR126" s="652"/>
      <c r="AS126" s="652"/>
      <c r="AT126" s="652"/>
      <c r="AU126" s="652"/>
      <c r="AV126" s="652"/>
      <c r="AW126" s="652"/>
      <c r="AX126" s="652"/>
      <c r="AY126" s="652"/>
      <c r="AZ126" s="652"/>
      <c r="BA126" s="652"/>
      <c r="BB126" s="652"/>
      <c r="BC126" s="652"/>
      <c r="BD126" s="652"/>
      <c r="BE126" s="652"/>
      <c r="BF126" s="652"/>
      <c r="BG126" s="652"/>
      <c r="BH126" s="652"/>
      <c r="BI126" s="652"/>
      <c r="BJ126" s="652"/>
      <c r="BK126" s="652"/>
      <c r="BL126" s="652"/>
      <c r="BM126" s="652"/>
      <c r="BN126" s="652"/>
      <c r="BO126" s="652"/>
      <c r="BP126" s="652"/>
      <c r="BQ126" s="652"/>
      <c r="BR126" s="652"/>
      <c r="BS126" s="652"/>
      <c r="BT126" s="652"/>
      <c r="BU126" s="652"/>
      <c r="BV126" s="652"/>
      <c r="BW126" s="652"/>
      <c r="BX126" s="652"/>
      <c r="BY126" s="652"/>
      <c r="BZ126" s="652"/>
      <c r="CA126" s="652"/>
      <c r="CB126" s="652"/>
      <c r="CC126" s="652"/>
      <c r="CD126" s="652"/>
      <c r="CE126" s="652"/>
      <c r="CF126" s="652"/>
      <c r="CG126" s="652"/>
      <c r="CH126" s="652"/>
      <c r="CI126" s="652"/>
      <c r="CJ126" s="652"/>
      <c r="CK126" s="652"/>
      <c r="CL126" s="652"/>
      <c r="CM126" s="652"/>
      <c r="CN126" s="652"/>
      <c r="CO126" s="652"/>
      <c r="CP126" s="652"/>
      <c r="CQ126" s="652"/>
      <c r="CR126" s="652"/>
      <c r="CS126" s="652"/>
      <c r="CT126" s="652"/>
      <c r="CU126" s="652"/>
      <c r="CV126" s="652"/>
      <c r="CW126" s="652"/>
      <c r="CX126" s="652"/>
      <c r="CY126" s="652"/>
      <c r="CZ126" s="652"/>
      <c r="DA126" s="652"/>
      <c r="DB126" s="652"/>
      <c r="DC126" s="652"/>
      <c r="DD126" s="652"/>
      <c r="DE126" s="652"/>
      <c r="DF126" s="652"/>
      <c r="DG126" s="652"/>
      <c r="DH126" s="652"/>
      <c r="DI126" s="652"/>
      <c r="DJ126" s="652"/>
      <c r="DK126" s="652"/>
      <c r="DL126" s="652"/>
      <c r="DM126" s="652"/>
      <c r="DN126" s="652"/>
      <c r="DO126" s="652"/>
      <c r="DP126" s="652"/>
      <c r="DQ126" s="652"/>
      <c r="DR126" s="652"/>
      <c r="DS126" s="652"/>
      <c r="DT126" s="652"/>
      <c r="DU126" s="652"/>
      <c r="DV126" s="652"/>
      <c r="DW126" s="652"/>
      <c r="DX126" s="652"/>
      <c r="DY126" s="652"/>
      <c r="DZ126" s="652"/>
    </row>
    <row r="127" spans="1:23" ht="14.25">
      <c r="A127" s="566"/>
      <c r="B127" s="63" t="s">
        <v>530</v>
      </c>
      <c r="C127" s="655" t="s">
        <v>530</v>
      </c>
      <c r="D127" s="28"/>
      <c r="E127" s="654"/>
      <c r="F127" s="656"/>
      <c r="G127" s="657"/>
      <c r="H127" s="659"/>
      <c r="I127" s="28"/>
      <c r="J127" s="658"/>
      <c r="K127" s="722">
        <f>+J127/txc</f>
        <v>0</v>
      </c>
      <c r="L127" s="601">
        <f>E127*F127*H127*K127</f>
        <v>0</v>
      </c>
      <c r="M127" s="717"/>
      <c r="N127" s="594"/>
      <c r="O127" s="97"/>
      <c r="P127" s="793"/>
      <c r="Q127" s="98"/>
      <c r="R127" s="98"/>
      <c r="S127" s="770">
        <f>+L127*O127</f>
        <v>0</v>
      </c>
      <c r="T127" s="770">
        <f>+L127*P127</f>
        <v>0</v>
      </c>
      <c r="U127" s="770">
        <f>+L127*Q127</f>
        <v>0</v>
      </c>
      <c r="V127" s="705">
        <f>+L127*R127</f>
        <v>0</v>
      </c>
      <c r="W127" s="666"/>
    </row>
    <row r="128" spans="1:23" ht="14.25">
      <c r="A128" s="566"/>
      <c r="B128" s="506" t="s">
        <v>511</v>
      </c>
      <c r="C128" s="507" t="s">
        <v>516</v>
      </c>
      <c r="D128" s="590"/>
      <c r="E128" s="591"/>
      <c r="F128" s="590"/>
      <c r="G128" s="590"/>
      <c r="H128" s="590"/>
      <c r="I128" s="590"/>
      <c r="J128" s="610"/>
      <c r="K128" s="593"/>
      <c r="L128" s="741">
        <f>SUM(L129:L131)</f>
        <v>0</v>
      </c>
      <c r="M128" s="695"/>
      <c r="N128" s="594"/>
      <c r="O128" s="765">
        <f aca="true" t="shared" si="30" ref="O128:V128">SUM(O129:O131)/7</f>
        <v>0</v>
      </c>
      <c r="P128" s="766">
        <f t="shared" si="30"/>
        <v>0</v>
      </c>
      <c r="Q128" s="766">
        <f t="shared" si="30"/>
        <v>0</v>
      </c>
      <c r="R128" s="766">
        <f t="shared" si="30"/>
        <v>0</v>
      </c>
      <c r="S128" s="741">
        <f t="shared" si="30"/>
        <v>0</v>
      </c>
      <c r="T128" s="741">
        <f t="shared" si="30"/>
        <v>0</v>
      </c>
      <c r="U128" s="741">
        <f t="shared" si="30"/>
        <v>0</v>
      </c>
      <c r="V128" s="704">
        <f t="shared" si="30"/>
        <v>0</v>
      </c>
      <c r="W128" s="663"/>
    </row>
    <row r="129" spans="1:23" ht="14.25">
      <c r="A129" s="566"/>
      <c r="B129" s="596" t="s">
        <v>528</v>
      </c>
      <c r="C129" s="611" t="s">
        <v>544</v>
      </c>
      <c r="D129" s="598"/>
      <c r="E129" s="599"/>
      <c r="F129" s="598"/>
      <c r="G129" s="598"/>
      <c r="H129" s="598"/>
      <c r="I129" s="598"/>
      <c r="J129" s="612"/>
      <c r="K129" s="722">
        <f>+J129/txc</f>
        <v>0</v>
      </c>
      <c r="L129" s="601">
        <f>E129*F129*H129*K129</f>
        <v>0</v>
      </c>
      <c r="M129" s="717"/>
      <c r="N129" s="594"/>
      <c r="O129" s="768"/>
      <c r="P129" s="769"/>
      <c r="Q129" s="769"/>
      <c r="R129" s="789"/>
      <c r="S129" s="770">
        <f>+L129*O129</f>
        <v>0</v>
      </c>
      <c r="T129" s="770">
        <f>+L129*P129</f>
        <v>0</v>
      </c>
      <c r="U129" s="770">
        <f>+L129*Q129</f>
        <v>0</v>
      </c>
      <c r="V129" s="705">
        <f>+L129*R129</f>
        <v>0</v>
      </c>
      <c r="W129" s="666"/>
    </row>
    <row r="130" spans="1:130" s="767" customFormat="1" ht="14.25">
      <c r="A130" s="758"/>
      <c r="B130" s="596" t="s">
        <v>545</v>
      </c>
      <c r="C130" s="611"/>
      <c r="D130" s="598"/>
      <c r="E130" s="599"/>
      <c r="F130" s="598"/>
      <c r="G130" s="598"/>
      <c r="H130" s="598"/>
      <c r="I130" s="598"/>
      <c r="J130" s="612"/>
      <c r="K130" s="722">
        <f>+J130/txc</f>
        <v>0</v>
      </c>
      <c r="L130" s="601">
        <f>E130*F130*H130*K130</f>
        <v>0</v>
      </c>
      <c r="M130" s="717"/>
      <c r="N130" s="764"/>
      <c r="O130" s="768"/>
      <c r="P130" s="769"/>
      <c r="Q130" s="769"/>
      <c r="R130" s="789"/>
      <c r="S130" s="770">
        <f>+L130*O130</f>
        <v>0</v>
      </c>
      <c r="T130" s="770">
        <f>+L130*P130</f>
        <v>0</v>
      </c>
      <c r="U130" s="770">
        <f>+L130*Q130</f>
        <v>0</v>
      </c>
      <c r="V130" s="705">
        <f>+L130*R130</f>
        <v>0</v>
      </c>
      <c r="W130" s="666"/>
      <c r="X130" s="754"/>
      <c r="Y130" s="754"/>
      <c r="Z130" s="754"/>
      <c r="AA130" s="754"/>
      <c r="AB130" s="754"/>
      <c r="AC130" s="754"/>
      <c r="AD130" s="754"/>
      <c r="AE130" s="754"/>
      <c r="AF130" s="754"/>
      <c r="AG130" s="754"/>
      <c r="AH130" s="754"/>
      <c r="AI130" s="754"/>
      <c r="AJ130" s="754"/>
      <c r="AK130" s="754"/>
      <c r="AL130" s="754"/>
      <c r="AM130" s="754"/>
      <c r="AN130" s="754"/>
      <c r="AO130" s="754"/>
      <c r="AP130" s="754"/>
      <c r="AQ130" s="754"/>
      <c r="AR130" s="754"/>
      <c r="AS130" s="754"/>
      <c r="AT130" s="754"/>
      <c r="AU130" s="754"/>
      <c r="AV130" s="754"/>
      <c r="AW130" s="754"/>
      <c r="AX130" s="754"/>
      <c r="AY130" s="754"/>
      <c r="AZ130" s="754"/>
      <c r="BA130" s="754"/>
      <c r="BB130" s="754"/>
      <c r="BC130" s="754"/>
      <c r="BD130" s="754"/>
      <c r="BE130" s="754"/>
      <c r="BF130" s="754"/>
      <c r="BG130" s="754"/>
      <c r="BH130" s="754"/>
      <c r="BI130" s="754"/>
      <c r="BJ130" s="754"/>
      <c r="BK130" s="754"/>
      <c r="BL130" s="754"/>
      <c r="BM130" s="754"/>
      <c r="BN130" s="754"/>
      <c r="BO130" s="754"/>
      <c r="BP130" s="754"/>
      <c r="BQ130" s="754"/>
      <c r="BR130" s="754"/>
      <c r="BS130" s="754"/>
      <c r="BT130" s="754"/>
      <c r="BU130" s="754"/>
      <c r="BV130" s="754"/>
      <c r="BW130" s="754"/>
      <c r="BX130" s="754"/>
      <c r="BY130" s="754"/>
      <c r="BZ130" s="754"/>
      <c r="CA130" s="754"/>
      <c r="CB130" s="754"/>
      <c r="CC130" s="754"/>
      <c r="CD130" s="754"/>
      <c r="CE130" s="754"/>
      <c r="CF130" s="754"/>
      <c r="CG130" s="754"/>
      <c r="CH130" s="754"/>
      <c r="CI130" s="754"/>
      <c r="CJ130" s="754"/>
      <c r="CK130" s="754"/>
      <c r="CL130" s="754"/>
      <c r="CM130" s="754"/>
      <c r="CN130" s="754"/>
      <c r="CO130" s="754"/>
      <c r="CP130" s="754"/>
      <c r="CQ130" s="754"/>
      <c r="CR130" s="754"/>
      <c r="CS130" s="754"/>
      <c r="CT130" s="754"/>
      <c r="CU130" s="754"/>
      <c r="CV130" s="754"/>
      <c r="CW130" s="754"/>
      <c r="CX130" s="754"/>
      <c r="CY130" s="754"/>
      <c r="CZ130" s="754"/>
      <c r="DA130" s="754"/>
      <c r="DB130" s="754"/>
      <c r="DC130" s="754"/>
      <c r="DD130" s="754"/>
      <c r="DE130" s="754"/>
      <c r="DF130" s="754"/>
      <c r="DG130" s="754"/>
      <c r="DH130" s="754"/>
      <c r="DI130" s="754"/>
      <c r="DJ130" s="754"/>
      <c r="DK130" s="754"/>
      <c r="DL130" s="754"/>
      <c r="DM130" s="754"/>
      <c r="DN130" s="754"/>
      <c r="DO130" s="754"/>
      <c r="DP130" s="754"/>
      <c r="DQ130" s="754"/>
      <c r="DR130" s="754"/>
      <c r="DS130" s="754"/>
      <c r="DT130" s="754"/>
      <c r="DU130" s="754"/>
      <c r="DV130" s="754"/>
      <c r="DW130" s="754"/>
      <c r="DX130" s="754"/>
      <c r="DY130" s="754"/>
      <c r="DZ130" s="754"/>
    </row>
    <row r="131" spans="1:130" s="767" customFormat="1" ht="14.25">
      <c r="A131" s="758"/>
      <c r="B131" s="596" t="s">
        <v>530</v>
      </c>
      <c r="C131" s="611" t="s">
        <v>530</v>
      </c>
      <c r="D131" s="598"/>
      <c r="E131" s="599"/>
      <c r="F131" s="598"/>
      <c r="G131" s="598"/>
      <c r="H131" s="598"/>
      <c r="I131" s="598"/>
      <c r="J131" s="612"/>
      <c r="K131" s="722">
        <f>+J131/txc</f>
        <v>0</v>
      </c>
      <c r="L131" s="601">
        <f>E131*F131*H131*K131</f>
        <v>0</v>
      </c>
      <c r="M131" s="717"/>
      <c r="N131" s="764"/>
      <c r="O131" s="768"/>
      <c r="P131" s="769"/>
      <c r="Q131" s="769"/>
      <c r="R131" s="789"/>
      <c r="S131" s="770">
        <f>+L131*O131</f>
        <v>0</v>
      </c>
      <c r="T131" s="770">
        <f>+L131*P131</f>
        <v>0</v>
      </c>
      <c r="U131" s="770">
        <f>+L131*Q131</f>
        <v>0</v>
      </c>
      <c r="V131" s="705">
        <f>+L131*R131</f>
        <v>0</v>
      </c>
      <c r="W131" s="666"/>
      <c r="X131" s="754"/>
      <c r="Y131" s="754"/>
      <c r="Z131" s="754"/>
      <c r="AA131" s="754"/>
      <c r="AB131" s="754"/>
      <c r="AC131" s="754"/>
      <c r="AD131" s="754"/>
      <c r="AE131" s="754"/>
      <c r="AF131" s="754"/>
      <c r="AG131" s="754"/>
      <c r="AH131" s="754"/>
      <c r="AI131" s="754"/>
      <c r="AJ131" s="754"/>
      <c r="AK131" s="754"/>
      <c r="AL131" s="754"/>
      <c r="AM131" s="754"/>
      <c r="AN131" s="754"/>
      <c r="AO131" s="754"/>
      <c r="AP131" s="754"/>
      <c r="AQ131" s="754"/>
      <c r="AR131" s="754"/>
      <c r="AS131" s="754"/>
      <c r="AT131" s="754"/>
      <c r="AU131" s="754"/>
      <c r="AV131" s="754"/>
      <c r="AW131" s="754"/>
      <c r="AX131" s="754"/>
      <c r="AY131" s="754"/>
      <c r="AZ131" s="754"/>
      <c r="BA131" s="754"/>
      <c r="BB131" s="754"/>
      <c r="BC131" s="754"/>
      <c r="BD131" s="754"/>
      <c r="BE131" s="754"/>
      <c r="BF131" s="754"/>
      <c r="BG131" s="754"/>
      <c r="BH131" s="754"/>
      <c r="BI131" s="754"/>
      <c r="BJ131" s="754"/>
      <c r="BK131" s="754"/>
      <c r="BL131" s="754"/>
      <c r="BM131" s="754"/>
      <c r="BN131" s="754"/>
      <c r="BO131" s="754"/>
      <c r="BP131" s="754"/>
      <c r="BQ131" s="754"/>
      <c r="BR131" s="754"/>
      <c r="BS131" s="754"/>
      <c r="BT131" s="754"/>
      <c r="BU131" s="754"/>
      <c r="BV131" s="754"/>
      <c r="BW131" s="754"/>
      <c r="BX131" s="754"/>
      <c r="BY131" s="754"/>
      <c r="BZ131" s="754"/>
      <c r="CA131" s="754"/>
      <c r="CB131" s="754"/>
      <c r="CC131" s="754"/>
      <c r="CD131" s="754"/>
      <c r="CE131" s="754"/>
      <c r="CF131" s="754"/>
      <c r="CG131" s="754"/>
      <c r="CH131" s="754"/>
      <c r="CI131" s="754"/>
      <c r="CJ131" s="754"/>
      <c r="CK131" s="754"/>
      <c r="CL131" s="754"/>
      <c r="CM131" s="754"/>
      <c r="CN131" s="754"/>
      <c r="CO131" s="754"/>
      <c r="CP131" s="754"/>
      <c r="CQ131" s="754"/>
      <c r="CR131" s="754"/>
      <c r="CS131" s="754"/>
      <c r="CT131" s="754"/>
      <c r="CU131" s="754"/>
      <c r="CV131" s="754"/>
      <c r="CW131" s="754"/>
      <c r="CX131" s="754"/>
      <c r="CY131" s="754"/>
      <c r="CZ131" s="754"/>
      <c r="DA131" s="754"/>
      <c r="DB131" s="754"/>
      <c r="DC131" s="754"/>
      <c r="DD131" s="754"/>
      <c r="DE131" s="754"/>
      <c r="DF131" s="754"/>
      <c r="DG131" s="754"/>
      <c r="DH131" s="754"/>
      <c r="DI131" s="754"/>
      <c r="DJ131" s="754"/>
      <c r="DK131" s="754"/>
      <c r="DL131" s="754"/>
      <c r="DM131" s="754"/>
      <c r="DN131" s="754"/>
      <c r="DO131" s="754"/>
      <c r="DP131" s="754"/>
      <c r="DQ131" s="754"/>
      <c r="DR131" s="754"/>
      <c r="DS131" s="754"/>
      <c r="DT131" s="754"/>
      <c r="DU131" s="754"/>
      <c r="DV131" s="754"/>
      <c r="DW131" s="754"/>
      <c r="DX131" s="754"/>
      <c r="DY131" s="754"/>
      <c r="DZ131" s="754"/>
    </row>
    <row r="132" spans="1:130" s="615" customFormat="1" ht="14.25">
      <c r="A132" s="613"/>
      <c r="B132" s="604" t="s">
        <v>88</v>
      </c>
      <c r="C132" s="605" t="s">
        <v>517</v>
      </c>
      <c r="D132" s="606"/>
      <c r="E132" s="607"/>
      <c r="F132" s="607"/>
      <c r="G132" s="607"/>
      <c r="H132" s="607"/>
      <c r="I132" s="607"/>
      <c r="J132" s="608"/>
      <c r="K132" s="609"/>
      <c r="L132" s="517">
        <f>L133+L137+L141+L145</f>
        <v>32492</v>
      </c>
      <c r="M132" s="721">
        <f>L132/$L$151</f>
        <v>0.0216233123424645</v>
      </c>
      <c r="N132" s="594"/>
      <c r="O132" s="773"/>
      <c r="P132" s="774"/>
      <c r="Q132" s="774"/>
      <c r="R132" s="794"/>
      <c r="S132" s="748">
        <f>S133+S137+S141+S145</f>
        <v>16246</v>
      </c>
      <c r="T132" s="748">
        <f>T133+T137+T141+T145</f>
        <v>16246</v>
      </c>
      <c r="U132" s="748">
        <f>U133+U137+U141+U145</f>
        <v>0</v>
      </c>
      <c r="V132" s="707">
        <f>V133+V137+V141+V145</f>
        <v>0</v>
      </c>
      <c r="W132" s="662"/>
      <c r="X132" s="614"/>
      <c r="Y132" s="614"/>
      <c r="Z132" s="614"/>
      <c r="AA132" s="614"/>
      <c r="AB132" s="614"/>
      <c r="AC132" s="614"/>
      <c r="AD132" s="614"/>
      <c r="AE132" s="614"/>
      <c r="AF132" s="614"/>
      <c r="AG132" s="614"/>
      <c r="AH132" s="614"/>
      <c r="AI132" s="614"/>
      <c r="AJ132" s="614"/>
      <c r="AK132" s="614"/>
      <c r="AL132" s="614"/>
      <c r="AM132" s="614"/>
      <c r="AN132" s="614"/>
      <c r="AO132" s="614"/>
      <c r="AP132" s="614"/>
      <c r="AQ132" s="614"/>
      <c r="AR132" s="614"/>
      <c r="AS132" s="614"/>
      <c r="AT132" s="614"/>
      <c r="AU132" s="614"/>
      <c r="AV132" s="614"/>
      <c r="AW132" s="614"/>
      <c r="AX132" s="614"/>
      <c r="AY132" s="614"/>
      <c r="AZ132" s="614"/>
      <c r="BA132" s="614"/>
      <c r="BB132" s="614"/>
      <c r="BC132" s="614"/>
      <c r="BD132" s="614"/>
      <c r="BE132" s="614"/>
      <c r="BF132" s="614"/>
      <c r="BG132" s="614"/>
      <c r="BH132" s="614"/>
      <c r="BI132" s="614"/>
      <c r="BJ132" s="614"/>
      <c r="BK132" s="614"/>
      <c r="BL132" s="614"/>
      <c r="BM132" s="614"/>
      <c r="BN132" s="614"/>
      <c r="BO132" s="614"/>
      <c r="BP132" s="614"/>
      <c r="BQ132" s="614"/>
      <c r="BR132" s="614"/>
      <c r="BS132" s="614"/>
      <c r="BT132" s="614"/>
      <c r="BU132" s="614"/>
      <c r="BV132" s="614"/>
      <c r="BW132" s="614"/>
      <c r="BX132" s="614"/>
      <c r="BY132" s="614"/>
      <c r="BZ132" s="614"/>
      <c r="CA132" s="614"/>
      <c r="CB132" s="614"/>
      <c r="CC132" s="614"/>
      <c r="CD132" s="614"/>
      <c r="CE132" s="614"/>
      <c r="CF132" s="614"/>
      <c r="CG132" s="614"/>
      <c r="CH132" s="614"/>
      <c r="CI132" s="614"/>
      <c r="CJ132" s="614"/>
      <c r="CK132" s="614"/>
      <c r="CL132" s="614"/>
      <c r="CM132" s="614"/>
      <c r="CN132" s="614"/>
      <c r="CO132" s="614"/>
      <c r="CP132" s="614"/>
      <c r="CQ132" s="614"/>
      <c r="CR132" s="614"/>
      <c r="CS132" s="614"/>
      <c r="CT132" s="614"/>
      <c r="CU132" s="614"/>
      <c r="CV132" s="614"/>
      <c r="CW132" s="614"/>
      <c r="CX132" s="614"/>
      <c r="CY132" s="614"/>
      <c r="CZ132" s="614"/>
      <c r="DA132" s="614"/>
      <c r="DB132" s="614"/>
      <c r="DC132" s="614"/>
      <c r="DD132" s="614"/>
      <c r="DE132" s="614"/>
      <c r="DF132" s="614"/>
      <c r="DG132" s="614"/>
      <c r="DH132" s="614"/>
      <c r="DI132" s="614"/>
      <c r="DJ132" s="614"/>
      <c r="DK132" s="614"/>
      <c r="DL132" s="614"/>
      <c r="DM132" s="614"/>
      <c r="DN132" s="614"/>
      <c r="DO132" s="614"/>
      <c r="DP132" s="614"/>
      <c r="DQ132" s="614"/>
      <c r="DR132" s="614"/>
      <c r="DS132" s="614"/>
      <c r="DT132" s="614"/>
      <c r="DU132" s="614"/>
      <c r="DV132" s="614"/>
      <c r="DW132" s="614"/>
      <c r="DX132" s="614"/>
      <c r="DY132" s="614"/>
      <c r="DZ132" s="614"/>
    </row>
    <row r="133" spans="1:23" ht="14.25">
      <c r="A133" s="566"/>
      <c r="B133" s="588" t="s">
        <v>89</v>
      </c>
      <c r="C133" s="589" t="s">
        <v>546</v>
      </c>
      <c r="D133" s="590"/>
      <c r="E133" s="591"/>
      <c r="F133" s="590"/>
      <c r="G133" s="590"/>
      <c r="H133" s="590"/>
      <c r="I133" s="590"/>
      <c r="J133" s="592"/>
      <c r="K133" s="593"/>
      <c r="L133" s="508">
        <f>SUM(L134:L136)</f>
        <v>491.99999999999994</v>
      </c>
      <c r="M133" s="695"/>
      <c r="N133" s="594"/>
      <c r="O133" s="765">
        <f>SUM(O134:O136)/2</f>
        <v>0.5</v>
      </c>
      <c r="P133" s="766">
        <f>SUM(P134:P136)/2</f>
        <v>0.5</v>
      </c>
      <c r="Q133" s="766">
        <f aca="true" t="shared" si="31" ref="Q133:V133">SUM(Q134:Q136)/7</f>
        <v>0</v>
      </c>
      <c r="R133" s="766">
        <f t="shared" si="31"/>
        <v>0</v>
      </c>
      <c r="S133" s="741">
        <f>SUM(S134:S136)</f>
        <v>245.99999999999997</v>
      </c>
      <c r="T133" s="741">
        <f>SUM(T134:T136)</f>
        <v>245.99999999999997</v>
      </c>
      <c r="U133" s="741">
        <f t="shared" si="31"/>
        <v>0</v>
      </c>
      <c r="V133" s="704">
        <f t="shared" si="31"/>
        <v>0</v>
      </c>
      <c r="W133" s="663"/>
    </row>
    <row r="134" spans="1:130" s="603" customFormat="1" ht="14.25">
      <c r="A134" s="566"/>
      <c r="B134" s="596" t="s">
        <v>90</v>
      </c>
      <c r="C134" s="35" t="s">
        <v>141</v>
      </c>
      <c r="D134" s="28" t="s">
        <v>503</v>
      </c>
      <c r="E134" s="30">
        <v>1</v>
      </c>
      <c r="F134" s="28">
        <v>3</v>
      </c>
      <c r="G134" s="28" t="s">
        <v>162</v>
      </c>
      <c r="H134" s="28">
        <v>1</v>
      </c>
      <c r="I134" s="28" t="s">
        <v>164</v>
      </c>
      <c r="J134" s="600">
        <v>110</v>
      </c>
      <c r="K134" s="722">
        <f>+J134/txc</f>
        <v>99.99999999999999</v>
      </c>
      <c r="L134" s="601">
        <f>E134*F134*H134*K134</f>
        <v>299.99999999999994</v>
      </c>
      <c r="M134" s="717"/>
      <c r="N134" s="594"/>
      <c r="O134" s="768">
        <v>0.5</v>
      </c>
      <c r="P134" s="769">
        <v>0.5</v>
      </c>
      <c r="Q134" s="769"/>
      <c r="R134" s="789"/>
      <c r="S134" s="770">
        <f>+L134*O134</f>
        <v>149.99999999999997</v>
      </c>
      <c r="T134" s="770">
        <f>+L134*P134</f>
        <v>149.99999999999997</v>
      </c>
      <c r="U134" s="770">
        <f>+L134*Q134</f>
        <v>0</v>
      </c>
      <c r="V134" s="705">
        <f>+L134*R134</f>
        <v>0</v>
      </c>
      <c r="W134" s="664"/>
      <c r="X134" s="560"/>
      <c r="Y134" s="560"/>
      <c r="Z134" s="560"/>
      <c r="AA134" s="560"/>
      <c r="AB134" s="560"/>
      <c r="AC134" s="560"/>
      <c r="AD134" s="560"/>
      <c r="AE134" s="560"/>
      <c r="AF134" s="560"/>
      <c r="AG134" s="560"/>
      <c r="AH134" s="560"/>
      <c r="AI134" s="560"/>
      <c r="AJ134" s="560"/>
      <c r="AK134" s="560"/>
      <c r="AL134" s="560"/>
      <c r="AM134" s="560"/>
      <c r="AN134" s="560"/>
      <c r="AO134" s="560"/>
      <c r="AP134" s="560"/>
      <c r="AQ134" s="560"/>
      <c r="AR134" s="560"/>
      <c r="AS134" s="560"/>
      <c r="AT134" s="560"/>
      <c r="AU134" s="560"/>
      <c r="AV134" s="560"/>
      <c r="AW134" s="560"/>
      <c r="AX134" s="560"/>
      <c r="AY134" s="560"/>
      <c r="AZ134" s="560"/>
      <c r="BA134" s="560"/>
      <c r="BB134" s="560"/>
      <c r="BC134" s="560"/>
      <c r="BD134" s="560"/>
      <c r="BE134" s="560"/>
      <c r="BF134" s="560"/>
      <c r="BG134" s="560"/>
      <c r="BH134" s="560"/>
      <c r="BI134" s="560"/>
      <c r="BJ134" s="560"/>
      <c r="BK134" s="560"/>
      <c r="BL134" s="560"/>
      <c r="BM134" s="560"/>
      <c r="BN134" s="560"/>
      <c r="BO134" s="560"/>
      <c r="BP134" s="560"/>
      <c r="BQ134" s="560"/>
      <c r="BR134" s="560"/>
      <c r="BS134" s="560"/>
      <c r="BT134" s="560"/>
      <c r="BU134" s="560"/>
      <c r="BV134" s="560"/>
      <c r="BW134" s="560"/>
      <c r="BX134" s="560"/>
      <c r="BY134" s="560"/>
      <c r="BZ134" s="560"/>
      <c r="CA134" s="560"/>
      <c r="CB134" s="560"/>
      <c r="CC134" s="560"/>
      <c r="CD134" s="560"/>
      <c r="CE134" s="560"/>
      <c r="CF134" s="560"/>
      <c r="CG134" s="560"/>
      <c r="CH134" s="560"/>
      <c r="CI134" s="560"/>
      <c r="CJ134" s="560"/>
      <c r="CK134" s="560"/>
      <c r="CL134" s="560"/>
      <c r="CM134" s="560"/>
      <c r="CN134" s="560"/>
      <c r="CO134" s="560"/>
      <c r="CP134" s="560"/>
      <c r="CQ134" s="560"/>
      <c r="CR134" s="560"/>
      <c r="CS134" s="560"/>
      <c r="CT134" s="560"/>
      <c r="CU134" s="560"/>
      <c r="CV134" s="560"/>
      <c r="CW134" s="560"/>
      <c r="CX134" s="560"/>
      <c r="CY134" s="560"/>
      <c r="CZ134" s="560"/>
      <c r="DA134" s="560"/>
      <c r="DB134" s="560"/>
      <c r="DC134" s="560"/>
      <c r="DD134" s="560"/>
      <c r="DE134" s="560"/>
      <c r="DF134" s="560"/>
      <c r="DG134" s="560"/>
      <c r="DH134" s="560"/>
      <c r="DI134" s="560"/>
      <c r="DJ134" s="560"/>
      <c r="DK134" s="560"/>
      <c r="DL134" s="560"/>
      <c r="DM134" s="560"/>
      <c r="DN134" s="560"/>
      <c r="DO134" s="560"/>
      <c r="DP134" s="560"/>
      <c r="DQ134" s="560"/>
      <c r="DR134" s="560"/>
      <c r="DS134" s="560"/>
      <c r="DT134" s="560"/>
      <c r="DU134" s="560"/>
      <c r="DV134" s="560"/>
      <c r="DW134" s="560"/>
      <c r="DX134" s="560"/>
      <c r="DY134" s="560"/>
      <c r="DZ134" s="560"/>
    </row>
    <row r="135" spans="1:130" s="603" customFormat="1" ht="14.25">
      <c r="A135" s="566"/>
      <c r="B135" s="596" t="s">
        <v>91</v>
      </c>
      <c r="C135" s="35" t="s">
        <v>639</v>
      </c>
      <c r="D135" s="28" t="s">
        <v>152</v>
      </c>
      <c r="E135" s="30">
        <v>0.2</v>
      </c>
      <c r="F135" s="28">
        <v>1</v>
      </c>
      <c r="G135" s="28" t="s">
        <v>631</v>
      </c>
      <c r="H135" s="28">
        <v>18</v>
      </c>
      <c r="I135" s="28" t="s">
        <v>133</v>
      </c>
      <c r="J135" s="600">
        <v>58.66666666666667</v>
      </c>
      <c r="K135" s="722">
        <f>+J135/txc</f>
        <v>53.333333333333336</v>
      </c>
      <c r="L135" s="601">
        <f>E135*F135*H135*K135</f>
        <v>192</v>
      </c>
      <c r="M135" s="717"/>
      <c r="N135" s="594"/>
      <c r="O135" s="768">
        <v>0.5</v>
      </c>
      <c r="P135" s="769">
        <v>0.5</v>
      </c>
      <c r="Q135" s="769"/>
      <c r="R135" s="789"/>
      <c r="S135" s="770">
        <f>+L135*O135</f>
        <v>96</v>
      </c>
      <c r="T135" s="770">
        <f>+L135*P135</f>
        <v>96</v>
      </c>
      <c r="U135" s="770">
        <f>+L135*Q135</f>
        <v>0</v>
      </c>
      <c r="V135" s="705">
        <f>+L135*R135</f>
        <v>0</v>
      </c>
      <c r="W135" s="664"/>
      <c r="X135" s="560"/>
      <c r="Y135" s="560"/>
      <c r="Z135" s="560"/>
      <c r="AA135" s="560"/>
      <c r="AB135" s="560"/>
      <c r="AC135" s="560"/>
      <c r="AD135" s="560"/>
      <c r="AE135" s="560"/>
      <c r="AF135" s="560"/>
      <c r="AG135" s="560"/>
      <c r="AH135" s="560"/>
      <c r="AI135" s="560"/>
      <c r="AJ135" s="560"/>
      <c r="AK135" s="560"/>
      <c r="AL135" s="560"/>
      <c r="AM135" s="560"/>
      <c r="AN135" s="560"/>
      <c r="AO135" s="560"/>
      <c r="AP135" s="560"/>
      <c r="AQ135" s="560"/>
      <c r="AR135" s="560"/>
      <c r="AS135" s="560"/>
      <c r="AT135" s="560"/>
      <c r="AU135" s="560"/>
      <c r="AV135" s="560"/>
      <c r="AW135" s="560"/>
      <c r="AX135" s="560"/>
      <c r="AY135" s="560"/>
      <c r="AZ135" s="560"/>
      <c r="BA135" s="560"/>
      <c r="BB135" s="560"/>
      <c r="BC135" s="560"/>
      <c r="BD135" s="560"/>
      <c r="BE135" s="560"/>
      <c r="BF135" s="560"/>
      <c r="BG135" s="560"/>
      <c r="BH135" s="560"/>
      <c r="BI135" s="560"/>
      <c r="BJ135" s="560"/>
      <c r="BK135" s="560"/>
      <c r="BL135" s="560"/>
      <c r="BM135" s="560"/>
      <c r="BN135" s="560"/>
      <c r="BO135" s="560"/>
      <c r="BP135" s="560"/>
      <c r="BQ135" s="560"/>
      <c r="BR135" s="560"/>
      <c r="BS135" s="560"/>
      <c r="BT135" s="560"/>
      <c r="BU135" s="560"/>
      <c r="BV135" s="560"/>
      <c r="BW135" s="560"/>
      <c r="BX135" s="560"/>
      <c r="BY135" s="560"/>
      <c r="BZ135" s="560"/>
      <c r="CA135" s="560"/>
      <c r="CB135" s="560"/>
      <c r="CC135" s="560"/>
      <c r="CD135" s="560"/>
      <c r="CE135" s="560"/>
      <c r="CF135" s="560"/>
      <c r="CG135" s="560"/>
      <c r="CH135" s="560"/>
      <c r="CI135" s="560"/>
      <c r="CJ135" s="560"/>
      <c r="CK135" s="560"/>
      <c r="CL135" s="560"/>
      <c r="CM135" s="560"/>
      <c r="CN135" s="560"/>
      <c r="CO135" s="560"/>
      <c r="CP135" s="560"/>
      <c r="CQ135" s="560"/>
      <c r="CR135" s="560"/>
      <c r="CS135" s="560"/>
      <c r="CT135" s="560"/>
      <c r="CU135" s="560"/>
      <c r="CV135" s="560"/>
      <c r="CW135" s="560"/>
      <c r="CX135" s="560"/>
      <c r="CY135" s="560"/>
      <c r="CZ135" s="560"/>
      <c r="DA135" s="560"/>
      <c r="DB135" s="560"/>
      <c r="DC135" s="560"/>
      <c r="DD135" s="560"/>
      <c r="DE135" s="560"/>
      <c r="DF135" s="560"/>
      <c r="DG135" s="560"/>
      <c r="DH135" s="560"/>
      <c r="DI135" s="560"/>
      <c r="DJ135" s="560"/>
      <c r="DK135" s="560"/>
      <c r="DL135" s="560"/>
      <c r="DM135" s="560"/>
      <c r="DN135" s="560"/>
      <c r="DO135" s="560"/>
      <c r="DP135" s="560"/>
      <c r="DQ135" s="560"/>
      <c r="DR135" s="560"/>
      <c r="DS135" s="560"/>
      <c r="DT135" s="560"/>
      <c r="DU135" s="560"/>
      <c r="DV135" s="560"/>
      <c r="DW135" s="560"/>
      <c r="DX135" s="560"/>
      <c r="DY135" s="560"/>
      <c r="DZ135" s="560"/>
    </row>
    <row r="136" spans="1:130" s="771" customFormat="1" ht="14.25">
      <c r="A136" s="758"/>
      <c r="B136" s="596" t="s">
        <v>530</v>
      </c>
      <c r="C136" s="611" t="s">
        <v>530</v>
      </c>
      <c r="D136" s="598"/>
      <c r="E136" s="599"/>
      <c r="F136" s="598"/>
      <c r="G136" s="598"/>
      <c r="H136" s="598"/>
      <c r="I136" s="598"/>
      <c r="J136" s="600"/>
      <c r="K136" s="722">
        <f>+J136/txc</f>
        <v>0</v>
      </c>
      <c r="L136" s="601">
        <f>E136*F136*H136*K136</f>
        <v>0</v>
      </c>
      <c r="M136" s="717"/>
      <c r="N136" s="764"/>
      <c r="O136" s="768"/>
      <c r="P136" s="769"/>
      <c r="Q136" s="769"/>
      <c r="R136" s="789"/>
      <c r="S136" s="770">
        <f>+L136*O136</f>
        <v>0</v>
      </c>
      <c r="T136" s="770">
        <f>+L136*P136</f>
        <v>0</v>
      </c>
      <c r="U136" s="770">
        <f>+L136*Q136</f>
        <v>0</v>
      </c>
      <c r="V136" s="705">
        <f>+L136*R136</f>
        <v>0</v>
      </c>
      <c r="W136" s="664"/>
      <c r="X136" s="754"/>
      <c r="Y136" s="754"/>
      <c r="Z136" s="754"/>
      <c r="AA136" s="754"/>
      <c r="AB136" s="754"/>
      <c r="AC136" s="754"/>
      <c r="AD136" s="754"/>
      <c r="AE136" s="754"/>
      <c r="AF136" s="754"/>
      <c r="AG136" s="754"/>
      <c r="AH136" s="754"/>
      <c r="AI136" s="754"/>
      <c r="AJ136" s="754"/>
      <c r="AK136" s="754"/>
      <c r="AL136" s="754"/>
      <c r="AM136" s="754"/>
      <c r="AN136" s="754"/>
      <c r="AO136" s="754"/>
      <c r="AP136" s="754"/>
      <c r="AQ136" s="754"/>
      <c r="AR136" s="754"/>
      <c r="AS136" s="754"/>
      <c r="AT136" s="754"/>
      <c r="AU136" s="754"/>
      <c r="AV136" s="754"/>
      <c r="AW136" s="754"/>
      <c r="AX136" s="754"/>
      <c r="AY136" s="754"/>
      <c r="AZ136" s="754"/>
      <c r="BA136" s="754"/>
      <c r="BB136" s="754"/>
      <c r="BC136" s="754"/>
      <c r="BD136" s="754"/>
      <c r="BE136" s="754"/>
      <c r="BF136" s="754"/>
      <c r="BG136" s="754"/>
      <c r="BH136" s="754"/>
      <c r="BI136" s="754"/>
      <c r="BJ136" s="754"/>
      <c r="BK136" s="754"/>
      <c r="BL136" s="754"/>
      <c r="BM136" s="754"/>
      <c r="BN136" s="754"/>
      <c r="BO136" s="754"/>
      <c r="BP136" s="754"/>
      <c r="BQ136" s="754"/>
      <c r="BR136" s="754"/>
      <c r="BS136" s="754"/>
      <c r="BT136" s="754"/>
      <c r="BU136" s="754"/>
      <c r="BV136" s="754"/>
      <c r="BW136" s="754"/>
      <c r="BX136" s="754"/>
      <c r="BY136" s="754"/>
      <c r="BZ136" s="754"/>
      <c r="CA136" s="754"/>
      <c r="CB136" s="754"/>
      <c r="CC136" s="754"/>
      <c r="CD136" s="754"/>
      <c r="CE136" s="754"/>
      <c r="CF136" s="754"/>
      <c r="CG136" s="754"/>
      <c r="CH136" s="754"/>
      <c r="CI136" s="754"/>
      <c r="CJ136" s="754"/>
      <c r="CK136" s="754"/>
      <c r="CL136" s="754"/>
      <c r="CM136" s="754"/>
      <c r="CN136" s="754"/>
      <c r="CO136" s="754"/>
      <c r="CP136" s="754"/>
      <c r="CQ136" s="754"/>
      <c r="CR136" s="754"/>
      <c r="CS136" s="754"/>
      <c r="CT136" s="754"/>
      <c r="CU136" s="754"/>
      <c r="CV136" s="754"/>
      <c r="CW136" s="754"/>
      <c r="CX136" s="754"/>
      <c r="CY136" s="754"/>
      <c r="CZ136" s="754"/>
      <c r="DA136" s="754"/>
      <c r="DB136" s="754"/>
      <c r="DC136" s="754"/>
      <c r="DD136" s="754"/>
      <c r="DE136" s="754"/>
      <c r="DF136" s="754"/>
      <c r="DG136" s="754"/>
      <c r="DH136" s="754"/>
      <c r="DI136" s="754"/>
      <c r="DJ136" s="754"/>
      <c r="DK136" s="754"/>
      <c r="DL136" s="754"/>
      <c r="DM136" s="754"/>
      <c r="DN136" s="754"/>
      <c r="DO136" s="754"/>
      <c r="DP136" s="754"/>
      <c r="DQ136" s="754"/>
      <c r="DR136" s="754"/>
      <c r="DS136" s="754"/>
      <c r="DT136" s="754"/>
      <c r="DU136" s="754"/>
      <c r="DV136" s="754"/>
      <c r="DW136" s="754"/>
      <c r="DX136" s="754"/>
      <c r="DY136" s="754"/>
      <c r="DZ136" s="754"/>
    </row>
    <row r="137" spans="1:23" ht="14.25">
      <c r="A137" s="566"/>
      <c r="B137" s="588" t="s">
        <v>92</v>
      </c>
      <c r="C137" s="589" t="s">
        <v>143</v>
      </c>
      <c r="D137" s="591"/>
      <c r="E137" s="591"/>
      <c r="F137" s="590"/>
      <c r="G137" s="590"/>
      <c r="H137" s="590"/>
      <c r="I137" s="590"/>
      <c r="J137" s="592"/>
      <c r="K137" s="593"/>
      <c r="L137" s="741">
        <f>SUM(L138:L140)</f>
        <v>19500</v>
      </c>
      <c r="M137" s="695"/>
      <c r="N137" s="594"/>
      <c r="O137" s="765">
        <f>SUM(O138:O140)/2</f>
        <v>0.5</v>
      </c>
      <c r="P137" s="766">
        <f>SUM(P138:P140)/2</f>
        <v>0.5</v>
      </c>
      <c r="Q137" s="766">
        <f aca="true" t="shared" si="32" ref="Q137:V137">SUM(Q138:Q140)/7</f>
        <v>0</v>
      </c>
      <c r="R137" s="766">
        <f t="shared" si="32"/>
        <v>0</v>
      </c>
      <c r="S137" s="809">
        <f>SUM(S138:S140)</f>
        <v>9750</v>
      </c>
      <c r="T137" s="741">
        <f>SUM(T138:T140)</f>
        <v>9750</v>
      </c>
      <c r="U137" s="741">
        <f t="shared" si="32"/>
        <v>0</v>
      </c>
      <c r="V137" s="704">
        <f t="shared" si="32"/>
        <v>0</v>
      </c>
      <c r="W137" s="663"/>
    </row>
    <row r="138" spans="1:130" s="603" customFormat="1" ht="14.25">
      <c r="A138" s="566"/>
      <c r="B138" s="596" t="s">
        <v>93</v>
      </c>
      <c r="C138" s="35" t="s">
        <v>157</v>
      </c>
      <c r="D138" s="30" t="s">
        <v>503</v>
      </c>
      <c r="E138" s="30">
        <v>1</v>
      </c>
      <c r="F138" s="28">
        <v>1</v>
      </c>
      <c r="G138" s="28" t="s">
        <v>160</v>
      </c>
      <c r="H138" s="28">
        <v>1</v>
      </c>
      <c r="I138" s="28" t="s">
        <v>164</v>
      </c>
      <c r="J138" s="600">
        <f>7000*1.1</f>
        <v>7700.000000000001</v>
      </c>
      <c r="K138" s="722">
        <f>+J138/txc</f>
        <v>7000</v>
      </c>
      <c r="L138" s="601">
        <f>E138*F138*H138*K138</f>
        <v>7000</v>
      </c>
      <c r="M138" s="717"/>
      <c r="N138" s="594"/>
      <c r="O138" s="768">
        <v>0.5</v>
      </c>
      <c r="P138" s="769">
        <v>0.5</v>
      </c>
      <c r="Q138" s="769"/>
      <c r="R138" s="789"/>
      <c r="S138" s="770">
        <f>+L138*O138</f>
        <v>3500</v>
      </c>
      <c r="T138" s="770">
        <f>+L138*P138</f>
        <v>3500</v>
      </c>
      <c r="U138" s="770">
        <f>+L138*Q138</f>
        <v>0</v>
      </c>
      <c r="V138" s="705">
        <f>+L138*R138</f>
        <v>0</v>
      </c>
      <c r="W138" s="664"/>
      <c r="X138" s="560"/>
      <c r="Y138" s="560"/>
      <c r="Z138" s="560"/>
      <c r="AA138" s="560"/>
      <c r="AB138" s="560"/>
      <c r="AC138" s="560"/>
      <c r="AD138" s="560"/>
      <c r="AE138" s="560"/>
      <c r="AF138" s="560"/>
      <c r="AG138" s="560"/>
      <c r="AH138" s="560"/>
      <c r="AI138" s="560"/>
      <c r="AJ138" s="560"/>
      <c r="AK138" s="560"/>
      <c r="AL138" s="560"/>
      <c r="AM138" s="560"/>
      <c r="AN138" s="560"/>
      <c r="AO138" s="560"/>
      <c r="AP138" s="560"/>
      <c r="AQ138" s="560"/>
      <c r="AR138" s="560"/>
      <c r="AS138" s="560"/>
      <c r="AT138" s="560"/>
      <c r="AU138" s="560"/>
      <c r="AV138" s="560"/>
      <c r="AW138" s="560"/>
      <c r="AX138" s="560"/>
      <c r="AY138" s="560"/>
      <c r="AZ138" s="560"/>
      <c r="BA138" s="560"/>
      <c r="BB138" s="560"/>
      <c r="BC138" s="560"/>
      <c r="BD138" s="560"/>
      <c r="BE138" s="560"/>
      <c r="BF138" s="560"/>
      <c r="BG138" s="560"/>
      <c r="BH138" s="560"/>
      <c r="BI138" s="560"/>
      <c r="BJ138" s="560"/>
      <c r="BK138" s="560"/>
      <c r="BL138" s="560"/>
      <c r="BM138" s="560"/>
      <c r="BN138" s="560"/>
      <c r="BO138" s="560"/>
      <c r="BP138" s="560"/>
      <c r="BQ138" s="560"/>
      <c r="BR138" s="560"/>
      <c r="BS138" s="560"/>
      <c r="BT138" s="560"/>
      <c r="BU138" s="560"/>
      <c r="BV138" s="560"/>
      <c r="BW138" s="560"/>
      <c r="BX138" s="560"/>
      <c r="BY138" s="560"/>
      <c r="BZ138" s="560"/>
      <c r="CA138" s="560"/>
      <c r="CB138" s="560"/>
      <c r="CC138" s="560"/>
      <c r="CD138" s="560"/>
      <c r="CE138" s="560"/>
      <c r="CF138" s="560"/>
      <c r="CG138" s="560"/>
      <c r="CH138" s="560"/>
      <c r="CI138" s="560"/>
      <c r="CJ138" s="560"/>
      <c r="CK138" s="560"/>
      <c r="CL138" s="560"/>
      <c r="CM138" s="560"/>
      <c r="CN138" s="560"/>
      <c r="CO138" s="560"/>
      <c r="CP138" s="560"/>
      <c r="CQ138" s="560"/>
      <c r="CR138" s="560"/>
      <c r="CS138" s="560"/>
      <c r="CT138" s="560"/>
      <c r="CU138" s="560"/>
      <c r="CV138" s="560"/>
      <c r="CW138" s="560"/>
      <c r="CX138" s="560"/>
      <c r="CY138" s="560"/>
      <c r="CZ138" s="560"/>
      <c r="DA138" s="560"/>
      <c r="DB138" s="560"/>
      <c r="DC138" s="560"/>
      <c r="DD138" s="560"/>
      <c r="DE138" s="560"/>
      <c r="DF138" s="560"/>
      <c r="DG138" s="560"/>
      <c r="DH138" s="560"/>
      <c r="DI138" s="560"/>
      <c r="DJ138" s="560"/>
      <c r="DK138" s="560"/>
      <c r="DL138" s="560"/>
      <c r="DM138" s="560"/>
      <c r="DN138" s="560"/>
      <c r="DO138" s="560"/>
      <c r="DP138" s="560"/>
      <c r="DQ138" s="560"/>
      <c r="DR138" s="560"/>
      <c r="DS138" s="560"/>
      <c r="DT138" s="560"/>
      <c r="DU138" s="560"/>
      <c r="DV138" s="560"/>
      <c r="DW138" s="560"/>
      <c r="DX138" s="560"/>
      <c r="DY138" s="560"/>
      <c r="DZ138" s="560"/>
    </row>
    <row r="139" spans="1:130" s="603" customFormat="1" ht="14.25">
      <c r="A139" s="566"/>
      <c r="B139" s="596" t="s">
        <v>156</v>
      </c>
      <c r="C139" s="35" t="s">
        <v>158</v>
      </c>
      <c r="D139" s="30" t="s">
        <v>503</v>
      </c>
      <c r="E139" s="30">
        <v>1</v>
      </c>
      <c r="F139" s="28">
        <v>1</v>
      </c>
      <c r="G139" s="28" t="s">
        <v>161</v>
      </c>
      <c r="H139" s="28">
        <v>1</v>
      </c>
      <c r="I139" s="28" t="s">
        <v>164</v>
      </c>
      <c r="J139" s="600">
        <f>12500*1.1</f>
        <v>13750.000000000002</v>
      </c>
      <c r="K139" s="722">
        <f>+J139/txc</f>
        <v>12500</v>
      </c>
      <c r="L139" s="601">
        <f>E139*F139*H139*K139</f>
        <v>12500</v>
      </c>
      <c r="M139" s="717"/>
      <c r="N139" s="594"/>
      <c r="O139" s="768">
        <v>0.5</v>
      </c>
      <c r="P139" s="769">
        <v>0.5</v>
      </c>
      <c r="Q139" s="769"/>
      <c r="R139" s="789"/>
      <c r="S139" s="770">
        <f>+L139*O139</f>
        <v>6250</v>
      </c>
      <c r="T139" s="770">
        <f>+L139*P139</f>
        <v>6250</v>
      </c>
      <c r="U139" s="770">
        <f>+L139*Q139</f>
        <v>0</v>
      </c>
      <c r="V139" s="705">
        <f>+L139*R139</f>
        <v>0</v>
      </c>
      <c r="W139" s="664"/>
      <c r="X139" s="560"/>
      <c r="Y139" s="560"/>
      <c r="Z139" s="560"/>
      <c r="AA139" s="560"/>
      <c r="AB139" s="560"/>
      <c r="AC139" s="560"/>
      <c r="AD139" s="560"/>
      <c r="AE139" s="560"/>
      <c r="AF139" s="560"/>
      <c r="AG139" s="560"/>
      <c r="AH139" s="560"/>
      <c r="AI139" s="560"/>
      <c r="AJ139" s="560"/>
      <c r="AK139" s="560"/>
      <c r="AL139" s="560"/>
      <c r="AM139" s="560"/>
      <c r="AN139" s="560"/>
      <c r="AO139" s="560"/>
      <c r="AP139" s="560"/>
      <c r="AQ139" s="560"/>
      <c r="AR139" s="560"/>
      <c r="AS139" s="560"/>
      <c r="AT139" s="560"/>
      <c r="AU139" s="560"/>
      <c r="AV139" s="560"/>
      <c r="AW139" s="560"/>
      <c r="AX139" s="560"/>
      <c r="AY139" s="560"/>
      <c r="AZ139" s="560"/>
      <c r="BA139" s="560"/>
      <c r="BB139" s="560"/>
      <c r="BC139" s="560"/>
      <c r="BD139" s="560"/>
      <c r="BE139" s="560"/>
      <c r="BF139" s="560"/>
      <c r="BG139" s="560"/>
      <c r="BH139" s="560"/>
      <c r="BI139" s="560"/>
      <c r="BJ139" s="560"/>
      <c r="BK139" s="560"/>
      <c r="BL139" s="560"/>
      <c r="BM139" s="560"/>
      <c r="BN139" s="560"/>
      <c r="BO139" s="560"/>
      <c r="BP139" s="560"/>
      <c r="BQ139" s="560"/>
      <c r="BR139" s="560"/>
      <c r="BS139" s="560"/>
      <c r="BT139" s="560"/>
      <c r="BU139" s="560"/>
      <c r="BV139" s="560"/>
      <c r="BW139" s="560"/>
      <c r="BX139" s="560"/>
      <c r="BY139" s="560"/>
      <c r="BZ139" s="560"/>
      <c r="CA139" s="560"/>
      <c r="CB139" s="560"/>
      <c r="CC139" s="560"/>
      <c r="CD139" s="560"/>
      <c r="CE139" s="560"/>
      <c r="CF139" s="560"/>
      <c r="CG139" s="560"/>
      <c r="CH139" s="560"/>
      <c r="CI139" s="560"/>
      <c r="CJ139" s="560"/>
      <c r="CK139" s="560"/>
      <c r="CL139" s="560"/>
      <c r="CM139" s="560"/>
      <c r="CN139" s="560"/>
      <c r="CO139" s="560"/>
      <c r="CP139" s="560"/>
      <c r="CQ139" s="560"/>
      <c r="CR139" s="560"/>
      <c r="CS139" s="560"/>
      <c r="CT139" s="560"/>
      <c r="CU139" s="560"/>
      <c r="CV139" s="560"/>
      <c r="CW139" s="560"/>
      <c r="CX139" s="560"/>
      <c r="CY139" s="560"/>
      <c r="CZ139" s="560"/>
      <c r="DA139" s="560"/>
      <c r="DB139" s="560"/>
      <c r="DC139" s="560"/>
      <c r="DD139" s="560"/>
      <c r="DE139" s="560"/>
      <c r="DF139" s="560"/>
      <c r="DG139" s="560"/>
      <c r="DH139" s="560"/>
      <c r="DI139" s="560"/>
      <c r="DJ139" s="560"/>
      <c r="DK139" s="560"/>
      <c r="DL139" s="560"/>
      <c r="DM139" s="560"/>
      <c r="DN139" s="560"/>
      <c r="DO139" s="560"/>
      <c r="DP139" s="560"/>
      <c r="DQ139" s="560"/>
      <c r="DR139" s="560"/>
      <c r="DS139" s="560"/>
      <c r="DT139" s="560"/>
      <c r="DU139" s="560"/>
      <c r="DV139" s="560"/>
      <c r="DW139" s="560"/>
      <c r="DX139" s="560"/>
      <c r="DY139" s="560"/>
      <c r="DZ139" s="560"/>
    </row>
    <row r="140" spans="1:130" s="771" customFormat="1" ht="14.25">
      <c r="A140" s="758"/>
      <c r="B140" s="596" t="s">
        <v>530</v>
      </c>
      <c r="C140" s="611" t="s">
        <v>530</v>
      </c>
      <c r="D140" s="598"/>
      <c r="E140" s="599"/>
      <c r="F140" s="598"/>
      <c r="G140" s="598"/>
      <c r="H140" s="598"/>
      <c r="I140" s="598"/>
      <c r="J140" s="600"/>
      <c r="K140" s="722">
        <f>+J140/txc</f>
        <v>0</v>
      </c>
      <c r="L140" s="601">
        <f>E140*F140*H140*K140</f>
        <v>0</v>
      </c>
      <c r="M140" s="717"/>
      <c r="N140" s="764"/>
      <c r="O140" s="768"/>
      <c r="P140" s="769"/>
      <c r="Q140" s="769"/>
      <c r="R140" s="789"/>
      <c r="S140" s="770">
        <f>+L140*O140</f>
        <v>0</v>
      </c>
      <c r="T140" s="770">
        <f>+L140*P140</f>
        <v>0</v>
      </c>
      <c r="U140" s="770">
        <f>+L140*Q140</f>
        <v>0</v>
      </c>
      <c r="V140" s="705">
        <f>+L140*R140</f>
        <v>0</v>
      </c>
      <c r="W140" s="664"/>
      <c r="X140" s="754"/>
      <c r="Y140" s="754"/>
      <c r="Z140" s="754"/>
      <c r="AA140" s="754"/>
      <c r="AB140" s="754"/>
      <c r="AC140" s="754"/>
      <c r="AD140" s="754"/>
      <c r="AE140" s="754"/>
      <c r="AF140" s="754"/>
      <c r="AG140" s="754"/>
      <c r="AH140" s="754"/>
      <c r="AI140" s="754"/>
      <c r="AJ140" s="754"/>
      <c r="AK140" s="754"/>
      <c r="AL140" s="754"/>
      <c r="AM140" s="754"/>
      <c r="AN140" s="754"/>
      <c r="AO140" s="754"/>
      <c r="AP140" s="754"/>
      <c r="AQ140" s="754"/>
      <c r="AR140" s="754"/>
      <c r="AS140" s="754"/>
      <c r="AT140" s="754"/>
      <c r="AU140" s="754"/>
      <c r="AV140" s="754"/>
      <c r="AW140" s="754"/>
      <c r="AX140" s="754"/>
      <c r="AY140" s="754"/>
      <c r="AZ140" s="754"/>
      <c r="BA140" s="754"/>
      <c r="BB140" s="754"/>
      <c r="BC140" s="754"/>
      <c r="BD140" s="754"/>
      <c r="BE140" s="754"/>
      <c r="BF140" s="754"/>
      <c r="BG140" s="754"/>
      <c r="BH140" s="754"/>
      <c r="BI140" s="754"/>
      <c r="BJ140" s="754"/>
      <c r="BK140" s="754"/>
      <c r="BL140" s="754"/>
      <c r="BM140" s="754"/>
      <c r="BN140" s="754"/>
      <c r="BO140" s="754"/>
      <c r="BP140" s="754"/>
      <c r="BQ140" s="754"/>
      <c r="BR140" s="754"/>
      <c r="BS140" s="754"/>
      <c r="BT140" s="754"/>
      <c r="BU140" s="754"/>
      <c r="BV140" s="754"/>
      <c r="BW140" s="754"/>
      <c r="BX140" s="754"/>
      <c r="BY140" s="754"/>
      <c r="BZ140" s="754"/>
      <c r="CA140" s="754"/>
      <c r="CB140" s="754"/>
      <c r="CC140" s="754"/>
      <c r="CD140" s="754"/>
      <c r="CE140" s="754"/>
      <c r="CF140" s="754"/>
      <c r="CG140" s="754"/>
      <c r="CH140" s="754"/>
      <c r="CI140" s="754"/>
      <c r="CJ140" s="754"/>
      <c r="CK140" s="754"/>
      <c r="CL140" s="754"/>
      <c r="CM140" s="754"/>
      <c r="CN140" s="754"/>
      <c r="CO140" s="754"/>
      <c r="CP140" s="754"/>
      <c r="CQ140" s="754"/>
      <c r="CR140" s="754"/>
      <c r="CS140" s="754"/>
      <c r="CT140" s="754"/>
      <c r="CU140" s="754"/>
      <c r="CV140" s="754"/>
      <c r="CW140" s="754"/>
      <c r="CX140" s="754"/>
      <c r="CY140" s="754"/>
      <c r="CZ140" s="754"/>
      <c r="DA140" s="754"/>
      <c r="DB140" s="754"/>
      <c r="DC140" s="754"/>
      <c r="DD140" s="754"/>
      <c r="DE140" s="754"/>
      <c r="DF140" s="754"/>
      <c r="DG140" s="754"/>
      <c r="DH140" s="754"/>
      <c r="DI140" s="754"/>
      <c r="DJ140" s="754"/>
      <c r="DK140" s="754"/>
      <c r="DL140" s="754"/>
      <c r="DM140" s="754"/>
      <c r="DN140" s="754"/>
      <c r="DO140" s="754"/>
      <c r="DP140" s="754"/>
      <c r="DQ140" s="754"/>
      <c r="DR140" s="754"/>
      <c r="DS140" s="754"/>
      <c r="DT140" s="754"/>
      <c r="DU140" s="754"/>
      <c r="DV140" s="754"/>
      <c r="DW140" s="754"/>
      <c r="DX140" s="754"/>
      <c r="DY140" s="754"/>
      <c r="DZ140" s="754"/>
    </row>
    <row r="141" spans="1:23" ht="14.25">
      <c r="A141" s="566"/>
      <c r="B141" s="588" t="s">
        <v>94</v>
      </c>
      <c r="C141" s="589" t="s">
        <v>144</v>
      </c>
      <c r="D141" s="591"/>
      <c r="E141" s="591"/>
      <c r="F141" s="590"/>
      <c r="G141" s="590"/>
      <c r="H141" s="590"/>
      <c r="I141" s="590"/>
      <c r="J141" s="592"/>
      <c r="K141" s="593"/>
      <c r="L141" s="741">
        <f>SUM(L142:L144)</f>
        <v>12500</v>
      </c>
      <c r="M141" s="695"/>
      <c r="N141" s="594"/>
      <c r="O141" s="765">
        <f>SUM(O142:O144)/2</f>
        <v>0.5</v>
      </c>
      <c r="P141" s="766">
        <f>SUM(P142:P144)/2</f>
        <v>0.5</v>
      </c>
      <c r="Q141" s="766">
        <f aca="true" t="shared" si="33" ref="Q141:V141">SUM(Q142:Q144)/7</f>
        <v>0</v>
      </c>
      <c r="R141" s="766">
        <f t="shared" si="33"/>
        <v>0</v>
      </c>
      <c r="S141" s="741">
        <f>SUM(S142:S144)</f>
        <v>6250</v>
      </c>
      <c r="T141" s="741">
        <f>SUM(T142:T144)</f>
        <v>6250</v>
      </c>
      <c r="U141" s="741">
        <f t="shared" si="33"/>
        <v>0</v>
      </c>
      <c r="V141" s="704">
        <f t="shared" si="33"/>
        <v>0</v>
      </c>
      <c r="W141" s="663"/>
    </row>
    <row r="142" spans="1:23" ht="14.25">
      <c r="A142" s="566"/>
      <c r="B142" s="596" t="s">
        <v>95</v>
      </c>
      <c r="C142" s="35" t="s">
        <v>144</v>
      </c>
      <c r="D142" s="30" t="s">
        <v>503</v>
      </c>
      <c r="E142" s="30">
        <v>1</v>
      </c>
      <c r="F142" s="28">
        <v>3</v>
      </c>
      <c r="G142" s="28" t="s">
        <v>3</v>
      </c>
      <c r="H142" s="28">
        <v>1</v>
      </c>
      <c r="I142" s="28" t="s">
        <v>164</v>
      </c>
      <c r="J142" s="600">
        <f>2500*1.1</f>
        <v>2750</v>
      </c>
      <c r="K142" s="722">
        <f>+J142/txc</f>
        <v>2500</v>
      </c>
      <c r="L142" s="601">
        <f>E142*F142*H142*K142</f>
        <v>7500</v>
      </c>
      <c r="M142" s="717"/>
      <c r="N142" s="594"/>
      <c r="O142" s="768">
        <v>0.5</v>
      </c>
      <c r="P142" s="769">
        <v>0.5</v>
      </c>
      <c r="Q142" s="769"/>
      <c r="R142" s="789"/>
      <c r="S142" s="770">
        <f>+L142*O142</f>
        <v>3750</v>
      </c>
      <c r="T142" s="770">
        <f>+L142*P142</f>
        <v>3750</v>
      </c>
      <c r="U142" s="770">
        <f>+L142*Q142</f>
        <v>0</v>
      </c>
      <c r="V142" s="705">
        <f>+L142*R142</f>
        <v>0</v>
      </c>
      <c r="W142" s="664"/>
    </row>
    <row r="143" spans="1:23" ht="14.25">
      <c r="A143" s="566"/>
      <c r="B143" s="596" t="s">
        <v>290</v>
      </c>
      <c r="C143" s="35" t="s">
        <v>640</v>
      </c>
      <c r="D143" s="30" t="s">
        <v>503</v>
      </c>
      <c r="E143" s="30">
        <v>1</v>
      </c>
      <c r="F143" s="28">
        <v>2</v>
      </c>
      <c r="G143" s="28" t="s">
        <v>163</v>
      </c>
      <c r="H143" s="28">
        <v>1</v>
      </c>
      <c r="I143" s="28" t="s">
        <v>164</v>
      </c>
      <c r="J143" s="600">
        <f>2500*1.1</f>
        <v>2750</v>
      </c>
      <c r="K143" s="722">
        <f>+J143/txc</f>
        <v>2500</v>
      </c>
      <c r="L143" s="601">
        <f>E143*F143*H143*K143</f>
        <v>5000</v>
      </c>
      <c r="M143" s="717"/>
      <c r="N143" s="594"/>
      <c r="O143" s="768">
        <v>0.5</v>
      </c>
      <c r="P143" s="769">
        <v>0.5</v>
      </c>
      <c r="Q143" s="769"/>
      <c r="R143" s="789"/>
      <c r="S143" s="770">
        <f>+L143*O143</f>
        <v>2500</v>
      </c>
      <c r="T143" s="770">
        <f>+L143*P143</f>
        <v>2500</v>
      </c>
      <c r="U143" s="770">
        <f>+L143*Q143</f>
        <v>0</v>
      </c>
      <c r="V143" s="705">
        <f>+L143*R143</f>
        <v>0</v>
      </c>
      <c r="W143" s="664"/>
    </row>
    <row r="144" spans="1:130" s="767" customFormat="1" ht="14.25">
      <c r="A144" s="758"/>
      <c r="B144" s="596" t="s">
        <v>530</v>
      </c>
      <c r="C144" s="611" t="s">
        <v>530</v>
      </c>
      <c r="D144" s="598"/>
      <c r="E144" s="599"/>
      <c r="F144" s="598"/>
      <c r="G144" s="598"/>
      <c r="H144" s="598"/>
      <c r="I144" s="598"/>
      <c r="J144" s="600"/>
      <c r="K144" s="722">
        <f>+J144/txc</f>
        <v>0</v>
      </c>
      <c r="L144" s="601">
        <f>E144*F144*H144*K144</f>
        <v>0</v>
      </c>
      <c r="M144" s="717"/>
      <c r="N144" s="764"/>
      <c r="O144" s="768"/>
      <c r="P144" s="769"/>
      <c r="Q144" s="769"/>
      <c r="R144" s="789"/>
      <c r="S144" s="770">
        <f>+L144*O144</f>
        <v>0</v>
      </c>
      <c r="T144" s="770">
        <f>+L144*P144</f>
        <v>0</v>
      </c>
      <c r="U144" s="770">
        <f>+L144*Q144</f>
        <v>0</v>
      </c>
      <c r="V144" s="705">
        <f>+L144*R144</f>
        <v>0</v>
      </c>
      <c r="W144" s="664"/>
      <c r="X144" s="754"/>
      <c r="Y144" s="754"/>
      <c r="Z144" s="754"/>
      <c r="AA144" s="754"/>
      <c r="AB144" s="754"/>
      <c r="AC144" s="754"/>
      <c r="AD144" s="754"/>
      <c r="AE144" s="754"/>
      <c r="AF144" s="754"/>
      <c r="AG144" s="754"/>
      <c r="AH144" s="754"/>
      <c r="AI144" s="754"/>
      <c r="AJ144" s="754"/>
      <c r="AK144" s="754"/>
      <c r="AL144" s="754"/>
      <c r="AM144" s="754"/>
      <c r="AN144" s="754"/>
      <c r="AO144" s="754"/>
      <c r="AP144" s="754"/>
      <c r="AQ144" s="754"/>
      <c r="AR144" s="754"/>
      <c r="AS144" s="754"/>
      <c r="AT144" s="754"/>
      <c r="AU144" s="754"/>
      <c r="AV144" s="754"/>
      <c r="AW144" s="754"/>
      <c r="AX144" s="754"/>
      <c r="AY144" s="754"/>
      <c r="AZ144" s="754"/>
      <c r="BA144" s="754"/>
      <c r="BB144" s="754"/>
      <c r="BC144" s="754"/>
      <c r="BD144" s="754"/>
      <c r="BE144" s="754"/>
      <c r="BF144" s="754"/>
      <c r="BG144" s="754"/>
      <c r="BH144" s="754"/>
      <c r="BI144" s="754"/>
      <c r="BJ144" s="754"/>
      <c r="BK144" s="754"/>
      <c r="BL144" s="754"/>
      <c r="BM144" s="754"/>
      <c r="BN144" s="754"/>
      <c r="BO144" s="754"/>
      <c r="BP144" s="754"/>
      <c r="BQ144" s="754"/>
      <c r="BR144" s="754"/>
      <c r="BS144" s="754"/>
      <c r="BT144" s="754"/>
      <c r="BU144" s="754"/>
      <c r="BV144" s="754"/>
      <c r="BW144" s="754"/>
      <c r="BX144" s="754"/>
      <c r="BY144" s="754"/>
      <c r="BZ144" s="754"/>
      <c r="CA144" s="754"/>
      <c r="CB144" s="754"/>
      <c r="CC144" s="754"/>
      <c r="CD144" s="754"/>
      <c r="CE144" s="754"/>
      <c r="CF144" s="754"/>
      <c r="CG144" s="754"/>
      <c r="CH144" s="754"/>
      <c r="CI144" s="754"/>
      <c r="CJ144" s="754"/>
      <c r="CK144" s="754"/>
      <c r="CL144" s="754"/>
      <c r="CM144" s="754"/>
      <c r="CN144" s="754"/>
      <c r="CO144" s="754"/>
      <c r="CP144" s="754"/>
      <c r="CQ144" s="754"/>
      <c r="CR144" s="754"/>
      <c r="CS144" s="754"/>
      <c r="CT144" s="754"/>
      <c r="CU144" s="754"/>
      <c r="CV144" s="754"/>
      <c r="CW144" s="754"/>
      <c r="CX144" s="754"/>
      <c r="CY144" s="754"/>
      <c r="CZ144" s="754"/>
      <c r="DA144" s="754"/>
      <c r="DB144" s="754"/>
      <c r="DC144" s="754"/>
      <c r="DD144" s="754"/>
      <c r="DE144" s="754"/>
      <c r="DF144" s="754"/>
      <c r="DG144" s="754"/>
      <c r="DH144" s="754"/>
      <c r="DI144" s="754"/>
      <c r="DJ144" s="754"/>
      <c r="DK144" s="754"/>
      <c r="DL144" s="754"/>
      <c r="DM144" s="754"/>
      <c r="DN144" s="754"/>
      <c r="DO144" s="754"/>
      <c r="DP144" s="754"/>
      <c r="DQ144" s="754"/>
      <c r="DR144" s="754"/>
      <c r="DS144" s="754"/>
      <c r="DT144" s="754"/>
      <c r="DU144" s="754"/>
      <c r="DV144" s="754"/>
      <c r="DW144" s="754"/>
      <c r="DX144" s="754"/>
      <c r="DY144" s="754"/>
      <c r="DZ144" s="754"/>
    </row>
    <row r="145" spans="1:23" ht="14.25">
      <c r="A145" s="566"/>
      <c r="B145" s="588" t="s">
        <v>96</v>
      </c>
      <c r="C145" s="589" t="s">
        <v>146</v>
      </c>
      <c r="D145" s="590"/>
      <c r="E145" s="591"/>
      <c r="F145" s="590"/>
      <c r="G145" s="590"/>
      <c r="H145" s="590"/>
      <c r="I145" s="590"/>
      <c r="J145" s="592"/>
      <c r="K145" s="593"/>
      <c r="L145" s="508">
        <f>SUM(L146:L147)</f>
        <v>0</v>
      </c>
      <c r="M145" s="695"/>
      <c r="N145" s="594"/>
      <c r="O145" s="765">
        <f>SUM(O146:O147)/7</f>
        <v>0</v>
      </c>
      <c r="P145" s="766">
        <f aca="true" t="shared" si="34" ref="P145:V145">SUM(P146:P147)/7</f>
        <v>0</v>
      </c>
      <c r="Q145" s="766">
        <f t="shared" si="34"/>
        <v>0</v>
      </c>
      <c r="R145" s="766">
        <f t="shared" si="34"/>
        <v>0</v>
      </c>
      <c r="S145" s="741">
        <f t="shared" si="34"/>
        <v>0</v>
      </c>
      <c r="T145" s="741">
        <f t="shared" si="34"/>
        <v>0</v>
      </c>
      <c r="U145" s="741">
        <f t="shared" si="34"/>
        <v>0</v>
      </c>
      <c r="V145" s="704">
        <f t="shared" si="34"/>
        <v>0</v>
      </c>
      <c r="W145" s="663"/>
    </row>
    <row r="146" spans="1:130" s="603" customFormat="1" ht="14.25">
      <c r="A146" s="566"/>
      <c r="B146" s="596" t="s">
        <v>97</v>
      </c>
      <c r="C146" s="611"/>
      <c r="D146" s="599"/>
      <c r="E146" s="599"/>
      <c r="F146" s="598"/>
      <c r="G146" s="598"/>
      <c r="H146" s="598"/>
      <c r="I146" s="598"/>
      <c r="J146" s="600"/>
      <c r="K146" s="722">
        <f>+J146/txc</f>
        <v>0</v>
      </c>
      <c r="L146" s="601">
        <f>E146*F146*H146*K146</f>
        <v>0</v>
      </c>
      <c r="M146" s="717"/>
      <c r="N146" s="594"/>
      <c r="O146" s="768"/>
      <c r="P146" s="769"/>
      <c r="Q146" s="769"/>
      <c r="R146" s="769"/>
      <c r="S146" s="770">
        <f>+L146*O146</f>
        <v>0</v>
      </c>
      <c r="T146" s="770">
        <f>+L146*P146</f>
        <v>0</v>
      </c>
      <c r="U146" s="770">
        <f>+L146*Q146</f>
        <v>0</v>
      </c>
      <c r="V146" s="705">
        <f>+L146*R146</f>
        <v>0</v>
      </c>
      <c r="W146" s="664"/>
      <c r="X146" s="560"/>
      <c r="Y146" s="560"/>
      <c r="Z146" s="560"/>
      <c r="AA146" s="560"/>
      <c r="AB146" s="560"/>
      <c r="AC146" s="560"/>
      <c r="AD146" s="560"/>
      <c r="AE146" s="560"/>
      <c r="AF146" s="560"/>
      <c r="AG146" s="560"/>
      <c r="AH146" s="560"/>
      <c r="AI146" s="560"/>
      <c r="AJ146" s="560"/>
      <c r="AK146" s="560"/>
      <c r="AL146" s="560"/>
      <c r="AM146" s="560"/>
      <c r="AN146" s="560"/>
      <c r="AO146" s="560"/>
      <c r="AP146" s="560"/>
      <c r="AQ146" s="560"/>
      <c r="AR146" s="560"/>
      <c r="AS146" s="560"/>
      <c r="AT146" s="560"/>
      <c r="AU146" s="560"/>
      <c r="AV146" s="560"/>
      <c r="AW146" s="560"/>
      <c r="AX146" s="560"/>
      <c r="AY146" s="560"/>
      <c r="AZ146" s="560"/>
      <c r="BA146" s="560"/>
      <c r="BB146" s="560"/>
      <c r="BC146" s="560"/>
      <c r="BD146" s="560"/>
      <c r="BE146" s="560"/>
      <c r="BF146" s="560"/>
      <c r="BG146" s="560"/>
      <c r="BH146" s="560"/>
      <c r="BI146" s="560"/>
      <c r="BJ146" s="560"/>
      <c r="BK146" s="560"/>
      <c r="BL146" s="560"/>
      <c r="BM146" s="560"/>
      <c r="BN146" s="560"/>
      <c r="BO146" s="560"/>
      <c r="BP146" s="560"/>
      <c r="BQ146" s="560"/>
      <c r="BR146" s="560"/>
      <c r="BS146" s="560"/>
      <c r="BT146" s="560"/>
      <c r="BU146" s="560"/>
      <c r="BV146" s="560"/>
      <c r="BW146" s="560"/>
      <c r="BX146" s="560"/>
      <c r="BY146" s="560"/>
      <c r="BZ146" s="560"/>
      <c r="CA146" s="560"/>
      <c r="CB146" s="560"/>
      <c r="CC146" s="560"/>
      <c r="CD146" s="560"/>
      <c r="CE146" s="560"/>
      <c r="CF146" s="560"/>
      <c r="CG146" s="560"/>
      <c r="CH146" s="560"/>
      <c r="CI146" s="560"/>
      <c r="CJ146" s="560"/>
      <c r="CK146" s="560"/>
      <c r="CL146" s="560"/>
      <c r="CM146" s="560"/>
      <c r="CN146" s="560"/>
      <c r="CO146" s="560"/>
      <c r="CP146" s="560"/>
      <c r="CQ146" s="560"/>
      <c r="CR146" s="560"/>
      <c r="CS146" s="560"/>
      <c r="CT146" s="560"/>
      <c r="CU146" s="560"/>
      <c r="CV146" s="560"/>
      <c r="CW146" s="560"/>
      <c r="CX146" s="560"/>
      <c r="CY146" s="560"/>
      <c r="CZ146" s="560"/>
      <c r="DA146" s="560"/>
      <c r="DB146" s="560"/>
      <c r="DC146" s="560"/>
      <c r="DD146" s="560"/>
      <c r="DE146" s="560"/>
      <c r="DF146" s="560"/>
      <c r="DG146" s="560"/>
      <c r="DH146" s="560"/>
      <c r="DI146" s="560"/>
      <c r="DJ146" s="560"/>
      <c r="DK146" s="560"/>
      <c r="DL146" s="560"/>
      <c r="DM146" s="560"/>
      <c r="DN146" s="560"/>
      <c r="DO146" s="560"/>
      <c r="DP146" s="560"/>
      <c r="DQ146" s="560"/>
      <c r="DR146" s="560"/>
      <c r="DS146" s="560"/>
      <c r="DT146" s="560"/>
      <c r="DU146" s="560"/>
      <c r="DV146" s="560"/>
      <c r="DW146" s="560"/>
      <c r="DX146" s="560"/>
      <c r="DY146" s="560"/>
      <c r="DZ146" s="560"/>
    </row>
    <row r="147" spans="1:130" s="771" customFormat="1" ht="14.25">
      <c r="A147" s="758"/>
      <c r="B147" s="596"/>
      <c r="C147" s="729"/>
      <c r="D147" s="599"/>
      <c r="E147" s="599"/>
      <c r="F147" s="598"/>
      <c r="G147" s="598"/>
      <c r="H147" s="598"/>
      <c r="I147" s="598"/>
      <c r="J147" s="600"/>
      <c r="K147" s="722">
        <f>+J147/txc</f>
        <v>0</v>
      </c>
      <c r="L147" s="601">
        <f>E147*F147*H147*K147</f>
        <v>0</v>
      </c>
      <c r="M147" s="717"/>
      <c r="N147" s="764"/>
      <c r="O147" s="768"/>
      <c r="P147" s="769"/>
      <c r="Q147" s="769"/>
      <c r="R147" s="769"/>
      <c r="S147" s="770">
        <f>+L147*O147</f>
        <v>0</v>
      </c>
      <c r="T147" s="770">
        <f>+L147*P147</f>
        <v>0</v>
      </c>
      <c r="U147" s="770">
        <f>+L147*Q147</f>
        <v>0</v>
      </c>
      <c r="V147" s="705">
        <f>+L147*R147</f>
        <v>0</v>
      </c>
      <c r="W147" s="664"/>
      <c r="X147" s="754"/>
      <c r="Y147" s="754"/>
      <c r="Z147" s="754"/>
      <c r="AA147" s="754"/>
      <c r="AB147" s="754"/>
      <c r="AC147" s="754"/>
      <c r="AD147" s="754"/>
      <c r="AE147" s="754"/>
      <c r="AF147" s="754"/>
      <c r="AG147" s="754"/>
      <c r="AH147" s="754"/>
      <c r="AI147" s="754"/>
      <c r="AJ147" s="754"/>
      <c r="AK147" s="754"/>
      <c r="AL147" s="754"/>
      <c r="AM147" s="754"/>
      <c r="AN147" s="754"/>
      <c r="AO147" s="754"/>
      <c r="AP147" s="754"/>
      <c r="AQ147" s="754"/>
      <c r="AR147" s="754"/>
      <c r="AS147" s="754"/>
      <c r="AT147" s="754"/>
      <c r="AU147" s="754"/>
      <c r="AV147" s="754"/>
      <c r="AW147" s="754"/>
      <c r="AX147" s="754"/>
      <c r="AY147" s="754"/>
      <c r="AZ147" s="754"/>
      <c r="BA147" s="754"/>
      <c r="BB147" s="754"/>
      <c r="BC147" s="754"/>
      <c r="BD147" s="754"/>
      <c r="BE147" s="754"/>
      <c r="BF147" s="754"/>
      <c r="BG147" s="754"/>
      <c r="BH147" s="754"/>
      <c r="BI147" s="754"/>
      <c r="BJ147" s="754"/>
      <c r="BK147" s="754"/>
      <c r="BL147" s="754"/>
      <c r="BM147" s="754"/>
      <c r="BN147" s="754"/>
      <c r="BO147" s="754"/>
      <c r="BP147" s="754"/>
      <c r="BQ147" s="754"/>
      <c r="BR147" s="754"/>
      <c r="BS147" s="754"/>
      <c r="BT147" s="754"/>
      <c r="BU147" s="754"/>
      <c r="BV147" s="754"/>
      <c r="BW147" s="754"/>
      <c r="BX147" s="754"/>
      <c r="BY147" s="754"/>
      <c r="BZ147" s="754"/>
      <c r="CA147" s="754"/>
      <c r="CB147" s="754"/>
      <c r="CC147" s="754"/>
      <c r="CD147" s="754"/>
      <c r="CE147" s="754"/>
      <c r="CF147" s="754"/>
      <c r="CG147" s="754"/>
      <c r="CH147" s="754"/>
      <c r="CI147" s="754"/>
      <c r="CJ147" s="754"/>
      <c r="CK147" s="754"/>
      <c r="CL147" s="754"/>
      <c r="CM147" s="754"/>
      <c r="CN147" s="754"/>
      <c r="CO147" s="754"/>
      <c r="CP147" s="754"/>
      <c r="CQ147" s="754"/>
      <c r="CR147" s="754"/>
      <c r="CS147" s="754"/>
      <c r="CT147" s="754"/>
      <c r="CU147" s="754"/>
      <c r="CV147" s="754"/>
      <c r="CW147" s="754"/>
      <c r="CX147" s="754"/>
      <c r="CY147" s="754"/>
      <c r="CZ147" s="754"/>
      <c r="DA147" s="754"/>
      <c r="DB147" s="754"/>
      <c r="DC147" s="754"/>
      <c r="DD147" s="754"/>
      <c r="DE147" s="754"/>
      <c r="DF147" s="754"/>
      <c r="DG147" s="754"/>
      <c r="DH147" s="754"/>
      <c r="DI147" s="754"/>
      <c r="DJ147" s="754"/>
      <c r="DK147" s="754"/>
      <c r="DL147" s="754"/>
      <c r="DM147" s="754"/>
      <c r="DN147" s="754"/>
      <c r="DO147" s="754"/>
      <c r="DP147" s="754"/>
      <c r="DQ147" s="754"/>
      <c r="DR147" s="754"/>
      <c r="DS147" s="754"/>
      <c r="DT147" s="754"/>
      <c r="DU147" s="754"/>
      <c r="DV147" s="754"/>
      <c r="DW147" s="754"/>
      <c r="DX147" s="754"/>
      <c r="DY147" s="754"/>
      <c r="DZ147" s="754"/>
    </row>
    <row r="148" spans="1:23" ht="17.25" customHeight="1">
      <c r="A148" s="566"/>
      <c r="B148" s="616"/>
      <c r="C148" s="669" t="s">
        <v>147</v>
      </c>
      <c r="D148" s="617"/>
      <c r="E148" s="618"/>
      <c r="F148" s="618"/>
      <c r="G148" s="618"/>
      <c r="H148" s="618"/>
      <c r="I148" s="618"/>
      <c r="J148" s="619"/>
      <c r="K148" s="620"/>
      <c r="L148" s="528">
        <f>L10+L57+L66+L103+L132</f>
        <v>1424300.9478672985</v>
      </c>
      <c r="M148" s="727">
        <f>L148/L151</f>
        <v>0.947867298578199</v>
      </c>
      <c r="N148" s="594"/>
      <c r="O148" s="797"/>
      <c r="P148" s="775"/>
      <c r="Q148" s="775"/>
      <c r="R148" s="775"/>
      <c r="S148" s="750">
        <f>S10+S57+S66+S103+S132</f>
        <v>524559.1589336493</v>
      </c>
      <c r="T148" s="750">
        <f>T10+T57+T66+T103+T132</f>
        <v>899741.7889336493</v>
      </c>
      <c r="U148" s="750">
        <f>U10+U57+U66+U103+U132</f>
        <v>0</v>
      </c>
      <c r="V148" s="686">
        <f>V10+V57+V66+V103+V132</f>
        <v>0</v>
      </c>
      <c r="W148" s="667"/>
    </row>
    <row r="149" spans="1:130" s="587" customFormat="1" ht="14.25">
      <c r="A149" s="566"/>
      <c r="B149" s="604" t="s">
        <v>16</v>
      </c>
      <c r="C149" s="605" t="s">
        <v>148</v>
      </c>
      <c r="D149" s="606"/>
      <c r="E149" s="621">
        <v>0.055</v>
      </c>
      <c r="F149" s="607"/>
      <c r="G149" s="607"/>
      <c r="H149" s="607"/>
      <c r="I149" s="607"/>
      <c r="J149" s="608"/>
      <c r="K149" s="609"/>
      <c r="L149" s="517">
        <f>SUM(L150:L150)</f>
        <v>78336.55213270141</v>
      </c>
      <c r="M149" s="728">
        <f>L149/$L$151</f>
        <v>0.052132701421800945</v>
      </c>
      <c r="N149" s="594"/>
      <c r="O149" s="796"/>
      <c r="P149" s="772"/>
      <c r="Q149" s="772"/>
      <c r="R149" s="772"/>
      <c r="S149" s="748">
        <f>SUM(S150:S150)</f>
        <v>28984.52428909952</v>
      </c>
      <c r="T149" s="748">
        <f>SUM(T150:T150)</f>
        <v>49352.02784360189</v>
      </c>
      <c r="U149" s="748"/>
      <c r="V149" s="707">
        <f>SUM(V150:V150)</f>
        <v>0</v>
      </c>
      <c r="W149" s="662"/>
      <c r="X149" s="560"/>
      <c r="Y149" s="560"/>
      <c r="Z149" s="560"/>
      <c r="AA149" s="560"/>
      <c r="AB149" s="560"/>
      <c r="AC149" s="560"/>
      <c r="AD149" s="560"/>
      <c r="AE149" s="560"/>
      <c r="AF149" s="560"/>
      <c r="AG149" s="560"/>
      <c r="AH149" s="560"/>
      <c r="AI149" s="560"/>
      <c r="AJ149" s="560"/>
      <c r="AK149" s="560"/>
      <c r="AL149" s="560"/>
      <c r="AM149" s="560"/>
      <c r="AN149" s="560"/>
      <c r="AO149" s="560"/>
      <c r="AP149" s="560"/>
      <c r="AQ149" s="560"/>
      <c r="AR149" s="560"/>
      <c r="AS149" s="560"/>
      <c r="AT149" s="560"/>
      <c r="AU149" s="560"/>
      <c r="AV149" s="560"/>
      <c r="AW149" s="560"/>
      <c r="AX149" s="560"/>
      <c r="AY149" s="560"/>
      <c r="AZ149" s="560"/>
      <c r="BA149" s="560"/>
      <c r="BB149" s="560"/>
      <c r="BC149" s="560"/>
      <c r="BD149" s="560"/>
      <c r="BE149" s="560"/>
      <c r="BF149" s="560"/>
      <c r="BG149" s="560"/>
      <c r="BH149" s="560"/>
      <c r="BI149" s="560"/>
      <c r="BJ149" s="560"/>
      <c r="BK149" s="560"/>
      <c r="BL149" s="560"/>
      <c r="BM149" s="560"/>
      <c r="BN149" s="560"/>
      <c r="BO149" s="560"/>
      <c r="BP149" s="560"/>
      <c r="BQ149" s="560"/>
      <c r="BR149" s="560"/>
      <c r="BS149" s="560"/>
      <c r="BT149" s="560"/>
      <c r="BU149" s="560"/>
      <c r="BV149" s="560"/>
      <c r="BW149" s="560"/>
      <c r="BX149" s="560"/>
      <c r="BY149" s="560"/>
      <c r="BZ149" s="560"/>
      <c r="CA149" s="560"/>
      <c r="CB149" s="560"/>
      <c r="CC149" s="560"/>
      <c r="CD149" s="560"/>
      <c r="CE149" s="560"/>
      <c r="CF149" s="560"/>
      <c r="CG149" s="560"/>
      <c r="CH149" s="560"/>
      <c r="CI149" s="560"/>
      <c r="CJ149" s="560"/>
      <c r="CK149" s="560"/>
      <c r="CL149" s="560"/>
      <c r="CM149" s="560"/>
      <c r="CN149" s="560"/>
      <c r="CO149" s="560"/>
      <c r="CP149" s="560"/>
      <c r="CQ149" s="560"/>
      <c r="CR149" s="560"/>
      <c r="CS149" s="560"/>
      <c r="CT149" s="560"/>
      <c r="CU149" s="560"/>
      <c r="CV149" s="560"/>
      <c r="CW149" s="560"/>
      <c r="CX149" s="560"/>
      <c r="CY149" s="560"/>
      <c r="CZ149" s="560"/>
      <c r="DA149" s="560"/>
      <c r="DB149" s="560"/>
      <c r="DC149" s="560"/>
      <c r="DD149" s="560"/>
      <c r="DE149" s="560"/>
      <c r="DF149" s="560"/>
      <c r="DG149" s="560"/>
      <c r="DH149" s="560"/>
      <c r="DI149" s="560"/>
      <c r="DJ149" s="560"/>
      <c r="DK149" s="560"/>
      <c r="DL149" s="560"/>
      <c r="DM149" s="560"/>
      <c r="DN149" s="560"/>
      <c r="DO149" s="560"/>
      <c r="DP149" s="560"/>
      <c r="DQ149" s="560"/>
      <c r="DR149" s="560"/>
      <c r="DS149" s="560"/>
      <c r="DT149" s="560"/>
      <c r="DU149" s="560"/>
      <c r="DV149" s="560"/>
      <c r="DW149" s="560"/>
      <c r="DX149" s="560"/>
      <c r="DY149" s="560"/>
      <c r="DZ149" s="560"/>
    </row>
    <row r="150" spans="1:130" ht="14.25">
      <c r="A150" s="566"/>
      <c r="B150" s="596" t="s">
        <v>17</v>
      </c>
      <c r="C150" s="611" t="s">
        <v>159</v>
      </c>
      <c r="D150" s="599" t="s">
        <v>503</v>
      </c>
      <c r="E150" s="599"/>
      <c r="F150" s="598"/>
      <c r="G150" s="598"/>
      <c r="H150" s="598"/>
      <c r="I150" s="598"/>
      <c r="J150" s="600"/>
      <c r="K150" s="601"/>
      <c r="L150" s="601">
        <f>L148*$E$149</f>
        <v>78336.55213270141</v>
      </c>
      <c r="M150" s="717"/>
      <c r="N150" s="594"/>
      <c r="O150" s="768">
        <v>0.37</v>
      </c>
      <c r="P150" s="769">
        <v>0.63</v>
      </c>
      <c r="Q150" s="769"/>
      <c r="R150" s="769"/>
      <c r="S150" s="770">
        <f>+L150*O150</f>
        <v>28984.52428909952</v>
      </c>
      <c r="T150" s="770">
        <f>+L150*P150</f>
        <v>49352.02784360189</v>
      </c>
      <c r="U150" s="770">
        <f>+L150*Q150</f>
        <v>0</v>
      </c>
      <c r="V150" s="705">
        <f>+L150*R150</f>
        <v>0</v>
      </c>
      <c r="W150" s="666"/>
      <c r="X150" s="595"/>
      <c r="Y150" s="595"/>
      <c r="Z150" s="595"/>
      <c r="AA150" s="595"/>
      <c r="AB150" s="595"/>
      <c r="AC150" s="595"/>
      <c r="AD150" s="595"/>
      <c r="AE150" s="595"/>
      <c r="AF150" s="595"/>
      <c r="AG150" s="595"/>
      <c r="AH150" s="595"/>
      <c r="AI150" s="595"/>
      <c r="AJ150" s="595"/>
      <c r="AK150" s="595"/>
      <c r="AL150" s="595"/>
      <c r="AM150" s="595"/>
      <c r="AN150" s="595"/>
      <c r="AO150" s="595"/>
      <c r="AP150" s="595"/>
      <c r="AQ150" s="595"/>
      <c r="AR150" s="595"/>
      <c r="AS150" s="595"/>
      <c r="AT150" s="595"/>
      <c r="AU150" s="595"/>
      <c r="AV150" s="595"/>
      <c r="AW150" s="595"/>
      <c r="AX150" s="595"/>
      <c r="AY150" s="595"/>
      <c r="AZ150" s="595"/>
      <c r="BA150" s="595"/>
      <c r="BB150" s="595"/>
      <c r="BC150" s="595"/>
      <c r="BD150" s="595"/>
      <c r="BE150" s="595"/>
      <c r="BF150" s="595"/>
      <c r="BG150" s="595"/>
      <c r="BH150" s="595"/>
      <c r="BI150" s="595"/>
      <c r="BJ150" s="595"/>
      <c r="BK150" s="595"/>
      <c r="BL150" s="595"/>
      <c r="BM150" s="595"/>
      <c r="BN150" s="595"/>
      <c r="BO150" s="595"/>
      <c r="BP150" s="595"/>
      <c r="BQ150" s="595"/>
      <c r="BR150" s="595"/>
      <c r="BS150" s="595"/>
      <c r="BT150" s="595"/>
      <c r="BU150" s="595"/>
      <c r="BV150" s="595"/>
      <c r="BW150" s="595"/>
      <c r="BX150" s="595"/>
      <c r="BY150" s="595"/>
      <c r="BZ150" s="595"/>
      <c r="CA150" s="595"/>
      <c r="CB150" s="595"/>
      <c r="CC150" s="595"/>
      <c r="CD150" s="595"/>
      <c r="CE150" s="595"/>
      <c r="CF150" s="595"/>
      <c r="CG150" s="595"/>
      <c r="CH150" s="595"/>
      <c r="CI150" s="595"/>
      <c r="CJ150" s="595"/>
      <c r="CK150" s="595"/>
      <c r="CL150" s="595"/>
      <c r="CM150" s="595"/>
      <c r="CN150" s="595"/>
      <c r="CO150" s="595"/>
      <c r="CP150" s="595"/>
      <c r="CQ150" s="595"/>
      <c r="CR150" s="595"/>
      <c r="CS150" s="595"/>
      <c r="CT150" s="595"/>
      <c r="CU150" s="595"/>
      <c r="CV150" s="595"/>
      <c r="CW150" s="595"/>
      <c r="CX150" s="595"/>
      <c r="CY150" s="595"/>
      <c r="CZ150" s="595"/>
      <c r="DA150" s="595"/>
      <c r="DB150" s="595"/>
      <c r="DC150" s="595"/>
      <c r="DD150" s="595"/>
      <c r="DE150" s="595"/>
      <c r="DF150" s="595"/>
      <c r="DG150" s="595"/>
      <c r="DH150" s="595"/>
      <c r="DI150" s="595"/>
      <c r="DJ150" s="595"/>
      <c r="DK150" s="595"/>
      <c r="DL150" s="595"/>
      <c r="DM150" s="595"/>
      <c r="DN150" s="595"/>
      <c r="DO150" s="595"/>
      <c r="DP150" s="595"/>
      <c r="DQ150" s="595"/>
      <c r="DR150" s="595"/>
      <c r="DS150" s="595"/>
      <c r="DT150" s="595"/>
      <c r="DU150" s="595"/>
      <c r="DV150" s="595"/>
      <c r="DW150" s="595"/>
      <c r="DX150" s="595"/>
      <c r="DY150" s="595"/>
      <c r="DZ150" s="595"/>
    </row>
    <row r="151" spans="1:23" s="560" customFormat="1" ht="15" thickBot="1">
      <c r="A151" s="566"/>
      <c r="B151" s="670"/>
      <c r="C151" s="622" t="s">
        <v>153</v>
      </c>
      <c r="D151" s="622"/>
      <c r="E151" s="623"/>
      <c r="F151" s="623"/>
      <c r="G151" s="623"/>
      <c r="H151" s="623"/>
      <c r="I151" s="623"/>
      <c r="J151" s="624"/>
      <c r="K151" s="625"/>
      <c r="L151" s="533">
        <f>+L148+L149</f>
        <v>1502637.5</v>
      </c>
      <c r="M151" s="696">
        <f>+L151/L151</f>
        <v>1</v>
      </c>
      <c r="N151" s="594"/>
      <c r="O151" s="776"/>
      <c r="P151" s="777"/>
      <c r="Q151" s="777"/>
      <c r="R151" s="777"/>
      <c r="S151" s="752">
        <f>S148+S149</f>
        <v>553543.6832227488</v>
      </c>
      <c r="T151" s="752">
        <f>T148+T149</f>
        <v>949093.8167772512</v>
      </c>
      <c r="U151" s="752">
        <f>U148+U149</f>
        <v>0</v>
      </c>
      <c r="V151" s="687">
        <f>V148+V149</f>
        <v>0</v>
      </c>
      <c r="W151" s="667"/>
    </row>
    <row r="152" spans="2:23" s="560" customFormat="1" ht="14.25">
      <c r="B152" s="626"/>
      <c r="C152" s="627"/>
      <c r="D152" s="561"/>
      <c r="E152" s="566"/>
      <c r="F152" s="566"/>
      <c r="G152" s="566"/>
      <c r="H152" s="566"/>
      <c r="I152" s="566"/>
      <c r="J152" s="568"/>
      <c r="K152" s="568"/>
      <c r="L152" s="569"/>
      <c r="M152" s="692"/>
      <c r="N152" s="563"/>
      <c r="O152" s="563"/>
      <c r="P152" s="563"/>
      <c r="Q152" s="563"/>
      <c r="R152" s="563"/>
      <c r="S152" s="563"/>
      <c r="T152" s="563"/>
      <c r="U152" s="563"/>
      <c r="V152" s="563"/>
      <c r="W152" s="628"/>
    </row>
    <row r="153" spans="2:23" s="560" customFormat="1" ht="14.25">
      <c r="B153" s="561"/>
      <c r="E153" s="810"/>
      <c r="F153" s="562"/>
      <c r="G153" s="811"/>
      <c r="H153" s="810"/>
      <c r="J153" s="563"/>
      <c r="K153" s="563"/>
      <c r="L153" s="564"/>
      <c r="M153" s="691"/>
      <c r="O153" s="563"/>
      <c r="P153" s="563"/>
      <c r="Q153" s="563"/>
      <c r="R153" s="563"/>
      <c r="S153" s="628"/>
      <c r="T153" s="563"/>
      <c r="U153" s="563"/>
      <c r="V153" s="563"/>
      <c r="W153" s="563"/>
    </row>
    <row r="154" spans="2:23" s="560" customFormat="1" ht="14.25">
      <c r="B154" s="561"/>
      <c r="E154" s="629"/>
      <c r="F154" s="810"/>
      <c r="G154" s="811"/>
      <c r="H154" s="810"/>
      <c r="J154" s="563"/>
      <c r="K154" s="563"/>
      <c r="L154" s="564"/>
      <c r="M154" s="691"/>
      <c r="O154" s="563"/>
      <c r="P154" s="563"/>
      <c r="Q154" s="563"/>
      <c r="R154" s="563"/>
      <c r="S154" s="563"/>
      <c r="T154" s="563"/>
      <c r="U154" s="563"/>
      <c r="V154" s="563"/>
      <c r="W154" s="563"/>
    </row>
    <row r="155" spans="2:23" s="560" customFormat="1" ht="14.25">
      <c r="B155" s="561"/>
      <c r="E155" s="810"/>
      <c r="F155" s="810"/>
      <c r="G155" s="811"/>
      <c r="H155" s="810"/>
      <c r="J155" s="563"/>
      <c r="K155" s="563"/>
      <c r="L155" s="564"/>
      <c r="M155" s="691"/>
      <c r="O155" s="563"/>
      <c r="P155" s="563"/>
      <c r="Q155" s="563"/>
      <c r="R155" s="563"/>
      <c r="S155" s="563"/>
      <c r="T155" s="563"/>
      <c r="U155" s="563"/>
      <c r="V155" s="563"/>
      <c r="W155" s="563"/>
    </row>
    <row r="156" spans="2:23" s="754" customFormat="1" ht="14.25">
      <c r="B156" s="755"/>
      <c r="E156" s="810"/>
      <c r="F156" s="810"/>
      <c r="G156" s="811"/>
      <c r="H156" s="810"/>
      <c r="J156" s="756"/>
      <c r="K156" s="756"/>
      <c r="L156" s="757"/>
      <c r="M156" s="691"/>
      <c r="O156" s="756"/>
      <c r="P156" s="756"/>
      <c r="Q156" s="756"/>
      <c r="R156" s="756"/>
      <c r="S156" s="756"/>
      <c r="T156" s="756"/>
      <c r="U156" s="756"/>
      <c r="V156" s="756"/>
      <c r="W156" s="756"/>
    </row>
    <row r="157" spans="2:23" s="560" customFormat="1" ht="14.25">
      <c r="B157" s="561"/>
      <c r="E157" s="810"/>
      <c r="F157" s="562"/>
      <c r="G157" s="811"/>
      <c r="H157" s="810"/>
      <c r="J157" s="563"/>
      <c r="K157" s="563"/>
      <c r="L157" s="564"/>
      <c r="M157" s="691"/>
      <c r="O157" s="563"/>
      <c r="P157" s="563"/>
      <c r="Q157" s="563"/>
      <c r="R157" s="563"/>
      <c r="S157" s="563"/>
      <c r="T157" s="563"/>
      <c r="U157" s="563"/>
      <c r="V157" s="563"/>
      <c r="W157" s="563"/>
    </row>
    <row r="158" spans="2:23" s="560" customFormat="1" ht="14.25">
      <c r="B158" s="561"/>
      <c r="C158" s="562"/>
      <c r="D158" s="561"/>
      <c r="E158" s="810"/>
      <c r="F158" s="812"/>
      <c r="G158" s="813"/>
      <c r="H158" s="810"/>
      <c r="J158" s="563"/>
      <c r="K158" s="563"/>
      <c r="L158" s="564"/>
      <c r="M158" s="691"/>
      <c r="O158" s="563"/>
      <c r="P158" s="563"/>
      <c r="Q158" s="563"/>
      <c r="R158" s="563"/>
      <c r="S158" s="563"/>
      <c r="T158" s="563"/>
      <c r="U158" s="563"/>
      <c r="V158" s="563"/>
      <c r="W158" s="563"/>
    </row>
    <row r="159" spans="2:23" s="560" customFormat="1" ht="14.25">
      <c r="B159" s="561"/>
      <c r="C159" s="562"/>
      <c r="D159" s="561"/>
      <c r="F159" s="628"/>
      <c r="G159" s="563"/>
      <c r="J159" s="630"/>
      <c r="K159" s="563"/>
      <c r="L159" s="564"/>
      <c r="M159" s="691"/>
      <c r="O159" s="563"/>
      <c r="P159" s="563"/>
      <c r="Q159" s="563"/>
      <c r="R159" s="563"/>
      <c r="S159" s="563"/>
      <c r="T159" s="563"/>
      <c r="U159" s="563"/>
      <c r="V159" s="563"/>
      <c r="W159" s="563"/>
    </row>
    <row r="160" spans="2:23" s="560" customFormat="1" ht="14.25">
      <c r="B160" s="561"/>
      <c r="C160" s="562"/>
      <c r="D160" s="631"/>
      <c r="F160" s="628"/>
      <c r="G160" s="563"/>
      <c r="J160" s="563"/>
      <c r="K160" s="563"/>
      <c r="L160" s="564"/>
      <c r="M160" s="691"/>
      <c r="O160" s="563"/>
      <c r="P160" s="563"/>
      <c r="Q160" s="563"/>
      <c r="R160" s="563"/>
      <c r="S160" s="563"/>
      <c r="T160" s="563"/>
      <c r="U160" s="563"/>
      <c r="V160" s="563"/>
      <c r="W160" s="563"/>
    </row>
    <row r="161" spans="2:23" s="560" customFormat="1" ht="14.25">
      <c r="B161" s="561"/>
      <c r="C161" s="562"/>
      <c r="D161" s="561"/>
      <c r="F161" s="628"/>
      <c r="G161" s="563"/>
      <c r="J161" s="563"/>
      <c r="K161" s="563"/>
      <c r="L161" s="564"/>
      <c r="M161" s="691"/>
      <c r="O161" s="563"/>
      <c r="P161" s="563"/>
      <c r="Q161" s="563"/>
      <c r="R161" s="563"/>
      <c r="S161" s="563"/>
      <c r="T161" s="563"/>
      <c r="U161" s="563"/>
      <c r="V161" s="563"/>
      <c r="W161" s="563"/>
    </row>
    <row r="162" spans="2:23" s="560" customFormat="1" ht="14.25">
      <c r="B162" s="561"/>
      <c r="C162" s="562"/>
      <c r="D162" s="561"/>
      <c r="J162" s="563"/>
      <c r="K162" s="563"/>
      <c r="L162" s="564"/>
      <c r="M162" s="691"/>
      <c r="O162" s="563"/>
      <c r="P162" s="563"/>
      <c r="Q162" s="563"/>
      <c r="R162" s="563"/>
      <c r="S162" s="563"/>
      <c r="T162" s="563"/>
      <c r="U162" s="563"/>
      <c r="V162" s="563"/>
      <c r="W162" s="563"/>
    </row>
    <row r="163" spans="2:23" s="560" customFormat="1" ht="14.25">
      <c r="B163" s="561"/>
      <c r="C163" s="562"/>
      <c r="D163" s="561"/>
      <c r="J163" s="563"/>
      <c r="K163" s="563"/>
      <c r="L163" s="564"/>
      <c r="M163" s="691"/>
      <c r="O163" s="563"/>
      <c r="P163" s="563"/>
      <c r="Q163" s="563"/>
      <c r="R163" s="563"/>
      <c r="S163" s="563"/>
      <c r="T163" s="563"/>
      <c r="U163" s="563"/>
      <c r="V163" s="563"/>
      <c r="W163" s="563"/>
    </row>
    <row r="164" spans="2:23" s="560" customFormat="1" ht="14.25">
      <c r="B164" s="561"/>
      <c r="C164" s="562"/>
      <c r="D164" s="561"/>
      <c r="J164" s="563"/>
      <c r="K164" s="563"/>
      <c r="L164" s="564"/>
      <c r="M164" s="691"/>
      <c r="O164" s="563"/>
      <c r="P164" s="563"/>
      <c r="Q164" s="563"/>
      <c r="R164" s="563"/>
      <c r="S164" s="563"/>
      <c r="T164" s="563"/>
      <c r="U164" s="563"/>
      <c r="V164" s="563"/>
      <c r="W164" s="563"/>
    </row>
    <row r="165" spans="2:23" s="560" customFormat="1" ht="14.25">
      <c r="B165" s="561"/>
      <c r="C165" s="562"/>
      <c r="D165" s="561"/>
      <c r="J165" s="563"/>
      <c r="K165" s="563"/>
      <c r="L165" s="564"/>
      <c r="M165" s="691"/>
      <c r="O165" s="563"/>
      <c r="P165" s="563"/>
      <c r="Q165" s="563"/>
      <c r="R165" s="563"/>
      <c r="S165" s="563"/>
      <c r="T165" s="563"/>
      <c r="U165" s="563"/>
      <c r="V165" s="563"/>
      <c r="W165" s="563"/>
    </row>
    <row r="166" spans="2:23" s="560" customFormat="1" ht="14.25">
      <c r="B166" s="561"/>
      <c r="C166" s="562"/>
      <c r="D166" s="561"/>
      <c r="J166" s="563"/>
      <c r="K166" s="563"/>
      <c r="L166" s="564"/>
      <c r="M166" s="691"/>
      <c r="O166" s="563"/>
      <c r="P166" s="563"/>
      <c r="Q166" s="563"/>
      <c r="R166" s="563"/>
      <c r="S166" s="563"/>
      <c r="T166" s="563"/>
      <c r="U166" s="563"/>
      <c r="V166" s="563"/>
      <c r="W166" s="563"/>
    </row>
    <row r="167" spans="2:23" s="560" customFormat="1" ht="14.25">
      <c r="B167" s="561"/>
      <c r="C167" s="562"/>
      <c r="D167" s="561"/>
      <c r="J167" s="563"/>
      <c r="K167" s="563"/>
      <c r="L167" s="564"/>
      <c r="M167" s="691"/>
      <c r="O167" s="563"/>
      <c r="P167" s="563"/>
      <c r="Q167" s="563"/>
      <c r="R167" s="563"/>
      <c r="S167" s="563"/>
      <c r="T167" s="563"/>
      <c r="U167" s="563"/>
      <c r="V167" s="563"/>
      <c r="W167" s="563"/>
    </row>
    <row r="168" spans="2:23" s="560" customFormat="1" ht="14.25">
      <c r="B168" s="561"/>
      <c r="C168" s="562"/>
      <c r="D168" s="561"/>
      <c r="J168" s="563"/>
      <c r="K168" s="563"/>
      <c r="L168" s="564"/>
      <c r="M168" s="691"/>
      <c r="O168" s="563"/>
      <c r="P168" s="563"/>
      <c r="Q168" s="563"/>
      <c r="R168" s="563"/>
      <c r="S168" s="563"/>
      <c r="T168" s="563"/>
      <c r="U168" s="563"/>
      <c r="V168" s="563"/>
      <c r="W168" s="563"/>
    </row>
    <row r="169" spans="2:23" s="560" customFormat="1" ht="14.25">
      <c r="B169" s="561"/>
      <c r="C169" s="562"/>
      <c r="D169" s="561"/>
      <c r="J169" s="563"/>
      <c r="K169" s="563"/>
      <c r="L169" s="564"/>
      <c r="M169" s="691"/>
      <c r="O169" s="563"/>
      <c r="P169" s="563"/>
      <c r="Q169" s="563"/>
      <c r="R169" s="563"/>
      <c r="S169" s="563"/>
      <c r="T169" s="563"/>
      <c r="U169" s="563"/>
      <c r="V169" s="563"/>
      <c r="W169" s="563"/>
    </row>
    <row r="170" spans="2:23" s="560" customFormat="1" ht="14.25">
      <c r="B170" s="561"/>
      <c r="C170" s="562"/>
      <c r="D170" s="561"/>
      <c r="J170" s="563"/>
      <c r="K170" s="563"/>
      <c r="L170" s="564"/>
      <c r="M170" s="691"/>
      <c r="O170" s="563"/>
      <c r="P170" s="563"/>
      <c r="Q170" s="563"/>
      <c r="R170" s="563"/>
      <c r="S170" s="563"/>
      <c r="T170" s="563"/>
      <c r="U170" s="563"/>
      <c r="V170" s="563"/>
      <c r="W170" s="563"/>
    </row>
    <row r="171" spans="2:23" s="560" customFormat="1" ht="14.25">
      <c r="B171" s="561"/>
      <c r="C171" s="562"/>
      <c r="D171" s="561"/>
      <c r="J171" s="563"/>
      <c r="K171" s="563"/>
      <c r="L171" s="564"/>
      <c r="M171" s="691"/>
      <c r="O171" s="563"/>
      <c r="P171" s="563"/>
      <c r="Q171" s="563"/>
      <c r="R171" s="563"/>
      <c r="S171" s="563"/>
      <c r="T171" s="563"/>
      <c r="U171" s="563"/>
      <c r="V171" s="563"/>
      <c r="W171" s="563"/>
    </row>
    <row r="172" spans="2:23" s="560" customFormat="1" ht="14.25">
      <c r="B172" s="561"/>
      <c r="C172" s="562"/>
      <c r="D172" s="561"/>
      <c r="J172" s="563"/>
      <c r="K172" s="563"/>
      <c r="L172" s="564"/>
      <c r="M172" s="691"/>
      <c r="O172" s="563"/>
      <c r="P172" s="563"/>
      <c r="Q172" s="563"/>
      <c r="R172" s="563"/>
      <c r="S172" s="563"/>
      <c r="T172" s="563"/>
      <c r="U172" s="563"/>
      <c r="V172" s="563"/>
      <c r="W172" s="563"/>
    </row>
    <row r="173" spans="2:23" s="560" customFormat="1" ht="14.25">
      <c r="B173" s="561"/>
      <c r="C173" s="562"/>
      <c r="D173" s="561"/>
      <c r="J173" s="563"/>
      <c r="K173" s="563"/>
      <c r="L173" s="564"/>
      <c r="M173" s="691"/>
      <c r="O173" s="563"/>
      <c r="P173" s="563"/>
      <c r="Q173" s="563"/>
      <c r="R173" s="563"/>
      <c r="S173" s="563"/>
      <c r="T173" s="563"/>
      <c r="U173" s="563"/>
      <c r="V173" s="563"/>
      <c r="W173" s="563"/>
    </row>
    <row r="174" spans="2:23" s="560" customFormat="1" ht="14.25">
      <c r="B174" s="561"/>
      <c r="C174" s="562"/>
      <c r="D174" s="561"/>
      <c r="J174" s="563"/>
      <c r="K174" s="563"/>
      <c r="L174" s="564"/>
      <c r="M174" s="691"/>
      <c r="O174" s="563"/>
      <c r="P174" s="563"/>
      <c r="Q174" s="563"/>
      <c r="R174" s="563"/>
      <c r="S174" s="563"/>
      <c r="T174" s="563"/>
      <c r="U174" s="563"/>
      <c r="V174" s="563"/>
      <c r="W174" s="563"/>
    </row>
    <row r="175" spans="2:23" s="560" customFormat="1" ht="14.25">
      <c r="B175" s="561"/>
      <c r="C175" s="562"/>
      <c r="D175" s="561"/>
      <c r="J175" s="563"/>
      <c r="K175" s="563"/>
      <c r="L175" s="564"/>
      <c r="M175" s="691"/>
      <c r="O175" s="563"/>
      <c r="P175" s="563"/>
      <c r="Q175" s="563"/>
      <c r="R175" s="563"/>
      <c r="S175" s="563"/>
      <c r="T175" s="563"/>
      <c r="U175" s="563"/>
      <c r="V175" s="563"/>
      <c r="W175" s="563"/>
    </row>
    <row r="176" spans="2:23" s="560" customFormat="1" ht="14.25">
      <c r="B176" s="561"/>
      <c r="C176" s="562"/>
      <c r="D176" s="561"/>
      <c r="J176" s="563"/>
      <c r="K176" s="563"/>
      <c r="L176" s="564"/>
      <c r="M176" s="691"/>
      <c r="O176" s="563"/>
      <c r="P176" s="563"/>
      <c r="Q176" s="563"/>
      <c r="R176" s="563"/>
      <c r="S176" s="563"/>
      <c r="T176" s="563"/>
      <c r="U176" s="563"/>
      <c r="V176" s="563"/>
      <c r="W176" s="563"/>
    </row>
    <row r="177" spans="2:23" s="560" customFormat="1" ht="14.25">
      <c r="B177" s="561"/>
      <c r="C177" s="562"/>
      <c r="D177" s="561"/>
      <c r="J177" s="563"/>
      <c r="K177" s="563"/>
      <c r="L177" s="564"/>
      <c r="M177" s="691"/>
      <c r="O177" s="563"/>
      <c r="P177" s="563"/>
      <c r="Q177" s="563"/>
      <c r="R177" s="563"/>
      <c r="S177" s="563"/>
      <c r="T177" s="563"/>
      <c r="U177" s="563"/>
      <c r="V177" s="563"/>
      <c r="W177" s="563"/>
    </row>
    <row r="178" spans="2:23" s="560" customFormat="1" ht="14.25">
      <c r="B178" s="561"/>
      <c r="C178" s="562"/>
      <c r="D178" s="561"/>
      <c r="J178" s="563"/>
      <c r="K178" s="563"/>
      <c r="L178" s="564"/>
      <c r="M178" s="691"/>
      <c r="O178" s="563"/>
      <c r="P178" s="563"/>
      <c r="Q178" s="563"/>
      <c r="R178" s="563"/>
      <c r="S178" s="563"/>
      <c r="T178" s="563"/>
      <c r="U178" s="563"/>
      <c r="V178" s="563"/>
      <c r="W178" s="563"/>
    </row>
    <row r="179" spans="2:23" s="560" customFormat="1" ht="14.25">
      <c r="B179" s="561"/>
      <c r="C179" s="562"/>
      <c r="D179" s="561"/>
      <c r="J179" s="563"/>
      <c r="K179" s="563"/>
      <c r="L179" s="564"/>
      <c r="M179" s="691"/>
      <c r="O179" s="563"/>
      <c r="P179" s="563"/>
      <c r="Q179" s="563"/>
      <c r="R179" s="563"/>
      <c r="S179" s="563"/>
      <c r="T179" s="563"/>
      <c r="U179" s="563"/>
      <c r="V179" s="563"/>
      <c r="W179" s="563"/>
    </row>
    <row r="180" spans="2:23" s="560" customFormat="1" ht="14.25">
      <c r="B180" s="561"/>
      <c r="C180" s="562"/>
      <c r="D180" s="561"/>
      <c r="J180" s="563"/>
      <c r="K180" s="563"/>
      <c r="L180" s="564"/>
      <c r="M180" s="691"/>
      <c r="O180" s="563"/>
      <c r="P180" s="563"/>
      <c r="Q180" s="563"/>
      <c r="R180" s="563"/>
      <c r="S180" s="563"/>
      <c r="T180" s="563"/>
      <c r="U180" s="563"/>
      <c r="V180" s="563"/>
      <c r="W180" s="563"/>
    </row>
    <row r="181" spans="2:23" s="560" customFormat="1" ht="14.25">
      <c r="B181" s="561"/>
      <c r="C181" s="562"/>
      <c r="D181" s="561"/>
      <c r="J181" s="563"/>
      <c r="K181" s="563"/>
      <c r="L181" s="564"/>
      <c r="M181" s="691"/>
      <c r="O181" s="563"/>
      <c r="P181" s="563"/>
      <c r="Q181" s="563"/>
      <c r="R181" s="563"/>
      <c r="S181" s="563"/>
      <c r="T181" s="563"/>
      <c r="U181" s="563"/>
      <c r="V181" s="563"/>
      <c r="W181" s="563"/>
    </row>
    <row r="182" spans="2:23" s="560" customFormat="1" ht="14.25">
      <c r="B182" s="561"/>
      <c r="C182" s="562"/>
      <c r="D182" s="561"/>
      <c r="J182" s="563"/>
      <c r="K182" s="563"/>
      <c r="L182" s="564"/>
      <c r="M182" s="691"/>
      <c r="O182" s="563"/>
      <c r="P182" s="563"/>
      <c r="Q182" s="563"/>
      <c r="R182" s="563"/>
      <c r="S182" s="563"/>
      <c r="T182" s="563"/>
      <c r="U182" s="563"/>
      <c r="V182" s="563"/>
      <c r="W182" s="563"/>
    </row>
    <row r="183" spans="2:23" s="560" customFormat="1" ht="14.25">
      <c r="B183" s="561"/>
      <c r="C183" s="562"/>
      <c r="D183" s="561"/>
      <c r="J183" s="563"/>
      <c r="K183" s="563"/>
      <c r="L183" s="564"/>
      <c r="M183" s="691"/>
      <c r="O183" s="563"/>
      <c r="P183" s="563"/>
      <c r="Q183" s="563"/>
      <c r="R183" s="563"/>
      <c r="S183" s="563"/>
      <c r="T183" s="563"/>
      <c r="U183" s="563"/>
      <c r="V183" s="563"/>
      <c r="W183" s="563"/>
    </row>
    <row r="184" spans="2:23" s="560" customFormat="1" ht="14.25">
      <c r="B184" s="561"/>
      <c r="C184" s="562"/>
      <c r="D184" s="561"/>
      <c r="J184" s="563"/>
      <c r="K184" s="563"/>
      <c r="L184" s="564"/>
      <c r="M184" s="691"/>
      <c r="O184" s="563"/>
      <c r="P184" s="563"/>
      <c r="Q184" s="563"/>
      <c r="R184" s="563"/>
      <c r="S184" s="563"/>
      <c r="T184" s="563"/>
      <c r="U184" s="563"/>
      <c r="V184" s="563"/>
      <c r="W184" s="563"/>
    </row>
    <row r="185" spans="2:23" s="560" customFormat="1" ht="14.25">
      <c r="B185" s="561"/>
      <c r="C185" s="562"/>
      <c r="D185" s="561"/>
      <c r="J185" s="563"/>
      <c r="K185" s="563"/>
      <c r="L185" s="564"/>
      <c r="M185" s="691"/>
      <c r="O185" s="563"/>
      <c r="P185" s="563"/>
      <c r="Q185" s="563"/>
      <c r="R185" s="563"/>
      <c r="S185" s="563"/>
      <c r="T185" s="563"/>
      <c r="U185" s="563"/>
      <c r="V185" s="563"/>
      <c r="W185" s="563"/>
    </row>
    <row r="186" spans="2:23" s="560" customFormat="1" ht="14.25">
      <c r="B186" s="561"/>
      <c r="C186" s="562"/>
      <c r="D186" s="561"/>
      <c r="J186" s="563"/>
      <c r="K186" s="563"/>
      <c r="L186" s="564"/>
      <c r="M186" s="691"/>
      <c r="O186" s="563"/>
      <c r="P186" s="563"/>
      <c r="Q186" s="563"/>
      <c r="R186" s="563"/>
      <c r="S186" s="563"/>
      <c r="T186" s="563"/>
      <c r="U186" s="563"/>
      <c r="V186" s="563"/>
      <c r="W186" s="563"/>
    </row>
    <row r="187" spans="2:23" s="560" customFormat="1" ht="14.25">
      <c r="B187" s="561"/>
      <c r="C187" s="562"/>
      <c r="D187" s="561"/>
      <c r="J187" s="563"/>
      <c r="K187" s="563"/>
      <c r="L187" s="564"/>
      <c r="M187" s="691"/>
      <c r="O187" s="563"/>
      <c r="P187" s="563"/>
      <c r="Q187" s="563"/>
      <c r="R187" s="563"/>
      <c r="S187" s="563"/>
      <c r="T187" s="563"/>
      <c r="U187" s="563"/>
      <c r="V187" s="563"/>
      <c r="W187" s="563"/>
    </row>
    <row r="188" spans="2:23" s="560" customFormat="1" ht="14.25">
      <c r="B188" s="561"/>
      <c r="C188" s="562"/>
      <c r="D188" s="561"/>
      <c r="J188" s="563"/>
      <c r="K188" s="563"/>
      <c r="L188" s="564"/>
      <c r="M188" s="691"/>
      <c r="O188" s="563"/>
      <c r="P188" s="563"/>
      <c r="Q188" s="563"/>
      <c r="R188" s="563"/>
      <c r="S188" s="563"/>
      <c r="T188" s="563"/>
      <c r="U188" s="563"/>
      <c r="V188" s="563"/>
      <c r="W188" s="563"/>
    </row>
    <row r="189" spans="2:23" s="560" customFormat="1" ht="14.25">
      <c r="B189" s="561"/>
      <c r="C189" s="562"/>
      <c r="D189" s="561"/>
      <c r="J189" s="563"/>
      <c r="K189" s="563"/>
      <c r="L189" s="564"/>
      <c r="M189" s="691"/>
      <c r="O189" s="563"/>
      <c r="P189" s="563"/>
      <c r="Q189" s="563"/>
      <c r="R189" s="563"/>
      <c r="S189" s="563"/>
      <c r="T189" s="563"/>
      <c r="U189" s="563"/>
      <c r="V189" s="563"/>
      <c r="W189" s="563"/>
    </row>
    <row r="190" spans="2:23" s="560" customFormat="1" ht="14.25">
      <c r="B190" s="561"/>
      <c r="C190" s="562"/>
      <c r="D190" s="561"/>
      <c r="J190" s="563"/>
      <c r="K190" s="563"/>
      <c r="L190" s="564"/>
      <c r="M190" s="691"/>
      <c r="O190" s="563"/>
      <c r="P190" s="563"/>
      <c r="Q190" s="563"/>
      <c r="R190" s="563"/>
      <c r="S190" s="563"/>
      <c r="T190" s="563"/>
      <c r="U190" s="563"/>
      <c r="V190" s="563"/>
      <c r="W190" s="563"/>
    </row>
    <row r="191" spans="2:23" s="560" customFormat="1" ht="14.25">
      <c r="B191" s="561"/>
      <c r="C191" s="562"/>
      <c r="D191" s="561"/>
      <c r="J191" s="563"/>
      <c r="K191" s="563"/>
      <c r="L191" s="564"/>
      <c r="M191" s="691"/>
      <c r="O191" s="563"/>
      <c r="P191" s="563"/>
      <c r="Q191" s="563"/>
      <c r="R191" s="563"/>
      <c r="S191" s="563"/>
      <c r="T191" s="563"/>
      <c r="U191" s="563"/>
      <c r="V191" s="563"/>
      <c r="W191" s="563"/>
    </row>
    <row r="192" spans="2:23" s="560" customFormat="1" ht="14.25">
      <c r="B192" s="561"/>
      <c r="C192" s="562"/>
      <c r="D192" s="561"/>
      <c r="J192" s="563"/>
      <c r="K192" s="563"/>
      <c r="L192" s="564"/>
      <c r="M192" s="691"/>
      <c r="O192" s="563"/>
      <c r="P192" s="563"/>
      <c r="Q192" s="563"/>
      <c r="R192" s="563"/>
      <c r="S192" s="563"/>
      <c r="T192" s="563"/>
      <c r="U192" s="563"/>
      <c r="V192" s="563"/>
      <c r="W192" s="563"/>
    </row>
    <row r="193" spans="2:23" s="560" customFormat="1" ht="14.25">
      <c r="B193" s="561"/>
      <c r="C193" s="562"/>
      <c r="D193" s="561"/>
      <c r="J193" s="563"/>
      <c r="K193" s="563"/>
      <c r="L193" s="564"/>
      <c r="M193" s="691"/>
      <c r="O193" s="563"/>
      <c r="P193" s="563"/>
      <c r="Q193" s="563"/>
      <c r="R193" s="563"/>
      <c r="S193" s="563"/>
      <c r="T193" s="563"/>
      <c r="U193" s="563"/>
      <c r="V193" s="563"/>
      <c r="W193" s="563"/>
    </row>
    <row r="194" spans="2:23" s="560" customFormat="1" ht="14.25">
      <c r="B194" s="561"/>
      <c r="C194" s="562"/>
      <c r="D194" s="561"/>
      <c r="J194" s="563"/>
      <c r="K194" s="563"/>
      <c r="L194" s="564"/>
      <c r="M194" s="691"/>
      <c r="O194" s="563"/>
      <c r="P194" s="563"/>
      <c r="Q194" s="563"/>
      <c r="R194" s="563"/>
      <c r="S194" s="563"/>
      <c r="T194" s="563"/>
      <c r="U194" s="563"/>
      <c r="V194" s="563"/>
      <c r="W194" s="563"/>
    </row>
    <row r="195" spans="2:23" s="560" customFormat="1" ht="14.25">
      <c r="B195" s="561"/>
      <c r="C195" s="562"/>
      <c r="D195" s="561"/>
      <c r="J195" s="563"/>
      <c r="K195" s="563"/>
      <c r="L195" s="564"/>
      <c r="M195" s="691"/>
      <c r="O195" s="563"/>
      <c r="P195" s="563"/>
      <c r="Q195" s="563"/>
      <c r="R195" s="563"/>
      <c r="S195" s="563"/>
      <c r="T195" s="563"/>
      <c r="U195" s="563"/>
      <c r="V195" s="563"/>
      <c r="W195" s="563"/>
    </row>
    <row r="196" spans="2:23" s="560" customFormat="1" ht="14.25">
      <c r="B196" s="561"/>
      <c r="C196" s="562"/>
      <c r="D196" s="561"/>
      <c r="J196" s="563"/>
      <c r="K196" s="563"/>
      <c r="L196" s="564"/>
      <c r="M196" s="691"/>
      <c r="O196" s="563"/>
      <c r="P196" s="563"/>
      <c r="Q196" s="563"/>
      <c r="R196" s="563"/>
      <c r="S196" s="563"/>
      <c r="T196" s="563"/>
      <c r="U196" s="563"/>
      <c r="V196" s="563"/>
      <c r="W196" s="563"/>
    </row>
    <row r="197" spans="2:23" s="560" customFormat="1" ht="14.25">
      <c r="B197" s="561"/>
      <c r="C197" s="562"/>
      <c r="D197" s="561"/>
      <c r="J197" s="563"/>
      <c r="K197" s="563"/>
      <c r="L197" s="564"/>
      <c r="M197" s="691"/>
      <c r="O197" s="563"/>
      <c r="P197" s="563"/>
      <c r="Q197" s="563"/>
      <c r="R197" s="563"/>
      <c r="S197" s="563"/>
      <c r="T197" s="563"/>
      <c r="U197" s="563"/>
      <c r="V197" s="563"/>
      <c r="W197" s="563"/>
    </row>
    <row r="198" spans="2:23" s="560" customFormat="1" ht="14.25">
      <c r="B198" s="561"/>
      <c r="C198" s="562"/>
      <c r="D198" s="561"/>
      <c r="J198" s="563"/>
      <c r="K198" s="563"/>
      <c r="L198" s="564"/>
      <c r="M198" s="691"/>
      <c r="O198" s="563"/>
      <c r="P198" s="563"/>
      <c r="Q198" s="563"/>
      <c r="R198" s="563"/>
      <c r="S198" s="563"/>
      <c r="T198" s="563"/>
      <c r="U198" s="563"/>
      <c r="V198" s="563"/>
      <c r="W198" s="563"/>
    </row>
    <row r="199" spans="2:23" s="560" customFormat="1" ht="14.25">
      <c r="B199" s="561"/>
      <c r="C199" s="562"/>
      <c r="D199" s="561"/>
      <c r="J199" s="563"/>
      <c r="K199" s="563"/>
      <c r="L199" s="564"/>
      <c r="M199" s="691"/>
      <c r="O199" s="563"/>
      <c r="P199" s="563"/>
      <c r="Q199" s="563"/>
      <c r="R199" s="563"/>
      <c r="S199" s="563"/>
      <c r="T199" s="563"/>
      <c r="U199" s="563"/>
      <c r="V199" s="563"/>
      <c r="W199" s="563"/>
    </row>
    <row r="200" spans="2:23" s="560" customFormat="1" ht="14.25">
      <c r="B200" s="561"/>
      <c r="C200" s="562"/>
      <c r="D200" s="561"/>
      <c r="J200" s="563"/>
      <c r="K200" s="563"/>
      <c r="L200" s="564"/>
      <c r="M200" s="691"/>
      <c r="O200" s="563"/>
      <c r="P200" s="563"/>
      <c r="Q200" s="563"/>
      <c r="R200" s="563"/>
      <c r="S200" s="563"/>
      <c r="T200" s="563"/>
      <c r="U200" s="563"/>
      <c r="V200" s="563"/>
      <c r="W200" s="563"/>
    </row>
    <row r="201" spans="2:23" s="560" customFormat="1" ht="14.25">
      <c r="B201" s="561"/>
      <c r="C201" s="562"/>
      <c r="D201" s="561"/>
      <c r="J201" s="563"/>
      <c r="K201" s="563"/>
      <c r="L201" s="564"/>
      <c r="M201" s="691"/>
      <c r="O201" s="563"/>
      <c r="P201" s="563"/>
      <c r="Q201" s="563"/>
      <c r="R201" s="563"/>
      <c r="S201" s="563"/>
      <c r="T201" s="563"/>
      <c r="U201" s="563"/>
      <c r="V201" s="563"/>
      <c r="W201" s="563"/>
    </row>
    <row r="202" spans="2:23" s="560" customFormat="1" ht="14.25">
      <c r="B202" s="561"/>
      <c r="C202" s="562"/>
      <c r="D202" s="561"/>
      <c r="J202" s="563"/>
      <c r="K202" s="563"/>
      <c r="L202" s="564"/>
      <c r="M202" s="691"/>
      <c r="O202" s="563"/>
      <c r="P202" s="563"/>
      <c r="Q202" s="563"/>
      <c r="R202" s="563"/>
      <c r="S202" s="563"/>
      <c r="T202" s="563"/>
      <c r="U202" s="563"/>
      <c r="V202" s="563"/>
      <c r="W202" s="563"/>
    </row>
    <row r="203" spans="2:23" s="560" customFormat="1" ht="14.25">
      <c r="B203" s="561"/>
      <c r="C203" s="562"/>
      <c r="D203" s="561"/>
      <c r="J203" s="563"/>
      <c r="K203" s="563"/>
      <c r="L203" s="564"/>
      <c r="M203" s="691"/>
      <c r="O203" s="563"/>
      <c r="P203" s="563"/>
      <c r="Q203" s="563"/>
      <c r="R203" s="563"/>
      <c r="S203" s="563"/>
      <c r="T203" s="563"/>
      <c r="U203" s="563"/>
      <c r="V203" s="563"/>
      <c r="W203" s="563"/>
    </row>
    <row r="204" spans="2:23" s="560" customFormat="1" ht="14.25">
      <c r="B204" s="561"/>
      <c r="C204" s="562"/>
      <c r="D204" s="561"/>
      <c r="J204" s="563"/>
      <c r="K204" s="563"/>
      <c r="L204" s="564"/>
      <c r="M204" s="691"/>
      <c r="O204" s="563"/>
      <c r="P204" s="563"/>
      <c r="Q204" s="563"/>
      <c r="R204" s="563"/>
      <c r="S204" s="563"/>
      <c r="T204" s="563"/>
      <c r="U204" s="563"/>
      <c r="V204" s="563"/>
      <c r="W204" s="563"/>
    </row>
    <row r="205" spans="2:23" s="560" customFormat="1" ht="14.25">
      <c r="B205" s="561"/>
      <c r="C205" s="562"/>
      <c r="D205" s="561"/>
      <c r="J205" s="563"/>
      <c r="K205" s="563"/>
      <c r="L205" s="564"/>
      <c r="M205" s="691"/>
      <c r="O205" s="563"/>
      <c r="P205" s="563"/>
      <c r="Q205" s="563"/>
      <c r="R205" s="563"/>
      <c r="S205" s="563"/>
      <c r="T205" s="563"/>
      <c r="U205" s="563"/>
      <c r="V205" s="563"/>
      <c r="W205" s="563"/>
    </row>
    <row r="206" spans="2:23" s="560" customFormat="1" ht="14.25">
      <c r="B206" s="561"/>
      <c r="C206" s="562"/>
      <c r="D206" s="561"/>
      <c r="J206" s="563"/>
      <c r="K206" s="563"/>
      <c r="L206" s="564"/>
      <c r="M206" s="691"/>
      <c r="O206" s="563"/>
      <c r="P206" s="563"/>
      <c r="Q206" s="563"/>
      <c r="R206" s="563"/>
      <c r="S206" s="563"/>
      <c r="T206" s="563"/>
      <c r="U206" s="563"/>
      <c r="V206" s="563"/>
      <c r="W206" s="563"/>
    </row>
    <row r="207" spans="2:23" s="560" customFormat="1" ht="14.25">
      <c r="B207" s="561"/>
      <c r="C207" s="562"/>
      <c r="D207" s="561"/>
      <c r="J207" s="563"/>
      <c r="K207" s="563"/>
      <c r="L207" s="564"/>
      <c r="M207" s="691"/>
      <c r="O207" s="563"/>
      <c r="P207" s="563"/>
      <c r="Q207" s="563"/>
      <c r="R207" s="563"/>
      <c r="S207" s="563"/>
      <c r="T207" s="563"/>
      <c r="U207" s="563"/>
      <c r="V207" s="563"/>
      <c r="W207" s="563"/>
    </row>
    <row r="208" spans="2:23" s="560" customFormat="1" ht="14.25">
      <c r="B208" s="561"/>
      <c r="C208" s="562"/>
      <c r="D208" s="561"/>
      <c r="J208" s="563"/>
      <c r="K208" s="563"/>
      <c r="L208" s="564"/>
      <c r="M208" s="691"/>
      <c r="O208" s="563"/>
      <c r="P208" s="563"/>
      <c r="Q208" s="563"/>
      <c r="R208" s="563"/>
      <c r="S208" s="563"/>
      <c r="T208" s="563"/>
      <c r="U208" s="563"/>
      <c r="V208" s="563"/>
      <c r="W208" s="563"/>
    </row>
    <row r="209" spans="2:23" s="560" customFormat="1" ht="14.25">
      <c r="B209" s="561"/>
      <c r="C209" s="562"/>
      <c r="D209" s="561"/>
      <c r="J209" s="563"/>
      <c r="K209" s="563"/>
      <c r="L209" s="564"/>
      <c r="M209" s="691"/>
      <c r="O209" s="563"/>
      <c r="P209" s="563"/>
      <c r="Q209" s="563"/>
      <c r="R209" s="563"/>
      <c r="S209" s="563"/>
      <c r="T209" s="563"/>
      <c r="U209" s="563"/>
      <c r="V209" s="563"/>
      <c r="W209" s="563"/>
    </row>
    <row r="210" spans="2:23" s="560" customFormat="1" ht="14.25">
      <c r="B210" s="561"/>
      <c r="C210" s="562"/>
      <c r="D210" s="561"/>
      <c r="J210" s="563"/>
      <c r="K210" s="563"/>
      <c r="L210" s="564"/>
      <c r="M210" s="691"/>
      <c r="O210" s="563"/>
      <c r="P210" s="563"/>
      <c r="Q210" s="563"/>
      <c r="R210" s="563"/>
      <c r="S210" s="563"/>
      <c r="T210" s="563"/>
      <c r="U210" s="563"/>
      <c r="V210" s="563"/>
      <c r="W210" s="563"/>
    </row>
    <row r="211" spans="2:23" s="560" customFormat="1" ht="14.25">
      <c r="B211" s="561"/>
      <c r="C211" s="562"/>
      <c r="D211" s="561"/>
      <c r="J211" s="563"/>
      <c r="K211" s="563"/>
      <c r="L211" s="564"/>
      <c r="M211" s="691"/>
      <c r="O211" s="563"/>
      <c r="P211" s="563"/>
      <c r="Q211" s="563"/>
      <c r="R211" s="563"/>
      <c r="S211" s="563"/>
      <c r="T211" s="563"/>
      <c r="U211" s="563"/>
      <c r="V211" s="563"/>
      <c r="W211" s="563"/>
    </row>
    <row r="212" spans="2:23" s="560" customFormat="1" ht="14.25">
      <c r="B212" s="561"/>
      <c r="C212" s="562"/>
      <c r="D212" s="561"/>
      <c r="J212" s="563"/>
      <c r="K212" s="563"/>
      <c r="L212" s="564"/>
      <c r="M212" s="691"/>
      <c r="O212" s="563"/>
      <c r="P212" s="563"/>
      <c r="Q212" s="563"/>
      <c r="R212" s="563"/>
      <c r="S212" s="563"/>
      <c r="T212" s="563"/>
      <c r="U212" s="563"/>
      <c r="V212" s="563"/>
      <c r="W212" s="563"/>
    </row>
    <row r="213" spans="2:23" s="560" customFormat="1" ht="14.25">
      <c r="B213" s="561"/>
      <c r="C213" s="562"/>
      <c r="D213" s="561"/>
      <c r="J213" s="563"/>
      <c r="K213" s="563"/>
      <c r="L213" s="564"/>
      <c r="M213" s="691"/>
      <c r="O213" s="563"/>
      <c r="P213" s="563"/>
      <c r="Q213" s="563"/>
      <c r="R213" s="563"/>
      <c r="S213" s="563"/>
      <c r="T213" s="563"/>
      <c r="U213" s="563"/>
      <c r="V213" s="563"/>
      <c r="W213" s="563"/>
    </row>
    <row r="214" spans="2:23" s="560" customFormat="1" ht="14.25">
      <c r="B214" s="561"/>
      <c r="C214" s="562"/>
      <c r="D214" s="561"/>
      <c r="J214" s="563"/>
      <c r="K214" s="563"/>
      <c r="L214" s="564"/>
      <c r="M214" s="691"/>
      <c r="O214" s="563"/>
      <c r="P214" s="563"/>
      <c r="Q214" s="563"/>
      <c r="R214" s="563"/>
      <c r="S214" s="563"/>
      <c r="T214" s="563"/>
      <c r="U214" s="563"/>
      <c r="V214" s="563"/>
      <c r="W214" s="563"/>
    </row>
    <row r="215" spans="2:23" s="560" customFormat="1" ht="14.25">
      <c r="B215" s="561"/>
      <c r="C215" s="562"/>
      <c r="D215" s="561"/>
      <c r="J215" s="563"/>
      <c r="K215" s="563"/>
      <c r="L215" s="564"/>
      <c r="M215" s="691"/>
      <c r="O215" s="563"/>
      <c r="P215" s="563"/>
      <c r="Q215" s="563"/>
      <c r="R215" s="563"/>
      <c r="S215" s="563"/>
      <c r="T215" s="563"/>
      <c r="U215" s="563"/>
      <c r="V215" s="563"/>
      <c r="W215" s="563"/>
    </row>
    <row r="216" spans="2:23" s="560" customFormat="1" ht="14.25">
      <c r="B216" s="561"/>
      <c r="C216" s="562"/>
      <c r="D216" s="561"/>
      <c r="J216" s="563"/>
      <c r="K216" s="563"/>
      <c r="L216" s="564"/>
      <c r="M216" s="691"/>
      <c r="O216" s="563"/>
      <c r="P216" s="563"/>
      <c r="Q216" s="563"/>
      <c r="R216" s="563"/>
      <c r="S216" s="563"/>
      <c r="T216" s="563"/>
      <c r="U216" s="563"/>
      <c r="V216" s="563"/>
      <c r="W216" s="563"/>
    </row>
    <row r="217" spans="2:23" s="560" customFormat="1" ht="14.25">
      <c r="B217" s="561"/>
      <c r="C217" s="562"/>
      <c r="D217" s="561"/>
      <c r="J217" s="563"/>
      <c r="K217" s="563"/>
      <c r="L217" s="564"/>
      <c r="M217" s="691"/>
      <c r="O217" s="563"/>
      <c r="P217" s="563"/>
      <c r="Q217" s="563"/>
      <c r="R217" s="563"/>
      <c r="S217" s="563"/>
      <c r="T217" s="563"/>
      <c r="U217" s="563"/>
      <c r="V217" s="563"/>
      <c r="W217" s="563"/>
    </row>
    <row r="218" spans="2:23" s="560" customFormat="1" ht="14.25">
      <c r="B218" s="561"/>
      <c r="C218" s="562"/>
      <c r="D218" s="561"/>
      <c r="J218" s="563"/>
      <c r="K218" s="563"/>
      <c r="L218" s="564"/>
      <c r="M218" s="691"/>
      <c r="O218" s="563"/>
      <c r="P218" s="563"/>
      <c r="Q218" s="563"/>
      <c r="R218" s="563"/>
      <c r="S218" s="563"/>
      <c r="T218" s="563"/>
      <c r="U218" s="563"/>
      <c r="V218" s="563"/>
      <c r="W218" s="563"/>
    </row>
    <row r="219" spans="2:23" s="560" customFormat="1" ht="14.25">
      <c r="B219" s="561"/>
      <c r="C219" s="562"/>
      <c r="D219" s="561"/>
      <c r="J219" s="563"/>
      <c r="K219" s="563"/>
      <c r="L219" s="564"/>
      <c r="M219" s="691"/>
      <c r="O219" s="563"/>
      <c r="P219" s="563"/>
      <c r="Q219" s="563"/>
      <c r="R219" s="563"/>
      <c r="S219" s="563"/>
      <c r="T219" s="563"/>
      <c r="U219" s="563"/>
      <c r="V219" s="563"/>
      <c r="W219" s="563"/>
    </row>
    <row r="220" spans="2:23" s="560" customFormat="1" ht="14.25">
      <c r="B220" s="561"/>
      <c r="C220" s="562"/>
      <c r="D220" s="561"/>
      <c r="J220" s="563"/>
      <c r="K220" s="563"/>
      <c r="L220" s="564"/>
      <c r="M220" s="691"/>
      <c r="O220" s="563"/>
      <c r="P220" s="563"/>
      <c r="Q220" s="563"/>
      <c r="R220" s="563"/>
      <c r="S220" s="563"/>
      <c r="T220" s="563"/>
      <c r="U220" s="563"/>
      <c r="V220" s="563"/>
      <c r="W220" s="563"/>
    </row>
    <row r="221" spans="2:23" s="560" customFormat="1" ht="14.25">
      <c r="B221" s="561"/>
      <c r="C221" s="562"/>
      <c r="D221" s="561"/>
      <c r="J221" s="563"/>
      <c r="K221" s="563"/>
      <c r="L221" s="564"/>
      <c r="M221" s="691"/>
      <c r="O221" s="563"/>
      <c r="P221" s="563"/>
      <c r="Q221" s="563"/>
      <c r="R221" s="563"/>
      <c r="S221" s="563"/>
      <c r="T221" s="563"/>
      <c r="U221" s="563"/>
      <c r="V221" s="563"/>
      <c r="W221" s="563"/>
    </row>
    <row r="222" spans="2:23" s="560" customFormat="1" ht="14.25">
      <c r="B222" s="561"/>
      <c r="C222" s="562"/>
      <c r="D222" s="561"/>
      <c r="J222" s="563"/>
      <c r="K222" s="563"/>
      <c r="L222" s="564"/>
      <c r="M222" s="691"/>
      <c r="O222" s="563"/>
      <c r="P222" s="563"/>
      <c r="Q222" s="563"/>
      <c r="R222" s="563"/>
      <c r="S222" s="563"/>
      <c r="T222" s="563"/>
      <c r="U222" s="563"/>
      <c r="V222" s="563"/>
      <c r="W222" s="563"/>
    </row>
    <row r="223" spans="2:23" s="560" customFormat="1" ht="14.25">
      <c r="B223" s="561"/>
      <c r="C223" s="562"/>
      <c r="D223" s="561"/>
      <c r="J223" s="563"/>
      <c r="K223" s="563"/>
      <c r="L223" s="564"/>
      <c r="M223" s="691"/>
      <c r="O223" s="563"/>
      <c r="P223" s="563"/>
      <c r="Q223" s="563"/>
      <c r="R223" s="563"/>
      <c r="S223" s="563"/>
      <c r="T223" s="563"/>
      <c r="U223" s="563"/>
      <c r="V223" s="563"/>
      <c r="W223" s="563"/>
    </row>
    <row r="224" spans="2:23" s="560" customFormat="1" ht="14.25">
      <c r="B224" s="561"/>
      <c r="C224" s="562"/>
      <c r="D224" s="561"/>
      <c r="J224" s="563"/>
      <c r="K224" s="563"/>
      <c r="L224" s="564"/>
      <c r="M224" s="691"/>
      <c r="O224" s="563"/>
      <c r="P224" s="563"/>
      <c r="Q224" s="563"/>
      <c r="R224" s="563"/>
      <c r="S224" s="563"/>
      <c r="T224" s="563"/>
      <c r="U224" s="563"/>
      <c r="V224" s="563"/>
      <c r="W224" s="563"/>
    </row>
    <row r="225" spans="2:23" s="560" customFormat="1" ht="14.25">
      <c r="B225" s="561"/>
      <c r="C225" s="562"/>
      <c r="D225" s="561"/>
      <c r="J225" s="563"/>
      <c r="K225" s="563"/>
      <c r="L225" s="564"/>
      <c r="M225" s="691"/>
      <c r="O225" s="563"/>
      <c r="P225" s="563"/>
      <c r="Q225" s="563"/>
      <c r="R225" s="563"/>
      <c r="S225" s="563"/>
      <c r="T225" s="563"/>
      <c r="U225" s="563"/>
      <c r="V225" s="563"/>
      <c r="W225" s="563"/>
    </row>
    <row r="226" spans="2:23" s="560" customFormat="1" ht="14.25">
      <c r="B226" s="561"/>
      <c r="C226" s="562"/>
      <c r="D226" s="561"/>
      <c r="J226" s="563"/>
      <c r="K226" s="563"/>
      <c r="L226" s="564"/>
      <c r="M226" s="691"/>
      <c r="O226" s="563"/>
      <c r="P226" s="563"/>
      <c r="Q226" s="563"/>
      <c r="R226" s="563"/>
      <c r="S226" s="563"/>
      <c r="T226" s="563"/>
      <c r="U226" s="563"/>
      <c r="V226" s="563"/>
      <c r="W226" s="563"/>
    </row>
    <row r="227" spans="2:23" s="560" customFormat="1" ht="14.25">
      <c r="B227" s="561"/>
      <c r="C227" s="562"/>
      <c r="D227" s="561"/>
      <c r="J227" s="563"/>
      <c r="K227" s="563"/>
      <c r="L227" s="564"/>
      <c r="M227" s="691"/>
      <c r="O227" s="563"/>
      <c r="P227" s="563"/>
      <c r="Q227" s="563"/>
      <c r="R227" s="563"/>
      <c r="S227" s="563"/>
      <c r="T227" s="563"/>
      <c r="U227" s="563"/>
      <c r="V227" s="563"/>
      <c r="W227" s="563"/>
    </row>
    <row r="228" spans="2:23" s="560" customFormat="1" ht="14.25">
      <c r="B228" s="561"/>
      <c r="C228" s="562"/>
      <c r="D228" s="561"/>
      <c r="J228" s="563"/>
      <c r="K228" s="563"/>
      <c r="L228" s="564"/>
      <c r="M228" s="691"/>
      <c r="O228" s="563"/>
      <c r="P228" s="563"/>
      <c r="Q228" s="563"/>
      <c r="R228" s="563"/>
      <c r="S228" s="563"/>
      <c r="T228" s="563"/>
      <c r="U228" s="563"/>
      <c r="V228" s="563"/>
      <c r="W228" s="563"/>
    </row>
    <row r="229" spans="2:23" s="560" customFormat="1" ht="14.25">
      <c r="B229" s="561"/>
      <c r="C229" s="562"/>
      <c r="D229" s="561"/>
      <c r="J229" s="563"/>
      <c r="K229" s="563"/>
      <c r="L229" s="564"/>
      <c r="M229" s="691"/>
      <c r="O229" s="563"/>
      <c r="P229" s="563"/>
      <c r="Q229" s="563"/>
      <c r="R229" s="563"/>
      <c r="S229" s="563"/>
      <c r="T229" s="563"/>
      <c r="U229" s="563"/>
      <c r="V229" s="563"/>
      <c r="W229" s="563"/>
    </row>
    <row r="230" spans="2:23" s="560" customFormat="1" ht="14.25">
      <c r="B230" s="561"/>
      <c r="C230" s="562"/>
      <c r="D230" s="561"/>
      <c r="J230" s="563"/>
      <c r="K230" s="563"/>
      <c r="L230" s="564"/>
      <c r="M230" s="691"/>
      <c r="O230" s="563"/>
      <c r="P230" s="563"/>
      <c r="Q230" s="563"/>
      <c r="R230" s="563"/>
      <c r="S230" s="563"/>
      <c r="T230" s="563"/>
      <c r="U230" s="563"/>
      <c r="V230" s="563"/>
      <c r="W230" s="563"/>
    </row>
    <row r="231" spans="2:23" s="560" customFormat="1" ht="14.25">
      <c r="B231" s="561"/>
      <c r="C231" s="562"/>
      <c r="D231" s="561"/>
      <c r="J231" s="563"/>
      <c r="K231" s="563"/>
      <c r="L231" s="564"/>
      <c r="M231" s="691"/>
      <c r="O231" s="563"/>
      <c r="P231" s="563"/>
      <c r="Q231" s="563"/>
      <c r="R231" s="563"/>
      <c r="S231" s="563"/>
      <c r="T231" s="563"/>
      <c r="U231" s="563"/>
      <c r="V231" s="563"/>
      <c r="W231" s="563"/>
    </row>
    <row r="232" spans="2:23" s="560" customFormat="1" ht="14.25">
      <c r="B232" s="561"/>
      <c r="C232" s="562"/>
      <c r="D232" s="561"/>
      <c r="J232" s="563"/>
      <c r="K232" s="563"/>
      <c r="L232" s="564"/>
      <c r="M232" s="691"/>
      <c r="O232" s="563"/>
      <c r="P232" s="563"/>
      <c r="Q232" s="563"/>
      <c r="R232" s="563"/>
      <c r="S232" s="563"/>
      <c r="T232" s="563"/>
      <c r="U232" s="563"/>
      <c r="V232" s="563"/>
      <c r="W232" s="563"/>
    </row>
    <row r="233" spans="2:23" s="560" customFormat="1" ht="14.25">
      <c r="B233" s="561"/>
      <c r="C233" s="562"/>
      <c r="D233" s="561"/>
      <c r="J233" s="563"/>
      <c r="K233" s="563"/>
      <c r="L233" s="564"/>
      <c r="M233" s="691"/>
      <c r="O233" s="563"/>
      <c r="P233" s="563"/>
      <c r="Q233" s="563"/>
      <c r="R233" s="563"/>
      <c r="S233" s="563"/>
      <c r="T233" s="563"/>
      <c r="U233" s="563"/>
      <c r="V233" s="563"/>
      <c r="W233" s="563"/>
    </row>
    <row r="234" spans="2:23" s="560" customFormat="1" ht="14.25">
      <c r="B234" s="561"/>
      <c r="C234" s="562"/>
      <c r="D234" s="561"/>
      <c r="J234" s="563"/>
      <c r="K234" s="563"/>
      <c r="L234" s="564"/>
      <c r="M234" s="691"/>
      <c r="O234" s="563"/>
      <c r="P234" s="563"/>
      <c r="Q234" s="563"/>
      <c r="R234" s="563"/>
      <c r="S234" s="563"/>
      <c r="T234" s="563"/>
      <c r="U234" s="563"/>
      <c r="V234" s="563"/>
      <c r="W234" s="563"/>
    </row>
    <row r="235" spans="2:23" s="560" customFormat="1" ht="14.25">
      <c r="B235" s="561"/>
      <c r="C235" s="562"/>
      <c r="D235" s="561"/>
      <c r="J235" s="563"/>
      <c r="K235" s="563"/>
      <c r="L235" s="564"/>
      <c r="M235" s="691"/>
      <c r="O235" s="563"/>
      <c r="P235" s="563"/>
      <c r="Q235" s="563"/>
      <c r="R235" s="563"/>
      <c r="S235" s="563"/>
      <c r="T235" s="563"/>
      <c r="U235" s="563"/>
      <c r="V235" s="563"/>
      <c r="W235" s="563"/>
    </row>
    <row r="236" spans="2:23" s="560" customFormat="1" ht="14.25">
      <c r="B236" s="561"/>
      <c r="C236" s="562"/>
      <c r="D236" s="561"/>
      <c r="J236" s="563"/>
      <c r="K236" s="563"/>
      <c r="L236" s="564"/>
      <c r="M236" s="691"/>
      <c r="O236" s="563"/>
      <c r="P236" s="563"/>
      <c r="Q236" s="563"/>
      <c r="R236" s="563"/>
      <c r="S236" s="563"/>
      <c r="T236" s="563"/>
      <c r="U236" s="563"/>
      <c r="V236" s="563"/>
      <c r="W236" s="563"/>
    </row>
    <row r="237" spans="2:23" s="560" customFormat="1" ht="14.25">
      <c r="B237" s="561"/>
      <c r="C237" s="562"/>
      <c r="D237" s="561"/>
      <c r="J237" s="563"/>
      <c r="K237" s="563"/>
      <c r="L237" s="564"/>
      <c r="M237" s="691"/>
      <c r="O237" s="563"/>
      <c r="P237" s="563"/>
      <c r="Q237" s="563"/>
      <c r="R237" s="563"/>
      <c r="S237" s="563"/>
      <c r="T237" s="563"/>
      <c r="U237" s="563"/>
      <c r="V237" s="563"/>
      <c r="W237" s="563"/>
    </row>
    <row r="238" spans="2:23" s="560" customFormat="1" ht="14.25">
      <c r="B238" s="561"/>
      <c r="C238" s="562"/>
      <c r="D238" s="561"/>
      <c r="J238" s="563"/>
      <c r="K238" s="563"/>
      <c r="L238" s="564"/>
      <c r="M238" s="691"/>
      <c r="O238" s="563"/>
      <c r="P238" s="563"/>
      <c r="Q238" s="563"/>
      <c r="R238" s="563"/>
      <c r="S238" s="563"/>
      <c r="T238" s="563"/>
      <c r="U238" s="563"/>
      <c r="V238" s="563"/>
      <c r="W238" s="563"/>
    </row>
    <row r="239" spans="2:23" s="560" customFormat="1" ht="14.25">
      <c r="B239" s="561"/>
      <c r="C239" s="562"/>
      <c r="D239" s="561"/>
      <c r="J239" s="563"/>
      <c r="K239" s="563"/>
      <c r="L239" s="564"/>
      <c r="M239" s="691"/>
      <c r="O239" s="563"/>
      <c r="P239" s="563"/>
      <c r="Q239" s="563"/>
      <c r="R239" s="563"/>
      <c r="S239" s="563"/>
      <c r="T239" s="563"/>
      <c r="U239" s="563"/>
      <c r="V239" s="563"/>
      <c r="W239" s="563"/>
    </row>
    <row r="240" spans="2:23" s="560" customFormat="1" ht="14.25">
      <c r="B240" s="561"/>
      <c r="C240" s="562"/>
      <c r="D240" s="561"/>
      <c r="J240" s="563"/>
      <c r="K240" s="563"/>
      <c r="L240" s="564"/>
      <c r="M240" s="691"/>
      <c r="O240" s="563"/>
      <c r="P240" s="563"/>
      <c r="Q240" s="563"/>
      <c r="R240" s="563"/>
      <c r="S240" s="563"/>
      <c r="T240" s="563"/>
      <c r="U240" s="563"/>
      <c r="V240" s="563"/>
      <c r="W240" s="563"/>
    </row>
    <row r="241" spans="2:23" s="560" customFormat="1" ht="14.25">
      <c r="B241" s="561"/>
      <c r="C241" s="562"/>
      <c r="D241" s="561"/>
      <c r="J241" s="563"/>
      <c r="K241" s="563"/>
      <c r="L241" s="564"/>
      <c r="M241" s="691"/>
      <c r="O241" s="563"/>
      <c r="P241" s="563"/>
      <c r="Q241" s="563"/>
      <c r="R241" s="563"/>
      <c r="S241" s="563"/>
      <c r="T241" s="563"/>
      <c r="U241" s="563"/>
      <c r="V241" s="563"/>
      <c r="W241" s="563"/>
    </row>
    <row r="242" spans="2:23" s="560" customFormat="1" ht="14.25">
      <c r="B242" s="561"/>
      <c r="C242" s="562"/>
      <c r="D242" s="561"/>
      <c r="J242" s="563"/>
      <c r="K242" s="563"/>
      <c r="L242" s="564"/>
      <c r="M242" s="691"/>
      <c r="O242" s="563"/>
      <c r="P242" s="563"/>
      <c r="Q242" s="563"/>
      <c r="R242" s="563"/>
      <c r="S242" s="563"/>
      <c r="T242" s="563"/>
      <c r="U242" s="563"/>
      <c r="V242" s="563"/>
      <c r="W242" s="563"/>
    </row>
    <row r="243" spans="2:23" s="560" customFormat="1" ht="14.25">
      <c r="B243" s="561"/>
      <c r="C243" s="562"/>
      <c r="D243" s="561"/>
      <c r="J243" s="563"/>
      <c r="K243" s="563"/>
      <c r="L243" s="564"/>
      <c r="M243" s="691"/>
      <c r="O243" s="563"/>
      <c r="P243" s="563"/>
      <c r="Q243" s="563"/>
      <c r="R243" s="563"/>
      <c r="S243" s="563"/>
      <c r="T243" s="563"/>
      <c r="U243" s="563"/>
      <c r="V243" s="563"/>
      <c r="W243" s="563"/>
    </row>
    <row r="244" spans="2:23" s="560" customFormat="1" ht="14.25">
      <c r="B244" s="561"/>
      <c r="C244" s="562"/>
      <c r="D244" s="561"/>
      <c r="J244" s="563"/>
      <c r="K244" s="563"/>
      <c r="L244" s="564"/>
      <c r="M244" s="691"/>
      <c r="O244" s="563"/>
      <c r="P244" s="563"/>
      <c r="Q244" s="563"/>
      <c r="R244" s="563"/>
      <c r="S244" s="563"/>
      <c r="T244" s="563"/>
      <c r="U244" s="563"/>
      <c r="V244" s="563"/>
      <c r="W244" s="563"/>
    </row>
    <row r="245" spans="2:23" s="560" customFormat="1" ht="14.25">
      <c r="B245" s="561"/>
      <c r="C245" s="562"/>
      <c r="D245" s="561"/>
      <c r="J245" s="563"/>
      <c r="K245" s="563"/>
      <c r="L245" s="564"/>
      <c r="M245" s="691"/>
      <c r="O245" s="563"/>
      <c r="P245" s="563"/>
      <c r="Q245" s="563"/>
      <c r="R245" s="563"/>
      <c r="S245" s="563"/>
      <c r="T245" s="563"/>
      <c r="U245" s="563"/>
      <c r="V245" s="563"/>
      <c r="W245" s="563"/>
    </row>
    <row r="246" spans="2:23" s="560" customFormat="1" ht="14.25">
      <c r="B246" s="561"/>
      <c r="C246" s="562"/>
      <c r="D246" s="561"/>
      <c r="J246" s="563"/>
      <c r="K246" s="563"/>
      <c r="L246" s="564"/>
      <c r="M246" s="691"/>
      <c r="O246" s="563"/>
      <c r="P246" s="563"/>
      <c r="Q246" s="563"/>
      <c r="R246" s="563"/>
      <c r="S246" s="563"/>
      <c r="T246" s="563"/>
      <c r="U246" s="563"/>
      <c r="V246" s="563"/>
      <c r="W246" s="563"/>
    </row>
    <row r="247" spans="2:23" s="560" customFormat="1" ht="14.25">
      <c r="B247" s="561"/>
      <c r="C247" s="562"/>
      <c r="D247" s="561"/>
      <c r="J247" s="563"/>
      <c r="K247" s="563"/>
      <c r="L247" s="564"/>
      <c r="M247" s="691"/>
      <c r="O247" s="563"/>
      <c r="P247" s="563"/>
      <c r="Q247" s="563"/>
      <c r="R247" s="563"/>
      <c r="S247" s="563"/>
      <c r="T247" s="563"/>
      <c r="U247" s="563"/>
      <c r="V247" s="563"/>
      <c r="W247" s="563"/>
    </row>
    <row r="248" spans="2:23" s="560" customFormat="1" ht="14.25">
      <c r="B248" s="561"/>
      <c r="C248" s="562"/>
      <c r="D248" s="561"/>
      <c r="J248" s="563"/>
      <c r="K248" s="563"/>
      <c r="L248" s="564"/>
      <c r="M248" s="691"/>
      <c r="O248" s="563"/>
      <c r="P248" s="563"/>
      <c r="Q248" s="563"/>
      <c r="R248" s="563"/>
      <c r="S248" s="563"/>
      <c r="T248" s="563"/>
      <c r="U248" s="563"/>
      <c r="V248" s="563"/>
      <c r="W248" s="563"/>
    </row>
    <row r="249" spans="2:23" s="560" customFormat="1" ht="14.25">
      <c r="B249" s="561"/>
      <c r="C249" s="562"/>
      <c r="D249" s="561"/>
      <c r="J249" s="563"/>
      <c r="K249" s="563"/>
      <c r="L249" s="564"/>
      <c r="M249" s="691"/>
      <c r="O249" s="563"/>
      <c r="P249" s="563"/>
      <c r="Q249" s="563"/>
      <c r="R249" s="563"/>
      <c r="S249" s="563"/>
      <c r="T249" s="563"/>
      <c r="U249" s="563"/>
      <c r="V249" s="563"/>
      <c r="W249" s="563"/>
    </row>
    <row r="250" spans="2:23" s="560" customFormat="1" ht="14.25">
      <c r="B250" s="561"/>
      <c r="C250" s="562"/>
      <c r="D250" s="561"/>
      <c r="J250" s="563"/>
      <c r="K250" s="563"/>
      <c r="L250" s="564"/>
      <c r="M250" s="691"/>
      <c r="O250" s="563"/>
      <c r="P250" s="563"/>
      <c r="Q250" s="563"/>
      <c r="R250" s="563"/>
      <c r="S250" s="563"/>
      <c r="T250" s="563"/>
      <c r="U250" s="563"/>
      <c r="V250" s="563"/>
      <c r="W250" s="563"/>
    </row>
    <row r="251" spans="2:23" s="560" customFormat="1" ht="14.25">
      <c r="B251" s="561"/>
      <c r="C251" s="562"/>
      <c r="D251" s="561"/>
      <c r="J251" s="563"/>
      <c r="K251" s="563"/>
      <c r="L251" s="564"/>
      <c r="M251" s="691"/>
      <c r="O251" s="563"/>
      <c r="P251" s="563"/>
      <c r="Q251" s="563"/>
      <c r="R251" s="563"/>
      <c r="S251" s="563"/>
      <c r="T251" s="563"/>
      <c r="U251" s="563"/>
      <c r="V251" s="563"/>
      <c r="W251" s="563"/>
    </row>
    <row r="252" spans="2:23" s="560" customFormat="1" ht="14.25">
      <c r="B252" s="561"/>
      <c r="C252" s="562"/>
      <c r="D252" s="561"/>
      <c r="J252" s="563"/>
      <c r="K252" s="563"/>
      <c r="L252" s="564"/>
      <c r="M252" s="691"/>
      <c r="O252" s="563"/>
      <c r="P252" s="563"/>
      <c r="Q252" s="563"/>
      <c r="R252" s="563"/>
      <c r="S252" s="563"/>
      <c r="T252" s="563"/>
      <c r="U252" s="563"/>
      <c r="V252" s="563"/>
      <c r="W252" s="563"/>
    </row>
    <row r="253" spans="2:23" s="560" customFormat="1" ht="14.25">
      <c r="B253" s="561"/>
      <c r="C253" s="562"/>
      <c r="D253" s="561"/>
      <c r="J253" s="563"/>
      <c r="K253" s="563"/>
      <c r="L253" s="564"/>
      <c r="M253" s="691"/>
      <c r="O253" s="563"/>
      <c r="P253" s="563"/>
      <c r="Q253" s="563"/>
      <c r="R253" s="563"/>
      <c r="S253" s="563"/>
      <c r="T253" s="563"/>
      <c r="U253" s="563"/>
      <c r="V253" s="563"/>
      <c r="W253" s="563"/>
    </row>
    <row r="254" spans="2:23" s="560" customFormat="1" ht="14.25">
      <c r="B254" s="561"/>
      <c r="C254" s="562"/>
      <c r="D254" s="561"/>
      <c r="J254" s="563"/>
      <c r="K254" s="563"/>
      <c r="L254" s="564"/>
      <c r="M254" s="691"/>
      <c r="O254" s="563"/>
      <c r="P254" s="563"/>
      <c r="Q254" s="563"/>
      <c r="R254" s="563"/>
      <c r="S254" s="563"/>
      <c r="T254" s="563"/>
      <c r="U254" s="563"/>
      <c r="V254" s="563"/>
      <c r="W254" s="563"/>
    </row>
    <row r="255" spans="2:23" s="560" customFormat="1" ht="14.25">
      <c r="B255" s="561"/>
      <c r="C255" s="562"/>
      <c r="D255" s="561"/>
      <c r="J255" s="563"/>
      <c r="K255" s="563"/>
      <c r="L255" s="564"/>
      <c r="M255" s="691"/>
      <c r="O255" s="563"/>
      <c r="P255" s="563"/>
      <c r="Q255" s="563"/>
      <c r="R255" s="563"/>
      <c r="S255" s="563"/>
      <c r="T255" s="563"/>
      <c r="U255" s="563"/>
      <c r="V255" s="563"/>
      <c r="W255" s="563"/>
    </row>
    <row r="256" spans="2:23" s="560" customFormat="1" ht="14.25">
      <c r="B256" s="561"/>
      <c r="C256" s="562"/>
      <c r="D256" s="561"/>
      <c r="J256" s="563"/>
      <c r="K256" s="563"/>
      <c r="L256" s="564"/>
      <c r="M256" s="691"/>
      <c r="O256" s="563"/>
      <c r="P256" s="563"/>
      <c r="Q256" s="563"/>
      <c r="R256" s="563"/>
      <c r="S256" s="563"/>
      <c r="T256" s="563"/>
      <c r="U256" s="563"/>
      <c r="V256" s="563"/>
      <c r="W256" s="563"/>
    </row>
    <row r="257" spans="2:23" s="560" customFormat="1" ht="14.25">
      <c r="B257" s="561"/>
      <c r="C257" s="562"/>
      <c r="D257" s="561"/>
      <c r="J257" s="563"/>
      <c r="K257" s="563"/>
      <c r="L257" s="564"/>
      <c r="M257" s="691"/>
      <c r="O257" s="563"/>
      <c r="P257" s="563"/>
      <c r="Q257" s="563"/>
      <c r="R257" s="563"/>
      <c r="S257" s="563"/>
      <c r="T257" s="563"/>
      <c r="U257" s="563"/>
      <c r="V257" s="563"/>
      <c r="W257" s="563"/>
    </row>
    <row r="258" spans="2:23" s="560" customFormat="1" ht="14.25">
      <c r="B258" s="561"/>
      <c r="C258" s="562"/>
      <c r="D258" s="561"/>
      <c r="J258" s="563"/>
      <c r="K258" s="563"/>
      <c r="L258" s="564"/>
      <c r="M258" s="691"/>
      <c r="O258" s="563"/>
      <c r="P258" s="563"/>
      <c r="Q258" s="563"/>
      <c r="R258" s="563"/>
      <c r="S258" s="563"/>
      <c r="T258" s="563"/>
      <c r="U258" s="563"/>
      <c r="V258" s="563"/>
      <c r="W258" s="563"/>
    </row>
    <row r="259" spans="2:23" s="560" customFormat="1" ht="14.25">
      <c r="B259" s="561"/>
      <c r="C259" s="562"/>
      <c r="D259" s="561"/>
      <c r="J259" s="563"/>
      <c r="K259" s="563"/>
      <c r="L259" s="564"/>
      <c r="M259" s="691"/>
      <c r="O259" s="563"/>
      <c r="P259" s="563"/>
      <c r="Q259" s="563"/>
      <c r="R259" s="563"/>
      <c r="S259" s="563"/>
      <c r="T259" s="563"/>
      <c r="U259" s="563"/>
      <c r="V259" s="563"/>
      <c r="W259" s="563"/>
    </row>
    <row r="260" spans="2:23" s="560" customFormat="1" ht="14.25">
      <c r="B260" s="561"/>
      <c r="C260" s="562"/>
      <c r="D260" s="561"/>
      <c r="J260" s="563"/>
      <c r="K260" s="563"/>
      <c r="L260" s="564"/>
      <c r="M260" s="691"/>
      <c r="O260" s="563"/>
      <c r="P260" s="563"/>
      <c r="Q260" s="563"/>
      <c r="R260" s="563"/>
      <c r="S260" s="563"/>
      <c r="T260" s="563"/>
      <c r="U260" s="563"/>
      <c r="V260" s="563"/>
      <c r="W260" s="563"/>
    </row>
    <row r="261" spans="2:23" s="560" customFormat="1" ht="14.25">
      <c r="B261" s="561"/>
      <c r="C261" s="562"/>
      <c r="D261" s="561"/>
      <c r="J261" s="563"/>
      <c r="K261" s="563"/>
      <c r="L261" s="564"/>
      <c r="M261" s="691"/>
      <c r="O261" s="563"/>
      <c r="P261" s="563"/>
      <c r="Q261" s="563"/>
      <c r="R261" s="563"/>
      <c r="S261" s="563"/>
      <c r="T261" s="563"/>
      <c r="U261" s="563"/>
      <c r="V261" s="563"/>
      <c r="W261" s="563"/>
    </row>
    <row r="262" spans="2:23" s="560" customFormat="1" ht="14.25">
      <c r="B262" s="561"/>
      <c r="C262" s="562"/>
      <c r="D262" s="561"/>
      <c r="J262" s="563"/>
      <c r="K262" s="563"/>
      <c r="L262" s="564"/>
      <c r="M262" s="691"/>
      <c r="O262" s="563"/>
      <c r="P262" s="563"/>
      <c r="Q262" s="563"/>
      <c r="R262" s="563"/>
      <c r="S262" s="563"/>
      <c r="T262" s="563"/>
      <c r="U262" s="563"/>
      <c r="V262" s="563"/>
      <c r="W262" s="563"/>
    </row>
    <row r="263" spans="2:23" s="560" customFormat="1" ht="14.25">
      <c r="B263" s="561"/>
      <c r="C263" s="562"/>
      <c r="D263" s="561"/>
      <c r="J263" s="563"/>
      <c r="K263" s="563"/>
      <c r="L263" s="564"/>
      <c r="M263" s="691"/>
      <c r="O263" s="563"/>
      <c r="P263" s="563"/>
      <c r="Q263" s="563"/>
      <c r="R263" s="563"/>
      <c r="S263" s="563"/>
      <c r="T263" s="563"/>
      <c r="U263" s="563"/>
      <c r="V263" s="563"/>
      <c r="W263" s="563"/>
    </row>
    <row r="264" spans="2:23" s="560" customFormat="1" ht="14.25">
      <c r="B264" s="561"/>
      <c r="C264" s="562"/>
      <c r="D264" s="561"/>
      <c r="J264" s="563"/>
      <c r="K264" s="563"/>
      <c r="L264" s="564"/>
      <c r="M264" s="691"/>
      <c r="O264" s="563"/>
      <c r="P264" s="563"/>
      <c r="Q264" s="563"/>
      <c r="R264" s="563"/>
      <c r="S264" s="563"/>
      <c r="T264" s="563"/>
      <c r="U264" s="563"/>
      <c r="V264" s="563"/>
      <c r="W264" s="563"/>
    </row>
    <row r="265" spans="2:23" s="560" customFormat="1" ht="14.25">
      <c r="B265" s="561"/>
      <c r="C265" s="562"/>
      <c r="D265" s="561"/>
      <c r="J265" s="563"/>
      <c r="K265" s="563"/>
      <c r="L265" s="564"/>
      <c r="M265" s="691"/>
      <c r="O265" s="563"/>
      <c r="P265" s="563"/>
      <c r="Q265" s="563"/>
      <c r="R265" s="563"/>
      <c r="S265" s="563"/>
      <c r="T265" s="563"/>
      <c r="U265" s="563"/>
      <c r="V265" s="563"/>
      <c r="W265" s="563"/>
    </row>
    <row r="266" spans="2:23" s="560" customFormat="1" ht="14.25">
      <c r="B266" s="561"/>
      <c r="C266" s="562"/>
      <c r="D266" s="561"/>
      <c r="J266" s="563"/>
      <c r="K266" s="563"/>
      <c r="L266" s="564"/>
      <c r="M266" s="691"/>
      <c r="O266" s="563"/>
      <c r="P266" s="563"/>
      <c r="Q266" s="563"/>
      <c r="R266" s="563"/>
      <c r="S266" s="563"/>
      <c r="T266" s="563"/>
      <c r="U266" s="563"/>
      <c r="V266" s="563"/>
      <c r="W266" s="563"/>
    </row>
    <row r="267" spans="2:23" s="560" customFormat="1" ht="14.25">
      <c r="B267" s="561"/>
      <c r="C267" s="562"/>
      <c r="D267" s="561"/>
      <c r="J267" s="563"/>
      <c r="K267" s="563"/>
      <c r="L267" s="564"/>
      <c r="M267" s="691"/>
      <c r="O267" s="563"/>
      <c r="P267" s="563"/>
      <c r="Q267" s="563"/>
      <c r="R267" s="563"/>
      <c r="S267" s="563"/>
      <c r="T267" s="563"/>
      <c r="U267" s="563"/>
      <c r="V267" s="563"/>
      <c r="W267" s="563"/>
    </row>
    <row r="268" spans="2:23" s="560" customFormat="1" ht="14.25">
      <c r="B268" s="561"/>
      <c r="C268" s="562"/>
      <c r="D268" s="561"/>
      <c r="J268" s="563"/>
      <c r="K268" s="563"/>
      <c r="L268" s="564"/>
      <c r="M268" s="691"/>
      <c r="O268" s="563"/>
      <c r="P268" s="563"/>
      <c r="Q268" s="563"/>
      <c r="R268" s="563"/>
      <c r="S268" s="563"/>
      <c r="T268" s="563"/>
      <c r="U268" s="563"/>
      <c r="V268" s="563"/>
      <c r="W268" s="563"/>
    </row>
    <row r="269" spans="2:23" s="560" customFormat="1" ht="14.25">
      <c r="B269" s="561"/>
      <c r="C269" s="562"/>
      <c r="D269" s="561"/>
      <c r="J269" s="563"/>
      <c r="K269" s="563"/>
      <c r="L269" s="564"/>
      <c r="M269" s="691"/>
      <c r="O269" s="563"/>
      <c r="P269" s="563"/>
      <c r="Q269" s="563"/>
      <c r="R269" s="563"/>
      <c r="S269" s="563"/>
      <c r="T269" s="563"/>
      <c r="U269" s="563"/>
      <c r="V269" s="563"/>
      <c r="W269" s="563"/>
    </row>
    <row r="270" spans="2:23" s="560" customFormat="1" ht="14.25">
      <c r="B270" s="561"/>
      <c r="C270" s="562"/>
      <c r="D270" s="561"/>
      <c r="J270" s="563"/>
      <c r="K270" s="563"/>
      <c r="L270" s="564"/>
      <c r="M270" s="691"/>
      <c r="O270" s="563"/>
      <c r="P270" s="563"/>
      <c r="Q270" s="563"/>
      <c r="R270" s="563"/>
      <c r="S270" s="563"/>
      <c r="T270" s="563"/>
      <c r="U270" s="563"/>
      <c r="V270" s="563"/>
      <c r="W270" s="563"/>
    </row>
    <row r="271" spans="2:23" s="560" customFormat="1" ht="14.25">
      <c r="B271" s="561"/>
      <c r="C271" s="562"/>
      <c r="D271" s="561"/>
      <c r="J271" s="563"/>
      <c r="K271" s="563"/>
      <c r="L271" s="564"/>
      <c r="M271" s="691"/>
      <c r="O271" s="563"/>
      <c r="P271" s="563"/>
      <c r="Q271" s="563"/>
      <c r="R271" s="563"/>
      <c r="S271" s="563"/>
      <c r="T271" s="563"/>
      <c r="U271" s="563"/>
      <c r="V271" s="563"/>
      <c r="W271" s="563"/>
    </row>
    <row r="272" spans="2:23" s="560" customFormat="1" ht="14.25">
      <c r="B272" s="561"/>
      <c r="C272" s="562"/>
      <c r="D272" s="561"/>
      <c r="J272" s="563"/>
      <c r="K272" s="563"/>
      <c r="L272" s="564"/>
      <c r="M272" s="691"/>
      <c r="O272" s="563"/>
      <c r="P272" s="563"/>
      <c r="Q272" s="563"/>
      <c r="R272" s="563"/>
      <c r="S272" s="563"/>
      <c r="T272" s="563"/>
      <c r="U272" s="563"/>
      <c r="V272" s="563"/>
      <c r="W272" s="563"/>
    </row>
    <row r="273" spans="2:23" s="560" customFormat="1" ht="14.25">
      <c r="B273" s="561"/>
      <c r="C273" s="562"/>
      <c r="D273" s="561"/>
      <c r="J273" s="563"/>
      <c r="K273" s="563"/>
      <c r="L273" s="564"/>
      <c r="M273" s="691"/>
      <c r="O273" s="563"/>
      <c r="P273" s="563"/>
      <c r="Q273" s="563"/>
      <c r="R273" s="563"/>
      <c r="S273" s="563"/>
      <c r="T273" s="563"/>
      <c r="U273" s="563"/>
      <c r="V273" s="563"/>
      <c r="W273" s="563"/>
    </row>
    <row r="274" spans="2:23" s="560" customFormat="1" ht="14.25">
      <c r="B274" s="561"/>
      <c r="C274" s="562"/>
      <c r="D274" s="561"/>
      <c r="J274" s="563"/>
      <c r="K274" s="563"/>
      <c r="L274" s="564"/>
      <c r="M274" s="691"/>
      <c r="O274" s="563"/>
      <c r="P274" s="563"/>
      <c r="Q274" s="563"/>
      <c r="R274" s="563"/>
      <c r="S274" s="563"/>
      <c r="T274" s="563"/>
      <c r="U274" s="563"/>
      <c r="V274" s="563"/>
      <c r="W274" s="563"/>
    </row>
    <row r="275" spans="2:23" s="560" customFormat="1" ht="14.25">
      <c r="B275" s="561"/>
      <c r="C275" s="562"/>
      <c r="D275" s="561"/>
      <c r="J275" s="563"/>
      <c r="K275" s="563"/>
      <c r="L275" s="564"/>
      <c r="M275" s="691"/>
      <c r="O275" s="563"/>
      <c r="P275" s="563"/>
      <c r="Q275" s="563"/>
      <c r="R275" s="563"/>
      <c r="S275" s="563"/>
      <c r="T275" s="563"/>
      <c r="U275" s="563"/>
      <c r="V275" s="563"/>
      <c r="W275" s="563"/>
    </row>
    <row r="276" spans="2:23" s="560" customFormat="1" ht="14.25">
      <c r="B276" s="561"/>
      <c r="C276" s="562"/>
      <c r="D276" s="561"/>
      <c r="J276" s="563"/>
      <c r="K276" s="563"/>
      <c r="L276" s="564"/>
      <c r="M276" s="691"/>
      <c r="O276" s="563"/>
      <c r="P276" s="563"/>
      <c r="Q276" s="563"/>
      <c r="R276" s="563"/>
      <c r="S276" s="563"/>
      <c r="T276" s="563"/>
      <c r="U276" s="563"/>
      <c r="V276" s="563"/>
      <c r="W276" s="563"/>
    </row>
    <row r="277" spans="2:23" s="560" customFormat="1" ht="14.25">
      <c r="B277" s="561"/>
      <c r="C277" s="562"/>
      <c r="D277" s="561"/>
      <c r="J277" s="563"/>
      <c r="K277" s="563"/>
      <c r="L277" s="564"/>
      <c r="M277" s="691"/>
      <c r="O277" s="563"/>
      <c r="P277" s="563"/>
      <c r="Q277" s="563"/>
      <c r="R277" s="563"/>
      <c r="S277" s="563"/>
      <c r="T277" s="563"/>
      <c r="U277" s="563"/>
      <c r="V277" s="563"/>
      <c r="W277" s="563"/>
    </row>
    <row r="278" spans="2:23" s="560" customFormat="1" ht="14.25">
      <c r="B278" s="561"/>
      <c r="C278" s="562"/>
      <c r="D278" s="561"/>
      <c r="J278" s="563"/>
      <c r="K278" s="563"/>
      <c r="L278" s="564"/>
      <c r="M278" s="691"/>
      <c r="O278" s="563"/>
      <c r="P278" s="563"/>
      <c r="Q278" s="563"/>
      <c r="R278" s="563"/>
      <c r="S278" s="563"/>
      <c r="T278" s="563"/>
      <c r="U278" s="563"/>
      <c r="V278" s="563"/>
      <c r="W278" s="563"/>
    </row>
    <row r="279" spans="2:23" s="560" customFormat="1" ht="14.25">
      <c r="B279" s="561"/>
      <c r="C279" s="562"/>
      <c r="D279" s="561"/>
      <c r="J279" s="563"/>
      <c r="K279" s="563"/>
      <c r="L279" s="564"/>
      <c r="M279" s="691"/>
      <c r="O279" s="563"/>
      <c r="P279" s="563"/>
      <c r="Q279" s="563"/>
      <c r="R279" s="563"/>
      <c r="S279" s="563"/>
      <c r="T279" s="563"/>
      <c r="U279" s="563"/>
      <c r="V279" s="563"/>
      <c r="W279" s="563"/>
    </row>
    <row r="280" spans="2:23" s="560" customFormat="1" ht="14.25">
      <c r="B280" s="561"/>
      <c r="C280" s="562"/>
      <c r="D280" s="561"/>
      <c r="J280" s="563"/>
      <c r="K280" s="563"/>
      <c r="L280" s="564"/>
      <c r="M280" s="691"/>
      <c r="O280" s="563"/>
      <c r="P280" s="563"/>
      <c r="Q280" s="563"/>
      <c r="R280" s="563"/>
      <c r="S280" s="563"/>
      <c r="T280" s="563"/>
      <c r="U280" s="563"/>
      <c r="V280" s="563"/>
      <c r="W280" s="563"/>
    </row>
    <row r="281" spans="2:23" s="560" customFormat="1" ht="14.25">
      <c r="B281" s="561"/>
      <c r="C281" s="562"/>
      <c r="D281" s="561"/>
      <c r="J281" s="563"/>
      <c r="K281" s="563"/>
      <c r="L281" s="564"/>
      <c r="M281" s="691"/>
      <c r="O281" s="563"/>
      <c r="P281" s="563"/>
      <c r="Q281" s="563"/>
      <c r="R281" s="563"/>
      <c r="S281" s="563"/>
      <c r="T281" s="563"/>
      <c r="U281" s="563"/>
      <c r="V281" s="563"/>
      <c r="W281" s="563"/>
    </row>
    <row r="282" spans="2:23" s="560" customFormat="1" ht="14.25">
      <c r="B282" s="561"/>
      <c r="C282" s="562"/>
      <c r="D282" s="561"/>
      <c r="J282" s="563"/>
      <c r="K282" s="563"/>
      <c r="L282" s="564"/>
      <c r="M282" s="691"/>
      <c r="O282" s="563"/>
      <c r="P282" s="563"/>
      <c r="Q282" s="563"/>
      <c r="R282" s="563"/>
      <c r="S282" s="563"/>
      <c r="T282" s="563"/>
      <c r="U282" s="563"/>
      <c r="V282" s="563"/>
      <c r="W282" s="563"/>
    </row>
    <row r="283" spans="2:23" s="560" customFormat="1" ht="14.25">
      <c r="B283" s="561"/>
      <c r="C283" s="562"/>
      <c r="D283" s="561"/>
      <c r="J283" s="563"/>
      <c r="K283" s="563"/>
      <c r="L283" s="564"/>
      <c r="M283" s="691"/>
      <c r="O283" s="563"/>
      <c r="P283" s="563"/>
      <c r="Q283" s="563"/>
      <c r="R283" s="563"/>
      <c r="S283" s="563"/>
      <c r="T283" s="563"/>
      <c r="U283" s="563"/>
      <c r="V283" s="563"/>
      <c r="W283" s="563"/>
    </row>
    <row r="284" spans="2:23" s="560" customFormat="1" ht="14.25">
      <c r="B284" s="561"/>
      <c r="C284" s="562"/>
      <c r="D284" s="561"/>
      <c r="J284" s="563"/>
      <c r="K284" s="563"/>
      <c r="L284" s="564"/>
      <c r="M284" s="691"/>
      <c r="O284" s="563"/>
      <c r="P284" s="563"/>
      <c r="Q284" s="563"/>
      <c r="R284" s="563"/>
      <c r="S284" s="563"/>
      <c r="T284" s="563"/>
      <c r="U284" s="563"/>
      <c r="V284" s="563"/>
      <c r="W284" s="563"/>
    </row>
    <row r="285" spans="2:23" s="560" customFormat="1" ht="14.25">
      <c r="B285" s="561"/>
      <c r="C285" s="562"/>
      <c r="D285" s="561"/>
      <c r="J285" s="563"/>
      <c r="K285" s="563"/>
      <c r="L285" s="564"/>
      <c r="M285" s="691"/>
      <c r="O285" s="563"/>
      <c r="P285" s="563"/>
      <c r="Q285" s="563"/>
      <c r="R285" s="563"/>
      <c r="S285" s="563"/>
      <c r="T285" s="563"/>
      <c r="U285" s="563"/>
      <c r="V285" s="563"/>
      <c r="W285" s="563"/>
    </row>
    <row r="286" spans="2:23" s="560" customFormat="1" ht="14.25">
      <c r="B286" s="561"/>
      <c r="C286" s="562"/>
      <c r="D286" s="561"/>
      <c r="J286" s="563"/>
      <c r="K286" s="563"/>
      <c r="L286" s="564"/>
      <c r="M286" s="691"/>
      <c r="O286" s="563"/>
      <c r="P286" s="563"/>
      <c r="Q286" s="563"/>
      <c r="R286" s="563"/>
      <c r="S286" s="563"/>
      <c r="T286" s="563"/>
      <c r="U286" s="563"/>
      <c r="V286" s="563"/>
      <c r="W286" s="563"/>
    </row>
    <row r="287" spans="2:23" s="560" customFormat="1" ht="14.25">
      <c r="B287" s="561"/>
      <c r="C287" s="562"/>
      <c r="D287" s="561"/>
      <c r="J287" s="563"/>
      <c r="K287" s="563"/>
      <c r="L287" s="564"/>
      <c r="M287" s="691"/>
      <c r="O287" s="563"/>
      <c r="P287" s="563"/>
      <c r="Q287" s="563"/>
      <c r="R287" s="563"/>
      <c r="S287" s="563"/>
      <c r="T287" s="563"/>
      <c r="U287" s="563"/>
      <c r="V287" s="563"/>
      <c r="W287" s="563"/>
    </row>
    <row r="288" spans="2:23" s="560" customFormat="1" ht="14.25">
      <c r="B288" s="561"/>
      <c r="C288" s="562"/>
      <c r="D288" s="561"/>
      <c r="J288" s="563"/>
      <c r="K288" s="563"/>
      <c r="L288" s="564"/>
      <c r="M288" s="691"/>
      <c r="O288" s="563"/>
      <c r="P288" s="563"/>
      <c r="Q288" s="563"/>
      <c r="R288" s="563"/>
      <c r="S288" s="563"/>
      <c r="T288" s="563"/>
      <c r="U288" s="563"/>
      <c r="V288" s="563"/>
      <c r="W288" s="563"/>
    </row>
    <row r="289" spans="2:23" s="560" customFormat="1" ht="14.25">
      <c r="B289" s="561"/>
      <c r="C289" s="562"/>
      <c r="D289" s="561"/>
      <c r="J289" s="563"/>
      <c r="K289" s="563"/>
      <c r="L289" s="564"/>
      <c r="M289" s="691"/>
      <c r="O289" s="563"/>
      <c r="P289" s="563"/>
      <c r="Q289" s="563"/>
      <c r="R289" s="563"/>
      <c r="S289" s="563"/>
      <c r="T289" s="563"/>
      <c r="U289" s="563"/>
      <c r="V289" s="563"/>
      <c r="W289" s="563"/>
    </row>
    <row r="290" spans="2:23" s="560" customFormat="1" ht="14.25">
      <c r="B290" s="561"/>
      <c r="C290" s="562"/>
      <c r="D290" s="561"/>
      <c r="J290" s="563"/>
      <c r="K290" s="563"/>
      <c r="L290" s="564"/>
      <c r="M290" s="691"/>
      <c r="O290" s="563"/>
      <c r="P290" s="563"/>
      <c r="Q290" s="563"/>
      <c r="R290" s="563"/>
      <c r="S290" s="563"/>
      <c r="T290" s="563"/>
      <c r="U290" s="563"/>
      <c r="V290" s="563"/>
      <c r="W290" s="563"/>
    </row>
    <row r="291" spans="2:23" s="560" customFormat="1" ht="14.25">
      <c r="B291" s="561"/>
      <c r="C291" s="562"/>
      <c r="D291" s="561"/>
      <c r="J291" s="563"/>
      <c r="K291" s="563"/>
      <c r="L291" s="564"/>
      <c r="M291" s="691"/>
      <c r="O291" s="563"/>
      <c r="P291" s="563"/>
      <c r="Q291" s="563"/>
      <c r="R291" s="563"/>
      <c r="S291" s="563"/>
      <c r="T291" s="563"/>
      <c r="U291" s="563"/>
      <c r="V291" s="563"/>
      <c r="W291" s="563"/>
    </row>
    <row r="292" spans="2:23" s="560" customFormat="1" ht="14.25">
      <c r="B292" s="561"/>
      <c r="C292" s="562"/>
      <c r="D292" s="561"/>
      <c r="J292" s="563"/>
      <c r="K292" s="563"/>
      <c r="L292" s="564"/>
      <c r="M292" s="691"/>
      <c r="O292" s="563"/>
      <c r="P292" s="563"/>
      <c r="Q292" s="563"/>
      <c r="R292" s="563"/>
      <c r="S292" s="563"/>
      <c r="T292" s="563"/>
      <c r="U292" s="563"/>
      <c r="V292" s="563"/>
      <c r="W292" s="563"/>
    </row>
    <row r="293" spans="2:23" s="560" customFormat="1" ht="14.25">
      <c r="B293" s="561"/>
      <c r="C293" s="562"/>
      <c r="D293" s="561"/>
      <c r="J293" s="563"/>
      <c r="K293" s="563"/>
      <c r="L293" s="564"/>
      <c r="M293" s="691"/>
      <c r="O293" s="563"/>
      <c r="P293" s="563"/>
      <c r="Q293" s="563"/>
      <c r="R293" s="563"/>
      <c r="S293" s="563"/>
      <c r="T293" s="563"/>
      <c r="U293" s="563"/>
      <c r="V293" s="563"/>
      <c r="W293" s="563"/>
    </row>
    <row r="294" spans="2:23" s="560" customFormat="1" ht="14.25">
      <c r="B294" s="561"/>
      <c r="C294" s="562"/>
      <c r="D294" s="561"/>
      <c r="J294" s="563"/>
      <c r="K294" s="563"/>
      <c r="L294" s="564"/>
      <c r="M294" s="691"/>
      <c r="O294" s="563"/>
      <c r="P294" s="563"/>
      <c r="Q294" s="563"/>
      <c r="R294" s="563"/>
      <c r="S294" s="563"/>
      <c r="T294" s="563"/>
      <c r="U294" s="563"/>
      <c r="V294" s="563"/>
      <c r="W294" s="563"/>
    </row>
    <row r="295" spans="2:23" s="560" customFormat="1" ht="14.25">
      <c r="B295" s="561"/>
      <c r="C295" s="562"/>
      <c r="D295" s="561"/>
      <c r="J295" s="563"/>
      <c r="K295" s="563"/>
      <c r="L295" s="564"/>
      <c r="M295" s="691"/>
      <c r="O295" s="563"/>
      <c r="P295" s="563"/>
      <c r="Q295" s="563"/>
      <c r="R295" s="563"/>
      <c r="S295" s="563"/>
      <c r="T295" s="563"/>
      <c r="U295" s="563"/>
      <c r="V295" s="563"/>
      <c r="W295" s="563"/>
    </row>
    <row r="296" spans="2:23" s="560" customFormat="1" ht="14.25">
      <c r="B296" s="561"/>
      <c r="C296" s="562"/>
      <c r="D296" s="561"/>
      <c r="J296" s="563"/>
      <c r="K296" s="563"/>
      <c r="L296" s="564"/>
      <c r="M296" s="691"/>
      <c r="O296" s="563"/>
      <c r="P296" s="563"/>
      <c r="Q296" s="563"/>
      <c r="R296" s="563"/>
      <c r="S296" s="563"/>
      <c r="T296" s="563"/>
      <c r="U296" s="563"/>
      <c r="V296" s="563"/>
      <c r="W296" s="563"/>
    </row>
    <row r="297" spans="2:23" s="560" customFormat="1" ht="14.25">
      <c r="B297" s="561"/>
      <c r="C297" s="562"/>
      <c r="D297" s="561"/>
      <c r="J297" s="563"/>
      <c r="K297" s="563"/>
      <c r="L297" s="564"/>
      <c r="M297" s="691"/>
      <c r="O297" s="563"/>
      <c r="P297" s="563"/>
      <c r="Q297" s="563"/>
      <c r="R297" s="563"/>
      <c r="S297" s="563"/>
      <c r="T297" s="563"/>
      <c r="U297" s="563"/>
      <c r="V297" s="563"/>
      <c r="W297" s="563"/>
    </row>
    <row r="298" spans="2:23" s="560" customFormat="1" ht="14.25">
      <c r="B298" s="561"/>
      <c r="C298" s="562"/>
      <c r="D298" s="561"/>
      <c r="J298" s="563"/>
      <c r="K298" s="563"/>
      <c r="L298" s="564"/>
      <c r="M298" s="691"/>
      <c r="O298" s="563"/>
      <c r="P298" s="563"/>
      <c r="Q298" s="563"/>
      <c r="R298" s="563"/>
      <c r="S298" s="563"/>
      <c r="T298" s="563"/>
      <c r="U298" s="563"/>
      <c r="V298" s="563"/>
      <c r="W298" s="563"/>
    </row>
    <row r="299" spans="2:23" s="560" customFormat="1" ht="14.25">
      <c r="B299" s="561"/>
      <c r="C299" s="562"/>
      <c r="D299" s="561"/>
      <c r="J299" s="563"/>
      <c r="K299" s="563"/>
      <c r="L299" s="564"/>
      <c r="M299" s="691"/>
      <c r="O299" s="563"/>
      <c r="P299" s="563"/>
      <c r="Q299" s="563"/>
      <c r="R299" s="563"/>
      <c r="S299" s="563"/>
      <c r="T299" s="563"/>
      <c r="U299" s="563"/>
      <c r="V299" s="563"/>
      <c r="W299" s="563"/>
    </row>
    <row r="300" spans="2:23" s="560" customFormat="1" ht="14.25">
      <c r="B300" s="561"/>
      <c r="C300" s="562"/>
      <c r="D300" s="561"/>
      <c r="J300" s="563"/>
      <c r="K300" s="563"/>
      <c r="L300" s="564"/>
      <c r="M300" s="691"/>
      <c r="O300" s="563"/>
      <c r="P300" s="563"/>
      <c r="Q300" s="563"/>
      <c r="R300" s="563"/>
      <c r="S300" s="563"/>
      <c r="T300" s="563"/>
      <c r="U300" s="563"/>
      <c r="V300" s="563"/>
      <c r="W300" s="563"/>
    </row>
    <row r="301" spans="2:23" s="560" customFormat="1" ht="14.25">
      <c r="B301" s="561"/>
      <c r="C301" s="562"/>
      <c r="D301" s="561"/>
      <c r="J301" s="563"/>
      <c r="K301" s="563"/>
      <c r="L301" s="564"/>
      <c r="M301" s="691"/>
      <c r="O301" s="563"/>
      <c r="P301" s="563"/>
      <c r="Q301" s="563"/>
      <c r="R301" s="563"/>
      <c r="S301" s="563"/>
      <c r="T301" s="563"/>
      <c r="U301" s="563"/>
      <c r="V301" s="563"/>
      <c r="W301" s="563"/>
    </row>
    <row r="302" spans="2:23" s="560" customFormat="1" ht="14.25">
      <c r="B302" s="561"/>
      <c r="C302" s="562"/>
      <c r="D302" s="561"/>
      <c r="J302" s="563"/>
      <c r="K302" s="563"/>
      <c r="L302" s="564"/>
      <c r="M302" s="691"/>
      <c r="O302" s="563"/>
      <c r="P302" s="563"/>
      <c r="Q302" s="563"/>
      <c r="R302" s="563"/>
      <c r="S302" s="563"/>
      <c r="T302" s="563"/>
      <c r="U302" s="563"/>
      <c r="V302" s="563"/>
      <c r="W302" s="563"/>
    </row>
    <row r="303" spans="2:23" s="560" customFormat="1" ht="14.25">
      <c r="B303" s="561"/>
      <c r="C303" s="562"/>
      <c r="D303" s="561"/>
      <c r="J303" s="563"/>
      <c r="K303" s="563"/>
      <c r="L303" s="564"/>
      <c r="M303" s="691"/>
      <c r="O303" s="563"/>
      <c r="P303" s="563"/>
      <c r="Q303" s="563"/>
      <c r="R303" s="563"/>
      <c r="S303" s="563"/>
      <c r="T303" s="563"/>
      <c r="U303" s="563"/>
      <c r="V303" s="563"/>
      <c r="W303" s="563"/>
    </row>
    <row r="304" spans="2:23" s="560" customFormat="1" ht="14.25">
      <c r="B304" s="561"/>
      <c r="C304" s="562"/>
      <c r="D304" s="561"/>
      <c r="J304" s="563"/>
      <c r="K304" s="563"/>
      <c r="L304" s="564"/>
      <c r="M304" s="691"/>
      <c r="O304" s="563"/>
      <c r="P304" s="563"/>
      <c r="Q304" s="563"/>
      <c r="R304" s="563"/>
      <c r="S304" s="563"/>
      <c r="T304" s="563"/>
      <c r="U304" s="563"/>
      <c r="V304" s="563"/>
      <c r="W304" s="563"/>
    </row>
    <row r="305" spans="2:23" s="560" customFormat="1" ht="14.25">
      <c r="B305" s="561"/>
      <c r="C305" s="562"/>
      <c r="D305" s="561"/>
      <c r="J305" s="563"/>
      <c r="K305" s="563"/>
      <c r="L305" s="564"/>
      <c r="M305" s="691"/>
      <c r="O305" s="563"/>
      <c r="P305" s="563"/>
      <c r="Q305" s="563"/>
      <c r="R305" s="563"/>
      <c r="S305" s="563"/>
      <c r="T305" s="563"/>
      <c r="U305" s="563"/>
      <c r="V305" s="563"/>
      <c r="W305" s="563"/>
    </row>
    <row r="306" spans="2:23" s="560" customFormat="1" ht="14.25">
      <c r="B306" s="561"/>
      <c r="C306" s="562"/>
      <c r="D306" s="561"/>
      <c r="J306" s="563"/>
      <c r="K306" s="563"/>
      <c r="L306" s="564"/>
      <c r="M306" s="691"/>
      <c r="O306" s="563"/>
      <c r="P306" s="563"/>
      <c r="Q306" s="563"/>
      <c r="R306" s="563"/>
      <c r="S306" s="563"/>
      <c r="T306" s="563"/>
      <c r="U306" s="563"/>
      <c r="V306" s="563"/>
      <c r="W306" s="563"/>
    </row>
    <row r="307" spans="2:23" s="560" customFormat="1" ht="14.25">
      <c r="B307" s="561"/>
      <c r="C307" s="562"/>
      <c r="D307" s="561"/>
      <c r="J307" s="563"/>
      <c r="K307" s="563"/>
      <c r="L307" s="564"/>
      <c r="M307" s="691"/>
      <c r="O307" s="563"/>
      <c r="P307" s="563"/>
      <c r="Q307" s="563"/>
      <c r="R307" s="563"/>
      <c r="S307" s="563"/>
      <c r="T307" s="563"/>
      <c r="U307" s="563"/>
      <c r="V307" s="563"/>
      <c r="W307" s="563"/>
    </row>
    <row r="308" spans="2:23" s="560" customFormat="1" ht="14.25">
      <c r="B308" s="561"/>
      <c r="C308" s="562"/>
      <c r="D308" s="561"/>
      <c r="J308" s="563"/>
      <c r="K308" s="563"/>
      <c r="L308" s="564"/>
      <c r="M308" s="691"/>
      <c r="O308" s="563"/>
      <c r="P308" s="563"/>
      <c r="Q308" s="563"/>
      <c r="R308" s="563"/>
      <c r="S308" s="563"/>
      <c r="T308" s="563"/>
      <c r="U308" s="563"/>
      <c r="V308" s="563"/>
      <c r="W308" s="563"/>
    </row>
    <row r="309" spans="2:23" s="560" customFormat="1" ht="14.25">
      <c r="B309" s="561"/>
      <c r="C309" s="562"/>
      <c r="D309" s="561"/>
      <c r="J309" s="563"/>
      <c r="K309" s="563"/>
      <c r="L309" s="564"/>
      <c r="M309" s="691"/>
      <c r="O309" s="563"/>
      <c r="P309" s="563"/>
      <c r="Q309" s="563"/>
      <c r="R309" s="563"/>
      <c r="S309" s="563"/>
      <c r="T309" s="563"/>
      <c r="U309" s="563"/>
      <c r="V309" s="563"/>
      <c r="W309" s="563"/>
    </row>
    <row r="310" spans="2:23" s="560" customFormat="1" ht="14.25">
      <c r="B310" s="561"/>
      <c r="C310" s="562"/>
      <c r="D310" s="561"/>
      <c r="J310" s="563"/>
      <c r="K310" s="563"/>
      <c r="L310" s="564"/>
      <c r="M310" s="691"/>
      <c r="O310" s="563"/>
      <c r="P310" s="563"/>
      <c r="Q310" s="563"/>
      <c r="R310" s="563"/>
      <c r="S310" s="563"/>
      <c r="T310" s="563"/>
      <c r="U310" s="563"/>
      <c r="V310" s="563"/>
      <c r="W310" s="563"/>
    </row>
    <row r="311" spans="2:23" s="560" customFormat="1" ht="14.25">
      <c r="B311" s="561"/>
      <c r="C311" s="562"/>
      <c r="D311" s="561"/>
      <c r="J311" s="563"/>
      <c r="K311" s="563"/>
      <c r="L311" s="564"/>
      <c r="M311" s="691"/>
      <c r="O311" s="563"/>
      <c r="P311" s="563"/>
      <c r="Q311" s="563"/>
      <c r="R311" s="563"/>
      <c r="S311" s="563"/>
      <c r="T311" s="563"/>
      <c r="U311" s="563"/>
      <c r="V311" s="563"/>
      <c r="W311" s="563"/>
    </row>
    <row r="312" spans="2:23" s="560" customFormat="1" ht="14.25">
      <c r="B312" s="561"/>
      <c r="C312" s="562"/>
      <c r="D312" s="561"/>
      <c r="J312" s="563"/>
      <c r="K312" s="563"/>
      <c r="L312" s="564"/>
      <c r="M312" s="691"/>
      <c r="O312" s="563"/>
      <c r="P312" s="563"/>
      <c r="Q312" s="563"/>
      <c r="R312" s="563"/>
      <c r="S312" s="563"/>
      <c r="T312" s="563"/>
      <c r="U312" s="563"/>
      <c r="V312" s="563"/>
      <c r="W312" s="563"/>
    </row>
    <row r="313" spans="2:23" s="560" customFormat="1" ht="14.25">
      <c r="B313" s="561"/>
      <c r="C313" s="562"/>
      <c r="D313" s="561"/>
      <c r="J313" s="563"/>
      <c r="K313" s="563"/>
      <c r="L313" s="564"/>
      <c r="M313" s="691"/>
      <c r="O313" s="563"/>
      <c r="P313" s="563"/>
      <c r="Q313" s="563"/>
      <c r="R313" s="563"/>
      <c r="S313" s="563"/>
      <c r="T313" s="563"/>
      <c r="U313" s="563"/>
      <c r="V313" s="563"/>
      <c r="W313" s="563"/>
    </row>
    <row r="314" spans="2:23" s="560" customFormat="1" ht="14.25">
      <c r="B314" s="561"/>
      <c r="C314" s="562"/>
      <c r="D314" s="561"/>
      <c r="J314" s="563"/>
      <c r="K314" s="563"/>
      <c r="L314" s="564"/>
      <c r="M314" s="691"/>
      <c r="O314" s="563"/>
      <c r="P314" s="563"/>
      <c r="Q314" s="563"/>
      <c r="R314" s="563"/>
      <c r="S314" s="563"/>
      <c r="T314" s="563"/>
      <c r="U314" s="563"/>
      <c r="V314" s="563"/>
      <c r="W314" s="563"/>
    </row>
    <row r="315" spans="2:23" s="560" customFormat="1" ht="14.25">
      <c r="B315" s="561"/>
      <c r="C315" s="562"/>
      <c r="D315" s="561"/>
      <c r="J315" s="563"/>
      <c r="K315" s="563"/>
      <c r="L315" s="564"/>
      <c r="M315" s="691"/>
      <c r="O315" s="563"/>
      <c r="P315" s="563"/>
      <c r="Q315" s="563"/>
      <c r="R315" s="563"/>
      <c r="S315" s="563"/>
      <c r="T315" s="563"/>
      <c r="U315" s="563"/>
      <c r="V315" s="563"/>
      <c r="W315" s="563"/>
    </row>
    <row r="316" spans="2:23" s="560" customFormat="1" ht="14.25">
      <c r="B316" s="561"/>
      <c r="C316" s="562"/>
      <c r="D316" s="561"/>
      <c r="J316" s="563"/>
      <c r="K316" s="563"/>
      <c r="L316" s="564"/>
      <c r="M316" s="691"/>
      <c r="O316" s="563"/>
      <c r="P316" s="563"/>
      <c r="Q316" s="563"/>
      <c r="R316" s="563"/>
      <c r="S316" s="563"/>
      <c r="T316" s="563"/>
      <c r="U316" s="563"/>
      <c r="V316" s="563"/>
      <c r="W316" s="563"/>
    </row>
    <row r="317" spans="2:23" s="560" customFormat="1" ht="14.25">
      <c r="B317" s="561"/>
      <c r="C317" s="562"/>
      <c r="D317" s="561"/>
      <c r="J317" s="563"/>
      <c r="K317" s="563"/>
      <c r="L317" s="564"/>
      <c r="M317" s="691"/>
      <c r="O317" s="563"/>
      <c r="P317" s="563"/>
      <c r="Q317" s="563"/>
      <c r="R317" s="563"/>
      <c r="S317" s="563"/>
      <c r="T317" s="563"/>
      <c r="U317" s="563"/>
      <c r="V317" s="563"/>
      <c r="W317" s="563"/>
    </row>
    <row r="318" spans="2:23" s="560" customFormat="1" ht="14.25">
      <c r="B318" s="561"/>
      <c r="C318" s="562"/>
      <c r="D318" s="561"/>
      <c r="J318" s="563"/>
      <c r="K318" s="563"/>
      <c r="L318" s="564"/>
      <c r="M318" s="691"/>
      <c r="O318" s="563"/>
      <c r="P318" s="563"/>
      <c r="Q318" s="563"/>
      <c r="R318" s="563"/>
      <c r="S318" s="563"/>
      <c r="T318" s="563"/>
      <c r="U318" s="563"/>
      <c r="V318" s="563"/>
      <c r="W318" s="563"/>
    </row>
    <row r="319" spans="2:23" s="560" customFormat="1" ht="14.25">
      <c r="B319" s="561"/>
      <c r="C319" s="562"/>
      <c r="D319" s="561"/>
      <c r="J319" s="563"/>
      <c r="K319" s="563"/>
      <c r="L319" s="564"/>
      <c r="M319" s="691"/>
      <c r="O319" s="563"/>
      <c r="P319" s="563"/>
      <c r="Q319" s="563"/>
      <c r="R319" s="563"/>
      <c r="S319" s="563"/>
      <c r="T319" s="563"/>
      <c r="U319" s="563"/>
      <c r="V319" s="563"/>
      <c r="W319" s="563"/>
    </row>
    <row r="320" spans="2:23" s="560" customFormat="1" ht="14.25">
      <c r="B320" s="561"/>
      <c r="C320" s="562"/>
      <c r="D320" s="561"/>
      <c r="J320" s="563"/>
      <c r="K320" s="563"/>
      <c r="L320" s="564"/>
      <c r="M320" s="691"/>
      <c r="O320" s="563"/>
      <c r="P320" s="563"/>
      <c r="Q320" s="563"/>
      <c r="R320" s="563"/>
      <c r="S320" s="563"/>
      <c r="T320" s="563"/>
      <c r="U320" s="563"/>
      <c r="V320" s="563"/>
      <c r="W320" s="563"/>
    </row>
    <row r="321" spans="2:23" s="560" customFormat="1" ht="14.25">
      <c r="B321" s="561"/>
      <c r="C321" s="562"/>
      <c r="D321" s="561"/>
      <c r="J321" s="563"/>
      <c r="K321" s="563"/>
      <c r="L321" s="564"/>
      <c r="M321" s="691"/>
      <c r="O321" s="563"/>
      <c r="P321" s="563"/>
      <c r="Q321" s="563"/>
      <c r="R321" s="563"/>
      <c r="S321" s="563"/>
      <c r="T321" s="563"/>
      <c r="U321" s="563"/>
      <c r="V321" s="563"/>
      <c r="W321" s="563"/>
    </row>
    <row r="322" spans="2:23" s="560" customFormat="1" ht="14.25">
      <c r="B322" s="561"/>
      <c r="C322" s="562"/>
      <c r="D322" s="561"/>
      <c r="J322" s="563"/>
      <c r="K322" s="563"/>
      <c r="L322" s="564"/>
      <c r="M322" s="691"/>
      <c r="O322" s="563"/>
      <c r="P322" s="563"/>
      <c r="Q322" s="563"/>
      <c r="R322" s="563"/>
      <c r="S322" s="563"/>
      <c r="T322" s="563"/>
      <c r="U322" s="563"/>
      <c r="V322" s="563"/>
      <c r="W322" s="563"/>
    </row>
    <row r="323" spans="2:23" s="560" customFormat="1" ht="14.25">
      <c r="B323" s="561"/>
      <c r="C323" s="562"/>
      <c r="D323" s="561"/>
      <c r="J323" s="563"/>
      <c r="K323" s="563"/>
      <c r="L323" s="564"/>
      <c r="M323" s="691"/>
      <c r="O323" s="563"/>
      <c r="P323" s="563"/>
      <c r="Q323" s="563"/>
      <c r="R323" s="563"/>
      <c r="S323" s="563"/>
      <c r="T323" s="563"/>
      <c r="U323" s="563"/>
      <c r="V323" s="563"/>
      <c r="W323" s="563"/>
    </row>
    <row r="324" spans="2:23" s="560" customFormat="1" ht="14.25">
      <c r="B324" s="561"/>
      <c r="C324" s="562"/>
      <c r="D324" s="561"/>
      <c r="J324" s="563"/>
      <c r="K324" s="563"/>
      <c r="L324" s="564"/>
      <c r="M324" s="691"/>
      <c r="O324" s="563"/>
      <c r="P324" s="563"/>
      <c r="Q324" s="563"/>
      <c r="R324" s="563"/>
      <c r="S324" s="563"/>
      <c r="T324" s="563"/>
      <c r="U324" s="563"/>
      <c r="V324" s="563"/>
      <c r="W324" s="563"/>
    </row>
    <row r="325" spans="2:23" s="560" customFormat="1" ht="14.25">
      <c r="B325" s="561"/>
      <c r="C325" s="562"/>
      <c r="D325" s="561"/>
      <c r="J325" s="563"/>
      <c r="K325" s="563"/>
      <c r="L325" s="564"/>
      <c r="M325" s="691"/>
      <c r="O325" s="563"/>
      <c r="P325" s="563"/>
      <c r="Q325" s="563"/>
      <c r="R325" s="563"/>
      <c r="S325" s="563"/>
      <c r="T325" s="563"/>
      <c r="U325" s="563"/>
      <c r="V325" s="563"/>
      <c r="W325" s="563"/>
    </row>
    <row r="326" spans="2:23" s="560" customFormat="1" ht="14.25">
      <c r="B326" s="561"/>
      <c r="C326" s="562"/>
      <c r="D326" s="561"/>
      <c r="J326" s="563"/>
      <c r="K326" s="563"/>
      <c r="L326" s="564"/>
      <c r="M326" s="691"/>
      <c r="O326" s="563"/>
      <c r="P326" s="563"/>
      <c r="Q326" s="563"/>
      <c r="R326" s="563"/>
      <c r="S326" s="563"/>
      <c r="T326" s="563"/>
      <c r="U326" s="563"/>
      <c r="V326" s="563"/>
      <c r="W326" s="563"/>
    </row>
    <row r="327" spans="2:23" s="560" customFormat="1" ht="14.25">
      <c r="B327" s="561"/>
      <c r="C327" s="562"/>
      <c r="D327" s="561"/>
      <c r="J327" s="563"/>
      <c r="K327" s="563"/>
      <c r="L327" s="564"/>
      <c r="M327" s="691"/>
      <c r="O327" s="563"/>
      <c r="P327" s="563"/>
      <c r="Q327" s="563"/>
      <c r="R327" s="563"/>
      <c r="S327" s="563"/>
      <c r="T327" s="563"/>
      <c r="U327" s="563"/>
      <c r="V327" s="563"/>
      <c r="W327" s="563"/>
    </row>
    <row r="328" spans="2:23" s="560" customFormat="1" ht="14.25">
      <c r="B328" s="561"/>
      <c r="C328" s="562"/>
      <c r="D328" s="561"/>
      <c r="J328" s="563"/>
      <c r="K328" s="563"/>
      <c r="L328" s="564"/>
      <c r="M328" s="691"/>
      <c r="O328" s="563"/>
      <c r="P328" s="563"/>
      <c r="Q328" s="563"/>
      <c r="R328" s="563"/>
      <c r="S328" s="563"/>
      <c r="T328" s="563"/>
      <c r="U328" s="563"/>
      <c r="V328" s="563"/>
      <c r="W328" s="563"/>
    </row>
    <row r="329" spans="2:23" s="560" customFormat="1" ht="14.25">
      <c r="B329" s="561"/>
      <c r="C329" s="562"/>
      <c r="D329" s="561"/>
      <c r="J329" s="563"/>
      <c r="K329" s="563"/>
      <c r="L329" s="564"/>
      <c r="M329" s="691"/>
      <c r="O329" s="563"/>
      <c r="P329" s="563"/>
      <c r="Q329" s="563"/>
      <c r="R329" s="563"/>
      <c r="S329" s="563"/>
      <c r="T329" s="563"/>
      <c r="U329" s="563"/>
      <c r="V329" s="563"/>
      <c r="W329" s="563"/>
    </row>
    <row r="330" spans="2:23" s="560" customFormat="1" ht="14.25">
      <c r="B330" s="561"/>
      <c r="C330" s="562"/>
      <c r="D330" s="561"/>
      <c r="J330" s="563"/>
      <c r="K330" s="563"/>
      <c r="L330" s="564"/>
      <c r="M330" s="691"/>
      <c r="O330" s="563"/>
      <c r="P330" s="563"/>
      <c r="Q330" s="563"/>
      <c r="R330" s="563"/>
      <c r="S330" s="563"/>
      <c r="T330" s="563"/>
      <c r="U330" s="563"/>
      <c r="V330" s="563"/>
      <c r="W330" s="563"/>
    </row>
    <row r="331" spans="2:23" ht="14.25">
      <c r="B331" s="561"/>
      <c r="C331" s="562"/>
      <c r="D331" s="561"/>
      <c r="E331" s="560"/>
      <c r="F331" s="560"/>
      <c r="G331" s="560"/>
      <c r="H331" s="560"/>
      <c r="I331" s="560"/>
      <c r="J331" s="563"/>
      <c r="K331" s="563"/>
      <c r="L331" s="564"/>
      <c r="M331" s="691"/>
      <c r="O331" s="563"/>
      <c r="P331" s="563"/>
      <c r="Q331" s="563"/>
      <c r="R331" s="563"/>
      <c r="S331" s="563"/>
      <c r="T331" s="563"/>
      <c r="U331" s="563"/>
      <c r="V331" s="563"/>
      <c r="W331" s="563"/>
    </row>
    <row r="332" spans="2:23" ht="14.25">
      <c r="B332" s="561"/>
      <c r="C332" s="562"/>
      <c r="D332" s="561"/>
      <c r="E332" s="560"/>
      <c r="F332" s="560"/>
      <c r="G332" s="560"/>
      <c r="H332" s="560"/>
      <c r="I332" s="560"/>
      <c r="J332" s="563"/>
      <c r="K332" s="563"/>
      <c r="L332" s="564"/>
      <c r="M332" s="691"/>
      <c r="O332" s="563"/>
      <c r="P332" s="563"/>
      <c r="Q332" s="563"/>
      <c r="R332" s="563"/>
      <c r="S332" s="563"/>
      <c r="T332" s="563"/>
      <c r="U332" s="563"/>
      <c r="V332" s="563"/>
      <c r="W332" s="563"/>
    </row>
    <row r="333" spans="2:23" ht="14.25">
      <c r="B333" s="561"/>
      <c r="C333" s="562"/>
      <c r="D333" s="561"/>
      <c r="E333" s="560"/>
      <c r="F333" s="560"/>
      <c r="G333" s="560"/>
      <c r="H333" s="560"/>
      <c r="I333" s="560"/>
      <c r="J333" s="563"/>
      <c r="K333" s="563"/>
      <c r="L333" s="564"/>
      <c r="M333" s="691"/>
      <c r="O333" s="563"/>
      <c r="P333" s="563"/>
      <c r="Q333" s="563"/>
      <c r="R333" s="563"/>
      <c r="S333" s="563"/>
      <c r="T333" s="563"/>
      <c r="U333" s="563"/>
      <c r="V333" s="563"/>
      <c r="W333" s="563"/>
    </row>
    <row r="334" spans="2:23" ht="14.25">
      <c r="B334" s="561"/>
      <c r="C334" s="562"/>
      <c r="D334" s="561"/>
      <c r="E334" s="560"/>
      <c r="F334" s="560"/>
      <c r="G334" s="560"/>
      <c r="H334" s="560"/>
      <c r="I334" s="560"/>
      <c r="J334" s="563"/>
      <c r="K334" s="563"/>
      <c r="L334" s="564"/>
      <c r="M334" s="691"/>
      <c r="O334" s="563"/>
      <c r="P334" s="563"/>
      <c r="Q334" s="563"/>
      <c r="R334" s="563"/>
      <c r="S334" s="563"/>
      <c r="T334" s="563"/>
      <c r="U334" s="563"/>
      <c r="V334" s="563"/>
      <c r="W334" s="563"/>
    </row>
    <row r="335" spans="2:23" ht="14.25">
      <c r="B335" s="561"/>
      <c r="C335" s="562"/>
      <c r="D335" s="561"/>
      <c r="E335" s="560"/>
      <c r="F335" s="560"/>
      <c r="G335" s="560"/>
      <c r="H335" s="560"/>
      <c r="I335" s="560"/>
      <c r="J335" s="563"/>
      <c r="K335" s="563"/>
      <c r="L335" s="564"/>
      <c r="M335" s="691"/>
      <c r="O335" s="563"/>
      <c r="P335" s="563"/>
      <c r="Q335" s="563"/>
      <c r="R335" s="563"/>
      <c r="S335" s="563"/>
      <c r="T335" s="563"/>
      <c r="U335" s="563"/>
      <c r="V335" s="563"/>
      <c r="W335" s="563"/>
    </row>
    <row r="336" spans="2:23" ht="14.25">
      <c r="B336" s="561"/>
      <c r="C336" s="562"/>
      <c r="D336" s="561"/>
      <c r="E336" s="560"/>
      <c r="F336" s="560"/>
      <c r="G336" s="560"/>
      <c r="H336" s="560"/>
      <c r="I336" s="560"/>
      <c r="J336" s="563"/>
      <c r="K336" s="563"/>
      <c r="L336" s="564"/>
      <c r="M336" s="691"/>
      <c r="O336" s="563"/>
      <c r="P336" s="563"/>
      <c r="Q336" s="563"/>
      <c r="R336" s="563"/>
      <c r="S336" s="563"/>
      <c r="T336" s="563"/>
      <c r="U336" s="563"/>
      <c r="V336" s="563"/>
      <c r="W336" s="563"/>
    </row>
    <row r="337" spans="2:23" ht="14.25">
      <c r="B337" s="561"/>
      <c r="C337" s="562"/>
      <c r="D337" s="561"/>
      <c r="E337" s="560"/>
      <c r="F337" s="560"/>
      <c r="G337" s="560"/>
      <c r="H337" s="560"/>
      <c r="I337" s="560"/>
      <c r="J337" s="563"/>
      <c r="K337" s="563"/>
      <c r="L337" s="564"/>
      <c r="M337" s="691"/>
      <c r="O337" s="563"/>
      <c r="P337" s="563"/>
      <c r="Q337" s="563"/>
      <c r="R337" s="563"/>
      <c r="S337" s="563"/>
      <c r="T337" s="563"/>
      <c r="U337" s="563"/>
      <c r="V337" s="563"/>
      <c r="W337" s="563"/>
    </row>
    <row r="338" spans="2:23" ht="14.25">
      <c r="B338" s="561"/>
      <c r="C338" s="562"/>
      <c r="D338" s="561"/>
      <c r="E338" s="560"/>
      <c r="F338" s="560"/>
      <c r="G338" s="560"/>
      <c r="H338" s="560"/>
      <c r="I338" s="560"/>
      <c r="J338" s="563"/>
      <c r="K338" s="563"/>
      <c r="L338" s="564"/>
      <c r="M338" s="691"/>
      <c r="O338" s="563"/>
      <c r="P338" s="563"/>
      <c r="Q338" s="563"/>
      <c r="R338" s="563"/>
      <c r="S338" s="563"/>
      <c r="T338" s="563"/>
      <c r="U338" s="563"/>
      <c r="V338" s="563"/>
      <c r="W338" s="563"/>
    </row>
    <row r="339" spans="2:23" ht="14.25">
      <c r="B339" s="561"/>
      <c r="C339" s="562"/>
      <c r="D339" s="561"/>
      <c r="E339" s="560"/>
      <c r="F339" s="560"/>
      <c r="G339" s="560"/>
      <c r="H339" s="560"/>
      <c r="I339" s="560"/>
      <c r="J339" s="563"/>
      <c r="K339" s="563"/>
      <c r="L339" s="564"/>
      <c r="M339" s="691"/>
      <c r="O339" s="563"/>
      <c r="P339" s="563"/>
      <c r="Q339" s="563"/>
      <c r="R339" s="563"/>
      <c r="S339" s="563"/>
      <c r="T339" s="563"/>
      <c r="U339" s="563"/>
      <c r="V339" s="563"/>
      <c r="W339" s="563"/>
    </row>
    <row r="340" spans="2:23" ht="14.25">
      <c r="B340" s="561"/>
      <c r="C340" s="562"/>
      <c r="D340" s="561"/>
      <c r="E340" s="560"/>
      <c r="F340" s="560"/>
      <c r="G340" s="560"/>
      <c r="H340" s="560"/>
      <c r="I340" s="560"/>
      <c r="J340" s="563"/>
      <c r="K340" s="563"/>
      <c r="L340" s="564"/>
      <c r="M340" s="691"/>
      <c r="O340" s="563"/>
      <c r="P340" s="563"/>
      <c r="Q340" s="563"/>
      <c r="R340" s="563"/>
      <c r="S340" s="563"/>
      <c r="T340" s="563"/>
      <c r="U340" s="563"/>
      <c r="V340" s="563"/>
      <c r="W340" s="563"/>
    </row>
    <row r="341" spans="2:23" ht="14.25">
      <c r="B341" s="561"/>
      <c r="C341" s="562"/>
      <c r="D341" s="561"/>
      <c r="E341" s="560"/>
      <c r="F341" s="560"/>
      <c r="G341" s="560"/>
      <c r="H341" s="560"/>
      <c r="I341" s="560"/>
      <c r="J341" s="563"/>
      <c r="K341" s="563"/>
      <c r="L341" s="564"/>
      <c r="M341" s="691"/>
      <c r="O341" s="563"/>
      <c r="P341" s="563"/>
      <c r="Q341" s="563"/>
      <c r="R341" s="563"/>
      <c r="S341" s="563"/>
      <c r="T341" s="563"/>
      <c r="U341" s="563"/>
      <c r="V341" s="563"/>
      <c r="W341" s="563"/>
    </row>
    <row r="342" spans="2:23" ht="14.25">
      <c r="B342" s="561"/>
      <c r="C342" s="562"/>
      <c r="D342" s="561"/>
      <c r="E342" s="560"/>
      <c r="F342" s="560"/>
      <c r="G342" s="560"/>
      <c r="H342" s="560"/>
      <c r="I342" s="560"/>
      <c r="J342" s="563"/>
      <c r="K342" s="563"/>
      <c r="L342" s="564"/>
      <c r="M342" s="691"/>
      <c r="O342" s="563"/>
      <c r="P342" s="563"/>
      <c r="Q342" s="563"/>
      <c r="R342" s="563"/>
      <c r="S342" s="563"/>
      <c r="T342" s="563"/>
      <c r="U342" s="563"/>
      <c r="V342" s="563"/>
      <c r="W342" s="563"/>
    </row>
    <row r="343" spans="2:23" ht="14.25">
      <c r="B343" s="561"/>
      <c r="C343" s="562"/>
      <c r="D343" s="561"/>
      <c r="E343" s="560"/>
      <c r="F343" s="560"/>
      <c r="G343" s="560"/>
      <c r="H343" s="560"/>
      <c r="I343" s="560"/>
      <c r="J343" s="563"/>
      <c r="K343" s="563"/>
      <c r="L343" s="564"/>
      <c r="M343" s="691"/>
      <c r="O343" s="563"/>
      <c r="P343" s="563"/>
      <c r="Q343" s="563"/>
      <c r="R343" s="563"/>
      <c r="S343" s="563"/>
      <c r="T343" s="563"/>
      <c r="U343" s="563"/>
      <c r="V343" s="563"/>
      <c r="W343" s="563"/>
    </row>
    <row r="344" spans="2:23" ht="14.25">
      <c r="B344" s="561"/>
      <c r="C344" s="562"/>
      <c r="D344" s="561"/>
      <c r="E344" s="560"/>
      <c r="F344" s="560"/>
      <c r="G344" s="560"/>
      <c r="H344" s="560"/>
      <c r="I344" s="560"/>
      <c r="J344" s="563"/>
      <c r="K344" s="563"/>
      <c r="L344" s="564"/>
      <c r="M344" s="691"/>
      <c r="O344" s="563"/>
      <c r="P344" s="563"/>
      <c r="Q344" s="563"/>
      <c r="R344" s="563"/>
      <c r="S344" s="563"/>
      <c r="T344" s="563"/>
      <c r="U344" s="563"/>
      <c r="V344" s="563"/>
      <c r="W344" s="563"/>
    </row>
    <row r="345" spans="2:23" ht="14.25">
      <c r="B345" s="561"/>
      <c r="C345" s="562"/>
      <c r="D345" s="561"/>
      <c r="E345" s="560"/>
      <c r="F345" s="560"/>
      <c r="G345" s="560"/>
      <c r="H345" s="560"/>
      <c r="I345" s="560"/>
      <c r="J345" s="563"/>
      <c r="K345" s="563"/>
      <c r="L345" s="564"/>
      <c r="M345" s="691"/>
      <c r="O345" s="563"/>
      <c r="P345" s="563"/>
      <c r="Q345" s="563"/>
      <c r="R345" s="563"/>
      <c r="S345" s="563"/>
      <c r="T345" s="563"/>
      <c r="U345" s="563"/>
      <c r="V345" s="563"/>
      <c r="W345" s="563"/>
    </row>
    <row r="346" spans="2:23" ht="14.25">
      <c r="B346" s="561"/>
      <c r="C346" s="562"/>
      <c r="D346" s="561"/>
      <c r="E346" s="560"/>
      <c r="F346" s="560"/>
      <c r="G346" s="560"/>
      <c r="H346" s="560"/>
      <c r="I346" s="560"/>
      <c r="J346" s="563"/>
      <c r="K346" s="563"/>
      <c r="L346" s="564"/>
      <c r="M346" s="691"/>
      <c r="O346" s="563"/>
      <c r="P346" s="563"/>
      <c r="Q346" s="563"/>
      <c r="R346" s="563"/>
      <c r="S346" s="563"/>
      <c r="T346" s="563"/>
      <c r="U346" s="563"/>
      <c r="V346" s="563"/>
      <c r="W346" s="563"/>
    </row>
    <row r="347" spans="2:23" ht="14.25">
      <c r="B347" s="561"/>
      <c r="C347" s="562"/>
      <c r="D347" s="561"/>
      <c r="E347" s="560"/>
      <c r="F347" s="560"/>
      <c r="G347" s="560"/>
      <c r="H347" s="560"/>
      <c r="I347" s="560"/>
      <c r="J347" s="563"/>
      <c r="K347" s="563"/>
      <c r="L347" s="564"/>
      <c r="M347" s="691"/>
      <c r="O347" s="563"/>
      <c r="P347" s="563"/>
      <c r="Q347" s="563"/>
      <c r="R347" s="563"/>
      <c r="S347" s="563"/>
      <c r="T347" s="563"/>
      <c r="U347" s="563"/>
      <c r="V347" s="563"/>
      <c r="W347" s="563"/>
    </row>
    <row r="348" spans="2:23" ht="14.25">
      <c r="B348" s="561"/>
      <c r="C348" s="562"/>
      <c r="D348" s="561"/>
      <c r="E348" s="560"/>
      <c r="F348" s="560"/>
      <c r="G348" s="560"/>
      <c r="H348" s="560"/>
      <c r="I348" s="560"/>
      <c r="J348" s="563"/>
      <c r="K348" s="563"/>
      <c r="L348" s="564"/>
      <c r="M348" s="691"/>
      <c r="O348" s="563"/>
      <c r="P348" s="563"/>
      <c r="Q348" s="563"/>
      <c r="R348" s="563"/>
      <c r="S348" s="563"/>
      <c r="T348" s="563"/>
      <c r="U348" s="563"/>
      <c r="V348" s="563"/>
      <c r="W348" s="563"/>
    </row>
  </sheetData>
  <sheetProtection/>
  <mergeCells count="6">
    <mergeCell ref="O8:V8"/>
    <mergeCell ref="G2:H2"/>
    <mergeCell ref="G3:H3"/>
    <mergeCell ref="G4:H4"/>
    <mergeCell ref="G5:H5"/>
    <mergeCell ref="G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1"/>
  <sheetViews>
    <sheetView tabSelected="1" view="pageBreakPreview" zoomScale="85" zoomScaleSheetLayoutView="85" zoomScalePageLayoutView="0" workbookViewId="0" topLeftCell="A1">
      <selection activeCell="B6" sqref="B6"/>
    </sheetView>
  </sheetViews>
  <sheetFormatPr defaultColWidth="9.140625" defaultRowHeight="12.75"/>
  <cols>
    <col min="1" max="1" width="13.00390625" style="484" customWidth="1"/>
    <col min="2" max="2" width="55.7109375" style="484" customWidth="1"/>
    <col min="3" max="5" width="14.57421875" style="484" customWidth="1"/>
    <col min="6" max="6" width="11.421875" style="484" customWidth="1"/>
    <col min="7" max="7" width="1.8515625" style="488" customWidth="1"/>
    <col min="8" max="11" width="8.28125" style="539" customWidth="1"/>
    <col min="12" max="12" width="2.57421875" style="488" customWidth="1"/>
    <col min="13" max="15" width="12.140625" style="484" customWidth="1"/>
    <col min="16" max="16384" width="9.140625" style="484" customWidth="1"/>
  </cols>
  <sheetData>
    <row r="1" spans="1:16" ht="15">
      <c r="A1" s="478"/>
      <c r="B1" s="479"/>
      <c r="C1" s="480"/>
      <c r="D1" s="480"/>
      <c r="E1" s="480"/>
      <c r="F1" s="480"/>
      <c r="G1" s="481"/>
      <c r="H1" s="482"/>
      <c r="I1" s="482"/>
      <c r="J1" s="482"/>
      <c r="K1" s="482"/>
      <c r="L1" s="481"/>
      <c r="M1" s="480"/>
      <c r="N1" s="480"/>
      <c r="O1" s="480"/>
      <c r="P1" s="483"/>
    </row>
    <row r="2" spans="1:16" ht="15">
      <c r="A2" s="485"/>
      <c r="B2" s="486"/>
      <c r="C2" s="487"/>
      <c r="D2" s="487"/>
      <c r="E2" s="487"/>
      <c r="F2" s="487"/>
      <c r="H2" s="489"/>
      <c r="I2" s="489"/>
      <c r="J2" s="489"/>
      <c r="K2" s="489"/>
      <c r="M2" s="487"/>
      <c r="N2" s="487"/>
      <c r="O2" s="487"/>
      <c r="P2" s="490"/>
    </row>
    <row r="3" spans="1:16" ht="15">
      <c r="A3" s="485"/>
      <c r="B3" s="486"/>
      <c r="C3" s="491"/>
      <c r="D3" s="487"/>
      <c r="E3" s="487"/>
      <c r="F3" s="487"/>
      <c r="H3" s="489"/>
      <c r="I3" s="489"/>
      <c r="J3" s="489"/>
      <c r="K3" s="489"/>
      <c r="M3" s="487"/>
      <c r="N3" s="487"/>
      <c r="O3" s="487"/>
      <c r="P3" s="490"/>
    </row>
    <row r="4" spans="1:16" ht="15">
      <c r="A4" s="485"/>
      <c r="B4" s="486"/>
      <c r="C4" s="487"/>
      <c r="D4" s="487"/>
      <c r="E4" s="487"/>
      <c r="F4" s="487"/>
      <c r="H4" s="489"/>
      <c r="I4" s="489"/>
      <c r="J4" s="489"/>
      <c r="K4" s="489"/>
      <c r="M4" s="487"/>
      <c r="N4" s="487"/>
      <c r="O4" s="487"/>
      <c r="P4" s="490"/>
    </row>
    <row r="5" spans="1:16" ht="15">
      <c r="A5" s="485"/>
      <c r="B5" s="486"/>
      <c r="C5" s="487"/>
      <c r="D5" s="487"/>
      <c r="E5" s="487"/>
      <c r="F5" s="487"/>
      <c r="H5" s="489"/>
      <c r="I5" s="489"/>
      <c r="J5" s="489"/>
      <c r="K5" s="489"/>
      <c r="M5" s="487"/>
      <c r="N5" s="487"/>
      <c r="O5" s="487"/>
      <c r="P5" s="490"/>
    </row>
    <row r="6" spans="1:16" ht="25.5">
      <c r="A6" s="492" t="s">
        <v>155</v>
      </c>
      <c r="B6" s="493" t="s">
        <v>653</v>
      </c>
      <c r="C6" s="487"/>
      <c r="D6" s="487"/>
      <c r="E6" s="487"/>
      <c r="F6" s="488"/>
      <c r="H6" s="494"/>
      <c r="I6" s="494"/>
      <c r="J6" s="494"/>
      <c r="K6" s="494"/>
      <c r="M6" s="488"/>
      <c r="N6" s="488"/>
      <c r="O6" s="488"/>
      <c r="P6" s="495"/>
    </row>
    <row r="7" spans="1:16" ht="15" thickBot="1">
      <c r="A7" s="492" t="s">
        <v>154</v>
      </c>
      <c r="B7" s="683" t="s">
        <v>644</v>
      </c>
      <c r="C7" s="487"/>
      <c r="D7" s="488"/>
      <c r="E7" s="487"/>
      <c r="F7" s="487"/>
      <c r="H7" s="827"/>
      <c r="I7" s="827"/>
      <c r="J7" s="827"/>
      <c r="K7" s="827"/>
      <c r="L7" s="827"/>
      <c r="M7" s="827"/>
      <c r="N7" s="827"/>
      <c r="O7" s="827"/>
      <c r="P7" s="828"/>
    </row>
    <row r="8" spans="1:16" ht="23.25" customHeight="1" thickBot="1">
      <c r="A8" s="492" t="s">
        <v>100</v>
      </c>
      <c r="B8" s="496" t="s">
        <v>652</v>
      </c>
      <c r="C8" s="487"/>
      <c r="D8" s="487"/>
      <c r="E8" s="487"/>
      <c r="F8" s="487"/>
      <c r="H8" s="829" t="s">
        <v>490</v>
      </c>
      <c r="I8" s="830"/>
      <c r="J8" s="830"/>
      <c r="K8" s="831"/>
      <c r="L8" s="497"/>
      <c r="M8" s="832" t="s">
        <v>491</v>
      </c>
      <c r="N8" s="833"/>
      <c r="O8" s="833"/>
      <c r="P8" s="834"/>
    </row>
    <row r="9" spans="1:16" ht="21" thickBot="1">
      <c r="A9" s="475" t="s">
        <v>492</v>
      </c>
      <c r="B9" s="475" t="s">
        <v>155</v>
      </c>
      <c r="C9" s="475" t="s">
        <v>493</v>
      </c>
      <c r="D9" s="475" t="s">
        <v>494</v>
      </c>
      <c r="E9" s="475" t="s">
        <v>485</v>
      </c>
      <c r="F9" s="498" t="s">
        <v>486</v>
      </c>
      <c r="G9" s="497"/>
      <c r="H9" s="738" t="s">
        <v>495</v>
      </c>
      <c r="I9" s="708" t="s">
        <v>496</v>
      </c>
      <c r="J9" s="708" t="s">
        <v>497</v>
      </c>
      <c r="K9" s="706" t="s">
        <v>498</v>
      </c>
      <c r="L9" s="497"/>
      <c r="M9" s="698" t="s">
        <v>499</v>
      </c>
      <c r="N9" s="711" t="s">
        <v>500</v>
      </c>
      <c r="O9" s="711" t="s">
        <v>501</v>
      </c>
      <c r="P9" s="685" t="s">
        <v>502</v>
      </c>
    </row>
    <row r="10" spans="1:16" ht="14.25">
      <c r="A10" s="499" t="s">
        <v>18</v>
      </c>
      <c r="B10" s="500" t="s">
        <v>111</v>
      </c>
      <c r="C10" s="501">
        <f>SUM(C11:C20)</f>
        <v>1055998.73</v>
      </c>
      <c r="D10" s="501">
        <f>SUM(D11:D20)</f>
        <v>0</v>
      </c>
      <c r="E10" s="501">
        <f>SUM(E11:E20)</f>
        <v>1055998.73</v>
      </c>
      <c r="F10" s="502">
        <f>D10/C10</f>
        <v>0</v>
      </c>
      <c r="H10" s="503"/>
      <c r="I10" s="504"/>
      <c r="J10" s="504"/>
      <c r="K10" s="505"/>
      <c r="M10" s="740">
        <f>SUM(M11:M20)</f>
        <v>0</v>
      </c>
      <c r="N10" s="710">
        <f>SUM(N11:N20)</f>
        <v>0</v>
      </c>
      <c r="O10" s="710">
        <f>SUM(O11:O20)</f>
        <v>0</v>
      </c>
      <c r="P10" s="709">
        <f>SUM(P11:P20)</f>
        <v>0</v>
      </c>
    </row>
    <row r="11" spans="1:16" ht="14.25">
      <c r="A11" s="762" t="s">
        <v>19</v>
      </c>
      <c r="B11" s="507" t="s">
        <v>112</v>
      </c>
      <c r="C11" s="508">
        <f>SUMIF('Detailed budget'!B:B,'M1 - Résumé'!A11,'Detailed budget'!L:L)</f>
        <v>580710.68</v>
      </c>
      <c r="D11" s="508">
        <f>+SUMIF('M1 - Résumé'!B:B,'M1 - Résumé'!A11,'M4_Depenses'!J:J)</f>
        <v>0</v>
      </c>
      <c r="E11" s="508">
        <f aca="true" t="shared" si="0" ref="E11:E20">C11-D11</f>
        <v>580710.68</v>
      </c>
      <c r="F11" s="509">
        <f aca="true" t="shared" si="1" ref="F11:F41">D11/C11</f>
        <v>0</v>
      </c>
      <c r="H11" s="510"/>
      <c r="I11" s="511">
        <f>'Detailed budget'!P11</f>
        <v>1</v>
      </c>
      <c r="J11" s="511"/>
      <c r="K11" s="512"/>
      <c r="M11" s="746">
        <f aca="true" t="shared" si="2" ref="M11:M17">H11*$D11</f>
        <v>0</v>
      </c>
      <c r="N11" s="712">
        <f>I11*$D$11</f>
        <v>0</v>
      </c>
      <c r="O11" s="712">
        <f>J11*$D$11</f>
        <v>0</v>
      </c>
      <c r="P11" s="713">
        <f>K11*$D$11</f>
        <v>0</v>
      </c>
    </row>
    <row r="12" spans="1:16" ht="14.25">
      <c r="A12" s="762" t="s">
        <v>23</v>
      </c>
      <c r="B12" s="763" t="s">
        <v>113</v>
      </c>
      <c r="C12" s="741">
        <f>SUMIF('Detailed budget'!B:B,'M1 - Résumé'!A12,'Detailed budget'!L:L)</f>
        <v>0</v>
      </c>
      <c r="D12" s="508">
        <f>'M4_Depenses'!J13</f>
        <v>0</v>
      </c>
      <c r="E12" s="508">
        <f t="shared" si="0"/>
        <v>0</v>
      </c>
      <c r="F12" s="509" t="e">
        <f t="shared" si="1"/>
        <v>#DIV/0!</v>
      </c>
      <c r="H12" s="510"/>
      <c r="I12" s="511"/>
      <c r="J12" s="511"/>
      <c r="K12" s="512"/>
      <c r="M12" s="746">
        <f t="shared" si="2"/>
        <v>0</v>
      </c>
      <c r="N12" s="712">
        <f aca="true" t="shared" si="3" ref="N12:P17">I12*$D12</f>
        <v>0</v>
      </c>
      <c r="O12" s="712">
        <f t="shared" si="3"/>
        <v>0</v>
      </c>
      <c r="P12" s="713">
        <f t="shared" si="3"/>
        <v>0</v>
      </c>
    </row>
    <row r="13" spans="1:16" s="513" customFormat="1" ht="14.25">
      <c r="A13" s="762" t="s">
        <v>26</v>
      </c>
      <c r="B13" s="763" t="s">
        <v>114</v>
      </c>
      <c r="C13" s="741">
        <f>SUMIF('Detailed budget'!B:B,'M1 - Résumé'!A13,'Detailed budget'!L:L)</f>
        <v>341562.05</v>
      </c>
      <c r="D13" s="508">
        <f>'M4_Depenses'!J17</f>
        <v>0</v>
      </c>
      <c r="E13" s="508">
        <f t="shared" si="0"/>
        <v>341562.05</v>
      </c>
      <c r="F13" s="509">
        <f t="shared" si="1"/>
        <v>0</v>
      </c>
      <c r="G13" s="488"/>
      <c r="H13" s="510">
        <f>'Detailed budget'!O24</f>
        <v>1</v>
      </c>
      <c r="I13" s="511"/>
      <c r="J13" s="511"/>
      <c r="K13" s="512"/>
      <c r="L13" s="488"/>
      <c r="M13" s="746">
        <f t="shared" si="2"/>
        <v>0</v>
      </c>
      <c r="N13" s="712">
        <f t="shared" si="3"/>
        <v>0</v>
      </c>
      <c r="O13" s="712">
        <f t="shared" si="3"/>
        <v>0</v>
      </c>
      <c r="P13" s="713">
        <f t="shared" si="3"/>
        <v>0</v>
      </c>
    </row>
    <row r="14" spans="1:16" s="747" customFormat="1" ht="14.25">
      <c r="A14" s="731" t="s">
        <v>29</v>
      </c>
      <c r="B14" s="730" t="s">
        <v>115</v>
      </c>
      <c r="C14" s="741">
        <f>SUMIF('Detailed budget'!B:B,'M1 - Résumé'!A14,'Detailed budget'!L:L)</f>
        <v>0</v>
      </c>
      <c r="D14" s="741">
        <f>'M4_Depenses'!J18</f>
        <v>0</v>
      </c>
      <c r="E14" s="741">
        <f>C14-D14</f>
        <v>0</v>
      </c>
      <c r="F14" s="742" t="e">
        <f t="shared" si="1"/>
        <v>#DIV/0!</v>
      </c>
      <c r="G14" s="737"/>
      <c r="H14" s="743"/>
      <c r="I14" s="744"/>
      <c r="J14" s="744"/>
      <c r="K14" s="745"/>
      <c r="L14" s="737"/>
      <c r="M14" s="746">
        <f t="shared" si="2"/>
        <v>0</v>
      </c>
      <c r="N14" s="712">
        <f t="shared" si="3"/>
        <v>0</v>
      </c>
      <c r="O14" s="712">
        <f t="shared" si="3"/>
        <v>0</v>
      </c>
      <c r="P14" s="713">
        <f t="shared" si="3"/>
        <v>0</v>
      </c>
    </row>
    <row r="15" spans="1:16" s="747" customFormat="1" ht="14.25">
      <c r="A15" s="731" t="s">
        <v>32</v>
      </c>
      <c r="B15" s="730" t="s">
        <v>116</v>
      </c>
      <c r="C15" s="741">
        <f>SUMIF('Detailed budget'!B:B,'M1 - Résumé'!A15,'Detailed budget'!L:L)</f>
        <v>0</v>
      </c>
      <c r="D15" s="741">
        <f>'M4_Depenses'!J19</f>
        <v>0</v>
      </c>
      <c r="E15" s="741">
        <f>C15-D15</f>
        <v>0</v>
      </c>
      <c r="F15" s="742" t="e">
        <f t="shared" si="1"/>
        <v>#DIV/0!</v>
      </c>
      <c r="G15" s="737"/>
      <c r="H15" s="743"/>
      <c r="I15" s="744"/>
      <c r="J15" s="744"/>
      <c r="K15" s="745"/>
      <c r="L15" s="737"/>
      <c r="M15" s="746">
        <f t="shared" si="2"/>
        <v>0</v>
      </c>
      <c r="N15" s="712">
        <f t="shared" si="3"/>
        <v>0</v>
      </c>
      <c r="O15" s="712">
        <f t="shared" si="3"/>
        <v>0</v>
      </c>
      <c r="P15" s="713">
        <f t="shared" si="3"/>
        <v>0</v>
      </c>
    </row>
    <row r="16" spans="1:16" s="747" customFormat="1" ht="14.25">
      <c r="A16" s="731" t="s">
        <v>35</v>
      </c>
      <c r="B16" s="730" t="s">
        <v>117</v>
      </c>
      <c r="C16" s="741">
        <f>SUMIF('Detailed budget'!B:B,'M1 - Résumé'!A16,'Detailed budget'!L:L)</f>
        <v>0</v>
      </c>
      <c r="D16" s="741">
        <f>'M4_Depenses'!J20</f>
        <v>0</v>
      </c>
      <c r="E16" s="741">
        <f>C16-D16</f>
        <v>0</v>
      </c>
      <c r="F16" s="742" t="e">
        <f t="shared" si="1"/>
        <v>#DIV/0!</v>
      </c>
      <c r="G16" s="737"/>
      <c r="H16" s="743"/>
      <c r="I16" s="744"/>
      <c r="J16" s="744"/>
      <c r="K16" s="745"/>
      <c r="L16" s="737"/>
      <c r="M16" s="746">
        <f t="shared" si="2"/>
        <v>0</v>
      </c>
      <c r="N16" s="712">
        <f t="shared" si="3"/>
        <v>0</v>
      </c>
      <c r="O16" s="712">
        <f t="shared" si="3"/>
        <v>0</v>
      </c>
      <c r="P16" s="713">
        <f t="shared" si="3"/>
        <v>0</v>
      </c>
    </row>
    <row r="17" spans="1:16" s="747" customFormat="1" ht="22.5">
      <c r="A17" s="731" t="s">
        <v>38</v>
      </c>
      <c r="B17" s="730" t="s">
        <v>118</v>
      </c>
      <c r="C17" s="741">
        <f>SUMIF('Detailed budget'!B:B,'M1 - Résumé'!A17,'Detailed budget'!L:L)</f>
        <v>123726</v>
      </c>
      <c r="D17" s="741">
        <f>'M4_Depenses'!J21</f>
        <v>0</v>
      </c>
      <c r="E17" s="741">
        <f>C17-D17</f>
        <v>123726</v>
      </c>
      <c r="F17" s="742">
        <f t="shared" si="1"/>
        <v>0</v>
      </c>
      <c r="G17" s="737"/>
      <c r="H17" s="743"/>
      <c r="I17" s="744">
        <v>1</v>
      </c>
      <c r="J17" s="744"/>
      <c r="K17" s="745"/>
      <c r="L17" s="737"/>
      <c r="M17" s="746">
        <f t="shared" si="2"/>
        <v>0</v>
      </c>
      <c r="N17" s="712">
        <f t="shared" si="3"/>
        <v>0</v>
      </c>
      <c r="O17" s="712">
        <f t="shared" si="3"/>
        <v>0</v>
      </c>
      <c r="P17" s="713">
        <f t="shared" si="3"/>
        <v>0</v>
      </c>
    </row>
    <row r="18" spans="1:16" s="513" customFormat="1" ht="24.75">
      <c r="A18" s="506" t="s">
        <v>40</v>
      </c>
      <c r="B18" s="507" t="s">
        <v>119</v>
      </c>
      <c r="C18" s="741">
        <f>SUMIF('Detailed budget'!B:B,'M1 - Résumé'!A18,'Detailed budget'!L:L)</f>
        <v>0</v>
      </c>
      <c r="D18" s="741">
        <f>'M4_Depenses'!J22</f>
        <v>0</v>
      </c>
      <c r="E18" s="741">
        <f>C18-D18</f>
        <v>0</v>
      </c>
      <c r="F18" s="509" t="e">
        <f t="shared" si="1"/>
        <v>#DIV/0!</v>
      </c>
      <c r="G18" s="488"/>
      <c r="H18" s="514"/>
      <c r="I18" s="511"/>
      <c r="J18" s="515"/>
      <c r="K18" s="512"/>
      <c r="L18" s="488"/>
      <c r="M18" s="746">
        <f>D18*H18</f>
        <v>0</v>
      </c>
      <c r="N18" s="712">
        <f>D18*I18</f>
        <v>0</v>
      </c>
      <c r="O18" s="712">
        <f>D18*J18</f>
        <v>0</v>
      </c>
      <c r="P18" s="713">
        <f>D18*K18</f>
        <v>0</v>
      </c>
    </row>
    <row r="19" spans="1:16" s="513" customFormat="1" ht="14.25">
      <c r="A19" s="506" t="s">
        <v>43</v>
      </c>
      <c r="B19" s="507" t="s">
        <v>120</v>
      </c>
      <c r="C19" s="741">
        <f>SUMIF('Detailed budget'!B:B,'M1 - Résumé'!A19,'Detailed budget'!L:L)</f>
        <v>9999.999999999998</v>
      </c>
      <c r="D19" s="508">
        <f>'M4_Depenses'!J40</f>
        <v>0</v>
      </c>
      <c r="E19" s="508">
        <f t="shared" si="0"/>
        <v>9999.999999999998</v>
      </c>
      <c r="F19" s="509">
        <f t="shared" si="1"/>
        <v>0</v>
      </c>
      <c r="G19" s="488"/>
      <c r="H19" s="514">
        <v>0.5</v>
      </c>
      <c r="I19" s="511">
        <v>0.5</v>
      </c>
      <c r="J19" s="515"/>
      <c r="K19" s="512"/>
      <c r="L19" s="488"/>
      <c r="M19" s="746">
        <f aca="true" t="shared" si="4" ref="M19:P20">H19*$D19</f>
        <v>0</v>
      </c>
      <c r="N19" s="712">
        <f t="shared" si="4"/>
        <v>0</v>
      </c>
      <c r="O19" s="712">
        <f t="shared" si="4"/>
        <v>0</v>
      </c>
      <c r="P19" s="713">
        <f t="shared" si="4"/>
        <v>0</v>
      </c>
    </row>
    <row r="20" spans="1:16" ht="24.75">
      <c r="A20" s="506" t="s">
        <v>46</v>
      </c>
      <c r="B20" s="507" t="s">
        <v>121</v>
      </c>
      <c r="C20" s="741">
        <f>SUMIF('Detailed budget'!B:B,'M1 - Résumé'!A20,'Detailed budget'!L:L)</f>
        <v>0</v>
      </c>
      <c r="D20" s="508">
        <f>'M4_Depenses'!J46</f>
        <v>0</v>
      </c>
      <c r="E20" s="508">
        <f t="shared" si="0"/>
        <v>0</v>
      </c>
      <c r="F20" s="509" t="e">
        <f t="shared" si="1"/>
        <v>#DIV/0!</v>
      </c>
      <c r="H20" s="514"/>
      <c r="I20" s="511"/>
      <c r="J20" s="515"/>
      <c r="K20" s="512"/>
      <c r="M20" s="746">
        <f t="shared" si="4"/>
        <v>0</v>
      </c>
      <c r="N20" s="712">
        <f t="shared" si="4"/>
        <v>0</v>
      </c>
      <c r="O20" s="712">
        <f t="shared" si="4"/>
        <v>0</v>
      </c>
      <c r="P20" s="713">
        <f t="shared" si="4"/>
        <v>0</v>
      </c>
    </row>
    <row r="21" spans="1:16" ht="14.25">
      <c r="A21" s="207" t="s">
        <v>49</v>
      </c>
      <c r="B21" s="516" t="s">
        <v>506</v>
      </c>
      <c r="C21" s="517">
        <f>SUM(C22:C23)</f>
        <v>0</v>
      </c>
      <c r="D21" s="517">
        <f>SUM(D22:D23)</f>
        <v>0</v>
      </c>
      <c r="E21" s="517">
        <f>SUM(E22:E23)</f>
        <v>0</v>
      </c>
      <c r="F21" s="518" t="e">
        <f t="shared" si="1"/>
        <v>#DIV/0!</v>
      </c>
      <c r="H21" s="519"/>
      <c r="I21" s="520"/>
      <c r="J21" s="520"/>
      <c r="K21" s="521"/>
      <c r="M21" s="749">
        <f>SUM(M22:M23)</f>
        <v>0</v>
      </c>
      <c r="N21" s="714">
        <f>SUM(N22:N23)</f>
        <v>0</v>
      </c>
      <c r="O21" s="714">
        <f>SUM(O22:O23)</f>
        <v>0</v>
      </c>
      <c r="P21" s="724">
        <f>SUM(P22:P23)</f>
        <v>0</v>
      </c>
    </row>
    <row r="22" spans="1:16" ht="14.25">
      <c r="A22" s="506" t="s">
        <v>50</v>
      </c>
      <c r="B22" s="507" t="s">
        <v>130</v>
      </c>
      <c r="C22" s="741">
        <f>SUMIF('Detailed budget'!B:B,'M1 - Résumé'!A22,'Detailed budget'!L:L)</f>
        <v>0</v>
      </c>
      <c r="D22" s="508">
        <f>'M4_Depenses'!J53</f>
        <v>0</v>
      </c>
      <c r="E22" s="508">
        <f aca="true" t="shared" si="5" ref="E22:E41">C22-D22</f>
        <v>0</v>
      </c>
      <c r="F22" s="509" t="e">
        <f t="shared" si="1"/>
        <v>#DIV/0!</v>
      </c>
      <c r="H22" s="510"/>
      <c r="I22" s="511"/>
      <c r="J22" s="511"/>
      <c r="K22" s="512"/>
      <c r="M22" s="746">
        <f aca="true" t="shared" si="6" ref="M22:P23">$D22*H22</f>
        <v>0</v>
      </c>
      <c r="N22" s="712">
        <f t="shared" si="6"/>
        <v>0</v>
      </c>
      <c r="O22" s="712">
        <f t="shared" si="6"/>
        <v>0</v>
      </c>
      <c r="P22" s="713">
        <f t="shared" si="6"/>
        <v>0</v>
      </c>
    </row>
    <row r="23" spans="1:16" ht="14.25">
      <c r="A23" s="506" t="s">
        <v>53</v>
      </c>
      <c r="B23" s="507" t="s">
        <v>131</v>
      </c>
      <c r="C23" s="741">
        <f>SUMIF('Detailed budget'!B:B,'M1 - Résumé'!A23,'Detailed budget'!L:L)</f>
        <v>0</v>
      </c>
      <c r="D23" s="508">
        <f>'M4_Depenses'!J62</f>
        <v>0</v>
      </c>
      <c r="E23" s="508">
        <f t="shared" si="5"/>
        <v>0</v>
      </c>
      <c r="F23" s="509" t="e">
        <f t="shared" si="1"/>
        <v>#DIV/0!</v>
      </c>
      <c r="H23" s="510"/>
      <c r="I23" s="511"/>
      <c r="J23" s="511"/>
      <c r="K23" s="512"/>
      <c r="M23" s="746">
        <f t="shared" si="6"/>
        <v>0</v>
      </c>
      <c r="N23" s="712">
        <f t="shared" si="6"/>
        <v>0</v>
      </c>
      <c r="O23" s="712">
        <f t="shared" si="6"/>
        <v>0</v>
      </c>
      <c r="P23" s="713">
        <f t="shared" si="6"/>
        <v>0</v>
      </c>
    </row>
    <row r="24" spans="1:16" ht="14.25">
      <c r="A24" s="207" t="s">
        <v>69</v>
      </c>
      <c r="B24" s="516" t="s">
        <v>507</v>
      </c>
      <c r="C24" s="517">
        <f>SUM(C25:C26)</f>
        <v>267592</v>
      </c>
      <c r="D24" s="517">
        <f>SUM(D26:D26)</f>
        <v>0</v>
      </c>
      <c r="E24" s="517">
        <f>SUM(E25:E26)</f>
        <v>267592</v>
      </c>
      <c r="F24" s="518">
        <f t="shared" si="1"/>
        <v>0</v>
      </c>
      <c r="H24" s="519"/>
      <c r="I24" s="520"/>
      <c r="J24" s="520"/>
      <c r="K24" s="521"/>
      <c r="M24" s="749">
        <f>SUM(M26:M26)</f>
        <v>0</v>
      </c>
      <c r="N24" s="714">
        <f>SUM(N26:N26)</f>
        <v>0</v>
      </c>
      <c r="O24" s="714">
        <f>SUM(O26:O26)</f>
        <v>0</v>
      </c>
      <c r="P24" s="724">
        <f>SUM(P26:P26)</f>
        <v>0</v>
      </c>
    </row>
    <row r="25" spans="1:16" ht="14.25">
      <c r="A25" s="506" t="s">
        <v>70</v>
      </c>
      <c r="B25" s="507" t="s">
        <v>508</v>
      </c>
      <c r="C25" s="741">
        <f>SUMIF('Detailed budget'!B:B,'M1 - Résumé'!A25,'Detailed budget'!L:L)</f>
        <v>233992</v>
      </c>
      <c r="D25" s="508">
        <f>'M4_Depenses'!J64</f>
        <v>0</v>
      </c>
      <c r="E25" s="508">
        <f t="shared" si="5"/>
        <v>233992</v>
      </c>
      <c r="F25" s="509">
        <f t="shared" si="1"/>
        <v>0</v>
      </c>
      <c r="H25" s="510">
        <f>'Detailed budget'!O67</f>
        <v>0.5</v>
      </c>
      <c r="I25" s="511">
        <f>'Detailed budget'!P67</f>
        <v>0.5</v>
      </c>
      <c r="J25" s="511"/>
      <c r="K25" s="512"/>
      <c r="M25" s="746"/>
      <c r="N25" s="712"/>
      <c r="O25" s="712"/>
      <c r="P25" s="713"/>
    </row>
    <row r="26" spans="1:16" ht="14.25">
      <c r="A26" s="506" t="s">
        <v>433</v>
      </c>
      <c r="B26" s="507" t="s">
        <v>509</v>
      </c>
      <c r="C26" s="741">
        <f>SUMIF('Detailed budget'!B:B,'M1 - Résumé'!A26,'Detailed budget'!L:L)</f>
        <v>33600</v>
      </c>
      <c r="D26" s="508">
        <f>'M4_Depenses'!J65</f>
        <v>0</v>
      </c>
      <c r="E26" s="508">
        <f t="shared" si="5"/>
        <v>33600</v>
      </c>
      <c r="F26" s="509">
        <f t="shared" si="1"/>
        <v>0</v>
      </c>
      <c r="H26" s="510">
        <f>'Detailed budget'!O98</f>
        <v>0.375</v>
      </c>
      <c r="I26" s="511">
        <f>'Detailed budget'!P98</f>
        <v>0.625</v>
      </c>
      <c r="J26" s="511"/>
      <c r="K26" s="512"/>
      <c r="M26" s="746"/>
      <c r="N26" s="712"/>
      <c r="O26" s="712"/>
      <c r="P26" s="713"/>
    </row>
    <row r="27" spans="1:16" ht="14.25">
      <c r="A27" s="207" t="s">
        <v>73</v>
      </c>
      <c r="B27" s="516" t="s">
        <v>510</v>
      </c>
      <c r="C27" s="517">
        <f>SUM(C28:C33)</f>
        <v>68218.2178672986</v>
      </c>
      <c r="D27" s="517">
        <f>SUM(D28:D30)</f>
        <v>0</v>
      </c>
      <c r="E27" s="517">
        <f>SUM(E28:E33)</f>
        <v>68218.2178672986</v>
      </c>
      <c r="F27" s="518">
        <f t="shared" si="1"/>
        <v>0</v>
      </c>
      <c r="H27" s="519"/>
      <c r="I27" s="520"/>
      <c r="J27" s="520"/>
      <c r="K27" s="521"/>
      <c r="M27" s="749">
        <f>SUM(M28:M30)</f>
        <v>0</v>
      </c>
      <c r="N27" s="714">
        <f>SUM(N28:N30)</f>
        <v>0</v>
      </c>
      <c r="O27" s="714">
        <f>SUM(O28:O30)</f>
        <v>0</v>
      </c>
      <c r="P27" s="724">
        <f>SUM(P28:P30)</f>
        <v>0</v>
      </c>
    </row>
    <row r="28" spans="1:16" ht="14.25">
      <c r="A28" s="506" t="s">
        <v>74</v>
      </c>
      <c r="B28" s="507" t="s">
        <v>521</v>
      </c>
      <c r="C28" s="741">
        <f>SUMIF('Detailed budget'!B:B,'M1 - Résumé'!A28,'Detailed budget'!L:L)</f>
        <v>21600</v>
      </c>
      <c r="D28" s="508">
        <f>'M4_Depenses'!J77</f>
        <v>0</v>
      </c>
      <c r="E28" s="508">
        <f t="shared" si="5"/>
        <v>21600</v>
      </c>
      <c r="F28" s="509">
        <f t="shared" si="1"/>
        <v>0</v>
      </c>
      <c r="H28" s="510">
        <v>0.5</v>
      </c>
      <c r="I28" s="511">
        <v>0.5</v>
      </c>
      <c r="J28" s="511"/>
      <c r="K28" s="512"/>
      <c r="M28" s="746">
        <f>$D28*H28</f>
        <v>0</v>
      </c>
      <c r="N28" s="712">
        <f aca="true" t="shared" si="7" ref="N28:P30">$D28*I28</f>
        <v>0</v>
      </c>
      <c r="O28" s="712">
        <f t="shared" si="7"/>
        <v>0</v>
      </c>
      <c r="P28" s="713">
        <f t="shared" si="7"/>
        <v>0</v>
      </c>
    </row>
    <row r="29" spans="1:16" ht="14.25">
      <c r="A29" s="506" t="s">
        <v>76</v>
      </c>
      <c r="B29" s="507" t="s">
        <v>512</v>
      </c>
      <c r="C29" s="741">
        <f>SUMIF('Detailed budget'!B:B,'M1 - Résumé'!A29,'Detailed budget'!L:L)</f>
        <v>0</v>
      </c>
      <c r="D29" s="508">
        <f>'M4_Depenses'!J84</f>
        <v>0</v>
      </c>
      <c r="E29" s="508">
        <f t="shared" si="5"/>
        <v>0</v>
      </c>
      <c r="F29" s="509" t="e">
        <f t="shared" si="1"/>
        <v>#DIV/0!</v>
      </c>
      <c r="H29" s="510"/>
      <c r="I29" s="511"/>
      <c r="J29" s="511"/>
      <c r="K29" s="512"/>
      <c r="M29" s="746">
        <f>$D29*H29</f>
        <v>0</v>
      </c>
      <c r="N29" s="712">
        <f t="shared" si="7"/>
        <v>0</v>
      </c>
      <c r="O29" s="712">
        <f t="shared" si="7"/>
        <v>0</v>
      </c>
      <c r="P29" s="713">
        <f t="shared" si="7"/>
        <v>0</v>
      </c>
    </row>
    <row r="30" spans="1:16" s="513" customFormat="1" ht="14.25">
      <c r="A30" s="506" t="s">
        <v>79</v>
      </c>
      <c r="B30" s="507" t="s">
        <v>513</v>
      </c>
      <c r="C30" s="741">
        <f>SUMIF('Detailed budget'!B:B,'M1 - Résumé'!A30,'Detailed budget'!L:L)</f>
        <v>2400</v>
      </c>
      <c r="D30" s="508">
        <f>'M4_Depenses'!J93</f>
        <v>0</v>
      </c>
      <c r="E30" s="508">
        <f>C30-D30</f>
        <v>2400</v>
      </c>
      <c r="F30" s="509">
        <f t="shared" si="1"/>
        <v>0</v>
      </c>
      <c r="G30" s="488"/>
      <c r="H30" s="510">
        <v>0.5</v>
      </c>
      <c r="I30" s="511">
        <v>0.5</v>
      </c>
      <c r="J30" s="511"/>
      <c r="K30" s="512"/>
      <c r="L30" s="488"/>
      <c r="M30" s="746">
        <f>$D30*H30</f>
        <v>0</v>
      </c>
      <c r="N30" s="712">
        <f t="shared" si="7"/>
        <v>0</v>
      </c>
      <c r="O30" s="712">
        <f t="shared" si="7"/>
        <v>0</v>
      </c>
      <c r="P30" s="713">
        <f t="shared" si="7"/>
        <v>0</v>
      </c>
    </row>
    <row r="31" spans="1:16" s="513" customFormat="1" ht="14.25">
      <c r="A31" s="506" t="s">
        <v>82</v>
      </c>
      <c r="B31" s="507" t="s">
        <v>514</v>
      </c>
      <c r="C31" s="741">
        <f>SUMIF('Detailed budget'!B:B,'M1 - Résumé'!A31,'Detailed budget'!L:L)</f>
        <v>36724.67268754342</v>
      </c>
      <c r="D31" s="508">
        <f>'M4_Depenses'!J70</f>
        <v>0</v>
      </c>
      <c r="E31" s="508">
        <f t="shared" si="5"/>
        <v>36724.67268754342</v>
      </c>
      <c r="F31" s="509">
        <f t="shared" si="1"/>
        <v>0</v>
      </c>
      <c r="G31" s="488"/>
      <c r="H31" s="743">
        <v>0.5</v>
      </c>
      <c r="I31" s="744">
        <v>0.5</v>
      </c>
      <c r="J31" s="511"/>
      <c r="K31" s="512"/>
      <c r="L31" s="488"/>
      <c r="M31" s="746"/>
      <c r="N31" s="712"/>
      <c r="O31" s="712"/>
      <c r="P31" s="713"/>
    </row>
    <row r="32" spans="1:16" s="513" customFormat="1" ht="14.25">
      <c r="A32" s="506" t="s">
        <v>85</v>
      </c>
      <c r="B32" s="507" t="s">
        <v>515</v>
      </c>
      <c r="C32" s="741">
        <f>SUMIF('Detailed budget'!B:B,'M1 - Résumé'!A32,'Detailed budget'!L:L)</f>
        <v>7493.545179755187</v>
      </c>
      <c r="D32" s="508">
        <f>'M4_Depenses'!J71</f>
        <v>0</v>
      </c>
      <c r="E32" s="508">
        <f t="shared" si="5"/>
        <v>7493.545179755187</v>
      </c>
      <c r="F32" s="509">
        <f t="shared" si="1"/>
        <v>0</v>
      </c>
      <c r="G32" s="488"/>
      <c r="H32" s="743">
        <v>0.5</v>
      </c>
      <c r="I32" s="744">
        <v>0.5</v>
      </c>
      <c r="J32" s="511"/>
      <c r="K32" s="512"/>
      <c r="L32" s="488"/>
      <c r="M32" s="746"/>
      <c r="N32" s="712"/>
      <c r="O32" s="712"/>
      <c r="P32" s="713"/>
    </row>
    <row r="33" spans="1:16" s="513" customFormat="1" ht="14.25">
      <c r="A33" s="506" t="s">
        <v>511</v>
      </c>
      <c r="B33" s="507" t="s">
        <v>516</v>
      </c>
      <c r="C33" s="741">
        <f>SUMIF('Detailed budget'!B:B,'M1 - Résumé'!A33,'Detailed budget'!L:L)</f>
        <v>0</v>
      </c>
      <c r="D33" s="508">
        <f>'M4_Depenses'!J72</f>
        <v>0</v>
      </c>
      <c r="E33" s="508">
        <f t="shared" si="5"/>
        <v>0</v>
      </c>
      <c r="F33" s="509" t="e">
        <f t="shared" si="1"/>
        <v>#DIV/0!</v>
      </c>
      <c r="G33" s="488"/>
      <c r="H33" s="510"/>
      <c r="I33" s="511"/>
      <c r="J33" s="511"/>
      <c r="K33" s="512"/>
      <c r="L33" s="488"/>
      <c r="M33" s="746"/>
      <c r="N33" s="712"/>
      <c r="O33" s="712"/>
      <c r="P33" s="713"/>
    </row>
    <row r="34" spans="1:16" s="526" customFormat="1" ht="14.25">
      <c r="A34" s="207" t="s">
        <v>88</v>
      </c>
      <c r="B34" s="516" t="s">
        <v>517</v>
      </c>
      <c r="C34" s="517">
        <f>SUM(C35:C38)</f>
        <v>32492</v>
      </c>
      <c r="D34" s="517">
        <f>SUM(D35:D38)</f>
        <v>0</v>
      </c>
      <c r="E34" s="517">
        <f>SUM(E35:E38)</f>
        <v>32492</v>
      </c>
      <c r="F34" s="518">
        <f t="shared" si="1"/>
        <v>0</v>
      </c>
      <c r="G34" s="522"/>
      <c r="H34" s="523"/>
      <c r="I34" s="524"/>
      <c r="J34" s="524"/>
      <c r="K34" s="525"/>
      <c r="L34" s="522"/>
      <c r="M34" s="749">
        <f>SUM(M35:M38)</f>
        <v>0</v>
      </c>
      <c r="N34" s="714">
        <f>SUM(N35:N38)</f>
        <v>0</v>
      </c>
      <c r="O34" s="714">
        <f>SUM(O35:O38)</f>
        <v>0</v>
      </c>
      <c r="P34" s="724">
        <f>SUM(P35:P38)</f>
        <v>0</v>
      </c>
    </row>
    <row r="35" spans="1:16" ht="14.25">
      <c r="A35" s="506" t="s">
        <v>89</v>
      </c>
      <c r="B35" s="507" t="s">
        <v>546</v>
      </c>
      <c r="C35" s="741">
        <f>SUMIF('Detailed budget'!B:B,'M1 - Résumé'!A35,'Detailed budget'!L:L)</f>
        <v>491.99999999999994</v>
      </c>
      <c r="D35" s="508">
        <f>'M4_Depenses'!J110</f>
        <v>0</v>
      </c>
      <c r="E35" s="508">
        <f t="shared" si="5"/>
        <v>491.99999999999994</v>
      </c>
      <c r="F35" s="509">
        <f t="shared" si="1"/>
        <v>0</v>
      </c>
      <c r="H35" s="510">
        <v>0.5</v>
      </c>
      <c r="I35" s="511">
        <v>0.5</v>
      </c>
      <c r="J35" s="511"/>
      <c r="K35" s="512"/>
      <c r="M35" s="746">
        <f>$D35*H35</f>
        <v>0</v>
      </c>
      <c r="N35" s="712">
        <f aca="true" t="shared" si="8" ref="N35:P38">$D35*I35</f>
        <v>0</v>
      </c>
      <c r="O35" s="712">
        <f t="shared" si="8"/>
        <v>0</v>
      </c>
      <c r="P35" s="713">
        <f t="shared" si="8"/>
        <v>0</v>
      </c>
    </row>
    <row r="36" spans="1:16" ht="14.25">
      <c r="A36" s="506" t="s">
        <v>92</v>
      </c>
      <c r="B36" s="507" t="s">
        <v>143</v>
      </c>
      <c r="C36" s="741">
        <f>SUMIF('Detailed budget'!B:B,'M1 - Résumé'!A36,'Detailed budget'!L:L)</f>
        <v>19500</v>
      </c>
      <c r="D36" s="508">
        <f>'M4_Depenses'!J115</f>
        <v>0</v>
      </c>
      <c r="E36" s="508">
        <f t="shared" si="5"/>
        <v>19500</v>
      </c>
      <c r="F36" s="509">
        <f t="shared" si="1"/>
        <v>0</v>
      </c>
      <c r="H36" s="743">
        <v>0.5</v>
      </c>
      <c r="I36" s="744">
        <v>0.5</v>
      </c>
      <c r="J36" s="511"/>
      <c r="K36" s="512"/>
      <c r="M36" s="746">
        <f>$D36*H36</f>
        <v>0</v>
      </c>
      <c r="N36" s="712">
        <f t="shared" si="8"/>
        <v>0</v>
      </c>
      <c r="O36" s="712">
        <f t="shared" si="8"/>
        <v>0</v>
      </c>
      <c r="P36" s="713">
        <f t="shared" si="8"/>
        <v>0</v>
      </c>
    </row>
    <row r="37" spans="1:16" ht="14.25">
      <c r="A37" s="506" t="s">
        <v>94</v>
      </c>
      <c r="B37" s="507" t="s">
        <v>144</v>
      </c>
      <c r="C37" s="741">
        <f>SUMIF('Detailed budget'!B:B,'M1 - Résumé'!A37,'Detailed budget'!L:L)</f>
        <v>12500</v>
      </c>
      <c r="D37" s="508">
        <f>'M4_Depenses'!J118</f>
        <v>0</v>
      </c>
      <c r="E37" s="508">
        <f t="shared" si="5"/>
        <v>12500</v>
      </c>
      <c r="F37" s="509">
        <f t="shared" si="1"/>
        <v>0</v>
      </c>
      <c r="H37" s="743">
        <v>0.5</v>
      </c>
      <c r="I37" s="744">
        <v>0.5</v>
      </c>
      <c r="J37" s="511"/>
      <c r="K37" s="512"/>
      <c r="M37" s="746">
        <f>$D37*H37</f>
        <v>0</v>
      </c>
      <c r="N37" s="712">
        <f t="shared" si="8"/>
        <v>0</v>
      </c>
      <c r="O37" s="712">
        <f t="shared" si="8"/>
        <v>0</v>
      </c>
      <c r="P37" s="713">
        <f t="shared" si="8"/>
        <v>0</v>
      </c>
    </row>
    <row r="38" spans="1:16" ht="14.25">
      <c r="A38" s="506" t="s">
        <v>96</v>
      </c>
      <c r="B38" s="507" t="s">
        <v>146</v>
      </c>
      <c r="C38" s="741">
        <f>SUMIF('Detailed budget'!B:B,'M1 - Résumé'!A38,'Detailed budget'!L:L)</f>
        <v>0</v>
      </c>
      <c r="D38" s="508">
        <f>'M4_Depenses'!J121</f>
        <v>0</v>
      </c>
      <c r="E38" s="508">
        <f t="shared" si="5"/>
        <v>0</v>
      </c>
      <c r="F38" s="509" t="e">
        <f t="shared" si="1"/>
        <v>#DIV/0!</v>
      </c>
      <c r="H38" s="510"/>
      <c r="I38" s="511"/>
      <c r="J38" s="511"/>
      <c r="K38" s="512"/>
      <c r="M38" s="746">
        <f>$D38*H38</f>
        <v>0</v>
      </c>
      <c r="N38" s="712">
        <f t="shared" si="8"/>
        <v>0</v>
      </c>
      <c r="O38" s="712">
        <f t="shared" si="8"/>
        <v>0</v>
      </c>
      <c r="P38" s="713">
        <f t="shared" si="8"/>
        <v>0</v>
      </c>
    </row>
    <row r="39" spans="1:16" ht="14.25">
      <c r="A39" s="527"/>
      <c r="B39" s="527" t="s">
        <v>147</v>
      </c>
      <c r="C39" s="528">
        <f>C10+C21+C24+C27+C34</f>
        <v>1424300.9478672985</v>
      </c>
      <c r="D39" s="528">
        <f>D10+D21+D24+D27+D34</f>
        <v>0</v>
      </c>
      <c r="E39" s="528">
        <f t="shared" si="5"/>
        <v>1424300.9478672985</v>
      </c>
      <c r="F39" s="529">
        <f t="shared" si="1"/>
        <v>0</v>
      </c>
      <c r="H39" s="530"/>
      <c r="I39" s="531"/>
      <c r="J39" s="531"/>
      <c r="K39" s="532"/>
      <c r="M39" s="751">
        <f>M10+M21+M24+M27+M34</f>
        <v>0</v>
      </c>
      <c r="N39" s="715">
        <f>N10+N21+N24+N27+N34</f>
        <v>0</v>
      </c>
      <c r="O39" s="715">
        <f>O10+O21+O24+O27+O34</f>
        <v>0</v>
      </c>
      <c r="P39" s="723">
        <f>P10+P21+P24+P27+P34</f>
        <v>0</v>
      </c>
    </row>
    <row r="40" spans="1:16" ht="14.25">
      <c r="A40" s="207" t="s">
        <v>16</v>
      </c>
      <c r="B40" s="516" t="s">
        <v>518</v>
      </c>
      <c r="C40" s="517">
        <f>C39*5.5%</f>
        <v>78336.55213270141</v>
      </c>
      <c r="D40" s="517">
        <f>D39*5.5%</f>
        <v>0</v>
      </c>
      <c r="E40" s="517">
        <f t="shared" si="5"/>
        <v>78336.55213270141</v>
      </c>
      <c r="F40" s="518">
        <f t="shared" si="1"/>
        <v>0</v>
      </c>
      <c r="H40" s="523">
        <v>0.37</v>
      </c>
      <c r="I40" s="524">
        <v>0.63</v>
      </c>
      <c r="J40" s="524"/>
      <c r="K40" s="525"/>
      <c r="M40" s="749">
        <f>M39*5.5%</f>
        <v>0</v>
      </c>
      <c r="N40" s="714">
        <f>N39*5.5%</f>
        <v>0</v>
      </c>
      <c r="O40" s="714">
        <f>O39*5.5%</f>
        <v>0</v>
      </c>
      <c r="P40" s="724"/>
    </row>
    <row r="41" spans="1:16" ht="15" thickBot="1">
      <c r="A41" s="238"/>
      <c r="B41" s="238" t="s">
        <v>519</v>
      </c>
      <c r="C41" s="533">
        <f>C39+C40</f>
        <v>1502637.5</v>
      </c>
      <c r="D41" s="533">
        <f>D39+D40</f>
        <v>0</v>
      </c>
      <c r="E41" s="533">
        <f t="shared" si="5"/>
        <v>1502637.5</v>
      </c>
      <c r="F41" s="534">
        <f t="shared" si="1"/>
        <v>0</v>
      </c>
      <c r="G41" s="535"/>
      <c r="H41" s="536"/>
      <c r="I41" s="537"/>
      <c r="J41" s="537"/>
      <c r="K41" s="538"/>
      <c r="L41" s="535"/>
      <c r="M41" s="753">
        <f>M39+M40</f>
        <v>0</v>
      </c>
      <c r="N41" s="725">
        <f>N39+N40</f>
        <v>0</v>
      </c>
      <c r="O41" s="725">
        <f>O39+O40</f>
        <v>0</v>
      </c>
      <c r="P41" s="726">
        <f>P39+P40</f>
        <v>0</v>
      </c>
    </row>
  </sheetData>
  <sheetProtection/>
  <mergeCells count="3">
    <mergeCell ref="H7:P7"/>
    <mergeCell ref="H8:K8"/>
    <mergeCell ref="M8:P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4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5.421875" style="246" customWidth="1"/>
    <col min="2" max="2" width="27.8515625" style="420" customWidth="1"/>
    <col min="3" max="3" width="19.57421875" style="242" customWidth="1"/>
    <col min="4" max="4" width="14.140625" style="243" customWidth="1"/>
    <col min="5" max="5" width="14.140625" style="244" customWidth="1"/>
    <col min="6" max="6" width="18.7109375" style="243" customWidth="1"/>
    <col min="7" max="7" width="15.140625" style="243" customWidth="1"/>
    <col min="8" max="8" width="15.140625" style="245" customWidth="1"/>
    <col min="9" max="9" width="32.421875" style="243" customWidth="1"/>
    <col min="10" max="10" width="36.421875" style="246" customWidth="1"/>
  </cols>
  <sheetData>
    <row r="1" spans="1:8" ht="13.5">
      <c r="A1" s="467" t="s">
        <v>155</v>
      </c>
      <c r="B1" s="467" t="s">
        <v>450</v>
      </c>
      <c r="C1" s="467"/>
      <c r="D1" s="467"/>
      <c r="E1" s="467"/>
      <c r="F1" s="467"/>
      <c r="G1" s="467"/>
      <c r="H1" s="243"/>
    </row>
    <row r="2" spans="1:8" ht="13.5">
      <c r="A2" s="467" t="s">
        <v>154</v>
      </c>
      <c r="B2" s="467" t="s">
        <v>483</v>
      </c>
      <c r="C2" s="467"/>
      <c r="D2" s="467"/>
      <c r="E2" s="467"/>
      <c r="F2" s="467"/>
      <c r="G2" s="467"/>
      <c r="H2" s="243"/>
    </row>
    <row r="3" spans="1:9" ht="13.5">
      <c r="A3" s="467" t="s">
        <v>100</v>
      </c>
      <c r="B3" s="467" t="s">
        <v>484</v>
      </c>
      <c r="C3" s="243"/>
      <c r="E3" s="243"/>
      <c r="H3" s="243"/>
      <c r="I3" s="247"/>
    </row>
    <row r="4" spans="1:8" ht="13.5">
      <c r="A4" s="243"/>
      <c r="B4" s="243"/>
      <c r="C4" s="243"/>
      <c r="E4" s="243"/>
      <c r="H4" s="243"/>
    </row>
    <row r="5" spans="1:10" ht="13.5">
      <c r="A5" s="248"/>
      <c r="B5" s="249" t="s">
        <v>451</v>
      </c>
      <c r="C5" s="250" t="s">
        <v>452</v>
      </c>
      <c r="D5" s="248" t="s">
        <v>453</v>
      </c>
      <c r="E5" s="251" t="s">
        <v>454</v>
      </c>
      <c r="F5" s="248" t="s">
        <v>455</v>
      </c>
      <c r="G5" s="248" t="s">
        <v>456</v>
      </c>
      <c r="H5" s="252" t="s">
        <v>457</v>
      </c>
      <c r="I5" s="248" t="s">
        <v>458</v>
      </c>
      <c r="J5" s="253" t="s">
        <v>459</v>
      </c>
    </row>
    <row r="6" spans="1:10" ht="13.5">
      <c r="A6" s="254"/>
      <c r="B6" s="255"/>
      <c r="C6" s="256"/>
      <c r="D6" s="257"/>
      <c r="E6" s="258"/>
      <c r="F6" s="259"/>
      <c r="G6" s="257"/>
      <c r="H6" s="260"/>
      <c r="I6" s="261"/>
      <c r="J6" s="262"/>
    </row>
    <row r="7" spans="1:10" ht="13.5">
      <c r="A7" s="263"/>
      <c r="B7" s="264"/>
      <c r="C7" s="265"/>
      <c r="D7" s="266"/>
      <c r="E7" s="267"/>
      <c r="F7" s="268"/>
      <c r="G7" s="266"/>
      <c r="H7" s="269"/>
      <c r="I7" s="270"/>
      <c r="J7" s="271"/>
    </row>
    <row r="8" spans="1:10" ht="13.5">
      <c r="A8" s="254"/>
      <c r="B8" s="255"/>
      <c r="C8" s="256"/>
      <c r="D8" s="261"/>
      <c r="E8" s="258"/>
      <c r="F8" s="259"/>
      <c r="G8" s="261"/>
      <c r="H8" s="272"/>
      <c r="I8" s="273"/>
      <c r="J8" s="262"/>
    </row>
    <row r="9" spans="1:10" ht="13.5">
      <c r="A9" s="263"/>
      <c r="B9" s="264"/>
      <c r="C9" s="265"/>
      <c r="D9" s="270"/>
      <c r="E9" s="267"/>
      <c r="F9" s="268"/>
      <c r="G9" s="270"/>
      <c r="H9" s="274"/>
      <c r="I9" s="270"/>
      <c r="J9" s="271"/>
    </row>
    <row r="10" spans="1:10" ht="13.5">
      <c r="A10" s="254"/>
      <c r="B10" s="275"/>
      <c r="C10" s="256"/>
      <c r="D10" s="257"/>
      <c r="E10" s="258"/>
      <c r="F10" s="259"/>
      <c r="G10" s="261"/>
      <c r="H10" s="276"/>
      <c r="I10" s="261"/>
      <c r="J10" s="262"/>
    </row>
    <row r="11" spans="1:10" ht="13.5">
      <c r="A11" s="254"/>
      <c r="B11" s="275"/>
      <c r="C11" s="256"/>
      <c r="D11" s="257"/>
      <c r="E11" s="258"/>
      <c r="F11" s="259"/>
      <c r="G11" s="261"/>
      <c r="H11" s="276"/>
      <c r="I11" s="261"/>
      <c r="J11" s="262"/>
    </row>
    <row r="12" spans="1:10" ht="13.5">
      <c r="A12" s="254"/>
      <c r="B12" s="275"/>
      <c r="C12" s="256"/>
      <c r="D12" s="257"/>
      <c r="E12" s="258"/>
      <c r="F12" s="259"/>
      <c r="G12" s="261"/>
      <c r="H12" s="276"/>
      <c r="I12" s="261"/>
      <c r="J12" s="262"/>
    </row>
    <row r="13" spans="1:10" ht="13.5">
      <c r="A13" s="263"/>
      <c r="B13" s="277"/>
      <c r="C13" s="265"/>
      <c r="D13" s="278"/>
      <c r="E13" s="267"/>
      <c r="F13" s="268"/>
      <c r="G13" s="278"/>
      <c r="H13" s="269"/>
      <c r="I13" s="270"/>
      <c r="J13" s="279"/>
    </row>
    <row r="14" spans="1:10" ht="13.5">
      <c r="A14" s="254"/>
      <c r="B14" s="275"/>
      <c r="C14" s="256"/>
      <c r="D14" s="257"/>
      <c r="E14" s="258"/>
      <c r="F14" s="259"/>
      <c r="G14" s="261"/>
      <c r="H14" s="276"/>
      <c r="I14" s="261"/>
      <c r="J14" s="262"/>
    </row>
    <row r="15" spans="1:10" ht="13.5">
      <c r="A15" s="254"/>
      <c r="B15" s="275"/>
      <c r="C15" s="256"/>
      <c r="D15" s="257"/>
      <c r="E15" s="258"/>
      <c r="F15" s="259"/>
      <c r="G15" s="261"/>
      <c r="H15" s="276"/>
      <c r="I15" s="261"/>
      <c r="J15" s="262"/>
    </row>
    <row r="16" spans="1:10" ht="13.5">
      <c r="A16" s="254"/>
      <c r="B16" s="275"/>
      <c r="C16" s="256"/>
      <c r="D16" s="257"/>
      <c r="E16" s="258"/>
      <c r="F16" s="259"/>
      <c r="G16" s="261"/>
      <c r="H16" s="276"/>
      <c r="I16" s="261"/>
      <c r="J16" s="262"/>
    </row>
    <row r="17" spans="1:10" ht="13.5">
      <c r="A17" s="263"/>
      <c r="B17" s="277"/>
      <c r="C17" s="265"/>
      <c r="D17" s="278"/>
      <c r="E17" s="267"/>
      <c r="F17" s="268"/>
      <c r="G17" s="278"/>
      <c r="H17" s="269"/>
      <c r="I17" s="270"/>
      <c r="J17" s="279"/>
    </row>
    <row r="18" spans="1:10" ht="13.5">
      <c r="A18" s="254"/>
      <c r="B18" s="275"/>
      <c r="C18" s="256"/>
      <c r="D18" s="257"/>
      <c r="E18" s="258"/>
      <c r="F18" s="259"/>
      <c r="G18" s="261"/>
      <c r="H18" s="276"/>
      <c r="I18" s="261"/>
      <c r="J18" s="262"/>
    </row>
    <row r="19" spans="1:10" ht="13.5">
      <c r="A19" s="254"/>
      <c r="B19" s="275"/>
      <c r="C19" s="256"/>
      <c r="D19" s="257"/>
      <c r="E19" s="258"/>
      <c r="F19" s="259"/>
      <c r="G19" s="261"/>
      <c r="H19" s="276"/>
      <c r="I19" s="261"/>
      <c r="J19" s="262"/>
    </row>
    <row r="20" spans="1:10" ht="13.5">
      <c r="A20" s="254"/>
      <c r="B20" s="275"/>
      <c r="C20" s="256"/>
      <c r="D20" s="257"/>
      <c r="E20" s="258"/>
      <c r="F20" s="259"/>
      <c r="G20" s="261"/>
      <c r="H20" s="276"/>
      <c r="I20" s="261"/>
      <c r="J20" s="262"/>
    </row>
    <row r="21" spans="1:10" ht="13.5">
      <c r="A21" s="280"/>
      <c r="B21" s="277"/>
      <c r="C21" s="265"/>
      <c r="D21" s="281"/>
      <c r="E21" s="282"/>
      <c r="F21" s="283"/>
      <c r="G21" s="281"/>
      <c r="H21" s="269"/>
      <c r="I21" s="283"/>
      <c r="J21" s="284"/>
    </row>
    <row r="22" spans="1:10" ht="13.5">
      <c r="A22" s="285"/>
      <c r="B22" s="275"/>
      <c r="C22" s="256"/>
      <c r="D22" s="257"/>
      <c r="E22" s="258"/>
      <c r="F22" s="259"/>
      <c r="G22" s="261"/>
      <c r="H22" s="276"/>
      <c r="I22" s="261"/>
      <c r="J22" s="262"/>
    </row>
    <row r="23" spans="1:10" ht="13.5">
      <c r="A23" s="285"/>
      <c r="B23" s="275"/>
      <c r="C23" s="256"/>
      <c r="D23" s="257"/>
      <c r="E23" s="258"/>
      <c r="F23" s="259"/>
      <c r="G23" s="261"/>
      <c r="H23" s="276"/>
      <c r="I23" s="261"/>
      <c r="J23" s="262"/>
    </row>
    <row r="24" spans="1:10" ht="13.5">
      <c r="A24" s="285"/>
      <c r="B24" s="275"/>
      <c r="C24" s="256"/>
      <c r="D24" s="257"/>
      <c r="E24" s="258"/>
      <c r="F24" s="259"/>
      <c r="G24" s="261"/>
      <c r="H24" s="276"/>
      <c r="I24" s="261"/>
      <c r="J24" s="262"/>
    </row>
    <row r="25" spans="1:10" ht="13.5">
      <c r="A25" s="285"/>
      <c r="B25" s="275"/>
      <c r="C25" s="256"/>
      <c r="D25" s="257"/>
      <c r="E25" s="258"/>
      <c r="F25" s="259"/>
      <c r="G25" s="261"/>
      <c r="H25" s="276"/>
      <c r="I25" s="261"/>
      <c r="J25" s="262"/>
    </row>
    <row r="26" spans="1:10" ht="13.5">
      <c r="A26" s="280"/>
      <c r="B26" s="277"/>
      <c r="C26" s="265"/>
      <c r="D26" s="281"/>
      <c r="E26" s="282"/>
      <c r="F26" s="283"/>
      <c r="G26" s="281"/>
      <c r="H26" s="269"/>
      <c r="I26" s="283"/>
      <c r="J26" s="284"/>
    </row>
    <row r="27" spans="1:10" ht="13.5">
      <c r="A27" s="285"/>
      <c r="B27" s="275"/>
      <c r="C27" s="256"/>
      <c r="D27" s="257"/>
      <c r="E27" s="258"/>
      <c r="F27" s="259"/>
      <c r="G27" s="261"/>
      <c r="H27" s="276"/>
      <c r="I27" s="261"/>
      <c r="J27" s="262"/>
    </row>
    <row r="28" spans="1:10" ht="13.5">
      <c r="A28" s="285"/>
      <c r="B28" s="275"/>
      <c r="C28" s="256"/>
      <c r="D28" s="257"/>
      <c r="E28" s="258"/>
      <c r="F28" s="259"/>
      <c r="G28" s="261"/>
      <c r="H28" s="276"/>
      <c r="I28" s="261"/>
      <c r="J28" s="262"/>
    </row>
    <row r="29" spans="1:10" ht="13.5">
      <c r="A29" s="285"/>
      <c r="B29" s="275"/>
      <c r="C29" s="256"/>
      <c r="D29" s="257"/>
      <c r="E29" s="258"/>
      <c r="F29" s="259"/>
      <c r="G29" s="261"/>
      <c r="H29" s="276"/>
      <c r="I29" s="261"/>
      <c r="J29" s="262"/>
    </row>
    <row r="30" spans="1:10" ht="13.5">
      <c r="A30" s="285"/>
      <c r="B30" s="275"/>
      <c r="C30" s="256"/>
      <c r="D30" s="257"/>
      <c r="E30" s="258"/>
      <c r="F30" s="259"/>
      <c r="G30" s="261"/>
      <c r="H30" s="276"/>
      <c r="I30" s="261"/>
      <c r="J30" s="262"/>
    </row>
    <row r="31" spans="1:10" ht="13.5">
      <c r="A31" s="280"/>
      <c r="B31" s="277"/>
      <c r="C31" s="265"/>
      <c r="D31" s="281"/>
      <c r="E31" s="282"/>
      <c r="F31" s="283"/>
      <c r="G31" s="281"/>
      <c r="H31" s="269"/>
      <c r="I31" s="283"/>
      <c r="J31" s="284"/>
    </row>
    <row r="32" spans="1:10" ht="13.5">
      <c r="A32" s="285"/>
      <c r="B32" s="275"/>
      <c r="C32" s="256"/>
      <c r="D32" s="257"/>
      <c r="E32" s="258"/>
      <c r="F32" s="259"/>
      <c r="G32" s="261"/>
      <c r="H32" s="276"/>
      <c r="I32" s="261"/>
      <c r="J32" s="262"/>
    </row>
    <row r="33" spans="1:10" ht="13.5">
      <c r="A33" s="285"/>
      <c r="B33" s="275"/>
      <c r="C33" s="256"/>
      <c r="D33" s="257"/>
      <c r="E33" s="258"/>
      <c r="F33" s="259"/>
      <c r="G33" s="261"/>
      <c r="H33" s="276"/>
      <c r="I33" s="261"/>
      <c r="J33" s="262"/>
    </row>
    <row r="34" spans="1:10" ht="13.5">
      <c r="A34" s="285"/>
      <c r="B34" s="275"/>
      <c r="C34" s="256"/>
      <c r="D34" s="257"/>
      <c r="E34" s="258"/>
      <c r="F34" s="259"/>
      <c r="G34" s="261"/>
      <c r="H34" s="276"/>
      <c r="I34" s="261"/>
      <c r="J34" s="262"/>
    </row>
    <row r="35" spans="1:10" ht="13.5">
      <c r="A35" s="285"/>
      <c r="B35" s="275"/>
      <c r="C35" s="256"/>
      <c r="D35" s="257"/>
      <c r="E35" s="258"/>
      <c r="F35" s="259"/>
      <c r="G35" s="261"/>
      <c r="H35" s="276"/>
      <c r="I35" s="261"/>
      <c r="J35" s="262"/>
    </row>
    <row r="36" spans="1:10" ht="13.5">
      <c r="A36" s="280"/>
      <c r="B36" s="277"/>
      <c r="C36" s="265"/>
      <c r="D36" s="281"/>
      <c r="E36" s="282"/>
      <c r="F36" s="283"/>
      <c r="G36" s="281"/>
      <c r="H36" s="269"/>
      <c r="I36" s="283"/>
      <c r="J36" s="284"/>
    </row>
    <row r="37" spans="1:10" ht="13.5">
      <c r="A37" s="285"/>
      <c r="B37" s="275"/>
      <c r="C37" s="256"/>
      <c r="D37" s="257"/>
      <c r="E37" s="258"/>
      <c r="F37" s="259"/>
      <c r="G37" s="261"/>
      <c r="H37" s="276"/>
      <c r="I37" s="261"/>
      <c r="J37" s="262"/>
    </row>
    <row r="38" spans="1:10" ht="13.5">
      <c r="A38" s="285"/>
      <c r="B38" s="275"/>
      <c r="C38" s="256"/>
      <c r="D38" s="257"/>
      <c r="E38" s="258"/>
      <c r="F38" s="259"/>
      <c r="G38" s="261"/>
      <c r="H38" s="276"/>
      <c r="I38" s="261"/>
      <c r="J38" s="262"/>
    </row>
    <row r="39" spans="1:10" ht="13.5">
      <c r="A39" s="285"/>
      <c r="B39" s="275"/>
      <c r="C39" s="256"/>
      <c r="D39" s="257"/>
      <c r="E39" s="258"/>
      <c r="F39" s="259"/>
      <c r="G39" s="261"/>
      <c r="H39" s="276"/>
      <c r="I39" s="261"/>
      <c r="J39" s="262"/>
    </row>
    <row r="40" spans="1:10" ht="13.5">
      <c r="A40" s="285"/>
      <c r="B40" s="275"/>
      <c r="C40" s="256"/>
      <c r="D40" s="257"/>
      <c r="E40" s="258"/>
      <c r="F40" s="259"/>
      <c r="G40" s="261"/>
      <c r="H40" s="276"/>
      <c r="I40" s="261"/>
      <c r="J40" s="262"/>
    </row>
    <row r="41" spans="1:10" ht="13.5">
      <c r="A41" s="280"/>
      <c r="B41" s="277"/>
      <c r="C41" s="265"/>
      <c r="D41" s="281"/>
      <c r="E41" s="282"/>
      <c r="F41" s="283"/>
      <c r="G41" s="281"/>
      <c r="H41" s="269"/>
      <c r="I41" s="283"/>
      <c r="J41" s="284"/>
    </row>
    <row r="42" spans="1:10" ht="13.5">
      <c r="A42" s="285"/>
      <c r="B42" s="275"/>
      <c r="C42" s="256"/>
      <c r="D42" s="257"/>
      <c r="E42" s="258"/>
      <c r="F42" s="259"/>
      <c r="G42" s="261"/>
      <c r="H42" s="276"/>
      <c r="I42" s="261"/>
      <c r="J42" s="262"/>
    </row>
    <row r="43" spans="1:10" ht="13.5">
      <c r="A43" s="285"/>
      <c r="B43" s="275"/>
      <c r="C43" s="256"/>
      <c r="D43" s="257"/>
      <c r="E43" s="258"/>
      <c r="F43" s="259"/>
      <c r="G43" s="261"/>
      <c r="H43" s="276"/>
      <c r="I43" s="261"/>
      <c r="J43" s="262"/>
    </row>
    <row r="44" spans="1:10" ht="13.5">
      <c r="A44" s="285"/>
      <c r="B44" s="275"/>
      <c r="C44" s="256"/>
      <c r="D44" s="257"/>
      <c r="E44" s="258"/>
      <c r="F44" s="259"/>
      <c r="G44" s="261"/>
      <c r="H44" s="276"/>
      <c r="I44" s="261"/>
      <c r="J44" s="262"/>
    </row>
    <row r="45" spans="1:10" ht="13.5">
      <c r="A45" s="285"/>
      <c r="B45" s="275"/>
      <c r="C45" s="256"/>
      <c r="D45" s="257"/>
      <c r="E45" s="258"/>
      <c r="F45" s="259"/>
      <c r="G45" s="261"/>
      <c r="H45" s="276"/>
      <c r="I45" s="261"/>
      <c r="J45" s="262"/>
    </row>
    <row r="46" spans="1:10" ht="13.5">
      <c r="A46" s="280"/>
      <c r="B46" s="277"/>
      <c r="C46" s="265"/>
      <c r="D46" s="281"/>
      <c r="E46" s="282"/>
      <c r="F46" s="283"/>
      <c r="G46" s="281"/>
      <c r="H46" s="269"/>
      <c r="I46" s="283"/>
      <c r="J46" s="284"/>
    </row>
    <row r="47" spans="1:10" ht="13.5">
      <c r="A47" s="285"/>
      <c r="B47" s="255"/>
      <c r="C47" s="256"/>
      <c r="D47" s="257"/>
      <c r="E47" s="258"/>
      <c r="F47" s="259"/>
      <c r="G47" s="261"/>
      <c r="H47" s="276"/>
      <c r="I47" s="261"/>
      <c r="J47" s="262"/>
    </row>
    <row r="48" spans="1:10" ht="13.5">
      <c r="A48" s="285"/>
      <c r="B48" s="255"/>
      <c r="C48" s="256"/>
      <c r="D48" s="257"/>
      <c r="E48" s="258"/>
      <c r="F48" s="259"/>
      <c r="G48" s="261"/>
      <c r="H48" s="276"/>
      <c r="I48" s="261"/>
      <c r="J48" s="262"/>
    </row>
    <row r="49" spans="1:10" ht="13.5">
      <c r="A49" s="285"/>
      <c r="B49" s="255"/>
      <c r="C49" s="256"/>
      <c r="D49" s="257"/>
      <c r="E49" s="258"/>
      <c r="F49" s="259"/>
      <c r="G49" s="261"/>
      <c r="H49" s="276"/>
      <c r="I49" s="261"/>
      <c r="J49" s="262"/>
    </row>
    <row r="50" spans="1:10" ht="13.5">
      <c r="A50" s="285"/>
      <c r="B50" s="255"/>
      <c r="C50" s="256"/>
      <c r="D50" s="257"/>
      <c r="E50" s="258"/>
      <c r="F50" s="259"/>
      <c r="G50" s="261"/>
      <c r="H50" s="276"/>
      <c r="I50" s="261"/>
      <c r="J50" s="262"/>
    </row>
    <row r="51" spans="1:10" ht="13.5">
      <c r="A51" s="280"/>
      <c r="B51" s="277"/>
      <c r="C51" s="265"/>
      <c r="D51" s="281"/>
      <c r="E51" s="282"/>
      <c r="F51" s="283"/>
      <c r="G51" s="281"/>
      <c r="H51" s="269"/>
      <c r="I51" s="283"/>
      <c r="J51" s="284"/>
    </row>
    <row r="52" spans="1:10" ht="13.5">
      <c r="A52" s="285"/>
      <c r="B52" s="275"/>
      <c r="C52" s="256"/>
      <c r="D52" s="257"/>
      <c r="E52" s="258"/>
      <c r="F52" s="259"/>
      <c r="G52" s="261"/>
      <c r="H52" s="276"/>
      <c r="I52" s="261"/>
      <c r="J52" s="262"/>
    </row>
    <row r="53" spans="1:10" ht="13.5">
      <c r="A53" s="285"/>
      <c r="B53" s="275"/>
      <c r="C53" s="256"/>
      <c r="D53" s="257"/>
      <c r="E53" s="258"/>
      <c r="F53" s="259"/>
      <c r="G53" s="261"/>
      <c r="H53" s="276"/>
      <c r="I53" s="261"/>
      <c r="J53" s="262"/>
    </row>
    <row r="54" spans="1:10" ht="13.5">
      <c r="A54" s="285"/>
      <c r="B54" s="275"/>
      <c r="C54" s="256"/>
      <c r="D54" s="257"/>
      <c r="E54" s="258"/>
      <c r="F54" s="259"/>
      <c r="G54" s="261"/>
      <c r="H54" s="276"/>
      <c r="I54" s="261"/>
      <c r="J54" s="262"/>
    </row>
    <row r="55" spans="1:10" ht="13.5">
      <c r="A55" s="254"/>
      <c r="B55" s="275"/>
      <c r="C55" s="256"/>
      <c r="D55" s="257"/>
      <c r="E55" s="258"/>
      <c r="F55" s="259"/>
      <c r="G55" s="261"/>
      <c r="H55" s="276"/>
      <c r="I55" s="261"/>
      <c r="J55" s="262"/>
    </row>
    <row r="56" spans="1:10" ht="13.5">
      <c r="A56" s="280"/>
      <c r="B56" s="277"/>
      <c r="C56" s="265"/>
      <c r="D56" s="281"/>
      <c r="E56" s="282"/>
      <c r="F56" s="283"/>
      <c r="G56" s="281"/>
      <c r="H56" s="269"/>
      <c r="I56" s="281"/>
      <c r="J56" s="284"/>
    </row>
    <row r="57" spans="1:10" ht="13.5">
      <c r="A57" s="285"/>
      <c r="B57" s="275"/>
      <c r="C57" s="256"/>
      <c r="D57" s="257"/>
      <c r="E57" s="258"/>
      <c r="F57" s="259"/>
      <c r="G57" s="261"/>
      <c r="H57" s="276"/>
      <c r="I57" s="261"/>
      <c r="J57" s="262"/>
    </row>
    <row r="58" spans="1:10" ht="13.5">
      <c r="A58" s="285"/>
      <c r="B58" s="275"/>
      <c r="C58" s="256"/>
      <c r="D58" s="257"/>
      <c r="E58" s="258"/>
      <c r="F58" s="259"/>
      <c r="G58" s="261"/>
      <c r="H58" s="276"/>
      <c r="I58" s="261"/>
      <c r="J58" s="262"/>
    </row>
    <row r="59" spans="1:10" ht="13.5">
      <c r="A59" s="285"/>
      <c r="B59" s="275"/>
      <c r="C59" s="256"/>
      <c r="D59" s="257"/>
      <c r="E59" s="258"/>
      <c r="F59" s="259"/>
      <c r="G59" s="261"/>
      <c r="H59" s="276"/>
      <c r="I59" s="261"/>
      <c r="J59" s="262"/>
    </row>
    <row r="60" spans="1:10" ht="13.5">
      <c r="A60" s="285"/>
      <c r="B60" s="275"/>
      <c r="C60" s="256"/>
      <c r="D60" s="257"/>
      <c r="E60" s="258"/>
      <c r="F60" s="259"/>
      <c r="G60" s="261"/>
      <c r="H60" s="276"/>
      <c r="I60" s="261"/>
      <c r="J60" s="262"/>
    </row>
    <row r="61" spans="1:10" ht="13.5">
      <c r="A61" s="280"/>
      <c r="B61" s="277"/>
      <c r="C61" s="265"/>
      <c r="D61" s="281"/>
      <c r="E61" s="282"/>
      <c r="F61" s="283"/>
      <c r="G61" s="281"/>
      <c r="H61" s="269"/>
      <c r="I61" s="281"/>
      <c r="J61" s="284"/>
    </row>
    <row r="62" spans="1:10" ht="13.5">
      <c r="A62" s="285"/>
      <c r="B62" s="275"/>
      <c r="C62" s="256"/>
      <c r="D62" s="257"/>
      <c r="E62" s="258"/>
      <c r="F62" s="259"/>
      <c r="G62" s="261"/>
      <c r="H62" s="276"/>
      <c r="I62" s="261"/>
      <c r="J62" s="262"/>
    </row>
    <row r="63" spans="1:10" ht="13.5">
      <c r="A63" s="285"/>
      <c r="B63" s="275"/>
      <c r="C63" s="256"/>
      <c r="D63" s="257"/>
      <c r="E63" s="258"/>
      <c r="F63" s="259"/>
      <c r="G63" s="261"/>
      <c r="H63" s="276"/>
      <c r="I63" s="261"/>
      <c r="J63" s="262"/>
    </row>
    <row r="64" spans="1:10" ht="13.5">
      <c r="A64" s="285"/>
      <c r="B64" s="275"/>
      <c r="C64" s="256"/>
      <c r="D64" s="257"/>
      <c r="E64" s="258"/>
      <c r="F64" s="259"/>
      <c r="G64" s="261"/>
      <c r="H64" s="276"/>
      <c r="I64" s="261"/>
      <c r="J64" s="262"/>
    </row>
    <row r="65" spans="1:10" ht="13.5">
      <c r="A65" s="285"/>
      <c r="B65" s="275"/>
      <c r="C65" s="256"/>
      <c r="D65" s="257"/>
      <c r="E65" s="258"/>
      <c r="F65" s="259"/>
      <c r="G65" s="261"/>
      <c r="H65" s="276"/>
      <c r="I65" s="261"/>
      <c r="J65" s="262"/>
    </row>
    <row r="66" spans="1:10" ht="13.5">
      <c r="A66" s="280"/>
      <c r="B66" s="277"/>
      <c r="C66" s="265"/>
      <c r="D66" s="281"/>
      <c r="E66" s="282"/>
      <c r="F66" s="283"/>
      <c r="G66" s="281"/>
      <c r="H66" s="269"/>
      <c r="I66" s="281"/>
      <c r="J66" s="284"/>
    </row>
    <row r="67" spans="1:10" ht="13.5">
      <c r="A67" s="285"/>
      <c r="B67" s="275"/>
      <c r="C67" s="256"/>
      <c r="D67" s="257"/>
      <c r="E67" s="258"/>
      <c r="F67" s="259"/>
      <c r="G67" s="261"/>
      <c r="H67" s="276"/>
      <c r="I67" s="261"/>
      <c r="J67" s="262"/>
    </row>
    <row r="68" spans="1:10" ht="13.5">
      <c r="A68" s="285"/>
      <c r="B68" s="275"/>
      <c r="C68" s="256"/>
      <c r="D68" s="257"/>
      <c r="E68" s="258"/>
      <c r="F68" s="259"/>
      <c r="G68" s="261"/>
      <c r="H68" s="276"/>
      <c r="I68" s="261"/>
      <c r="J68" s="262"/>
    </row>
    <row r="69" spans="1:10" ht="13.5">
      <c r="A69" s="285"/>
      <c r="B69" s="275"/>
      <c r="C69" s="256"/>
      <c r="D69" s="257"/>
      <c r="E69" s="258"/>
      <c r="F69" s="259"/>
      <c r="G69" s="261"/>
      <c r="H69" s="276"/>
      <c r="I69" s="261"/>
      <c r="J69" s="262"/>
    </row>
    <row r="70" spans="1:10" ht="13.5">
      <c r="A70" s="285"/>
      <c r="B70" s="275"/>
      <c r="C70" s="256"/>
      <c r="D70" s="257"/>
      <c r="E70" s="258"/>
      <c r="F70" s="259"/>
      <c r="G70" s="261"/>
      <c r="H70" s="276"/>
      <c r="I70" s="261"/>
      <c r="J70" s="262"/>
    </row>
    <row r="71" spans="1:10" ht="13.5">
      <c r="A71" s="280"/>
      <c r="B71" s="277"/>
      <c r="C71" s="265"/>
      <c r="D71" s="281"/>
      <c r="E71" s="282"/>
      <c r="F71" s="283"/>
      <c r="G71" s="281"/>
      <c r="H71" s="269"/>
      <c r="I71" s="281"/>
      <c r="J71" s="284"/>
    </row>
    <row r="72" spans="1:10" ht="13.5">
      <c r="A72" s="285"/>
      <c r="B72" s="275"/>
      <c r="C72" s="256"/>
      <c r="D72" s="257"/>
      <c r="E72" s="258"/>
      <c r="F72" s="259"/>
      <c r="G72" s="261"/>
      <c r="H72" s="276"/>
      <c r="I72" s="261"/>
      <c r="J72" s="262"/>
    </row>
    <row r="73" spans="1:10" ht="13.5">
      <c r="A73" s="285"/>
      <c r="B73" s="275"/>
      <c r="C73" s="256"/>
      <c r="D73" s="257"/>
      <c r="E73" s="258"/>
      <c r="F73" s="259"/>
      <c r="G73" s="261"/>
      <c r="H73" s="276"/>
      <c r="I73" s="261"/>
      <c r="J73" s="262"/>
    </row>
    <row r="74" spans="1:10" ht="13.5">
      <c r="A74" s="285"/>
      <c r="B74" s="275"/>
      <c r="C74" s="256"/>
      <c r="D74" s="257"/>
      <c r="E74" s="258"/>
      <c r="F74" s="259"/>
      <c r="G74" s="261"/>
      <c r="H74" s="276"/>
      <c r="I74" s="261"/>
      <c r="J74" s="262"/>
    </row>
    <row r="75" spans="1:10" ht="13.5">
      <c r="A75" s="285"/>
      <c r="B75" s="275"/>
      <c r="C75" s="256"/>
      <c r="D75" s="257"/>
      <c r="E75" s="258"/>
      <c r="F75" s="259"/>
      <c r="G75" s="261"/>
      <c r="H75" s="276"/>
      <c r="I75" s="261"/>
      <c r="J75" s="262"/>
    </row>
    <row r="76" spans="1:10" ht="13.5">
      <c r="A76" s="280"/>
      <c r="B76" s="277"/>
      <c r="C76" s="265"/>
      <c r="D76" s="281"/>
      <c r="E76" s="282"/>
      <c r="F76" s="283"/>
      <c r="G76" s="281"/>
      <c r="H76" s="269"/>
      <c r="I76" s="281"/>
      <c r="J76" s="284"/>
    </row>
    <row r="77" spans="1:10" ht="13.5">
      <c r="A77" s="285"/>
      <c r="B77" s="275"/>
      <c r="C77" s="256"/>
      <c r="D77" s="257"/>
      <c r="E77" s="258"/>
      <c r="F77" s="259"/>
      <c r="G77" s="261"/>
      <c r="H77" s="276"/>
      <c r="I77" s="261"/>
      <c r="J77" s="262"/>
    </row>
    <row r="78" spans="1:10" ht="13.5">
      <c r="A78" s="285"/>
      <c r="B78" s="275"/>
      <c r="C78" s="256"/>
      <c r="D78" s="257"/>
      <c r="E78" s="258"/>
      <c r="F78" s="259"/>
      <c r="G78" s="261"/>
      <c r="H78" s="276"/>
      <c r="I78" s="261"/>
      <c r="J78" s="262"/>
    </row>
    <row r="79" spans="1:10" ht="13.5">
      <c r="A79" s="285"/>
      <c r="B79" s="275"/>
      <c r="C79" s="256"/>
      <c r="D79" s="257"/>
      <c r="E79" s="258"/>
      <c r="F79" s="259"/>
      <c r="G79" s="261"/>
      <c r="H79" s="276"/>
      <c r="I79" s="261"/>
      <c r="J79" s="262"/>
    </row>
    <row r="80" spans="1:10" ht="13.5">
      <c r="A80" s="285"/>
      <c r="B80" s="275"/>
      <c r="C80" s="256"/>
      <c r="D80" s="257"/>
      <c r="E80" s="258"/>
      <c r="F80" s="259"/>
      <c r="G80" s="261"/>
      <c r="H80" s="276"/>
      <c r="I80" s="261"/>
      <c r="J80" s="262"/>
    </row>
    <row r="81" spans="1:10" ht="13.5">
      <c r="A81" s="280"/>
      <c r="B81" s="277"/>
      <c r="C81" s="265"/>
      <c r="D81" s="281"/>
      <c r="E81" s="282"/>
      <c r="F81" s="283"/>
      <c r="G81" s="281"/>
      <c r="H81" s="269"/>
      <c r="I81" s="281"/>
      <c r="J81" s="284"/>
    </row>
    <row r="82" spans="1:10" ht="13.5">
      <c r="A82" s="285"/>
      <c r="B82" s="275"/>
      <c r="C82" s="256"/>
      <c r="D82" s="257"/>
      <c r="E82" s="286"/>
      <c r="F82" s="259"/>
      <c r="G82" s="261"/>
      <c r="H82" s="276"/>
      <c r="I82" s="261"/>
      <c r="J82" s="262"/>
    </row>
    <row r="83" spans="1:10" ht="13.5">
      <c r="A83" s="285"/>
      <c r="B83" s="275"/>
      <c r="C83" s="256"/>
      <c r="D83" s="257"/>
      <c r="E83" s="286"/>
      <c r="F83" s="259"/>
      <c r="G83" s="261"/>
      <c r="H83" s="276"/>
      <c r="I83" s="261"/>
      <c r="J83" s="262"/>
    </row>
    <row r="84" spans="1:10" ht="13.5">
      <c r="A84" s="285"/>
      <c r="B84" s="275"/>
      <c r="C84" s="256"/>
      <c r="D84" s="257"/>
      <c r="E84" s="286"/>
      <c r="F84" s="259"/>
      <c r="G84" s="261"/>
      <c r="H84" s="276"/>
      <c r="I84" s="261"/>
      <c r="J84" s="262"/>
    </row>
    <row r="85" spans="1:10" ht="13.5">
      <c r="A85" s="285"/>
      <c r="B85" s="275"/>
      <c r="C85" s="256"/>
      <c r="D85" s="257"/>
      <c r="E85" s="286"/>
      <c r="F85" s="259"/>
      <c r="G85" s="261"/>
      <c r="H85" s="276"/>
      <c r="I85" s="261"/>
      <c r="J85" s="262"/>
    </row>
    <row r="86" spans="1:10" ht="13.5">
      <c r="A86" s="280"/>
      <c r="B86" s="277"/>
      <c r="C86" s="265"/>
      <c r="D86" s="281"/>
      <c r="E86" s="282"/>
      <c r="F86" s="283"/>
      <c r="G86" s="281"/>
      <c r="H86" s="269"/>
      <c r="I86" s="281"/>
      <c r="J86" s="284"/>
    </row>
    <row r="87" spans="1:10" ht="13.5">
      <c r="A87" s="285"/>
      <c r="B87" s="255"/>
      <c r="C87" s="256"/>
      <c r="D87" s="257"/>
      <c r="E87" s="258"/>
      <c r="F87" s="259"/>
      <c r="G87" s="261"/>
      <c r="H87" s="276"/>
      <c r="I87" s="261"/>
      <c r="J87" s="262"/>
    </row>
    <row r="88" spans="1:10" ht="13.5">
      <c r="A88" s="285"/>
      <c r="B88" s="255"/>
      <c r="C88" s="256"/>
      <c r="D88" s="257"/>
      <c r="E88" s="258"/>
      <c r="F88" s="259"/>
      <c r="G88" s="261"/>
      <c r="H88" s="276"/>
      <c r="I88" s="261"/>
      <c r="J88" s="262"/>
    </row>
    <row r="89" spans="1:10" ht="13.5">
      <c r="A89" s="285"/>
      <c r="B89" s="255"/>
      <c r="C89" s="256"/>
      <c r="D89" s="257"/>
      <c r="E89" s="258"/>
      <c r="F89" s="259"/>
      <c r="G89" s="261"/>
      <c r="H89" s="276"/>
      <c r="I89" s="261"/>
      <c r="J89" s="262"/>
    </row>
    <row r="90" spans="1:10" ht="13.5">
      <c r="A90" s="285"/>
      <c r="B90" s="255"/>
      <c r="C90" s="256"/>
      <c r="D90" s="257"/>
      <c r="E90" s="258"/>
      <c r="F90" s="259"/>
      <c r="G90" s="261"/>
      <c r="H90" s="276"/>
      <c r="I90" s="261"/>
      <c r="J90" s="262"/>
    </row>
    <row r="91" spans="1:10" ht="13.5">
      <c r="A91" s="285"/>
      <c r="B91" s="255"/>
      <c r="C91" s="256"/>
      <c r="D91" s="257"/>
      <c r="E91" s="258"/>
      <c r="F91" s="259"/>
      <c r="G91" s="261"/>
      <c r="H91" s="276"/>
      <c r="I91" s="261"/>
      <c r="J91" s="262"/>
    </row>
    <row r="92" spans="1:10" ht="13.5">
      <c r="A92" s="287"/>
      <c r="B92" s="255"/>
      <c r="C92" s="256"/>
      <c r="D92" s="257"/>
      <c r="E92" s="258"/>
      <c r="F92" s="259"/>
      <c r="G92" s="261"/>
      <c r="H92" s="276"/>
      <c r="I92" s="261"/>
      <c r="J92" s="262"/>
    </row>
    <row r="93" spans="1:10" ht="13.5">
      <c r="A93" s="280"/>
      <c r="B93" s="277"/>
      <c r="C93" s="265"/>
      <c r="D93" s="281"/>
      <c r="E93" s="282"/>
      <c r="F93" s="283"/>
      <c r="G93" s="281"/>
      <c r="H93" s="269"/>
      <c r="I93" s="281"/>
      <c r="J93" s="284"/>
    </row>
    <row r="94" spans="1:10" ht="13.5">
      <c r="A94" s="285"/>
      <c r="B94" s="255"/>
      <c r="C94" s="256"/>
      <c r="D94" s="257"/>
      <c r="E94" s="258"/>
      <c r="F94" s="259"/>
      <c r="G94" s="261"/>
      <c r="H94" s="276"/>
      <c r="I94" s="261"/>
      <c r="J94" s="262"/>
    </row>
    <row r="95" spans="1:10" ht="13.5">
      <c r="A95" s="285"/>
      <c r="B95" s="255"/>
      <c r="C95" s="256"/>
      <c r="D95" s="257"/>
      <c r="E95" s="258"/>
      <c r="F95" s="259"/>
      <c r="G95" s="261"/>
      <c r="H95" s="276"/>
      <c r="I95" s="261"/>
      <c r="J95" s="262"/>
    </row>
    <row r="96" spans="1:10" ht="13.5">
      <c r="A96" s="285"/>
      <c r="B96" s="255"/>
      <c r="C96" s="256"/>
      <c r="D96" s="257"/>
      <c r="E96" s="258"/>
      <c r="F96" s="259"/>
      <c r="G96" s="261"/>
      <c r="H96" s="276"/>
      <c r="I96" s="261"/>
      <c r="J96" s="262"/>
    </row>
    <row r="97" spans="1:10" ht="13.5">
      <c r="A97" s="285"/>
      <c r="B97" s="255"/>
      <c r="C97" s="256"/>
      <c r="D97" s="257"/>
      <c r="E97" s="258"/>
      <c r="F97" s="259"/>
      <c r="G97" s="261"/>
      <c r="H97" s="276"/>
      <c r="I97" s="261"/>
      <c r="J97" s="262"/>
    </row>
    <row r="98" spans="1:10" ht="13.5">
      <c r="A98" s="285"/>
      <c r="B98" s="255"/>
      <c r="C98" s="256"/>
      <c r="D98" s="257"/>
      <c r="E98" s="258"/>
      <c r="F98" s="259"/>
      <c r="G98" s="261"/>
      <c r="H98" s="276"/>
      <c r="I98" s="261"/>
      <c r="J98" s="262"/>
    </row>
    <row r="99" spans="1:10" ht="13.5">
      <c r="A99" s="285"/>
      <c r="B99" s="255"/>
      <c r="C99" s="256"/>
      <c r="D99" s="257"/>
      <c r="E99" s="258"/>
      <c r="F99" s="259"/>
      <c r="G99" s="261"/>
      <c r="H99" s="276"/>
      <c r="I99" s="261"/>
      <c r="J99" s="262"/>
    </row>
    <row r="100" spans="1:10" ht="13.5">
      <c r="A100" s="285"/>
      <c r="B100" s="255"/>
      <c r="C100" s="256"/>
      <c r="D100" s="257"/>
      <c r="E100" s="258"/>
      <c r="F100" s="259"/>
      <c r="G100" s="261"/>
      <c r="H100" s="276"/>
      <c r="I100" s="261"/>
      <c r="J100" s="262"/>
    </row>
    <row r="101" spans="1:10" ht="13.5">
      <c r="A101" s="285"/>
      <c r="B101" s="255"/>
      <c r="C101" s="256"/>
      <c r="D101" s="257"/>
      <c r="E101" s="258"/>
      <c r="F101" s="259"/>
      <c r="G101" s="261"/>
      <c r="H101" s="276"/>
      <c r="I101" s="261"/>
      <c r="J101" s="262"/>
    </row>
    <row r="102" spans="1:10" ht="13.5">
      <c r="A102" s="285"/>
      <c r="B102" s="255"/>
      <c r="C102" s="256"/>
      <c r="D102" s="257"/>
      <c r="E102" s="258"/>
      <c r="F102" s="259"/>
      <c r="G102" s="261"/>
      <c r="H102" s="276"/>
      <c r="I102" s="261"/>
      <c r="J102" s="262"/>
    </row>
    <row r="103" spans="1:10" ht="13.5">
      <c r="A103" s="285"/>
      <c r="B103" s="255"/>
      <c r="C103" s="256"/>
      <c r="D103" s="257"/>
      <c r="E103" s="258"/>
      <c r="F103" s="259"/>
      <c r="G103" s="261"/>
      <c r="H103" s="276"/>
      <c r="I103" s="261"/>
      <c r="J103" s="262"/>
    </row>
    <row r="104" spans="1:10" ht="13.5">
      <c r="A104" s="285"/>
      <c r="B104" s="255"/>
      <c r="C104" s="256"/>
      <c r="D104" s="257"/>
      <c r="E104" s="258"/>
      <c r="F104" s="259"/>
      <c r="G104" s="261"/>
      <c r="H104" s="276"/>
      <c r="I104" s="261"/>
      <c r="J104" s="262"/>
    </row>
    <row r="105" spans="1:10" ht="13.5">
      <c r="A105" s="285"/>
      <c r="B105" s="255"/>
      <c r="C105" s="256"/>
      <c r="D105" s="257"/>
      <c r="E105" s="258"/>
      <c r="F105" s="259"/>
      <c r="G105" s="261"/>
      <c r="H105" s="276"/>
      <c r="I105" s="261"/>
      <c r="J105" s="262"/>
    </row>
    <row r="106" spans="1:10" ht="13.5">
      <c r="A106" s="285"/>
      <c r="B106" s="255"/>
      <c r="C106" s="256"/>
      <c r="D106" s="257"/>
      <c r="E106" s="258"/>
      <c r="F106" s="259"/>
      <c r="G106" s="261"/>
      <c r="H106" s="276"/>
      <c r="I106" s="261"/>
      <c r="J106" s="262"/>
    </row>
    <row r="107" spans="1:10" ht="13.5">
      <c r="A107" s="285"/>
      <c r="B107" s="255"/>
      <c r="C107" s="256"/>
      <c r="D107" s="257"/>
      <c r="E107" s="258"/>
      <c r="F107" s="259"/>
      <c r="G107" s="261"/>
      <c r="H107" s="276"/>
      <c r="I107" s="261"/>
      <c r="J107" s="262"/>
    </row>
    <row r="108" spans="1:10" ht="13.5">
      <c r="A108" s="280"/>
      <c r="B108" s="288"/>
      <c r="C108" s="265"/>
      <c r="D108" s="281"/>
      <c r="E108" s="282"/>
      <c r="F108" s="283"/>
      <c r="G108" s="281"/>
      <c r="H108" s="269"/>
      <c r="I108" s="281"/>
      <c r="J108" s="284"/>
    </row>
    <row r="109" spans="1:10" ht="13.5">
      <c r="A109" s="289"/>
      <c r="B109" s="275"/>
      <c r="C109" s="256"/>
      <c r="D109" s="257"/>
      <c r="E109" s="258"/>
      <c r="F109" s="273"/>
      <c r="G109" s="290"/>
      <c r="H109" s="291"/>
      <c r="I109" s="292"/>
      <c r="J109" s="293"/>
    </row>
    <row r="110" spans="1:10" ht="13.5">
      <c r="A110" s="289"/>
      <c r="B110" s="275"/>
      <c r="C110" s="256"/>
      <c r="D110" s="257"/>
      <c r="E110" s="258"/>
      <c r="F110" s="273"/>
      <c r="G110" s="290"/>
      <c r="H110" s="291"/>
      <c r="I110" s="292"/>
      <c r="J110" s="293"/>
    </row>
    <row r="111" spans="1:10" ht="13.5">
      <c r="A111" s="289"/>
      <c r="B111" s="275"/>
      <c r="C111" s="256"/>
      <c r="D111" s="257"/>
      <c r="E111" s="258"/>
      <c r="F111" s="273"/>
      <c r="H111" s="294"/>
      <c r="I111" s="292"/>
      <c r="J111" s="293"/>
    </row>
    <row r="112" spans="1:10" ht="13.5">
      <c r="A112" s="289"/>
      <c r="B112" s="275"/>
      <c r="C112" s="256"/>
      <c r="D112" s="257"/>
      <c r="E112" s="258"/>
      <c r="F112" s="259"/>
      <c r="G112" s="261"/>
      <c r="H112" s="276"/>
      <c r="I112" s="292"/>
      <c r="J112" s="293"/>
    </row>
    <row r="113" spans="1:10" ht="13.5">
      <c r="A113" s="280"/>
      <c r="B113" s="277"/>
      <c r="C113" s="265"/>
      <c r="D113" s="281"/>
      <c r="E113" s="282"/>
      <c r="F113" s="283"/>
      <c r="G113" s="281"/>
      <c r="H113" s="269"/>
      <c r="I113" s="281"/>
      <c r="J113" s="284"/>
    </row>
    <row r="114" spans="1:10" ht="13.5">
      <c r="A114" s="295"/>
      <c r="B114" s="275"/>
      <c r="C114" s="256"/>
      <c r="D114" s="257"/>
      <c r="E114" s="258"/>
      <c r="F114" s="273"/>
      <c r="G114" s="292"/>
      <c r="H114" s="276"/>
      <c r="I114" s="292"/>
      <c r="J114" s="262"/>
    </row>
    <row r="115" spans="1:10" ht="13.5">
      <c r="A115" s="295"/>
      <c r="B115" s="275"/>
      <c r="C115" s="256"/>
      <c r="D115" s="257"/>
      <c r="E115" s="258"/>
      <c r="F115" s="259"/>
      <c r="G115" s="261"/>
      <c r="H115" s="276"/>
      <c r="I115" s="292"/>
      <c r="J115" s="262"/>
    </row>
    <row r="116" spans="1:10" ht="13.5">
      <c r="A116" s="295"/>
      <c r="B116" s="275"/>
      <c r="C116" s="256"/>
      <c r="D116" s="257"/>
      <c r="E116" s="258"/>
      <c r="F116" s="273"/>
      <c r="G116" s="292"/>
      <c r="H116" s="276"/>
      <c r="I116" s="292"/>
      <c r="J116" s="262"/>
    </row>
    <row r="117" spans="1:10" ht="13.5">
      <c r="A117" s="295"/>
      <c r="B117" s="275"/>
      <c r="C117" s="256"/>
      <c r="D117" s="257"/>
      <c r="E117" s="258"/>
      <c r="F117" s="273"/>
      <c r="G117" s="292"/>
      <c r="H117" s="276"/>
      <c r="I117" s="292"/>
      <c r="J117" s="262"/>
    </row>
    <row r="118" spans="1:10" ht="13.5">
      <c r="A118" s="280"/>
      <c r="B118" s="288"/>
      <c r="C118" s="265"/>
      <c r="D118" s="281"/>
      <c r="E118" s="282"/>
      <c r="F118" s="283"/>
      <c r="G118" s="281"/>
      <c r="H118" s="269"/>
      <c r="I118" s="281"/>
      <c r="J118" s="284"/>
    </row>
    <row r="119" spans="1:10" ht="13.5">
      <c r="A119" s="285"/>
      <c r="B119" s="275"/>
      <c r="C119" s="256"/>
      <c r="D119" s="257"/>
      <c r="E119" s="258"/>
      <c r="F119" s="273"/>
      <c r="G119" s="292"/>
      <c r="H119" s="276"/>
      <c r="I119" s="292"/>
      <c r="J119" s="262"/>
    </row>
    <row r="120" spans="1:10" ht="13.5">
      <c r="A120" s="295"/>
      <c r="B120" s="275"/>
      <c r="C120" s="256"/>
      <c r="D120" s="257"/>
      <c r="E120" s="258"/>
      <c r="F120" s="273"/>
      <c r="G120" s="292"/>
      <c r="H120" s="276"/>
      <c r="I120" s="292"/>
      <c r="J120" s="262"/>
    </row>
    <row r="121" spans="1:10" ht="13.5">
      <c r="A121" s="295"/>
      <c r="B121" s="275"/>
      <c r="C121" s="256"/>
      <c r="D121" s="257"/>
      <c r="E121" s="258"/>
      <c r="F121" s="273"/>
      <c r="H121" s="294"/>
      <c r="I121" s="292"/>
      <c r="J121" s="262"/>
    </row>
    <row r="122" spans="1:10" ht="13.5">
      <c r="A122" s="295"/>
      <c r="B122" s="275"/>
      <c r="C122" s="256"/>
      <c r="D122" s="257"/>
      <c r="E122" s="258"/>
      <c r="F122" s="259"/>
      <c r="G122" s="261"/>
      <c r="H122" s="276"/>
      <c r="I122" s="292"/>
      <c r="J122" s="262"/>
    </row>
    <row r="123" spans="1:10" ht="13.5">
      <c r="A123" s="280"/>
      <c r="B123" s="288"/>
      <c r="C123" s="265"/>
      <c r="D123" s="281"/>
      <c r="E123" s="282"/>
      <c r="F123" s="283"/>
      <c r="G123" s="281"/>
      <c r="H123" s="269"/>
      <c r="I123" s="281"/>
      <c r="J123" s="284"/>
    </row>
    <row r="124" spans="1:10" ht="13.5">
      <c r="A124" s="285"/>
      <c r="B124" s="255"/>
      <c r="C124" s="256"/>
      <c r="D124" s="257"/>
      <c r="E124" s="258"/>
      <c r="F124" s="273"/>
      <c r="G124" s="292"/>
      <c r="H124" s="276"/>
      <c r="I124" s="292"/>
      <c r="J124" s="262"/>
    </row>
    <row r="125" spans="1:10" ht="13.5">
      <c r="A125" s="295"/>
      <c r="B125" s="255"/>
      <c r="C125" s="256"/>
      <c r="D125" s="257"/>
      <c r="E125" s="258"/>
      <c r="F125" s="259"/>
      <c r="G125" s="261"/>
      <c r="H125" s="276"/>
      <c r="I125" s="292"/>
      <c r="J125" s="262"/>
    </row>
    <row r="126" spans="1:10" ht="13.5">
      <c r="A126" s="295"/>
      <c r="B126" s="255"/>
      <c r="C126" s="256"/>
      <c r="D126" s="257"/>
      <c r="E126" s="258"/>
      <c r="F126" s="273"/>
      <c r="G126" s="292"/>
      <c r="H126" s="276"/>
      <c r="I126" s="292"/>
      <c r="J126" s="262"/>
    </row>
    <row r="127" spans="1:10" ht="13.5">
      <c r="A127" s="295"/>
      <c r="B127" s="255"/>
      <c r="C127" s="256"/>
      <c r="D127" s="257"/>
      <c r="E127" s="258"/>
      <c r="F127" s="273"/>
      <c r="G127" s="292"/>
      <c r="H127" s="276"/>
      <c r="I127" s="292"/>
      <c r="J127" s="262"/>
    </row>
    <row r="128" spans="1:10" ht="13.5">
      <c r="A128" s="280"/>
      <c r="B128" s="288"/>
      <c r="C128" s="265"/>
      <c r="D128" s="281"/>
      <c r="E128" s="282"/>
      <c r="F128" s="283"/>
      <c r="G128" s="281"/>
      <c r="H128" s="269"/>
      <c r="I128" s="281"/>
      <c r="J128" s="284"/>
    </row>
    <row r="129" spans="1:10" ht="13.5">
      <c r="A129" s="285"/>
      <c r="B129" s="255"/>
      <c r="C129" s="256"/>
      <c r="D129" s="257"/>
      <c r="E129" s="258"/>
      <c r="F129" s="273"/>
      <c r="G129" s="292"/>
      <c r="H129" s="276"/>
      <c r="I129" s="292"/>
      <c r="J129" s="262"/>
    </row>
    <row r="130" spans="1:10" ht="13.5">
      <c r="A130" s="285"/>
      <c r="B130" s="255"/>
      <c r="C130" s="256"/>
      <c r="D130" s="257"/>
      <c r="E130" s="258"/>
      <c r="F130" s="259"/>
      <c r="G130" s="261"/>
      <c r="H130" s="276"/>
      <c r="I130" s="292"/>
      <c r="J130" s="262"/>
    </row>
    <row r="131" spans="1:10" ht="13.5">
      <c r="A131" s="285"/>
      <c r="B131" s="255"/>
      <c r="C131" s="256"/>
      <c r="D131" s="257"/>
      <c r="E131" s="258"/>
      <c r="F131" s="273"/>
      <c r="G131" s="292"/>
      <c r="H131" s="276"/>
      <c r="I131" s="292"/>
      <c r="J131" s="262"/>
    </row>
    <row r="132" spans="1:10" ht="13.5">
      <c r="A132" s="285"/>
      <c r="B132" s="255"/>
      <c r="C132" s="256"/>
      <c r="D132" s="257"/>
      <c r="E132" s="258"/>
      <c r="F132" s="273"/>
      <c r="G132" s="292"/>
      <c r="H132" s="276"/>
      <c r="I132" s="292"/>
      <c r="J132" s="262"/>
    </row>
    <row r="133" spans="1:10" ht="13.5">
      <c r="A133" s="280"/>
      <c r="B133" s="288"/>
      <c r="C133" s="265"/>
      <c r="D133" s="281"/>
      <c r="E133" s="282"/>
      <c r="F133" s="283"/>
      <c r="G133" s="281"/>
      <c r="H133" s="269"/>
      <c r="I133" s="281"/>
      <c r="J133" s="284"/>
    </row>
    <row r="134" spans="1:10" ht="13.5">
      <c r="A134" s="285"/>
      <c r="B134" s="255"/>
      <c r="C134" s="256"/>
      <c r="D134" s="257"/>
      <c r="E134" s="258"/>
      <c r="F134" s="273"/>
      <c r="G134" s="292"/>
      <c r="H134" s="276"/>
      <c r="I134" s="292"/>
      <c r="J134" s="262"/>
    </row>
    <row r="135" spans="1:10" ht="13.5">
      <c r="A135" s="285"/>
      <c r="B135" s="255"/>
      <c r="C135" s="256"/>
      <c r="D135" s="257"/>
      <c r="E135" s="258"/>
      <c r="F135" s="273"/>
      <c r="G135" s="261"/>
      <c r="H135" s="276"/>
      <c r="I135" s="292"/>
      <c r="J135" s="262"/>
    </row>
    <row r="136" spans="1:10" ht="13.5">
      <c r="A136" s="285"/>
      <c r="B136" s="255"/>
      <c r="C136" s="256"/>
      <c r="D136" s="257"/>
      <c r="E136" s="258"/>
      <c r="F136" s="259"/>
      <c r="G136" s="261"/>
      <c r="H136" s="276"/>
      <c r="I136" s="292"/>
      <c r="J136" s="262"/>
    </row>
    <row r="137" spans="1:10" ht="13.5">
      <c r="A137" s="285"/>
      <c r="B137" s="255"/>
      <c r="C137" s="256"/>
      <c r="D137" s="257"/>
      <c r="E137" s="258"/>
      <c r="F137" s="273"/>
      <c r="G137" s="292"/>
      <c r="H137" s="276"/>
      <c r="I137" s="292"/>
      <c r="J137" s="262"/>
    </row>
    <row r="138" spans="1:10" ht="13.5">
      <c r="A138" s="280"/>
      <c r="B138" s="288"/>
      <c r="C138" s="265"/>
      <c r="D138" s="281"/>
      <c r="E138" s="282"/>
      <c r="F138" s="283"/>
      <c r="G138" s="281"/>
      <c r="H138" s="269"/>
      <c r="I138" s="281"/>
      <c r="J138" s="284"/>
    </row>
    <row r="139" spans="1:10" ht="13.5">
      <c r="A139" s="285"/>
      <c r="B139" s="255"/>
      <c r="C139" s="256"/>
      <c r="D139" s="257"/>
      <c r="E139" s="258"/>
      <c r="F139" s="273"/>
      <c r="G139" s="292"/>
      <c r="H139" s="276"/>
      <c r="I139" s="292"/>
      <c r="J139" s="262"/>
    </row>
    <row r="140" spans="1:10" ht="13.5">
      <c r="A140" s="285"/>
      <c r="B140" s="255"/>
      <c r="C140" s="256"/>
      <c r="D140" s="257"/>
      <c r="E140" s="258"/>
      <c r="F140" s="273"/>
      <c r="G140" s="292"/>
      <c r="H140" s="276"/>
      <c r="I140" s="292"/>
      <c r="J140" s="262"/>
    </row>
    <row r="141" spans="1:10" ht="13.5">
      <c r="A141" s="285"/>
      <c r="B141" s="255"/>
      <c r="C141" s="256"/>
      <c r="D141" s="257"/>
      <c r="E141" s="258"/>
      <c r="F141" s="273"/>
      <c r="H141" s="294"/>
      <c r="I141" s="292"/>
      <c r="J141" s="262"/>
    </row>
    <row r="142" spans="1:10" ht="13.5">
      <c r="A142" s="285"/>
      <c r="B142" s="255"/>
      <c r="C142" s="256"/>
      <c r="D142" s="257"/>
      <c r="E142" s="258"/>
      <c r="F142" s="259"/>
      <c r="G142" s="261"/>
      <c r="H142" s="276"/>
      <c r="I142" s="292"/>
      <c r="J142" s="262"/>
    </row>
    <row r="143" spans="1:10" ht="13.5">
      <c r="A143" s="280"/>
      <c r="B143" s="288"/>
      <c r="C143" s="265"/>
      <c r="D143" s="281"/>
      <c r="E143" s="282"/>
      <c r="F143" s="283"/>
      <c r="G143" s="281"/>
      <c r="H143" s="269"/>
      <c r="I143" s="281"/>
      <c r="J143" s="284"/>
    </row>
    <row r="144" spans="1:10" ht="13.5">
      <c r="A144" s="285"/>
      <c r="B144" s="255"/>
      <c r="C144" s="256"/>
      <c r="D144" s="257"/>
      <c r="E144" s="258"/>
      <c r="F144" s="273"/>
      <c r="G144" s="292"/>
      <c r="H144" s="276"/>
      <c r="I144" s="292"/>
      <c r="J144" s="262"/>
    </row>
    <row r="145" spans="1:10" ht="13.5">
      <c r="A145" s="285"/>
      <c r="B145" s="255"/>
      <c r="C145" s="256"/>
      <c r="D145" s="257"/>
      <c r="E145" s="258"/>
      <c r="F145" s="273"/>
      <c r="G145" s="292"/>
      <c r="H145" s="276"/>
      <c r="I145" s="292"/>
      <c r="J145" s="262"/>
    </row>
    <row r="146" spans="1:10" ht="13.5">
      <c r="A146" s="285"/>
      <c r="B146" s="255"/>
      <c r="C146" s="256"/>
      <c r="D146" s="257"/>
      <c r="E146" s="258"/>
      <c r="F146" s="273"/>
      <c r="H146" s="294"/>
      <c r="I146" s="292"/>
      <c r="J146" s="262"/>
    </row>
    <row r="147" spans="1:10" ht="13.5">
      <c r="A147" s="285"/>
      <c r="B147" s="255"/>
      <c r="C147" s="256"/>
      <c r="D147" s="257"/>
      <c r="E147" s="258"/>
      <c r="F147" s="259"/>
      <c r="G147" s="261"/>
      <c r="H147" s="276"/>
      <c r="I147" s="292"/>
      <c r="J147" s="262"/>
    </row>
    <row r="148" spans="1:10" ht="13.5">
      <c r="A148" s="280"/>
      <c r="B148" s="288"/>
      <c r="C148" s="265"/>
      <c r="D148" s="281"/>
      <c r="E148" s="282"/>
      <c r="F148" s="283"/>
      <c r="G148" s="281"/>
      <c r="H148" s="269"/>
      <c r="I148" s="281"/>
      <c r="J148" s="284"/>
    </row>
    <row r="149" spans="1:10" ht="13.5">
      <c r="A149" s="285"/>
      <c r="B149" s="255"/>
      <c r="C149" s="256"/>
      <c r="D149" s="257"/>
      <c r="E149" s="258"/>
      <c r="F149" s="273"/>
      <c r="G149" s="292"/>
      <c r="H149" s="276"/>
      <c r="I149" s="292"/>
      <c r="J149" s="262"/>
    </row>
    <row r="150" spans="1:10" ht="13.5">
      <c r="A150" s="285"/>
      <c r="B150" s="255"/>
      <c r="C150" s="256"/>
      <c r="D150" s="257"/>
      <c r="E150" s="258"/>
      <c r="F150" s="273"/>
      <c r="G150" s="292"/>
      <c r="H150" s="276"/>
      <c r="I150" s="292"/>
      <c r="J150" s="262"/>
    </row>
    <row r="151" spans="1:10" ht="13.5">
      <c r="A151" s="285"/>
      <c r="B151" s="255"/>
      <c r="C151" s="256"/>
      <c r="D151" s="257"/>
      <c r="E151" s="258"/>
      <c r="F151" s="273"/>
      <c r="H151" s="294"/>
      <c r="I151" s="292"/>
      <c r="J151" s="262"/>
    </row>
    <row r="152" spans="1:10" ht="13.5">
      <c r="A152" s="285"/>
      <c r="B152" s="255"/>
      <c r="C152" s="256"/>
      <c r="D152" s="257"/>
      <c r="E152" s="258"/>
      <c r="F152" s="259"/>
      <c r="G152" s="261"/>
      <c r="H152" s="276"/>
      <c r="I152" s="292"/>
      <c r="J152" s="262"/>
    </row>
    <row r="153" spans="1:10" ht="13.5">
      <c r="A153" s="280"/>
      <c r="B153" s="288"/>
      <c r="C153" s="265"/>
      <c r="D153" s="281"/>
      <c r="E153" s="282"/>
      <c r="F153" s="283"/>
      <c r="G153" s="281"/>
      <c r="H153" s="269"/>
      <c r="I153" s="281"/>
      <c r="J153" s="284"/>
    </row>
    <row r="154" spans="1:10" ht="13.5">
      <c r="A154" s="285"/>
      <c r="B154" s="255"/>
      <c r="C154" s="256"/>
      <c r="D154" s="257"/>
      <c r="E154" s="258"/>
      <c r="F154" s="273"/>
      <c r="G154" s="292"/>
      <c r="H154" s="276"/>
      <c r="I154" s="292"/>
      <c r="J154" s="262"/>
    </row>
    <row r="155" spans="1:10" ht="13.5">
      <c r="A155" s="285"/>
      <c r="B155" s="255"/>
      <c r="C155" s="256"/>
      <c r="D155" s="257"/>
      <c r="E155" s="258"/>
      <c r="F155" s="259"/>
      <c r="G155" s="261"/>
      <c r="H155" s="276"/>
      <c r="I155" s="292"/>
      <c r="J155" s="262"/>
    </row>
    <row r="156" spans="1:10" ht="13.5">
      <c r="A156" s="285"/>
      <c r="B156" s="255"/>
      <c r="C156" s="256"/>
      <c r="D156" s="257"/>
      <c r="E156" s="258"/>
      <c r="F156" s="273"/>
      <c r="G156" s="292"/>
      <c r="H156" s="276"/>
      <c r="I156" s="292"/>
      <c r="J156" s="262"/>
    </row>
    <row r="157" spans="1:10" ht="13.5">
      <c r="A157" s="285"/>
      <c r="B157" s="255"/>
      <c r="C157" s="256"/>
      <c r="D157" s="257"/>
      <c r="E157" s="258"/>
      <c r="F157" s="273"/>
      <c r="G157" s="292"/>
      <c r="H157" s="276"/>
      <c r="I157" s="292"/>
      <c r="J157" s="262"/>
    </row>
    <row r="158" spans="1:10" ht="13.5">
      <c r="A158" s="280"/>
      <c r="B158" s="288"/>
      <c r="C158" s="265"/>
      <c r="D158" s="281"/>
      <c r="E158" s="282"/>
      <c r="F158" s="283"/>
      <c r="G158" s="281"/>
      <c r="H158" s="269"/>
      <c r="I158" s="281"/>
      <c r="J158" s="284"/>
    </row>
    <row r="159" spans="1:10" ht="13.5">
      <c r="A159" s="285"/>
      <c r="B159" s="255"/>
      <c r="C159" s="256"/>
      <c r="D159" s="257"/>
      <c r="E159" s="258"/>
      <c r="F159" s="259"/>
      <c r="G159" s="261"/>
      <c r="H159" s="276"/>
      <c r="I159" s="292"/>
      <c r="J159" s="262"/>
    </row>
    <row r="160" spans="1:10" ht="13.5">
      <c r="A160" s="285"/>
      <c r="B160" s="255"/>
      <c r="C160" s="256"/>
      <c r="D160" s="257"/>
      <c r="E160" s="258"/>
      <c r="F160" s="273"/>
      <c r="G160" s="292"/>
      <c r="H160" s="276"/>
      <c r="I160" s="292"/>
      <c r="J160" s="262"/>
    </row>
    <row r="161" spans="1:10" ht="13.5">
      <c r="A161" s="285"/>
      <c r="B161" s="255"/>
      <c r="C161" s="256"/>
      <c r="D161" s="257"/>
      <c r="E161" s="258"/>
      <c r="F161" s="273"/>
      <c r="G161" s="292"/>
      <c r="H161" s="276"/>
      <c r="I161" s="292"/>
      <c r="J161" s="262"/>
    </row>
    <row r="162" spans="1:10" ht="13.5">
      <c r="A162" s="285"/>
      <c r="B162" s="255"/>
      <c r="C162" s="256"/>
      <c r="D162" s="257"/>
      <c r="E162" s="258"/>
      <c r="F162" s="273"/>
      <c r="G162" s="292"/>
      <c r="H162" s="276"/>
      <c r="I162" s="292"/>
      <c r="J162" s="262"/>
    </row>
    <row r="163" spans="1:10" ht="13.5">
      <c r="A163" s="280"/>
      <c r="B163" s="288"/>
      <c r="C163" s="265"/>
      <c r="D163" s="281"/>
      <c r="E163" s="282"/>
      <c r="F163" s="283"/>
      <c r="G163" s="281"/>
      <c r="H163" s="269"/>
      <c r="I163" s="281"/>
      <c r="J163" s="284"/>
    </row>
    <row r="164" spans="1:10" ht="13.5">
      <c r="A164" s="285"/>
      <c r="B164" s="255"/>
      <c r="C164" s="256"/>
      <c r="D164" s="257"/>
      <c r="E164" s="258"/>
      <c r="F164" s="259"/>
      <c r="G164" s="261"/>
      <c r="H164" s="276"/>
      <c r="I164" s="292"/>
      <c r="J164" s="262"/>
    </row>
    <row r="165" spans="1:10" ht="13.5">
      <c r="A165" s="285"/>
      <c r="B165" s="255"/>
      <c r="C165" s="256"/>
      <c r="D165" s="257"/>
      <c r="E165" s="258"/>
      <c r="F165" s="273"/>
      <c r="G165" s="292"/>
      <c r="H165" s="276"/>
      <c r="I165" s="292"/>
      <c r="J165" s="262"/>
    </row>
    <row r="166" spans="1:10" ht="13.5">
      <c r="A166" s="285"/>
      <c r="B166" s="255"/>
      <c r="C166" s="256"/>
      <c r="D166" s="257"/>
      <c r="E166" s="258"/>
      <c r="F166" s="273"/>
      <c r="G166" s="292"/>
      <c r="H166" s="276"/>
      <c r="I166" s="292"/>
      <c r="J166" s="262"/>
    </row>
    <row r="167" spans="1:10" ht="13.5">
      <c r="A167" s="285"/>
      <c r="B167" s="255"/>
      <c r="C167" s="256"/>
      <c r="D167" s="257"/>
      <c r="E167" s="258"/>
      <c r="F167" s="273"/>
      <c r="G167" s="292"/>
      <c r="H167" s="276"/>
      <c r="I167" s="292"/>
      <c r="J167" s="262"/>
    </row>
    <row r="168" spans="1:10" ht="13.5">
      <c r="A168" s="280"/>
      <c r="B168" s="288"/>
      <c r="C168" s="265"/>
      <c r="D168" s="281"/>
      <c r="E168" s="282"/>
      <c r="F168" s="283"/>
      <c r="G168" s="281"/>
      <c r="H168" s="269"/>
      <c r="I168" s="281"/>
      <c r="J168" s="284"/>
    </row>
    <row r="169" spans="1:10" ht="13.5">
      <c r="A169" s="254"/>
      <c r="B169" s="255"/>
      <c r="C169" s="256"/>
      <c r="D169" s="261"/>
      <c r="E169" s="258"/>
      <c r="F169" s="259"/>
      <c r="G169" s="261"/>
      <c r="H169" s="276"/>
      <c r="I169" s="257"/>
      <c r="J169" s="262"/>
    </row>
    <row r="170" spans="1:10" ht="13.5">
      <c r="A170" s="254"/>
      <c r="B170" s="255"/>
      <c r="C170" s="256"/>
      <c r="D170" s="261"/>
      <c r="E170" s="258"/>
      <c r="F170" s="259"/>
      <c r="G170" s="261"/>
      <c r="H170" s="276"/>
      <c r="I170" s="257"/>
      <c r="J170" s="262"/>
    </row>
    <row r="171" spans="1:10" ht="13.5">
      <c r="A171" s="254"/>
      <c r="B171" s="255"/>
      <c r="C171" s="256"/>
      <c r="D171" s="261"/>
      <c r="E171" s="258"/>
      <c r="F171" s="259"/>
      <c r="G171" s="261"/>
      <c r="H171" s="276"/>
      <c r="I171" s="257"/>
      <c r="J171" s="262"/>
    </row>
    <row r="172" spans="1:10" ht="13.5">
      <c r="A172" s="254"/>
      <c r="B172" s="255"/>
      <c r="C172" s="256"/>
      <c r="D172" s="261"/>
      <c r="E172" s="258"/>
      <c r="F172" s="259"/>
      <c r="G172" s="261"/>
      <c r="H172" s="276"/>
      <c r="I172" s="257"/>
      <c r="J172" s="262"/>
    </row>
    <row r="173" spans="1:10" ht="13.5">
      <c r="A173" s="254"/>
      <c r="B173" s="255"/>
      <c r="C173" s="256"/>
      <c r="D173" s="261"/>
      <c r="E173" s="258"/>
      <c r="F173" s="259"/>
      <c r="G173" s="261"/>
      <c r="H173" s="276"/>
      <c r="I173" s="257"/>
      <c r="J173" s="262"/>
    </row>
    <row r="174" spans="1:10" ht="13.5">
      <c r="A174" s="254"/>
      <c r="B174" s="255"/>
      <c r="C174" s="256"/>
      <c r="D174" s="261"/>
      <c r="E174" s="258"/>
      <c r="F174" s="259"/>
      <c r="G174" s="261"/>
      <c r="H174" s="276"/>
      <c r="I174" s="257"/>
      <c r="J174" s="262"/>
    </row>
    <row r="175" spans="1:10" ht="13.5">
      <c r="A175" s="254"/>
      <c r="B175" s="255"/>
      <c r="C175" s="256"/>
      <c r="D175" s="261"/>
      <c r="E175" s="258"/>
      <c r="F175" s="259"/>
      <c r="G175" s="261"/>
      <c r="H175" s="276"/>
      <c r="I175" s="257"/>
      <c r="J175" s="262"/>
    </row>
    <row r="176" spans="1:10" ht="13.5">
      <c r="A176" s="254"/>
      <c r="B176" s="255"/>
      <c r="C176" s="256"/>
      <c r="D176" s="261"/>
      <c r="E176" s="258"/>
      <c r="F176" s="259"/>
      <c r="G176" s="261"/>
      <c r="H176" s="276"/>
      <c r="I176" s="257"/>
      <c r="J176" s="262"/>
    </row>
    <row r="177" spans="1:10" ht="13.5">
      <c r="A177" s="254"/>
      <c r="B177" s="255"/>
      <c r="C177" s="256"/>
      <c r="D177" s="261"/>
      <c r="E177" s="258"/>
      <c r="F177" s="259"/>
      <c r="G177" s="261"/>
      <c r="H177" s="276"/>
      <c r="I177" s="257"/>
      <c r="J177" s="262"/>
    </row>
    <row r="178" spans="1:10" ht="13.5">
      <c r="A178" s="280"/>
      <c r="B178" s="288"/>
      <c r="C178" s="265"/>
      <c r="D178" s="281"/>
      <c r="E178" s="282"/>
      <c r="F178" s="283"/>
      <c r="G178" s="281"/>
      <c r="H178" s="269"/>
      <c r="I178" s="281"/>
      <c r="J178" s="284"/>
    </row>
    <row r="179" spans="1:10" ht="13.5">
      <c r="A179" s="254"/>
      <c r="B179" s="255"/>
      <c r="C179" s="256"/>
      <c r="D179" s="261"/>
      <c r="E179" s="258"/>
      <c r="F179" s="259"/>
      <c r="G179" s="261"/>
      <c r="H179" s="276"/>
      <c r="I179" s="261"/>
      <c r="J179" s="262"/>
    </row>
    <row r="180" spans="1:10" ht="13.5">
      <c r="A180" s="254"/>
      <c r="B180" s="255"/>
      <c r="C180" s="256"/>
      <c r="D180" s="261"/>
      <c r="E180" s="258"/>
      <c r="F180" s="259"/>
      <c r="G180" s="261"/>
      <c r="H180" s="276"/>
      <c r="I180" s="261"/>
      <c r="J180" s="262"/>
    </row>
    <row r="181" spans="1:10" ht="13.5">
      <c r="A181" s="254"/>
      <c r="B181" s="255"/>
      <c r="C181" s="256"/>
      <c r="D181" s="261"/>
      <c r="E181" s="258"/>
      <c r="F181" s="259"/>
      <c r="G181" s="261"/>
      <c r="H181" s="276"/>
      <c r="I181" s="261"/>
      <c r="J181" s="262"/>
    </row>
    <row r="182" spans="1:10" ht="13.5">
      <c r="A182" s="280"/>
      <c r="B182" s="288"/>
      <c r="C182" s="265"/>
      <c r="D182" s="281"/>
      <c r="E182" s="282"/>
      <c r="F182" s="283"/>
      <c r="G182" s="281"/>
      <c r="H182" s="269"/>
      <c r="I182" s="281"/>
      <c r="J182" s="284"/>
    </row>
    <row r="183" spans="1:10" ht="13.5">
      <c r="A183" s="254"/>
      <c r="B183" s="255"/>
      <c r="C183" s="256"/>
      <c r="D183" s="261"/>
      <c r="E183" s="258"/>
      <c r="F183" s="259"/>
      <c r="G183" s="261"/>
      <c r="H183" s="276"/>
      <c r="I183" s="257"/>
      <c r="J183" s="262"/>
    </row>
    <row r="184" spans="1:10" ht="13.5">
      <c r="A184" s="254"/>
      <c r="B184" s="255"/>
      <c r="C184" s="256"/>
      <c r="D184" s="261"/>
      <c r="E184" s="258"/>
      <c r="F184" s="259"/>
      <c r="G184" s="257"/>
      <c r="H184" s="260"/>
      <c r="I184" s="257"/>
      <c r="J184" s="262"/>
    </row>
    <row r="185" spans="1:10" ht="13.5">
      <c r="A185" s="254"/>
      <c r="B185" s="255"/>
      <c r="C185" s="256"/>
      <c r="D185" s="261"/>
      <c r="E185" s="258"/>
      <c r="F185" s="259"/>
      <c r="G185" s="257"/>
      <c r="H185" s="260"/>
      <c r="I185" s="257"/>
      <c r="J185" s="262"/>
    </row>
    <row r="186" spans="1:10" ht="13.5">
      <c r="A186" s="280"/>
      <c r="B186" s="288"/>
      <c r="C186" s="265"/>
      <c r="D186" s="281"/>
      <c r="E186" s="282"/>
      <c r="F186" s="283"/>
      <c r="G186" s="281"/>
      <c r="H186" s="269"/>
      <c r="I186" s="281"/>
      <c r="J186" s="284"/>
    </row>
    <row r="187" spans="1:10" ht="13.5">
      <c r="A187" s="254"/>
      <c r="B187" s="255"/>
      <c r="C187" s="256"/>
      <c r="D187" s="261"/>
      <c r="E187" s="258"/>
      <c r="F187" s="259"/>
      <c r="G187" s="261"/>
      <c r="H187" s="276"/>
      <c r="I187" s="257"/>
      <c r="J187" s="262"/>
    </row>
    <row r="188" spans="1:10" ht="13.5">
      <c r="A188" s="254"/>
      <c r="B188" s="296"/>
      <c r="C188" s="256"/>
      <c r="D188" s="261"/>
      <c r="E188" s="258"/>
      <c r="F188" s="259"/>
      <c r="G188" s="257"/>
      <c r="H188" s="260"/>
      <c r="I188" s="257"/>
      <c r="J188" s="262"/>
    </row>
    <row r="189" spans="1:10" ht="13.5">
      <c r="A189" s="254"/>
      <c r="B189" s="296"/>
      <c r="C189" s="256"/>
      <c r="D189" s="261"/>
      <c r="E189" s="258"/>
      <c r="F189" s="259"/>
      <c r="G189" s="261"/>
      <c r="H189" s="276"/>
      <c r="I189" s="257"/>
      <c r="J189" s="262"/>
    </row>
    <row r="190" spans="1:10" ht="13.5">
      <c r="A190" s="263"/>
      <c r="B190" s="297"/>
      <c r="C190" s="265"/>
      <c r="D190" s="270"/>
      <c r="E190" s="267"/>
      <c r="F190" s="268"/>
      <c r="G190" s="270"/>
      <c r="H190" s="274"/>
      <c r="I190" s="270"/>
      <c r="J190" s="271"/>
    </row>
    <row r="191" spans="1:10" ht="13.5">
      <c r="A191" s="298"/>
      <c r="B191" s="299"/>
      <c r="C191" s="256"/>
      <c r="D191" s="261"/>
      <c r="E191" s="300"/>
      <c r="F191" s="259"/>
      <c r="G191" s="261"/>
      <c r="H191" s="276"/>
      <c r="I191" s="257"/>
      <c r="J191" s="301"/>
    </row>
    <row r="192" spans="1:10" ht="13.5">
      <c r="A192" s="298"/>
      <c r="B192" s="299"/>
      <c r="C192" s="256"/>
      <c r="D192" s="261"/>
      <c r="E192" s="258"/>
      <c r="F192" s="259"/>
      <c r="G192" s="261"/>
      <c r="H192" s="276"/>
      <c r="I192" s="257"/>
      <c r="J192" s="301"/>
    </row>
    <row r="193" spans="1:10" ht="13.5">
      <c r="A193" s="298"/>
      <c r="B193" s="299"/>
      <c r="C193" s="256"/>
      <c r="D193" s="261"/>
      <c r="E193" s="258"/>
      <c r="F193" s="259"/>
      <c r="G193" s="261"/>
      <c r="H193" s="276"/>
      <c r="I193" s="257"/>
      <c r="J193" s="301"/>
    </row>
    <row r="194" spans="1:10" ht="13.5">
      <c r="A194" s="254"/>
      <c r="B194" s="255"/>
      <c r="C194" s="256"/>
      <c r="D194" s="261"/>
      <c r="E194" s="258"/>
      <c r="F194" s="259"/>
      <c r="G194" s="261"/>
      <c r="H194" s="276"/>
      <c r="I194" s="257"/>
      <c r="J194" s="262"/>
    </row>
    <row r="195" spans="1:10" ht="13.5">
      <c r="A195" s="254"/>
      <c r="B195" s="255"/>
      <c r="C195" s="256"/>
      <c r="D195" s="261"/>
      <c r="E195" s="258"/>
      <c r="F195" s="259"/>
      <c r="G195" s="261"/>
      <c r="H195" s="276"/>
      <c r="I195" s="257"/>
      <c r="J195" s="262"/>
    </row>
    <row r="196" spans="1:10" ht="13.5">
      <c r="A196" s="254"/>
      <c r="B196" s="255"/>
      <c r="C196" s="256"/>
      <c r="D196" s="261"/>
      <c r="E196" s="258"/>
      <c r="F196" s="259"/>
      <c r="G196" s="261"/>
      <c r="H196" s="276"/>
      <c r="I196" s="257"/>
      <c r="J196" s="262"/>
    </row>
    <row r="197" spans="1:10" ht="13.5">
      <c r="A197" s="254"/>
      <c r="B197" s="255"/>
      <c r="C197" s="256"/>
      <c r="D197" s="261"/>
      <c r="E197" s="258"/>
      <c r="F197" s="259"/>
      <c r="G197" s="261"/>
      <c r="H197" s="276"/>
      <c r="I197" s="257"/>
      <c r="J197" s="262"/>
    </row>
    <row r="198" spans="1:10" ht="13.5">
      <c r="A198" s="254"/>
      <c r="B198" s="255"/>
      <c r="C198" s="256"/>
      <c r="D198" s="261"/>
      <c r="E198" s="258"/>
      <c r="F198" s="259"/>
      <c r="G198" s="261"/>
      <c r="H198" s="276"/>
      <c r="I198" s="257"/>
      <c r="J198" s="262"/>
    </row>
    <row r="199" spans="1:10" ht="13.5">
      <c r="A199" s="254"/>
      <c r="B199" s="255"/>
      <c r="C199" s="256"/>
      <c r="D199" s="261"/>
      <c r="E199" s="258"/>
      <c r="F199" s="259"/>
      <c r="G199" s="261"/>
      <c r="H199" s="276"/>
      <c r="I199" s="257"/>
      <c r="J199" s="262"/>
    </row>
    <row r="200" spans="1:10" ht="13.5">
      <c r="A200" s="254"/>
      <c r="B200" s="255"/>
      <c r="C200" s="256"/>
      <c r="D200" s="261"/>
      <c r="E200" s="258"/>
      <c r="F200" s="259"/>
      <c r="G200" s="261"/>
      <c r="H200" s="276"/>
      <c r="I200" s="257"/>
      <c r="J200" s="262"/>
    </row>
    <row r="201" spans="1:10" ht="13.5">
      <c r="A201" s="254"/>
      <c r="B201" s="255"/>
      <c r="C201" s="256"/>
      <c r="D201" s="261"/>
      <c r="E201" s="258"/>
      <c r="F201" s="259"/>
      <c r="G201" s="261"/>
      <c r="H201" s="276"/>
      <c r="I201" s="257"/>
      <c r="J201" s="262"/>
    </row>
    <row r="202" spans="1:10" ht="13.5">
      <c r="A202" s="263"/>
      <c r="B202" s="297"/>
      <c r="C202" s="265"/>
      <c r="D202" s="270"/>
      <c r="E202" s="267"/>
      <c r="F202" s="268"/>
      <c r="G202" s="270"/>
      <c r="H202" s="274"/>
      <c r="I202" s="270"/>
      <c r="J202" s="271"/>
    </row>
    <row r="203" spans="1:10" ht="13.5">
      <c r="A203" s="254"/>
      <c r="B203" s="255"/>
      <c r="C203" s="256"/>
      <c r="D203" s="261"/>
      <c r="E203" s="258"/>
      <c r="F203" s="259"/>
      <c r="G203" s="261"/>
      <c r="H203" s="276"/>
      <c r="I203" s="257"/>
      <c r="J203" s="262"/>
    </row>
    <row r="204" spans="1:10" ht="13.5">
      <c r="A204" s="263"/>
      <c r="B204" s="264"/>
      <c r="C204" s="265"/>
      <c r="D204" s="270"/>
      <c r="E204" s="267"/>
      <c r="F204" s="268"/>
      <c r="G204" s="270"/>
      <c r="H204" s="274"/>
      <c r="I204" s="266"/>
      <c r="J204" s="271"/>
    </row>
    <row r="205" spans="1:10" ht="13.5">
      <c r="A205" s="254"/>
      <c r="B205" s="255"/>
      <c r="C205" s="256"/>
      <c r="D205" s="302"/>
      <c r="E205" s="258"/>
      <c r="F205" s="259"/>
      <c r="G205" s="261"/>
      <c r="H205" s="276"/>
      <c r="I205" s="261"/>
      <c r="J205" s="262"/>
    </row>
    <row r="206" spans="1:10" ht="13.5">
      <c r="A206" s="254"/>
      <c r="B206" s="255"/>
      <c r="C206" s="256"/>
      <c r="D206" s="302"/>
      <c r="E206" s="258"/>
      <c r="F206" s="259"/>
      <c r="G206" s="261"/>
      <c r="H206" s="276"/>
      <c r="I206" s="261"/>
      <c r="J206" s="262"/>
    </row>
    <row r="207" spans="1:10" ht="13.5">
      <c r="A207" s="254"/>
      <c r="B207" s="255"/>
      <c r="C207" s="256"/>
      <c r="D207" s="302"/>
      <c r="E207" s="258"/>
      <c r="F207" s="259"/>
      <c r="G207" s="261"/>
      <c r="H207" s="276"/>
      <c r="I207" s="261"/>
      <c r="J207" s="262"/>
    </row>
    <row r="208" spans="1:10" ht="13.5">
      <c r="A208" s="254"/>
      <c r="B208" s="255"/>
      <c r="C208" s="256"/>
      <c r="D208" s="302"/>
      <c r="E208" s="258"/>
      <c r="F208" s="259"/>
      <c r="G208" s="261"/>
      <c r="H208" s="276"/>
      <c r="I208" s="261"/>
      <c r="J208" s="262"/>
    </row>
    <row r="209" spans="1:10" ht="13.5">
      <c r="A209" s="254"/>
      <c r="B209" s="255"/>
      <c r="C209" s="256"/>
      <c r="D209" s="302"/>
      <c r="E209" s="258"/>
      <c r="F209" s="259"/>
      <c r="G209" s="261"/>
      <c r="H209" s="276"/>
      <c r="I209" s="261"/>
      <c r="J209" s="262"/>
    </row>
    <row r="210" spans="1:10" ht="13.5">
      <c r="A210" s="254"/>
      <c r="B210" s="255"/>
      <c r="C210" s="256"/>
      <c r="D210" s="302"/>
      <c r="E210" s="258"/>
      <c r="F210" s="259"/>
      <c r="G210" s="261"/>
      <c r="H210" s="276"/>
      <c r="I210" s="261"/>
      <c r="J210" s="262"/>
    </row>
    <row r="211" spans="1:10" ht="13.5">
      <c r="A211" s="254"/>
      <c r="B211" s="255"/>
      <c r="C211" s="256"/>
      <c r="D211" s="302"/>
      <c r="E211" s="258"/>
      <c r="F211" s="259"/>
      <c r="G211" s="261"/>
      <c r="H211" s="276"/>
      <c r="I211" s="261"/>
      <c r="J211" s="262"/>
    </row>
    <row r="212" spans="1:10" ht="13.5">
      <c r="A212" s="254"/>
      <c r="B212" s="255"/>
      <c r="C212" s="256"/>
      <c r="D212" s="302"/>
      <c r="E212" s="258"/>
      <c r="F212" s="259"/>
      <c r="G212" s="261"/>
      <c r="H212" s="276"/>
      <c r="I212" s="261"/>
      <c r="J212" s="262"/>
    </row>
    <row r="213" spans="1:10" ht="13.5">
      <c r="A213" s="254"/>
      <c r="B213" s="255"/>
      <c r="C213" s="256"/>
      <c r="D213" s="302"/>
      <c r="E213" s="258"/>
      <c r="F213" s="259"/>
      <c r="G213" s="261"/>
      <c r="H213" s="276"/>
      <c r="I213" s="261"/>
      <c r="J213" s="262"/>
    </row>
    <row r="214" spans="1:10" ht="13.5">
      <c r="A214" s="254"/>
      <c r="B214" s="255"/>
      <c r="C214" s="256"/>
      <c r="D214" s="302"/>
      <c r="E214" s="258"/>
      <c r="F214" s="259"/>
      <c r="G214" s="261"/>
      <c r="H214" s="276"/>
      <c r="I214" s="261"/>
      <c r="J214" s="262"/>
    </row>
    <row r="215" spans="1:10" ht="13.5">
      <c r="A215" s="254"/>
      <c r="B215" s="255"/>
      <c r="C215" s="256"/>
      <c r="D215" s="302"/>
      <c r="E215" s="258"/>
      <c r="F215" s="259"/>
      <c r="G215" s="261"/>
      <c r="H215" s="276"/>
      <c r="I215" s="261"/>
      <c r="J215" s="262"/>
    </row>
    <row r="216" spans="1:10" ht="13.5">
      <c r="A216" s="263"/>
      <c r="B216" s="297"/>
      <c r="C216" s="265"/>
      <c r="D216" s="270"/>
      <c r="E216" s="267"/>
      <c r="F216" s="268"/>
      <c r="G216" s="270"/>
      <c r="H216" s="274"/>
      <c r="I216" s="270"/>
      <c r="J216" s="271"/>
    </row>
    <row r="217" spans="1:10" ht="13.5">
      <c r="A217" s="254"/>
      <c r="B217" s="255"/>
      <c r="C217" s="256"/>
      <c r="D217" s="261"/>
      <c r="E217" s="258"/>
      <c r="F217" s="259"/>
      <c r="G217" s="261"/>
      <c r="H217" s="276"/>
      <c r="I217" s="257"/>
      <c r="J217" s="262"/>
    </row>
    <row r="218" spans="1:10" ht="13.5">
      <c r="A218" s="254"/>
      <c r="B218" s="255"/>
      <c r="C218" s="256"/>
      <c r="D218" s="261"/>
      <c r="E218" s="258"/>
      <c r="F218" s="259"/>
      <c r="G218" s="261"/>
      <c r="H218" s="276"/>
      <c r="I218" s="257"/>
      <c r="J218" s="262"/>
    </row>
    <row r="219" spans="1:10" ht="13.5">
      <c r="A219" s="280"/>
      <c r="B219" s="277"/>
      <c r="C219" s="265"/>
      <c r="D219" s="281"/>
      <c r="E219" s="282"/>
      <c r="F219" s="283"/>
      <c r="G219" s="281"/>
      <c r="H219" s="269"/>
      <c r="I219" s="281"/>
      <c r="J219" s="284"/>
    </row>
    <row r="220" spans="1:10" ht="13.5">
      <c r="A220" s="254"/>
      <c r="B220" s="255"/>
      <c r="C220" s="256"/>
      <c r="D220" s="261"/>
      <c r="E220" s="258"/>
      <c r="F220" s="259"/>
      <c r="G220" s="261"/>
      <c r="H220" s="276"/>
      <c r="I220" s="257"/>
      <c r="J220" s="262"/>
    </row>
    <row r="221" spans="1:10" ht="13.5">
      <c r="A221" s="254"/>
      <c r="B221" s="255"/>
      <c r="C221" s="256"/>
      <c r="D221" s="261"/>
      <c r="E221" s="258"/>
      <c r="F221" s="259"/>
      <c r="G221" s="261"/>
      <c r="H221" s="276"/>
      <c r="I221" s="257"/>
      <c r="J221" s="262"/>
    </row>
    <row r="222" spans="1:10" ht="13.5">
      <c r="A222" s="254"/>
      <c r="B222" s="255"/>
      <c r="C222" s="256"/>
      <c r="D222" s="261"/>
      <c r="E222" s="258"/>
      <c r="F222" s="259"/>
      <c r="G222" s="261"/>
      <c r="H222" s="276"/>
      <c r="I222" s="257"/>
      <c r="J222" s="262"/>
    </row>
    <row r="223" spans="1:10" ht="13.5">
      <c r="A223" s="254"/>
      <c r="B223" s="255"/>
      <c r="C223" s="256"/>
      <c r="D223" s="261"/>
      <c r="E223" s="258"/>
      <c r="F223" s="259"/>
      <c r="G223" s="261"/>
      <c r="H223" s="276"/>
      <c r="I223" s="257"/>
      <c r="J223" s="262"/>
    </row>
    <row r="224" spans="1:10" ht="13.5">
      <c r="A224" s="254"/>
      <c r="B224" s="255"/>
      <c r="C224" s="256"/>
      <c r="D224" s="261"/>
      <c r="E224" s="258"/>
      <c r="F224" s="259"/>
      <c r="G224" s="261"/>
      <c r="H224" s="276"/>
      <c r="I224" s="257"/>
      <c r="J224" s="262"/>
    </row>
    <row r="225" spans="1:10" ht="13.5">
      <c r="A225" s="254"/>
      <c r="B225" s="255"/>
      <c r="C225" s="256"/>
      <c r="D225" s="261"/>
      <c r="E225" s="258"/>
      <c r="F225" s="259"/>
      <c r="G225" s="261"/>
      <c r="H225" s="276"/>
      <c r="I225" s="257"/>
      <c r="J225" s="262"/>
    </row>
    <row r="226" spans="1:10" ht="13.5">
      <c r="A226" s="280"/>
      <c r="B226" s="277"/>
      <c r="C226" s="303"/>
      <c r="D226" s="304"/>
      <c r="E226" s="305"/>
      <c r="F226" s="304"/>
      <c r="G226" s="304"/>
      <c r="H226" s="306"/>
      <c r="I226" s="304"/>
      <c r="J226" s="307"/>
    </row>
    <row r="227" spans="1:10" ht="13.5">
      <c r="A227" s="254"/>
      <c r="B227" s="255"/>
      <c r="C227" s="256"/>
      <c r="D227" s="261"/>
      <c r="E227" s="258"/>
      <c r="F227" s="259"/>
      <c r="G227" s="261"/>
      <c r="H227" s="276"/>
      <c r="I227" s="257"/>
      <c r="J227" s="262"/>
    </row>
    <row r="228" spans="1:10" ht="13.5">
      <c r="A228" s="254"/>
      <c r="B228" s="255"/>
      <c r="C228" s="256"/>
      <c r="D228" s="261"/>
      <c r="E228" s="258"/>
      <c r="F228" s="259"/>
      <c r="G228" s="261"/>
      <c r="H228" s="276"/>
      <c r="I228" s="257"/>
      <c r="J228" s="262"/>
    </row>
    <row r="229" spans="1:10" ht="13.5">
      <c r="A229" s="263"/>
      <c r="B229" s="264"/>
      <c r="C229" s="265"/>
      <c r="D229" s="270"/>
      <c r="E229" s="267"/>
      <c r="F229" s="268"/>
      <c r="G229" s="270"/>
      <c r="H229" s="274"/>
      <c r="I229" s="266"/>
      <c r="J229" s="271"/>
    </row>
    <row r="230" spans="1:10" ht="13.5">
      <c r="A230" s="254"/>
      <c r="B230" s="255"/>
      <c r="C230" s="256"/>
      <c r="D230" s="261"/>
      <c r="E230" s="258"/>
      <c r="F230" s="259"/>
      <c r="G230" s="261"/>
      <c r="H230" s="276"/>
      <c r="I230" s="257"/>
      <c r="J230" s="262"/>
    </row>
    <row r="231" spans="1:10" ht="13.5">
      <c r="A231" s="280"/>
      <c r="B231" s="277"/>
      <c r="C231" s="265"/>
      <c r="D231" s="281"/>
      <c r="E231" s="282"/>
      <c r="F231" s="283"/>
      <c r="G231" s="281"/>
      <c r="H231" s="269"/>
      <c r="I231" s="281"/>
      <c r="J231" s="284"/>
    </row>
    <row r="232" spans="1:10" ht="13.5">
      <c r="A232" s="254"/>
      <c r="B232" s="255"/>
      <c r="C232" s="256"/>
      <c r="D232" s="261"/>
      <c r="E232" s="258"/>
      <c r="F232" s="259"/>
      <c r="G232" s="261"/>
      <c r="H232" s="276"/>
      <c r="I232" s="257"/>
      <c r="J232" s="262"/>
    </row>
    <row r="233" spans="1:10" ht="13.5">
      <c r="A233" s="280"/>
      <c r="B233" s="277"/>
      <c r="C233" s="265"/>
      <c r="D233" s="281"/>
      <c r="E233" s="282"/>
      <c r="F233" s="283"/>
      <c r="G233" s="281"/>
      <c r="H233" s="269"/>
      <c r="I233" s="281"/>
      <c r="J233" s="284"/>
    </row>
    <row r="234" spans="1:10" ht="13.5">
      <c r="A234" s="254"/>
      <c r="B234" s="255"/>
      <c r="C234" s="256"/>
      <c r="D234" s="261"/>
      <c r="E234" s="258"/>
      <c r="F234" s="259"/>
      <c r="G234" s="261"/>
      <c r="H234" s="276"/>
      <c r="I234" s="257"/>
      <c r="J234" s="262"/>
    </row>
    <row r="235" spans="1:10" ht="13.5">
      <c r="A235" s="263"/>
      <c r="B235" s="264"/>
      <c r="C235" s="265"/>
      <c r="D235" s="270"/>
      <c r="E235" s="267"/>
      <c r="F235" s="268"/>
      <c r="G235" s="270"/>
      <c r="H235" s="274"/>
      <c r="I235" s="266"/>
      <c r="J235" s="271"/>
    </row>
    <row r="236" spans="1:10" ht="13.5">
      <c r="A236" s="254"/>
      <c r="B236" s="308"/>
      <c r="C236" s="256"/>
      <c r="D236" s="257"/>
      <c r="E236" s="258"/>
      <c r="F236" s="259"/>
      <c r="G236" s="257"/>
      <c r="H236" s="260"/>
      <c r="I236" s="261"/>
      <c r="J236" s="262"/>
    </row>
    <row r="237" spans="1:10" ht="13.5">
      <c r="A237" s="280"/>
      <c r="B237" s="249"/>
      <c r="C237" s="265"/>
      <c r="D237" s="281"/>
      <c r="E237" s="282"/>
      <c r="F237" s="283"/>
      <c r="G237" s="281"/>
      <c r="H237" s="269"/>
      <c r="I237" s="281"/>
      <c r="J237" s="284"/>
    </row>
    <row r="238" spans="1:10" ht="13.5">
      <c r="A238" s="285"/>
      <c r="B238" s="255"/>
      <c r="C238" s="256"/>
      <c r="D238" s="257"/>
      <c r="E238" s="258"/>
      <c r="F238" s="259"/>
      <c r="G238" s="257"/>
      <c r="H238" s="260"/>
      <c r="I238" s="292"/>
      <c r="J238" s="262"/>
    </row>
    <row r="239" spans="1:10" ht="13.5">
      <c r="A239" s="309"/>
      <c r="B239" s="255"/>
      <c r="C239" s="256"/>
      <c r="D239" s="257"/>
      <c r="E239" s="258"/>
      <c r="F239" s="259"/>
      <c r="G239" s="257"/>
      <c r="H239" s="260"/>
      <c r="I239" s="292"/>
      <c r="J239" s="262"/>
    </row>
    <row r="240" spans="1:10" ht="13.5">
      <c r="A240" s="310"/>
      <c r="B240" s="297"/>
      <c r="C240" s="265"/>
      <c r="D240" s="266"/>
      <c r="E240" s="267"/>
      <c r="F240" s="268"/>
      <c r="G240" s="266"/>
      <c r="H240" s="269"/>
      <c r="I240" s="311"/>
      <c r="J240" s="271"/>
    </row>
    <row r="241" spans="1:10" ht="13.5">
      <c r="A241" s="254"/>
      <c r="B241" s="312"/>
      <c r="C241" s="256"/>
      <c r="D241" s="257"/>
      <c r="E241" s="258"/>
      <c r="F241" s="259"/>
      <c r="G241" s="257"/>
      <c r="H241" s="260"/>
      <c r="I241" s="261"/>
      <c r="J241" s="262"/>
    </row>
    <row r="242" spans="1:10" ht="13.5">
      <c r="A242" s="263"/>
      <c r="B242" s="264"/>
      <c r="C242" s="265"/>
      <c r="D242" s="270"/>
      <c r="E242" s="267"/>
      <c r="F242" s="268"/>
      <c r="G242" s="270"/>
      <c r="H242" s="274"/>
      <c r="I242" s="266"/>
      <c r="J242" s="271"/>
    </row>
    <row r="243" spans="1:10" ht="13.5">
      <c r="A243" s="254"/>
      <c r="B243" s="255"/>
      <c r="C243" s="256"/>
      <c r="D243" s="261"/>
      <c r="E243" s="286"/>
      <c r="F243" s="259"/>
      <c r="G243" s="261"/>
      <c r="H243" s="276"/>
      <c r="I243" s="257"/>
      <c r="J243" s="262"/>
    </row>
    <row r="244" spans="1:10" ht="13.5">
      <c r="A244" s="254"/>
      <c r="B244" s="255"/>
      <c r="C244" s="256"/>
      <c r="D244" s="261"/>
      <c r="E244" s="286"/>
      <c r="F244" s="259"/>
      <c r="G244" s="261"/>
      <c r="H244" s="276"/>
      <c r="I244" s="257"/>
      <c r="J244" s="262"/>
    </row>
    <row r="245" spans="1:10" ht="13.5">
      <c r="A245" s="280"/>
      <c r="B245" s="288"/>
      <c r="C245" s="313"/>
      <c r="D245" s="314"/>
      <c r="E245" s="315"/>
      <c r="F245" s="283"/>
      <c r="G245" s="314"/>
      <c r="H245" s="316"/>
      <c r="I245" s="317"/>
      <c r="J245" s="318"/>
    </row>
    <row r="246" spans="1:10" ht="13.5">
      <c r="A246" s="254"/>
      <c r="B246" s="255"/>
      <c r="C246" s="256"/>
      <c r="D246" s="261"/>
      <c r="E246" s="258"/>
      <c r="F246" s="259"/>
      <c r="G246" s="261"/>
      <c r="H246" s="276"/>
      <c r="I246" s="257"/>
      <c r="J246" s="262"/>
    </row>
    <row r="247" spans="1:10" ht="13.5">
      <c r="A247" s="263"/>
      <c r="B247" s="264"/>
      <c r="C247" s="265"/>
      <c r="D247" s="270"/>
      <c r="E247" s="267"/>
      <c r="F247" s="268"/>
      <c r="G247" s="270"/>
      <c r="H247" s="274"/>
      <c r="I247" s="266"/>
      <c r="J247" s="271"/>
    </row>
    <row r="248" spans="1:10" ht="13.5">
      <c r="A248" s="254"/>
      <c r="B248" s="255"/>
      <c r="C248" s="256"/>
      <c r="D248" s="261"/>
      <c r="E248" s="258"/>
      <c r="F248" s="259"/>
      <c r="G248" s="261"/>
      <c r="H248" s="276"/>
      <c r="I248" s="257"/>
      <c r="J248" s="262"/>
    </row>
    <row r="249" spans="1:10" ht="13.5">
      <c r="A249" s="280"/>
      <c r="B249" s="277"/>
      <c r="C249" s="265"/>
      <c r="D249" s="281"/>
      <c r="E249" s="282"/>
      <c r="F249" s="283"/>
      <c r="G249" s="281"/>
      <c r="H249" s="269"/>
      <c r="I249" s="281"/>
      <c r="J249" s="284"/>
    </row>
    <row r="250" spans="1:10" ht="13.5">
      <c r="A250" s="254"/>
      <c r="B250" s="255"/>
      <c r="C250" s="256"/>
      <c r="D250" s="261"/>
      <c r="E250" s="258"/>
      <c r="F250" s="259"/>
      <c r="G250" s="261"/>
      <c r="H250" s="276"/>
      <c r="I250" s="257"/>
      <c r="J250" s="262"/>
    </row>
    <row r="251" spans="1:10" ht="13.5">
      <c r="A251" s="254"/>
      <c r="B251" s="255"/>
      <c r="C251" s="256"/>
      <c r="D251" s="261"/>
      <c r="E251" s="258"/>
      <c r="F251" s="259"/>
      <c r="G251" s="261"/>
      <c r="H251" s="276"/>
      <c r="I251" s="257"/>
      <c r="J251" s="262"/>
    </row>
    <row r="252" spans="1:10" ht="13.5">
      <c r="A252" s="254"/>
      <c r="B252" s="255"/>
      <c r="C252" s="256"/>
      <c r="D252" s="261"/>
      <c r="E252" s="258"/>
      <c r="F252" s="259"/>
      <c r="G252" s="261"/>
      <c r="H252" s="276"/>
      <c r="I252" s="257"/>
      <c r="J252" s="262"/>
    </row>
    <row r="253" spans="1:10" ht="13.5">
      <c r="A253" s="254"/>
      <c r="B253" s="255"/>
      <c r="C253" s="256"/>
      <c r="D253" s="261"/>
      <c r="E253" s="258"/>
      <c r="F253" s="259"/>
      <c r="G253" s="261"/>
      <c r="H253" s="276"/>
      <c r="I253" s="257"/>
      <c r="J253" s="262"/>
    </row>
    <row r="254" spans="1:10" ht="13.5">
      <c r="A254" s="254"/>
      <c r="B254" s="255"/>
      <c r="C254" s="256"/>
      <c r="D254" s="261"/>
      <c r="E254" s="258"/>
      <c r="F254" s="259"/>
      <c r="G254" s="261"/>
      <c r="H254" s="276"/>
      <c r="I254" s="257"/>
      <c r="J254" s="262"/>
    </row>
    <row r="255" spans="1:10" ht="13.5">
      <c r="A255" s="319"/>
      <c r="B255" s="264"/>
      <c r="C255" s="265"/>
      <c r="D255" s="270"/>
      <c r="E255" s="267"/>
      <c r="F255" s="268"/>
      <c r="G255" s="270"/>
      <c r="H255" s="274"/>
      <c r="I255" s="266"/>
      <c r="J255" s="271"/>
    </row>
    <row r="256" spans="1:10" ht="13.5">
      <c r="A256" s="254"/>
      <c r="B256" s="255"/>
      <c r="C256" s="256"/>
      <c r="D256" s="261"/>
      <c r="E256" s="258"/>
      <c r="F256" s="259"/>
      <c r="G256" s="261"/>
      <c r="H256" s="276"/>
      <c r="I256" s="257"/>
      <c r="J256" s="262"/>
    </row>
    <row r="257" spans="1:10" ht="13.5">
      <c r="A257" s="254"/>
      <c r="B257" s="255"/>
      <c r="C257" s="256"/>
      <c r="D257" s="261"/>
      <c r="E257" s="258"/>
      <c r="F257" s="259"/>
      <c r="G257" s="261"/>
      <c r="H257" s="276"/>
      <c r="I257" s="257"/>
      <c r="J257" s="262"/>
    </row>
    <row r="258" spans="1:10" ht="13.5">
      <c r="A258" s="254"/>
      <c r="B258" s="320"/>
      <c r="C258" s="256"/>
      <c r="D258" s="261"/>
      <c r="E258" s="258"/>
      <c r="F258" s="259"/>
      <c r="G258" s="261"/>
      <c r="H258" s="276"/>
      <c r="I258" s="257"/>
      <c r="J258" s="262"/>
    </row>
    <row r="259" spans="1:10" ht="13.5">
      <c r="A259" s="254"/>
      <c r="B259" s="255"/>
      <c r="C259" s="256"/>
      <c r="D259" s="261"/>
      <c r="E259" s="258"/>
      <c r="F259" s="259"/>
      <c r="G259" s="261"/>
      <c r="H259" s="276"/>
      <c r="I259" s="257"/>
      <c r="J259" s="262"/>
    </row>
    <row r="260" spans="1:10" ht="13.5">
      <c r="A260" s="263"/>
      <c r="B260" s="264"/>
      <c r="C260" s="265"/>
      <c r="D260" s="270"/>
      <c r="E260" s="267"/>
      <c r="F260" s="268"/>
      <c r="G260" s="270"/>
      <c r="H260" s="274"/>
      <c r="I260" s="266"/>
      <c r="J260" s="271"/>
    </row>
    <row r="261" spans="1:10" ht="13.5">
      <c r="A261" s="254"/>
      <c r="B261" s="255"/>
      <c r="C261" s="256"/>
      <c r="D261" s="261"/>
      <c r="E261" s="258"/>
      <c r="F261" s="259"/>
      <c r="G261" s="261"/>
      <c r="H261" s="276"/>
      <c r="I261" s="257"/>
      <c r="J261" s="262"/>
    </row>
    <row r="262" spans="1:10" ht="13.5">
      <c r="A262" s="319"/>
      <c r="B262" s="264"/>
      <c r="C262" s="265"/>
      <c r="D262" s="270"/>
      <c r="E262" s="267"/>
      <c r="F262" s="268"/>
      <c r="G262" s="270"/>
      <c r="H262" s="274"/>
      <c r="I262" s="266"/>
      <c r="J262" s="271"/>
    </row>
    <row r="263" spans="1:10" ht="13.5">
      <c r="A263" s="287"/>
      <c r="B263" s="255"/>
      <c r="C263" s="256"/>
      <c r="D263" s="261"/>
      <c r="E263" s="258"/>
      <c r="F263" s="259"/>
      <c r="G263" s="261"/>
      <c r="H263" s="276"/>
      <c r="I263" s="261"/>
      <c r="J263" s="262"/>
    </row>
    <row r="264" spans="1:10" ht="13.5">
      <c r="A264" s="287"/>
      <c r="B264" s="255"/>
      <c r="C264" s="256"/>
      <c r="D264" s="261"/>
      <c r="E264" s="258"/>
      <c r="F264" s="259"/>
      <c r="G264" s="261"/>
      <c r="H264" s="276"/>
      <c r="I264" s="261"/>
      <c r="J264" s="262"/>
    </row>
    <row r="265" spans="1:10" ht="13.5">
      <c r="A265" s="287"/>
      <c r="B265" s="255"/>
      <c r="C265" s="256"/>
      <c r="D265" s="261"/>
      <c r="E265" s="258"/>
      <c r="F265" s="259"/>
      <c r="G265" s="261"/>
      <c r="H265" s="276"/>
      <c r="I265" s="261"/>
      <c r="J265" s="262"/>
    </row>
    <row r="266" spans="1:10" ht="13.5">
      <c r="A266" s="287"/>
      <c r="B266" s="255"/>
      <c r="C266" s="256"/>
      <c r="D266" s="261"/>
      <c r="E266" s="258"/>
      <c r="F266" s="259"/>
      <c r="G266" s="261"/>
      <c r="H266" s="276"/>
      <c r="I266" s="261"/>
      <c r="J266" s="262"/>
    </row>
    <row r="267" spans="1:10" ht="13.5">
      <c r="A267" s="287"/>
      <c r="B267" s="255"/>
      <c r="C267" s="256"/>
      <c r="D267" s="261"/>
      <c r="E267" s="258"/>
      <c r="F267" s="259"/>
      <c r="G267" s="261"/>
      <c r="H267" s="276"/>
      <c r="I267" s="261"/>
      <c r="J267" s="262"/>
    </row>
    <row r="268" spans="1:10" ht="13.5">
      <c r="A268" s="319"/>
      <c r="B268" s="264"/>
      <c r="C268" s="265"/>
      <c r="D268" s="270"/>
      <c r="E268" s="267"/>
      <c r="F268" s="268"/>
      <c r="G268" s="270"/>
      <c r="H268" s="274"/>
      <c r="I268" s="266"/>
      <c r="J268" s="271"/>
    </row>
    <row r="269" spans="1:10" ht="13.5">
      <c r="A269" s="287"/>
      <c r="B269" s="255"/>
      <c r="C269" s="256"/>
      <c r="D269" s="261"/>
      <c r="E269" s="258"/>
      <c r="F269" s="259"/>
      <c r="G269" s="261"/>
      <c r="H269" s="276"/>
      <c r="I269" s="261"/>
      <c r="J269" s="262"/>
    </row>
    <row r="270" spans="1:10" ht="13.5">
      <c r="A270" s="321"/>
      <c r="B270" s="264"/>
      <c r="C270" s="265"/>
      <c r="D270" s="270"/>
      <c r="E270" s="267"/>
      <c r="F270" s="268"/>
      <c r="G270" s="270"/>
      <c r="H270" s="274"/>
      <c r="I270" s="270"/>
      <c r="J270" s="271"/>
    </row>
    <row r="271" spans="1:10" ht="13.5">
      <c r="A271" s="254"/>
      <c r="B271" s="255"/>
      <c r="C271" s="256"/>
      <c r="D271" s="261"/>
      <c r="E271" s="258"/>
      <c r="F271" s="259"/>
      <c r="G271" s="261"/>
      <c r="H271" s="276"/>
      <c r="I271" s="257"/>
      <c r="J271" s="262"/>
    </row>
    <row r="272" spans="1:10" ht="13.5">
      <c r="A272" s="321"/>
      <c r="B272" s="264"/>
      <c r="C272" s="265"/>
      <c r="D272" s="270"/>
      <c r="E272" s="267"/>
      <c r="F272" s="268"/>
      <c r="G272" s="270"/>
      <c r="H272" s="274"/>
      <c r="I272" s="270"/>
      <c r="J272" s="271"/>
    </row>
    <row r="273" spans="1:10" ht="13.5">
      <c r="A273" s="254"/>
      <c r="B273" s="255"/>
      <c r="C273" s="256"/>
      <c r="D273" s="261"/>
      <c r="E273" s="258"/>
      <c r="F273" s="259"/>
      <c r="G273" s="261"/>
      <c r="H273" s="276"/>
      <c r="I273" s="257"/>
      <c r="J273" s="262"/>
    </row>
    <row r="274" spans="1:10" ht="13.5">
      <c r="A274" s="254"/>
      <c r="B274" s="255"/>
      <c r="C274" s="256"/>
      <c r="D274" s="261"/>
      <c r="E274" s="258"/>
      <c r="F274" s="259"/>
      <c r="G274" s="261"/>
      <c r="H274" s="276"/>
      <c r="I274" s="257"/>
      <c r="J274" s="262"/>
    </row>
    <row r="275" spans="1:10" ht="13.5">
      <c r="A275" s="254"/>
      <c r="B275" s="255"/>
      <c r="C275" s="256"/>
      <c r="D275" s="261"/>
      <c r="E275" s="258"/>
      <c r="F275" s="259"/>
      <c r="G275" s="261"/>
      <c r="H275" s="276"/>
      <c r="I275" s="257"/>
      <c r="J275" s="262"/>
    </row>
    <row r="276" spans="1:10" ht="13.5">
      <c r="A276" s="254"/>
      <c r="B276" s="255"/>
      <c r="C276" s="256"/>
      <c r="D276" s="261"/>
      <c r="E276" s="258"/>
      <c r="F276" s="259"/>
      <c r="G276" s="261"/>
      <c r="H276" s="276"/>
      <c r="I276" s="257"/>
      <c r="J276" s="262"/>
    </row>
    <row r="277" spans="1:10" ht="13.5">
      <c r="A277" s="254"/>
      <c r="B277" s="255"/>
      <c r="C277" s="256"/>
      <c r="D277" s="261"/>
      <c r="E277" s="258"/>
      <c r="F277" s="259"/>
      <c r="G277" s="261"/>
      <c r="H277" s="276"/>
      <c r="I277" s="257"/>
      <c r="J277" s="262"/>
    </row>
    <row r="278" spans="1:10" ht="13.5">
      <c r="A278" s="254"/>
      <c r="B278" s="255"/>
      <c r="C278" s="256"/>
      <c r="D278" s="261"/>
      <c r="E278" s="258"/>
      <c r="F278" s="259"/>
      <c r="G278" s="261"/>
      <c r="H278" s="276"/>
      <c r="I278" s="257"/>
      <c r="J278" s="262"/>
    </row>
    <row r="279" spans="1:10" ht="13.5">
      <c r="A279" s="254"/>
      <c r="B279" s="255"/>
      <c r="C279" s="256"/>
      <c r="D279" s="261"/>
      <c r="E279" s="258"/>
      <c r="F279" s="259"/>
      <c r="G279" s="261"/>
      <c r="H279" s="276"/>
      <c r="I279" s="257"/>
      <c r="J279" s="262"/>
    </row>
    <row r="280" spans="1:10" ht="13.5">
      <c r="A280" s="319"/>
      <c r="B280" s="264"/>
      <c r="C280" s="265"/>
      <c r="D280" s="270"/>
      <c r="E280" s="267"/>
      <c r="F280" s="268"/>
      <c r="G280" s="270"/>
      <c r="H280" s="274"/>
      <c r="I280" s="266"/>
      <c r="J280" s="271"/>
    </row>
    <row r="281" spans="1:10" ht="13.5">
      <c r="A281" s="254"/>
      <c r="B281" s="255"/>
      <c r="C281" s="256"/>
      <c r="D281" s="261"/>
      <c r="E281" s="258"/>
      <c r="F281" s="259"/>
      <c r="G281" s="261"/>
      <c r="H281" s="276"/>
      <c r="I281" s="261"/>
      <c r="J281" s="262"/>
    </row>
    <row r="282" spans="1:10" ht="13.5">
      <c r="A282" s="280"/>
      <c r="B282" s="288"/>
      <c r="C282" s="313"/>
      <c r="D282" s="314"/>
      <c r="E282" s="282"/>
      <c r="F282" s="283"/>
      <c r="G282" s="314"/>
      <c r="H282" s="316"/>
      <c r="I282" s="314"/>
      <c r="J282" s="318"/>
    </row>
    <row r="283" spans="1:10" ht="13.5">
      <c r="A283" s="298"/>
      <c r="B283" s="322"/>
      <c r="C283" s="256"/>
      <c r="D283" s="261"/>
      <c r="E283" s="258"/>
      <c r="F283" s="259"/>
      <c r="G283" s="261"/>
      <c r="H283" s="276"/>
      <c r="I283" s="261"/>
      <c r="J283" s="301"/>
    </row>
    <row r="284" spans="1:10" ht="13.5">
      <c r="A284" s="254"/>
      <c r="B284" s="255"/>
      <c r="C284" s="256"/>
      <c r="D284" s="261"/>
      <c r="E284" s="258"/>
      <c r="F284" s="259"/>
      <c r="G284" s="261"/>
      <c r="H284" s="276"/>
      <c r="I284" s="257"/>
      <c r="J284" s="262"/>
    </row>
    <row r="285" spans="1:10" ht="13.5">
      <c r="A285" s="254"/>
      <c r="B285" s="255"/>
      <c r="C285" s="256"/>
      <c r="D285" s="261"/>
      <c r="E285" s="258"/>
      <c r="F285" s="259"/>
      <c r="G285" s="261"/>
      <c r="H285" s="276"/>
      <c r="I285" s="257"/>
      <c r="J285" s="262"/>
    </row>
    <row r="286" spans="1:10" ht="13.5">
      <c r="A286" s="254"/>
      <c r="B286" s="255"/>
      <c r="C286" s="256"/>
      <c r="D286" s="261"/>
      <c r="E286" s="258"/>
      <c r="F286" s="259"/>
      <c r="G286" s="261"/>
      <c r="H286" s="276"/>
      <c r="I286" s="257"/>
      <c r="J286" s="262"/>
    </row>
    <row r="287" spans="1:10" ht="13.5">
      <c r="A287" s="254"/>
      <c r="B287" s="255"/>
      <c r="C287" s="256"/>
      <c r="D287" s="261"/>
      <c r="E287" s="258"/>
      <c r="F287" s="259"/>
      <c r="G287" s="261"/>
      <c r="H287" s="276"/>
      <c r="I287" s="257"/>
      <c r="J287" s="262"/>
    </row>
    <row r="288" spans="1:10" ht="13.5">
      <c r="A288" s="254"/>
      <c r="B288" s="255"/>
      <c r="C288" s="256"/>
      <c r="D288" s="261"/>
      <c r="E288" s="258"/>
      <c r="F288" s="259"/>
      <c r="G288" s="261"/>
      <c r="H288" s="276"/>
      <c r="I288" s="257"/>
      <c r="J288" s="262"/>
    </row>
    <row r="289" spans="1:10" ht="13.5">
      <c r="A289" s="254"/>
      <c r="B289" s="255"/>
      <c r="C289" s="256"/>
      <c r="D289" s="261"/>
      <c r="E289" s="258"/>
      <c r="F289" s="259"/>
      <c r="G289" s="261"/>
      <c r="H289" s="276"/>
      <c r="I289" s="257"/>
      <c r="J289" s="262"/>
    </row>
    <row r="290" spans="1:10" ht="13.5">
      <c r="A290" s="254"/>
      <c r="B290" s="255"/>
      <c r="C290" s="256"/>
      <c r="D290" s="261"/>
      <c r="E290" s="258"/>
      <c r="F290" s="259"/>
      <c r="G290" s="261"/>
      <c r="H290" s="276"/>
      <c r="I290" s="257"/>
      <c r="J290" s="262"/>
    </row>
    <row r="291" spans="1:10" ht="13.5">
      <c r="A291" s="254"/>
      <c r="B291" s="255"/>
      <c r="C291" s="256"/>
      <c r="D291" s="261"/>
      <c r="E291" s="258"/>
      <c r="F291" s="259"/>
      <c r="G291" s="261"/>
      <c r="H291" s="276"/>
      <c r="I291" s="257"/>
      <c r="J291" s="262"/>
    </row>
    <row r="292" spans="1:10" ht="13.5">
      <c r="A292" s="323"/>
      <c r="B292" s="288"/>
      <c r="C292" s="313"/>
      <c r="D292" s="314"/>
      <c r="E292" s="282"/>
      <c r="F292" s="283"/>
      <c r="G292" s="314"/>
      <c r="H292" s="316"/>
      <c r="I292" s="317"/>
      <c r="J292" s="318"/>
    </row>
    <row r="293" spans="1:10" ht="13.5">
      <c r="A293" s="324"/>
      <c r="B293" s="255"/>
      <c r="C293" s="325"/>
      <c r="D293" s="326"/>
      <c r="E293" s="327"/>
      <c r="F293" s="273"/>
      <c r="G293" s="326"/>
      <c r="H293" s="272"/>
      <c r="I293" s="328"/>
      <c r="J293" s="329"/>
    </row>
    <row r="294" spans="1:10" ht="13.5">
      <c r="A294" s="323"/>
      <c r="B294" s="288"/>
      <c r="C294" s="313"/>
      <c r="D294" s="314"/>
      <c r="E294" s="282"/>
      <c r="F294" s="283"/>
      <c r="G294" s="314"/>
      <c r="H294" s="316"/>
      <c r="I294" s="317"/>
      <c r="J294" s="318"/>
    </row>
    <row r="295" spans="1:10" ht="13.5">
      <c r="A295" s="287"/>
      <c r="B295" s="255"/>
      <c r="C295" s="256"/>
      <c r="D295" s="261"/>
      <c r="E295" s="258"/>
      <c r="F295" s="259"/>
      <c r="G295" s="261"/>
      <c r="H295" s="276"/>
      <c r="I295" s="261"/>
      <c r="J295" s="262"/>
    </row>
    <row r="296" spans="1:10" ht="13.5">
      <c r="A296" s="330"/>
      <c r="B296" s="288"/>
      <c r="C296" s="313"/>
      <c r="D296" s="314"/>
      <c r="E296" s="282"/>
      <c r="F296" s="283"/>
      <c r="G296" s="314"/>
      <c r="H296" s="316"/>
      <c r="I296" s="314"/>
      <c r="J296" s="318"/>
    </row>
    <row r="297" spans="1:10" ht="13.5">
      <c r="A297" s="254"/>
      <c r="B297" s="255"/>
      <c r="C297" s="256"/>
      <c r="D297" s="261"/>
      <c r="E297" s="258"/>
      <c r="F297" s="259"/>
      <c r="G297" s="261"/>
      <c r="H297" s="276"/>
      <c r="I297" s="261"/>
      <c r="J297" s="262"/>
    </row>
    <row r="298" spans="1:10" ht="13.5">
      <c r="A298" s="254"/>
      <c r="B298" s="255"/>
      <c r="C298" s="256"/>
      <c r="D298" s="261"/>
      <c r="E298" s="258"/>
      <c r="F298" s="259"/>
      <c r="G298" s="261"/>
      <c r="H298" s="276"/>
      <c r="I298" s="261"/>
      <c r="J298" s="262"/>
    </row>
    <row r="299" spans="1:10" ht="13.5">
      <c r="A299" s="254"/>
      <c r="B299" s="255"/>
      <c r="C299" s="256"/>
      <c r="D299" s="261"/>
      <c r="E299" s="258"/>
      <c r="F299" s="259"/>
      <c r="G299" s="261"/>
      <c r="H299" s="276"/>
      <c r="I299" s="261"/>
      <c r="J299" s="262"/>
    </row>
    <row r="300" spans="1:10" ht="13.5">
      <c r="A300" s="280"/>
      <c r="B300" s="288"/>
      <c r="C300" s="313"/>
      <c r="D300" s="314"/>
      <c r="E300" s="282"/>
      <c r="F300" s="283"/>
      <c r="G300" s="314"/>
      <c r="H300" s="316"/>
      <c r="I300" s="314"/>
      <c r="J300" s="318"/>
    </row>
    <row r="301" spans="1:10" ht="13.5">
      <c r="A301" s="254"/>
      <c r="B301" s="255"/>
      <c r="C301" s="256"/>
      <c r="D301" s="261"/>
      <c r="E301" s="258"/>
      <c r="F301" s="259"/>
      <c r="G301" s="261"/>
      <c r="H301" s="276"/>
      <c r="I301" s="261"/>
      <c r="J301" s="262"/>
    </row>
    <row r="302" spans="1:10" ht="13.5">
      <c r="A302" s="280"/>
      <c r="B302" s="288"/>
      <c r="C302" s="313"/>
      <c r="D302" s="314"/>
      <c r="E302" s="282"/>
      <c r="F302" s="283"/>
      <c r="G302" s="314"/>
      <c r="H302" s="316"/>
      <c r="I302" s="314"/>
      <c r="J302" s="318"/>
    </row>
    <row r="303" spans="1:10" ht="13.5">
      <c r="A303" s="254"/>
      <c r="B303" s="255"/>
      <c r="C303" s="256"/>
      <c r="D303" s="261"/>
      <c r="E303" s="258"/>
      <c r="F303" s="259"/>
      <c r="G303" s="261"/>
      <c r="H303" s="276"/>
      <c r="I303" s="257"/>
      <c r="J303" s="262"/>
    </row>
    <row r="304" spans="1:10" ht="13.5">
      <c r="A304" s="254"/>
      <c r="B304" s="255"/>
      <c r="C304" s="256"/>
      <c r="D304" s="261"/>
      <c r="E304" s="258"/>
      <c r="F304" s="259"/>
      <c r="G304" s="261"/>
      <c r="H304" s="276"/>
      <c r="I304" s="257"/>
      <c r="J304" s="262"/>
    </row>
    <row r="305" spans="1:10" ht="13.5">
      <c r="A305" s="254"/>
      <c r="B305" s="255"/>
      <c r="C305" s="256"/>
      <c r="D305" s="261"/>
      <c r="E305" s="258"/>
      <c r="F305" s="259"/>
      <c r="G305" s="261"/>
      <c r="H305" s="276"/>
      <c r="I305" s="257"/>
      <c r="J305" s="262"/>
    </row>
    <row r="306" spans="1:10" ht="13.5">
      <c r="A306" s="280"/>
      <c r="B306" s="277"/>
      <c r="C306" s="265"/>
      <c r="D306" s="331"/>
      <c r="E306" s="282"/>
      <c r="F306" s="283"/>
      <c r="G306" s="283"/>
      <c r="H306" s="269"/>
      <c r="I306" s="283"/>
      <c r="J306" s="284"/>
    </row>
    <row r="307" spans="1:10" ht="13.5">
      <c r="A307" s="254"/>
      <c r="B307" s="255"/>
      <c r="C307" s="256"/>
      <c r="D307" s="261"/>
      <c r="E307" s="258"/>
      <c r="F307" s="259"/>
      <c r="G307" s="261"/>
      <c r="H307" s="276"/>
      <c r="I307" s="257"/>
      <c r="J307" s="262"/>
    </row>
    <row r="308" spans="1:10" ht="13.5">
      <c r="A308" s="254"/>
      <c r="B308" s="255"/>
      <c r="C308" s="256"/>
      <c r="D308" s="261"/>
      <c r="E308" s="258"/>
      <c r="F308" s="259"/>
      <c r="G308" s="261"/>
      <c r="H308" s="276"/>
      <c r="I308" s="257"/>
      <c r="J308" s="262"/>
    </row>
    <row r="309" spans="1:10" ht="13.5">
      <c r="A309" s="254"/>
      <c r="B309" s="255"/>
      <c r="C309" s="256"/>
      <c r="D309" s="261"/>
      <c r="E309" s="258"/>
      <c r="F309" s="259"/>
      <c r="G309" s="261"/>
      <c r="H309" s="276"/>
      <c r="I309" s="257"/>
      <c r="J309" s="262"/>
    </row>
    <row r="310" spans="1:10" ht="13.5">
      <c r="A310" s="280"/>
      <c r="B310" s="277"/>
      <c r="C310" s="265"/>
      <c r="D310" s="331"/>
      <c r="E310" s="282"/>
      <c r="F310" s="283"/>
      <c r="G310" s="283"/>
      <c r="H310" s="269"/>
      <c r="I310" s="283"/>
      <c r="J310" s="284"/>
    </row>
    <row r="311" spans="1:10" ht="13.5">
      <c r="A311" s="254"/>
      <c r="B311" s="255"/>
      <c r="C311" s="256"/>
      <c r="D311" s="261"/>
      <c r="E311" s="258"/>
      <c r="F311" s="259"/>
      <c r="G311" s="261"/>
      <c r="H311" s="276"/>
      <c r="I311" s="257"/>
      <c r="J311" s="262"/>
    </row>
    <row r="312" spans="1:10" ht="13.5">
      <c r="A312" s="254"/>
      <c r="B312" s="255"/>
      <c r="C312" s="256"/>
      <c r="D312" s="261"/>
      <c r="E312" s="258"/>
      <c r="F312" s="259"/>
      <c r="G312" s="261"/>
      <c r="H312" s="276"/>
      <c r="I312" s="257"/>
      <c r="J312" s="262"/>
    </row>
    <row r="313" spans="1:10" ht="13.5">
      <c r="A313" s="280"/>
      <c r="B313" s="288"/>
      <c r="C313" s="313"/>
      <c r="D313" s="314"/>
      <c r="E313" s="282"/>
      <c r="F313" s="283"/>
      <c r="G313" s="314"/>
      <c r="H313" s="316"/>
      <c r="I313" s="317"/>
      <c r="J313" s="318"/>
    </row>
    <row r="314" spans="1:10" ht="13.5">
      <c r="A314" s="254"/>
      <c r="B314" s="255"/>
      <c r="C314" s="256"/>
      <c r="D314" s="261"/>
      <c r="E314" s="258"/>
      <c r="F314" s="259"/>
      <c r="G314" s="261"/>
      <c r="H314" s="276"/>
      <c r="I314" s="257"/>
      <c r="J314" s="262"/>
    </row>
    <row r="315" spans="1:10" ht="13.5">
      <c r="A315" s="280"/>
      <c r="B315" s="288"/>
      <c r="C315" s="313"/>
      <c r="D315" s="314"/>
      <c r="E315" s="282"/>
      <c r="F315" s="283"/>
      <c r="G315" s="314"/>
      <c r="H315" s="316"/>
      <c r="I315" s="317"/>
      <c r="J315" s="318"/>
    </row>
    <row r="316" spans="1:10" ht="13.5">
      <c r="A316" s="254"/>
      <c r="B316" s="255"/>
      <c r="C316" s="256"/>
      <c r="D316" s="261"/>
      <c r="E316" s="258"/>
      <c r="F316" s="259"/>
      <c r="G316" s="261"/>
      <c r="H316" s="276"/>
      <c r="I316" s="261"/>
      <c r="J316" s="262"/>
    </row>
    <row r="317" spans="1:10" ht="13.5">
      <c r="A317" s="280"/>
      <c r="B317" s="288"/>
      <c r="C317" s="313"/>
      <c r="D317" s="314"/>
      <c r="E317" s="282"/>
      <c r="F317" s="283"/>
      <c r="G317" s="314"/>
      <c r="H317" s="316"/>
      <c r="I317" s="314"/>
      <c r="J317" s="318"/>
    </row>
    <row r="318" spans="1:10" ht="13.5">
      <c r="A318" s="332"/>
      <c r="B318" s="255"/>
      <c r="C318" s="333"/>
      <c r="D318" s="326"/>
      <c r="E318" s="327"/>
      <c r="F318" s="273"/>
      <c r="G318" s="326"/>
      <c r="H318" s="272"/>
      <c r="I318" s="326"/>
      <c r="J318" s="329"/>
    </row>
    <row r="319" spans="1:10" ht="13.5">
      <c r="A319" s="332"/>
      <c r="B319" s="255"/>
      <c r="C319" s="256"/>
      <c r="D319" s="326"/>
      <c r="E319" s="327"/>
      <c r="F319" s="259"/>
      <c r="G319" s="326"/>
      <c r="H319" s="272"/>
      <c r="I319" s="326"/>
      <c r="J319" s="329"/>
    </row>
    <row r="320" spans="1:10" ht="13.5">
      <c r="A320" s="332"/>
      <c r="B320" s="255"/>
      <c r="C320" s="256"/>
      <c r="D320" s="326"/>
      <c r="E320" s="327"/>
      <c r="F320" s="273"/>
      <c r="G320" s="326"/>
      <c r="H320" s="272"/>
      <c r="I320" s="326"/>
      <c r="J320" s="329"/>
    </row>
    <row r="321" spans="1:10" ht="13.5">
      <c r="A321" s="332"/>
      <c r="B321" s="255"/>
      <c r="C321" s="334"/>
      <c r="D321" s="326"/>
      <c r="E321" s="327"/>
      <c r="F321" s="273"/>
      <c r="G321" s="326"/>
      <c r="H321" s="272"/>
      <c r="I321" s="326"/>
      <c r="J321" s="329"/>
    </row>
    <row r="322" spans="1:10" ht="13.5">
      <c r="A322" s="280"/>
      <c r="B322" s="288"/>
      <c r="C322" s="313"/>
      <c r="D322" s="314"/>
      <c r="E322" s="282"/>
      <c r="F322" s="283"/>
      <c r="G322" s="314"/>
      <c r="H322" s="316"/>
      <c r="I322" s="314"/>
      <c r="J322" s="318"/>
    </row>
    <row r="323" spans="1:10" ht="13.5">
      <c r="A323" s="332"/>
      <c r="B323" s="255"/>
      <c r="C323" s="333"/>
      <c r="D323" s="326"/>
      <c r="E323" s="327"/>
      <c r="F323" s="273"/>
      <c r="G323" s="326"/>
      <c r="H323" s="272"/>
      <c r="I323" s="326"/>
      <c r="J323" s="329"/>
    </row>
    <row r="324" spans="1:10" ht="13.5">
      <c r="A324" s="332"/>
      <c r="B324" s="255"/>
      <c r="C324" s="256"/>
      <c r="D324" s="326"/>
      <c r="E324" s="327"/>
      <c r="F324" s="259"/>
      <c r="G324" s="326"/>
      <c r="H324" s="272"/>
      <c r="I324" s="326"/>
      <c r="J324" s="329"/>
    </row>
    <row r="325" spans="1:10" ht="13.5">
      <c r="A325" s="332"/>
      <c r="B325" s="255"/>
      <c r="C325" s="256"/>
      <c r="D325" s="326"/>
      <c r="E325" s="327"/>
      <c r="F325" s="259"/>
      <c r="G325" s="326"/>
      <c r="H325" s="272"/>
      <c r="I325" s="326"/>
      <c r="J325" s="329"/>
    </row>
    <row r="326" spans="1:10" ht="13.5">
      <c r="A326" s="332"/>
      <c r="B326" s="255"/>
      <c r="C326" s="334"/>
      <c r="D326" s="326"/>
      <c r="E326" s="327"/>
      <c r="F326" s="259"/>
      <c r="G326" s="326"/>
      <c r="H326" s="272"/>
      <c r="I326" s="326"/>
      <c r="J326" s="329"/>
    </row>
    <row r="327" spans="1:10" ht="13.5">
      <c r="A327" s="280"/>
      <c r="B327" s="288"/>
      <c r="C327" s="313"/>
      <c r="D327" s="314"/>
      <c r="E327" s="282"/>
      <c r="F327" s="283"/>
      <c r="G327" s="314"/>
      <c r="H327" s="316"/>
      <c r="I327" s="314"/>
      <c r="J327" s="318"/>
    </row>
    <row r="328" spans="1:10" ht="13.5">
      <c r="A328" s="332"/>
      <c r="B328" s="255"/>
      <c r="C328" s="333"/>
      <c r="D328" s="326"/>
      <c r="E328" s="327"/>
      <c r="F328" s="273"/>
      <c r="G328" s="326"/>
      <c r="H328" s="272"/>
      <c r="I328" s="326"/>
      <c r="J328" s="329"/>
    </row>
    <row r="329" spans="1:10" ht="13.5">
      <c r="A329" s="332"/>
      <c r="B329" s="255"/>
      <c r="C329" s="256"/>
      <c r="D329" s="326"/>
      <c r="E329" s="327"/>
      <c r="F329" s="259"/>
      <c r="G329" s="326"/>
      <c r="H329" s="272"/>
      <c r="I329" s="326"/>
      <c r="J329" s="329"/>
    </row>
    <row r="330" spans="1:10" ht="13.5">
      <c r="A330" s="332"/>
      <c r="B330" s="255"/>
      <c r="C330" s="256"/>
      <c r="D330" s="326"/>
      <c r="E330" s="327"/>
      <c r="F330" s="259"/>
      <c r="G330" s="326"/>
      <c r="H330" s="272"/>
      <c r="I330" s="326"/>
      <c r="J330" s="329"/>
    </row>
    <row r="331" spans="1:10" ht="13.5">
      <c r="A331" s="332"/>
      <c r="B331" s="255"/>
      <c r="C331" s="334"/>
      <c r="D331" s="326"/>
      <c r="E331" s="327"/>
      <c r="F331" s="259"/>
      <c r="G331" s="326"/>
      <c r="H331" s="272"/>
      <c r="I331" s="326"/>
      <c r="J331" s="329"/>
    </row>
    <row r="332" spans="1:10" ht="13.5">
      <c r="A332" s="280"/>
      <c r="B332" s="288"/>
      <c r="C332" s="313"/>
      <c r="D332" s="314"/>
      <c r="E332" s="282"/>
      <c r="F332" s="283"/>
      <c r="G332" s="314"/>
      <c r="H332" s="316"/>
      <c r="I332" s="314"/>
      <c r="J332" s="318"/>
    </row>
    <row r="333" spans="1:10" ht="13.5">
      <c r="A333" s="332"/>
      <c r="B333" s="255"/>
      <c r="C333" s="333"/>
      <c r="D333" s="326"/>
      <c r="E333" s="327"/>
      <c r="F333" s="273"/>
      <c r="G333" s="326"/>
      <c r="H333" s="272"/>
      <c r="I333" s="326"/>
      <c r="J333" s="329"/>
    </row>
    <row r="334" spans="1:10" ht="13.5">
      <c r="A334" s="332"/>
      <c r="B334" s="255"/>
      <c r="C334" s="256"/>
      <c r="D334" s="326"/>
      <c r="E334" s="327"/>
      <c r="F334" s="259"/>
      <c r="G334" s="326"/>
      <c r="H334" s="272"/>
      <c r="I334" s="326"/>
      <c r="J334" s="329"/>
    </row>
    <row r="335" spans="1:10" ht="13.5">
      <c r="A335" s="332"/>
      <c r="B335" s="255"/>
      <c r="C335" s="256"/>
      <c r="D335" s="326"/>
      <c r="E335" s="327"/>
      <c r="F335" s="273"/>
      <c r="G335" s="326"/>
      <c r="H335" s="272"/>
      <c r="I335" s="326"/>
      <c r="J335" s="329"/>
    </row>
    <row r="336" spans="1:10" ht="13.5">
      <c r="A336" s="332"/>
      <c r="B336" s="255"/>
      <c r="C336" s="334"/>
      <c r="D336" s="326"/>
      <c r="E336" s="327"/>
      <c r="F336" s="273"/>
      <c r="G336" s="326"/>
      <c r="H336" s="272"/>
      <c r="I336" s="326"/>
      <c r="J336" s="329"/>
    </row>
    <row r="337" spans="1:10" ht="13.5">
      <c r="A337" s="280"/>
      <c r="B337" s="288"/>
      <c r="C337" s="313"/>
      <c r="D337" s="314"/>
      <c r="E337" s="282"/>
      <c r="F337" s="283"/>
      <c r="G337" s="314"/>
      <c r="H337" s="316"/>
      <c r="I337" s="314"/>
      <c r="J337" s="318"/>
    </row>
    <row r="338" spans="1:10" ht="13.5">
      <c r="A338" s="332"/>
      <c r="B338" s="255"/>
      <c r="C338" s="333"/>
      <c r="D338" s="326"/>
      <c r="E338" s="327"/>
      <c r="F338" s="273"/>
      <c r="G338" s="326"/>
      <c r="H338" s="272"/>
      <c r="I338" s="326"/>
      <c r="J338" s="329"/>
    </row>
    <row r="339" spans="1:10" ht="13.5">
      <c r="A339" s="332"/>
      <c r="B339" s="255"/>
      <c r="C339" s="256"/>
      <c r="D339" s="326"/>
      <c r="E339" s="327"/>
      <c r="F339" s="259"/>
      <c r="G339" s="326"/>
      <c r="H339" s="272"/>
      <c r="I339" s="326"/>
      <c r="J339" s="329"/>
    </row>
    <row r="340" spans="1:10" ht="13.5">
      <c r="A340" s="332"/>
      <c r="B340" s="255"/>
      <c r="C340" s="256"/>
      <c r="D340" s="326"/>
      <c r="E340" s="327"/>
      <c r="F340" s="273"/>
      <c r="G340" s="326"/>
      <c r="H340" s="272"/>
      <c r="I340" s="326"/>
      <c r="J340" s="329"/>
    </row>
    <row r="341" spans="1:10" ht="13.5">
      <c r="A341" s="332"/>
      <c r="B341" s="255"/>
      <c r="C341" s="334"/>
      <c r="D341" s="326"/>
      <c r="E341" s="327"/>
      <c r="F341" s="273"/>
      <c r="G341" s="326"/>
      <c r="H341" s="272"/>
      <c r="I341" s="326"/>
      <c r="J341" s="329"/>
    </row>
    <row r="342" spans="1:10" ht="13.5">
      <c r="A342" s="280"/>
      <c r="B342" s="288"/>
      <c r="C342" s="313"/>
      <c r="D342" s="314"/>
      <c r="E342" s="282"/>
      <c r="F342" s="283"/>
      <c r="G342" s="314"/>
      <c r="H342" s="316"/>
      <c r="I342" s="314"/>
      <c r="J342" s="318"/>
    </row>
    <row r="343" spans="1:10" ht="13.5">
      <c r="A343" s="332"/>
      <c r="B343" s="255"/>
      <c r="C343" s="333"/>
      <c r="D343" s="326"/>
      <c r="E343" s="327"/>
      <c r="F343" s="273"/>
      <c r="G343" s="326"/>
      <c r="H343" s="272"/>
      <c r="I343" s="326"/>
      <c r="J343" s="329"/>
    </row>
    <row r="344" spans="1:10" ht="13.5">
      <c r="A344" s="332"/>
      <c r="B344" s="255"/>
      <c r="C344" s="256"/>
      <c r="D344" s="326"/>
      <c r="E344" s="327"/>
      <c r="F344" s="259"/>
      <c r="G344" s="326"/>
      <c r="H344" s="272"/>
      <c r="I344" s="326"/>
      <c r="J344" s="329"/>
    </row>
    <row r="345" spans="1:10" ht="13.5">
      <c r="A345" s="332"/>
      <c r="B345" s="255"/>
      <c r="C345" s="256"/>
      <c r="D345" s="326"/>
      <c r="E345" s="327"/>
      <c r="F345" s="273"/>
      <c r="G345" s="326"/>
      <c r="H345" s="272"/>
      <c r="I345" s="326"/>
      <c r="J345" s="329"/>
    </row>
    <row r="346" spans="1:10" ht="13.5">
      <c r="A346" s="332"/>
      <c r="B346" s="255"/>
      <c r="C346" s="334"/>
      <c r="D346" s="326"/>
      <c r="E346" s="327"/>
      <c r="F346" s="273"/>
      <c r="G346" s="326"/>
      <c r="H346" s="272"/>
      <c r="I346" s="326"/>
      <c r="J346" s="329"/>
    </row>
    <row r="347" spans="1:10" ht="13.5">
      <c r="A347" s="280"/>
      <c r="B347" s="288"/>
      <c r="C347" s="313"/>
      <c r="D347" s="314"/>
      <c r="E347" s="282"/>
      <c r="F347" s="283"/>
      <c r="G347" s="314"/>
      <c r="H347" s="316"/>
      <c r="I347" s="314"/>
      <c r="J347" s="318"/>
    </row>
    <row r="348" spans="1:10" ht="13.5">
      <c r="A348" s="332"/>
      <c r="B348" s="255"/>
      <c r="C348" s="333"/>
      <c r="D348" s="326"/>
      <c r="E348" s="327"/>
      <c r="F348" s="273"/>
      <c r="G348" s="326"/>
      <c r="H348" s="272"/>
      <c r="I348" s="326"/>
      <c r="J348" s="329"/>
    </row>
    <row r="349" spans="1:10" ht="13.5">
      <c r="A349" s="332"/>
      <c r="B349" s="255"/>
      <c r="C349" s="256"/>
      <c r="D349" s="326"/>
      <c r="E349" s="327"/>
      <c r="F349" s="273"/>
      <c r="G349" s="326"/>
      <c r="H349" s="272"/>
      <c r="I349" s="326"/>
      <c r="J349" s="329"/>
    </row>
    <row r="350" spans="1:10" ht="13.5">
      <c r="A350" s="332"/>
      <c r="B350" s="255"/>
      <c r="C350" s="256"/>
      <c r="D350" s="326"/>
      <c r="E350" s="327"/>
      <c r="F350" s="273"/>
      <c r="G350" s="326"/>
      <c r="H350" s="272"/>
      <c r="I350" s="326"/>
      <c r="J350" s="329"/>
    </row>
    <row r="351" spans="1:10" ht="13.5">
      <c r="A351" s="332"/>
      <c r="B351" s="255"/>
      <c r="C351" s="334"/>
      <c r="D351" s="326"/>
      <c r="E351" s="327"/>
      <c r="F351" s="259"/>
      <c r="G351" s="326"/>
      <c r="H351" s="272"/>
      <c r="I351" s="326"/>
      <c r="J351" s="329"/>
    </row>
    <row r="352" spans="1:10" ht="13.5">
      <c r="A352" s="280"/>
      <c r="B352" s="288"/>
      <c r="C352" s="313"/>
      <c r="D352" s="314"/>
      <c r="E352" s="282"/>
      <c r="F352" s="283"/>
      <c r="G352" s="314"/>
      <c r="H352" s="316"/>
      <c r="I352" s="314"/>
      <c r="J352" s="318"/>
    </row>
    <row r="353" spans="1:10" ht="13.5">
      <c r="A353" s="332"/>
      <c r="B353" s="255"/>
      <c r="C353" s="333"/>
      <c r="D353" s="326"/>
      <c r="E353" s="327"/>
      <c r="F353" s="273"/>
      <c r="G353" s="326"/>
      <c r="H353" s="272"/>
      <c r="I353" s="326"/>
      <c r="J353" s="329"/>
    </row>
    <row r="354" spans="1:10" ht="13.5">
      <c r="A354" s="332"/>
      <c r="B354" s="255"/>
      <c r="C354" s="256"/>
      <c r="D354" s="326"/>
      <c r="E354" s="327"/>
      <c r="F354" s="273"/>
      <c r="G354" s="326"/>
      <c r="H354" s="272"/>
      <c r="I354" s="326"/>
      <c r="J354" s="329"/>
    </row>
    <row r="355" spans="1:10" ht="13.5">
      <c r="A355" s="332"/>
      <c r="B355" s="255"/>
      <c r="C355" s="256"/>
      <c r="D355" s="326"/>
      <c r="E355" s="327"/>
      <c r="F355" s="259"/>
      <c r="G355" s="326"/>
      <c r="H355" s="272"/>
      <c r="I355" s="326"/>
      <c r="J355" s="329"/>
    </row>
    <row r="356" spans="1:10" ht="13.5">
      <c r="A356" s="332"/>
      <c r="B356" s="255"/>
      <c r="C356" s="334"/>
      <c r="D356" s="326"/>
      <c r="E356" s="327"/>
      <c r="F356" s="273"/>
      <c r="G356" s="326"/>
      <c r="H356" s="272"/>
      <c r="I356" s="326"/>
      <c r="J356" s="329"/>
    </row>
    <row r="357" spans="1:10" ht="13.5">
      <c r="A357" s="280"/>
      <c r="B357" s="288"/>
      <c r="C357" s="313"/>
      <c r="D357" s="314"/>
      <c r="E357" s="282"/>
      <c r="F357" s="283"/>
      <c r="G357" s="314"/>
      <c r="H357" s="316"/>
      <c r="I357" s="314"/>
      <c r="J357" s="318"/>
    </row>
    <row r="358" spans="1:10" ht="13.5">
      <c r="A358" s="254"/>
      <c r="B358" s="255"/>
      <c r="C358" s="256"/>
      <c r="D358" s="261"/>
      <c r="E358" s="258"/>
      <c r="F358" s="259"/>
      <c r="G358" s="261"/>
      <c r="H358" s="276"/>
      <c r="I358" s="257"/>
      <c r="J358" s="262"/>
    </row>
    <row r="359" spans="1:10" ht="13.5">
      <c r="A359" s="280"/>
      <c r="B359" s="288"/>
      <c r="C359" s="313"/>
      <c r="D359" s="314"/>
      <c r="E359" s="282"/>
      <c r="F359" s="283"/>
      <c r="G359" s="314"/>
      <c r="H359" s="316"/>
      <c r="I359" s="317"/>
      <c r="J359" s="318"/>
    </row>
    <row r="360" spans="1:10" ht="13.5">
      <c r="A360" s="254"/>
      <c r="B360" s="255"/>
      <c r="C360" s="256"/>
      <c r="D360" s="261"/>
      <c r="E360" s="258"/>
      <c r="F360" s="259"/>
      <c r="G360" s="261"/>
      <c r="H360" s="276"/>
      <c r="I360" s="257"/>
      <c r="J360" s="262"/>
    </row>
    <row r="361" spans="1:10" ht="13.5">
      <c r="A361" s="254"/>
      <c r="B361" s="255"/>
      <c r="C361" s="256"/>
      <c r="D361" s="261"/>
      <c r="E361" s="258"/>
      <c r="F361" s="259"/>
      <c r="G361" s="261"/>
      <c r="H361" s="276"/>
      <c r="I361" s="257"/>
      <c r="J361" s="262"/>
    </row>
    <row r="362" spans="1:10" ht="13.5">
      <c r="A362" s="254"/>
      <c r="B362" s="255"/>
      <c r="C362" s="256"/>
      <c r="D362" s="261"/>
      <c r="E362" s="258"/>
      <c r="F362" s="259"/>
      <c r="G362" s="261"/>
      <c r="H362" s="276"/>
      <c r="I362" s="257"/>
      <c r="J362" s="262"/>
    </row>
    <row r="363" spans="1:10" ht="13.5">
      <c r="A363" s="254"/>
      <c r="B363" s="255"/>
      <c r="C363" s="256"/>
      <c r="D363" s="261"/>
      <c r="E363" s="258"/>
      <c r="F363" s="259"/>
      <c r="G363" s="261"/>
      <c r="H363" s="276"/>
      <c r="I363" s="257"/>
      <c r="J363" s="262"/>
    </row>
    <row r="364" spans="1:10" ht="13.5">
      <c r="A364" s="254"/>
      <c r="B364" s="255"/>
      <c r="C364" s="256"/>
      <c r="D364" s="261"/>
      <c r="E364" s="258"/>
      <c r="F364" s="259"/>
      <c r="G364" s="261"/>
      <c r="H364" s="276"/>
      <c r="I364" s="257"/>
      <c r="J364" s="262"/>
    </row>
    <row r="365" spans="1:10" ht="13.5">
      <c r="A365" s="254"/>
      <c r="B365" s="255"/>
      <c r="C365" s="256"/>
      <c r="D365" s="261"/>
      <c r="E365" s="258"/>
      <c r="F365" s="259"/>
      <c r="G365" s="261"/>
      <c r="H365" s="276"/>
      <c r="I365" s="257"/>
      <c r="J365" s="262"/>
    </row>
    <row r="366" spans="1:10" ht="13.5">
      <c r="A366" s="280"/>
      <c r="B366" s="335"/>
      <c r="C366" s="313"/>
      <c r="D366" s="314"/>
      <c r="E366" s="282"/>
      <c r="F366" s="283"/>
      <c r="G366" s="314"/>
      <c r="H366" s="316"/>
      <c r="I366" s="317"/>
      <c r="J366" s="318"/>
    </row>
    <row r="367" spans="1:10" ht="13.5">
      <c r="A367" s="254"/>
      <c r="B367" s="255"/>
      <c r="C367" s="256"/>
      <c r="D367" s="261"/>
      <c r="E367" s="258"/>
      <c r="F367" s="259"/>
      <c r="G367" s="261"/>
      <c r="H367" s="276"/>
      <c r="I367" s="257"/>
      <c r="J367" s="262"/>
    </row>
    <row r="368" spans="1:10" ht="13.5">
      <c r="A368" s="280"/>
      <c r="B368" s="277"/>
      <c r="C368" s="265"/>
      <c r="D368" s="281"/>
      <c r="E368" s="282"/>
      <c r="F368" s="283"/>
      <c r="G368" s="281"/>
      <c r="H368" s="269"/>
      <c r="I368" s="281"/>
      <c r="J368" s="284"/>
    </row>
    <row r="369" spans="1:10" ht="13.5">
      <c r="A369" s="254"/>
      <c r="B369" s="320"/>
      <c r="C369" s="256"/>
      <c r="D369" s="261"/>
      <c r="E369" s="258"/>
      <c r="F369" s="259"/>
      <c r="G369" s="261"/>
      <c r="H369" s="276"/>
      <c r="I369" s="257"/>
      <c r="J369" s="262"/>
    </row>
    <row r="370" spans="1:10" ht="13.5">
      <c r="A370" s="254"/>
      <c r="B370" s="320"/>
      <c r="C370" s="256"/>
      <c r="D370" s="261"/>
      <c r="E370" s="258"/>
      <c r="F370" s="259"/>
      <c r="G370" s="261"/>
      <c r="H370" s="276"/>
      <c r="I370" s="257"/>
      <c r="J370" s="262"/>
    </row>
    <row r="371" spans="1:10" ht="13.5">
      <c r="A371" s="254"/>
      <c r="B371" s="320"/>
      <c r="C371" s="256"/>
      <c r="D371" s="261"/>
      <c r="E371" s="258"/>
      <c r="F371" s="259"/>
      <c r="G371" s="261"/>
      <c r="H371" s="276"/>
      <c r="I371" s="257"/>
      <c r="J371" s="262"/>
    </row>
    <row r="372" spans="1:10" ht="13.5">
      <c r="A372" s="254"/>
      <c r="B372" s="320"/>
      <c r="C372" s="256"/>
      <c r="D372" s="261"/>
      <c r="E372" s="258"/>
      <c r="F372" s="259"/>
      <c r="G372" s="261"/>
      <c r="H372" s="276"/>
      <c r="I372" s="257"/>
      <c r="J372" s="262"/>
    </row>
    <row r="373" spans="1:10" ht="13.5">
      <c r="A373" s="254"/>
      <c r="B373" s="320"/>
      <c r="C373" s="256"/>
      <c r="D373" s="261"/>
      <c r="E373" s="258"/>
      <c r="F373" s="259"/>
      <c r="G373" s="261"/>
      <c r="H373" s="276"/>
      <c r="I373" s="257"/>
      <c r="J373" s="262"/>
    </row>
    <row r="374" spans="1:10" ht="13.5">
      <c r="A374" s="280"/>
      <c r="B374" s="288"/>
      <c r="C374" s="313"/>
      <c r="D374" s="314"/>
      <c r="E374" s="282"/>
      <c r="F374" s="283"/>
      <c r="G374" s="314"/>
      <c r="H374" s="316"/>
      <c r="I374" s="317"/>
      <c r="J374" s="318"/>
    </row>
    <row r="375" spans="1:10" ht="13.5">
      <c r="A375" s="254"/>
      <c r="B375" s="320"/>
      <c r="C375" s="256"/>
      <c r="D375" s="261"/>
      <c r="E375" s="258"/>
      <c r="F375" s="259"/>
      <c r="G375" s="261"/>
      <c r="H375" s="276"/>
      <c r="I375" s="257"/>
      <c r="J375" s="262"/>
    </row>
    <row r="376" spans="1:10" ht="13.5">
      <c r="A376" s="254"/>
      <c r="B376" s="320"/>
      <c r="C376" s="256"/>
      <c r="D376" s="261"/>
      <c r="E376" s="258"/>
      <c r="F376" s="259"/>
      <c r="G376" s="261"/>
      <c r="H376" s="276"/>
      <c r="I376" s="257"/>
      <c r="J376" s="262"/>
    </row>
    <row r="377" spans="1:10" ht="13.5">
      <c r="A377" s="254"/>
      <c r="B377" s="320"/>
      <c r="C377" s="256"/>
      <c r="D377" s="261"/>
      <c r="E377" s="258"/>
      <c r="F377" s="259"/>
      <c r="G377" s="261"/>
      <c r="H377" s="276"/>
      <c r="I377" s="257"/>
      <c r="J377" s="262"/>
    </row>
    <row r="378" spans="1:10" ht="13.5">
      <c r="A378" s="254"/>
      <c r="B378" s="320"/>
      <c r="C378" s="256"/>
      <c r="D378" s="261"/>
      <c r="E378" s="258"/>
      <c r="F378" s="259"/>
      <c r="G378" s="261"/>
      <c r="H378" s="276"/>
      <c r="I378" s="257"/>
      <c r="J378" s="262"/>
    </row>
    <row r="379" spans="1:10" ht="13.5">
      <c r="A379" s="254"/>
      <c r="B379" s="320"/>
      <c r="C379" s="256"/>
      <c r="D379" s="261"/>
      <c r="E379" s="258"/>
      <c r="F379" s="259"/>
      <c r="G379" s="261"/>
      <c r="H379" s="276"/>
      <c r="I379" s="257"/>
      <c r="J379" s="262"/>
    </row>
    <row r="380" spans="1:10" ht="13.5">
      <c r="A380" s="280"/>
      <c r="B380" s="335"/>
      <c r="C380" s="313"/>
      <c r="D380" s="314"/>
      <c r="E380" s="282"/>
      <c r="F380" s="283"/>
      <c r="G380" s="314"/>
      <c r="H380" s="316"/>
      <c r="I380" s="317"/>
      <c r="J380" s="318"/>
    </row>
    <row r="381" spans="1:10" ht="13.5">
      <c r="A381" s="254"/>
      <c r="B381" s="255"/>
      <c r="C381" s="256"/>
      <c r="D381" s="261"/>
      <c r="E381" s="258"/>
      <c r="F381" s="259"/>
      <c r="G381" s="261"/>
      <c r="H381" s="276"/>
      <c r="I381" s="261"/>
      <c r="J381" s="262"/>
    </row>
    <row r="382" spans="1:10" ht="13.5">
      <c r="A382" s="280"/>
      <c r="B382" s="277"/>
      <c r="C382" s="265"/>
      <c r="D382" s="281"/>
      <c r="E382" s="282"/>
      <c r="F382" s="283"/>
      <c r="G382" s="281"/>
      <c r="H382" s="269"/>
      <c r="I382" s="281"/>
      <c r="J382" s="284"/>
    </row>
    <row r="383" spans="1:10" ht="13.5">
      <c r="A383" s="254"/>
      <c r="B383" s="255"/>
      <c r="C383" s="256"/>
      <c r="D383" s="261"/>
      <c r="E383" s="258"/>
      <c r="F383" s="259"/>
      <c r="G383" s="261"/>
      <c r="H383" s="276"/>
      <c r="I383" s="261"/>
      <c r="J383" s="262"/>
    </row>
    <row r="384" spans="1:10" ht="13.5">
      <c r="A384" s="280"/>
      <c r="B384" s="277"/>
      <c r="C384" s="265"/>
      <c r="D384" s="281"/>
      <c r="E384" s="282"/>
      <c r="F384" s="283"/>
      <c r="G384" s="281"/>
      <c r="H384" s="269"/>
      <c r="I384" s="281"/>
      <c r="J384" s="284"/>
    </row>
    <row r="385" spans="1:10" ht="13.5">
      <c r="A385" s="254"/>
      <c r="B385" s="320"/>
      <c r="C385" s="333"/>
      <c r="D385" s="336"/>
      <c r="E385" s="258"/>
      <c r="F385" s="259"/>
      <c r="G385" s="261"/>
      <c r="H385" s="337"/>
      <c r="I385" s="336"/>
      <c r="J385" s="262"/>
    </row>
    <row r="386" spans="1:10" ht="13.5">
      <c r="A386" s="254"/>
      <c r="B386" s="320"/>
      <c r="C386" s="256"/>
      <c r="D386" s="336"/>
      <c r="E386" s="258"/>
      <c r="F386" s="259"/>
      <c r="G386" s="261"/>
      <c r="H386" s="276"/>
      <c r="I386" s="336"/>
      <c r="J386" s="262"/>
    </row>
    <row r="387" spans="1:10" ht="13.5">
      <c r="A387" s="254"/>
      <c r="B387" s="322"/>
      <c r="C387" s="256"/>
      <c r="D387" s="336"/>
      <c r="E387" s="258"/>
      <c r="F387" s="259"/>
      <c r="G387" s="261"/>
      <c r="H387" s="276"/>
      <c r="I387" s="336"/>
      <c r="J387" s="262"/>
    </row>
    <row r="388" spans="1:10" ht="13.5">
      <c r="A388" s="332"/>
      <c r="B388" s="255"/>
      <c r="C388" s="334"/>
      <c r="D388" s="336"/>
      <c r="E388" s="327"/>
      <c r="F388" s="259"/>
      <c r="G388" s="326"/>
      <c r="H388" s="272"/>
      <c r="I388" s="336"/>
      <c r="J388" s="329"/>
    </row>
    <row r="389" spans="1:10" ht="13.5">
      <c r="A389" s="280"/>
      <c r="B389" s="277"/>
      <c r="C389" s="265"/>
      <c r="D389" s="281"/>
      <c r="E389" s="282"/>
      <c r="F389" s="283"/>
      <c r="G389" s="281"/>
      <c r="H389" s="269"/>
      <c r="I389" s="281"/>
      <c r="J389" s="284"/>
    </row>
    <row r="390" spans="1:10" ht="13.5">
      <c r="A390" s="332"/>
      <c r="B390" s="320"/>
      <c r="C390" s="333"/>
      <c r="D390" s="261"/>
      <c r="E390" s="327"/>
      <c r="F390" s="273"/>
      <c r="G390" s="290"/>
      <c r="H390" s="291"/>
      <c r="I390" s="261"/>
      <c r="J390" s="293"/>
    </row>
    <row r="391" spans="1:10" ht="13.5">
      <c r="A391" s="332"/>
      <c r="B391" s="320"/>
      <c r="C391" s="256"/>
      <c r="D391" s="261"/>
      <c r="E391" s="327"/>
      <c r="F391" s="273"/>
      <c r="G391" s="290"/>
      <c r="H391" s="291"/>
      <c r="I391" s="261"/>
      <c r="J391" s="293"/>
    </row>
    <row r="392" spans="1:10" ht="13.5">
      <c r="A392" s="332"/>
      <c r="B392" s="320"/>
      <c r="C392" s="256"/>
      <c r="D392" s="261"/>
      <c r="E392" s="327"/>
      <c r="F392" s="273"/>
      <c r="G392" s="290"/>
      <c r="H392" s="291"/>
      <c r="I392" s="261"/>
      <c r="J392" s="293"/>
    </row>
    <row r="393" spans="1:10" ht="13.5">
      <c r="A393" s="332"/>
      <c r="B393" s="338"/>
      <c r="C393" s="334"/>
      <c r="D393" s="261"/>
      <c r="E393" s="327"/>
      <c r="F393" s="273"/>
      <c r="G393" s="261"/>
      <c r="H393" s="276"/>
      <c r="I393" s="261"/>
      <c r="J393" s="293"/>
    </row>
    <row r="394" spans="1:10" ht="13.5">
      <c r="A394" s="280"/>
      <c r="B394" s="277"/>
      <c r="C394" s="339"/>
      <c r="D394" s="281"/>
      <c r="E394" s="282"/>
      <c r="F394" s="283"/>
      <c r="G394" s="281"/>
      <c r="H394" s="269"/>
      <c r="I394" s="281"/>
      <c r="J394" s="284"/>
    </row>
    <row r="395" spans="1:10" ht="13.5">
      <c r="A395" s="254"/>
      <c r="B395" s="320"/>
      <c r="C395" s="333"/>
      <c r="D395" s="261"/>
      <c r="E395" s="258"/>
      <c r="F395" s="273"/>
      <c r="G395" s="261"/>
      <c r="H395" s="276"/>
      <c r="I395" s="261"/>
      <c r="J395" s="262"/>
    </row>
    <row r="396" spans="1:10" ht="13.5">
      <c r="A396" s="254"/>
      <c r="B396" s="320"/>
      <c r="C396" s="256"/>
      <c r="D396" s="261"/>
      <c r="E396" s="258"/>
      <c r="F396" s="273"/>
      <c r="G396" s="261"/>
      <c r="H396" s="276"/>
      <c r="I396" s="261"/>
      <c r="J396" s="262"/>
    </row>
    <row r="397" spans="1:10" ht="13.5">
      <c r="A397" s="254"/>
      <c r="B397" s="320"/>
      <c r="C397" s="256"/>
      <c r="D397" s="261"/>
      <c r="E397" s="258"/>
      <c r="F397" s="273"/>
      <c r="G397" s="261"/>
      <c r="H397" s="276"/>
      <c r="I397" s="261"/>
      <c r="J397" s="262"/>
    </row>
    <row r="398" spans="1:10" ht="13.5">
      <c r="A398" s="254"/>
      <c r="B398" s="320"/>
      <c r="C398" s="334"/>
      <c r="D398" s="261"/>
      <c r="E398" s="258"/>
      <c r="F398" s="273"/>
      <c r="G398" s="261"/>
      <c r="H398" s="276"/>
      <c r="I398" s="261"/>
      <c r="J398" s="262"/>
    </row>
    <row r="399" spans="1:10" ht="13.5">
      <c r="A399" s="280"/>
      <c r="B399" s="277"/>
      <c r="C399" s="339"/>
      <c r="D399" s="281"/>
      <c r="E399" s="282"/>
      <c r="F399" s="283"/>
      <c r="G399" s="281"/>
      <c r="H399" s="269"/>
      <c r="I399" s="281"/>
      <c r="J399" s="284"/>
    </row>
    <row r="400" spans="1:10" ht="13.5">
      <c r="A400" s="254"/>
      <c r="B400" s="320"/>
      <c r="C400" s="333"/>
      <c r="D400" s="261"/>
      <c r="E400" s="258"/>
      <c r="F400" s="273"/>
      <c r="G400" s="261"/>
      <c r="H400" s="276"/>
      <c r="I400" s="261"/>
      <c r="J400" s="262"/>
    </row>
    <row r="401" spans="1:10" ht="13.5">
      <c r="A401" s="254"/>
      <c r="B401" s="320"/>
      <c r="C401" s="256"/>
      <c r="D401" s="261"/>
      <c r="E401" s="258"/>
      <c r="F401" s="273"/>
      <c r="G401" s="261"/>
      <c r="H401" s="276"/>
      <c r="I401" s="261"/>
      <c r="J401" s="262"/>
    </row>
    <row r="402" spans="1:10" ht="13.5">
      <c r="A402" s="254"/>
      <c r="B402" s="320"/>
      <c r="C402" s="256"/>
      <c r="D402" s="261"/>
      <c r="E402" s="258"/>
      <c r="F402" s="273"/>
      <c r="G402" s="261"/>
      <c r="H402" s="276"/>
      <c r="I402" s="261"/>
      <c r="J402" s="262"/>
    </row>
    <row r="403" spans="1:10" ht="13.5">
      <c r="A403" s="254"/>
      <c r="B403" s="320"/>
      <c r="C403" s="334"/>
      <c r="D403" s="261"/>
      <c r="E403" s="258"/>
      <c r="F403" s="273"/>
      <c r="G403" s="261"/>
      <c r="H403" s="276"/>
      <c r="I403" s="261"/>
      <c r="J403" s="262"/>
    </row>
    <row r="404" spans="1:10" ht="13.5">
      <c r="A404" s="280"/>
      <c r="B404" s="277"/>
      <c r="C404" s="339"/>
      <c r="D404" s="281"/>
      <c r="E404" s="282"/>
      <c r="F404" s="283"/>
      <c r="G404" s="281"/>
      <c r="H404" s="269"/>
      <c r="I404" s="269"/>
      <c r="J404" s="284"/>
    </row>
    <row r="405" spans="1:10" ht="13.5">
      <c r="A405" s="254"/>
      <c r="B405" s="320"/>
      <c r="C405" s="333"/>
      <c r="D405" s="261"/>
      <c r="E405" s="258"/>
      <c r="F405" s="273"/>
      <c r="G405" s="261"/>
      <c r="H405" s="276"/>
      <c r="I405" s="261"/>
      <c r="J405" s="262"/>
    </row>
    <row r="406" spans="1:10" ht="13.5">
      <c r="A406" s="254"/>
      <c r="B406" s="320"/>
      <c r="C406" s="256"/>
      <c r="D406" s="261"/>
      <c r="E406" s="258"/>
      <c r="F406" s="273"/>
      <c r="G406" s="261"/>
      <c r="H406" s="276"/>
      <c r="I406" s="261"/>
      <c r="J406" s="262"/>
    </row>
    <row r="407" spans="1:10" ht="13.5">
      <c r="A407" s="254"/>
      <c r="B407" s="320"/>
      <c r="C407" s="256"/>
      <c r="D407" s="261"/>
      <c r="E407" s="258"/>
      <c r="F407" s="273"/>
      <c r="G407" s="261"/>
      <c r="H407" s="276"/>
      <c r="I407" s="261"/>
      <c r="J407" s="262"/>
    </row>
    <row r="408" spans="1:10" ht="13.5">
      <c r="A408" s="254"/>
      <c r="B408" s="320"/>
      <c r="C408" s="334"/>
      <c r="D408" s="261"/>
      <c r="E408" s="258"/>
      <c r="F408" s="273"/>
      <c r="G408" s="261"/>
      <c r="H408" s="276"/>
      <c r="I408" s="261"/>
      <c r="J408" s="262"/>
    </row>
    <row r="409" spans="1:10" ht="13.5">
      <c r="A409" s="280"/>
      <c r="B409" s="277"/>
      <c r="C409" s="339"/>
      <c r="D409" s="281"/>
      <c r="E409" s="282"/>
      <c r="F409" s="283"/>
      <c r="G409" s="281"/>
      <c r="H409" s="269"/>
      <c r="I409" s="269"/>
      <c r="J409" s="284"/>
    </row>
    <row r="410" spans="1:10" ht="13.5">
      <c r="A410" s="254"/>
      <c r="B410" s="320"/>
      <c r="C410" s="333"/>
      <c r="D410" s="261"/>
      <c r="E410" s="258"/>
      <c r="F410" s="273"/>
      <c r="G410" s="261"/>
      <c r="H410" s="276"/>
      <c r="I410" s="261"/>
      <c r="J410" s="262"/>
    </row>
    <row r="411" spans="1:10" ht="13.5">
      <c r="A411" s="254"/>
      <c r="B411" s="320"/>
      <c r="C411" s="256"/>
      <c r="D411" s="261"/>
      <c r="E411" s="258"/>
      <c r="F411" s="273"/>
      <c r="G411" s="261"/>
      <c r="H411" s="276"/>
      <c r="I411" s="261"/>
      <c r="J411" s="262"/>
    </row>
    <row r="412" spans="1:10" ht="13.5">
      <c r="A412" s="254"/>
      <c r="B412" s="320"/>
      <c r="C412" s="256"/>
      <c r="D412" s="261"/>
      <c r="E412" s="258"/>
      <c r="F412" s="273"/>
      <c r="G412" s="261"/>
      <c r="H412" s="276"/>
      <c r="I412" s="261"/>
      <c r="J412" s="262"/>
    </row>
    <row r="413" spans="1:10" ht="13.5">
      <c r="A413" s="254"/>
      <c r="B413" s="320"/>
      <c r="C413" s="334"/>
      <c r="D413" s="261"/>
      <c r="E413" s="258"/>
      <c r="F413" s="273"/>
      <c r="G413" s="261"/>
      <c r="H413" s="276"/>
      <c r="I413" s="261"/>
      <c r="J413" s="262"/>
    </row>
    <row r="414" spans="1:10" ht="13.5">
      <c r="A414" s="280"/>
      <c r="B414" s="277"/>
      <c r="C414" s="339"/>
      <c r="D414" s="281"/>
      <c r="E414" s="282"/>
      <c r="F414" s="283"/>
      <c r="G414" s="281"/>
      <c r="H414" s="269"/>
      <c r="I414" s="269"/>
      <c r="J414" s="284"/>
    </row>
    <row r="415" spans="1:10" ht="13.5">
      <c r="A415" s="254"/>
      <c r="B415" s="320"/>
      <c r="C415" s="333"/>
      <c r="D415" s="261"/>
      <c r="E415" s="258"/>
      <c r="F415" s="273"/>
      <c r="G415" s="261"/>
      <c r="H415" s="276"/>
      <c r="I415" s="261"/>
      <c r="J415" s="262"/>
    </row>
    <row r="416" spans="1:10" ht="13.5">
      <c r="A416" s="254"/>
      <c r="B416" s="320"/>
      <c r="C416" s="256"/>
      <c r="D416" s="261"/>
      <c r="E416" s="258"/>
      <c r="F416" s="273"/>
      <c r="G416" s="261"/>
      <c r="H416" s="276"/>
      <c r="I416" s="261"/>
      <c r="J416" s="262"/>
    </row>
    <row r="417" spans="1:10" ht="13.5">
      <c r="A417" s="254"/>
      <c r="B417" s="320"/>
      <c r="C417" s="256"/>
      <c r="D417" s="261"/>
      <c r="E417" s="258"/>
      <c r="F417" s="273"/>
      <c r="G417" s="261"/>
      <c r="H417" s="276"/>
      <c r="I417" s="261"/>
      <c r="J417" s="262"/>
    </row>
    <row r="418" spans="1:10" ht="13.5">
      <c r="A418" s="254"/>
      <c r="B418" s="320"/>
      <c r="C418" s="334"/>
      <c r="D418" s="261"/>
      <c r="E418" s="258"/>
      <c r="F418" s="273"/>
      <c r="G418" s="261"/>
      <c r="H418" s="276"/>
      <c r="I418" s="261"/>
      <c r="J418" s="262"/>
    </row>
    <row r="419" spans="1:10" ht="13.5">
      <c r="A419" s="280"/>
      <c r="B419" s="277"/>
      <c r="C419" s="339"/>
      <c r="D419" s="281"/>
      <c r="E419" s="282"/>
      <c r="F419" s="283"/>
      <c r="G419" s="281"/>
      <c r="H419" s="269"/>
      <c r="I419" s="269"/>
      <c r="J419" s="284"/>
    </row>
    <row r="420" spans="1:10" ht="13.5">
      <c r="A420" s="254"/>
      <c r="B420" s="320"/>
      <c r="C420" s="333"/>
      <c r="D420" s="261"/>
      <c r="E420" s="258"/>
      <c r="F420" s="273"/>
      <c r="G420" s="261"/>
      <c r="H420" s="276"/>
      <c r="I420" s="261"/>
      <c r="J420" s="262"/>
    </row>
    <row r="421" spans="1:10" ht="13.5">
      <c r="A421" s="254"/>
      <c r="B421" s="320"/>
      <c r="C421" s="256"/>
      <c r="D421" s="261"/>
      <c r="E421" s="258"/>
      <c r="F421" s="273"/>
      <c r="G421" s="261"/>
      <c r="H421" s="276"/>
      <c r="I421" s="261"/>
      <c r="J421" s="262"/>
    </row>
    <row r="422" spans="1:10" ht="13.5">
      <c r="A422" s="254"/>
      <c r="B422" s="320"/>
      <c r="C422" s="256"/>
      <c r="D422" s="261"/>
      <c r="E422" s="258"/>
      <c r="F422" s="273"/>
      <c r="G422" s="261"/>
      <c r="H422" s="276"/>
      <c r="I422" s="261"/>
      <c r="J422" s="262"/>
    </row>
    <row r="423" spans="1:10" ht="13.5">
      <c r="A423" s="254"/>
      <c r="B423" s="320"/>
      <c r="C423" s="334"/>
      <c r="D423" s="261"/>
      <c r="E423" s="258"/>
      <c r="F423" s="259"/>
      <c r="G423" s="261"/>
      <c r="H423" s="276"/>
      <c r="I423" s="261"/>
      <c r="J423" s="262"/>
    </row>
    <row r="424" spans="1:10" ht="13.5">
      <c r="A424" s="280"/>
      <c r="B424" s="277"/>
      <c r="C424" s="339"/>
      <c r="D424" s="281"/>
      <c r="E424" s="282"/>
      <c r="F424" s="283"/>
      <c r="G424" s="281"/>
      <c r="H424" s="269"/>
      <c r="I424" s="281"/>
      <c r="J424" s="284"/>
    </row>
    <row r="425" spans="1:10" ht="13.5">
      <c r="A425" s="254"/>
      <c r="B425" s="320"/>
      <c r="C425" s="333"/>
      <c r="D425" s="261"/>
      <c r="E425" s="258"/>
      <c r="F425" s="273"/>
      <c r="G425" s="261"/>
      <c r="H425" s="276"/>
      <c r="I425" s="261"/>
      <c r="J425" s="262"/>
    </row>
    <row r="426" spans="1:10" ht="13.5">
      <c r="A426" s="254"/>
      <c r="B426" s="320"/>
      <c r="C426" s="256"/>
      <c r="D426" s="261"/>
      <c r="E426" s="258"/>
      <c r="F426" s="273"/>
      <c r="G426" s="261"/>
      <c r="H426" s="276"/>
      <c r="I426" s="261"/>
      <c r="J426" s="262"/>
    </row>
    <row r="427" spans="1:10" ht="13.5">
      <c r="A427" s="254"/>
      <c r="B427" s="320"/>
      <c r="C427" s="256"/>
      <c r="D427" s="261"/>
      <c r="E427" s="258"/>
      <c r="F427" s="273"/>
      <c r="G427" s="261"/>
      <c r="H427" s="276"/>
      <c r="I427" s="261"/>
      <c r="J427" s="262"/>
    </row>
    <row r="428" spans="1:10" ht="13.5">
      <c r="A428" s="254"/>
      <c r="B428" s="320"/>
      <c r="C428" s="334"/>
      <c r="D428" s="261"/>
      <c r="E428" s="258"/>
      <c r="F428" s="259"/>
      <c r="G428" s="261"/>
      <c r="H428" s="276"/>
      <c r="I428" s="261"/>
      <c r="J428" s="262"/>
    </row>
    <row r="429" spans="1:10" ht="13.5">
      <c r="A429" s="280"/>
      <c r="B429" s="277"/>
      <c r="C429" s="265"/>
      <c r="D429" s="281"/>
      <c r="E429" s="282"/>
      <c r="F429" s="283"/>
      <c r="G429" s="281"/>
      <c r="H429" s="269"/>
      <c r="I429" s="281"/>
      <c r="J429" s="284"/>
    </row>
    <row r="430" spans="1:10" ht="13.5">
      <c r="A430" s="332"/>
      <c r="B430" s="320"/>
      <c r="C430" s="333"/>
      <c r="D430" s="261"/>
      <c r="E430" s="327"/>
      <c r="F430" s="273"/>
      <c r="G430" s="290"/>
      <c r="H430" s="291"/>
      <c r="I430" s="261"/>
      <c r="J430" s="293"/>
    </row>
    <row r="431" spans="1:10" ht="13.5">
      <c r="A431" s="332"/>
      <c r="B431" s="320"/>
      <c r="C431" s="256"/>
      <c r="D431" s="261"/>
      <c r="E431" s="327"/>
      <c r="F431" s="273"/>
      <c r="G431" s="290"/>
      <c r="H431" s="291"/>
      <c r="I431" s="261"/>
      <c r="J431" s="293"/>
    </row>
    <row r="432" spans="1:10" ht="13.5">
      <c r="A432" s="332"/>
      <c r="B432" s="320"/>
      <c r="C432" s="256"/>
      <c r="D432" s="261"/>
      <c r="E432" s="327"/>
      <c r="F432" s="273"/>
      <c r="G432" s="290"/>
      <c r="H432" s="291"/>
      <c r="I432" s="261"/>
      <c r="J432" s="293"/>
    </row>
    <row r="433" spans="1:10" ht="13.5">
      <c r="A433" s="332"/>
      <c r="B433" s="338"/>
      <c r="C433" s="334"/>
      <c r="D433" s="261"/>
      <c r="E433" s="327"/>
      <c r="F433" s="273"/>
      <c r="G433" s="261"/>
      <c r="H433" s="276"/>
      <c r="I433" s="261"/>
      <c r="J433" s="293"/>
    </row>
    <row r="434" spans="1:10" ht="13.5">
      <c r="A434" s="280"/>
      <c r="B434" s="277"/>
      <c r="C434" s="339"/>
      <c r="D434" s="281"/>
      <c r="E434" s="282"/>
      <c r="F434" s="283"/>
      <c r="G434" s="281"/>
      <c r="H434" s="269"/>
      <c r="I434" s="281"/>
      <c r="J434" s="284"/>
    </row>
    <row r="435" spans="1:10" ht="13.5">
      <c r="A435" s="332"/>
      <c r="B435" s="320"/>
      <c r="C435" s="333"/>
      <c r="D435" s="261"/>
      <c r="E435" s="327"/>
      <c r="F435" s="273"/>
      <c r="G435" s="290"/>
      <c r="H435" s="291"/>
      <c r="I435" s="261"/>
      <c r="J435" s="293"/>
    </row>
    <row r="436" spans="1:10" ht="13.5">
      <c r="A436" s="254"/>
      <c r="B436" s="320"/>
      <c r="C436" s="256"/>
      <c r="D436" s="261"/>
      <c r="E436" s="258"/>
      <c r="F436" s="273"/>
      <c r="G436" s="261"/>
      <c r="H436" s="276"/>
      <c r="I436" s="261"/>
      <c r="J436" s="262"/>
    </row>
    <row r="437" spans="1:10" ht="13.5">
      <c r="A437" s="254"/>
      <c r="B437" s="320"/>
      <c r="C437" s="256"/>
      <c r="D437" s="261"/>
      <c r="E437" s="258"/>
      <c r="F437" s="273"/>
      <c r="G437" s="261"/>
      <c r="H437" s="276"/>
      <c r="I437" s="261"/>
      <c r="J437" s="262"/>
    </row>
    <row r="438" spans="1:10" ht="13.5">
      <c r="A438" s="254"/>
      <c r="B438" s="320"/>
      <c r="C438" s="334"/>
      <c r="D438" s="261"/>
      <c r="E438" s="258"/>
      <c r="F438" s="259"/>
      <c r="G438" s="261"/>
      <c r="H438" s="276"/>
      <c r="I438" s="261"/>
      <c r="J438" s="262"/>
    </row>
    <row r="439" spans="1:10" ht="13.5">
      <c r="A439" s="280"/>
      <c r="B439" s="335"/>
      <c r="C439" s="340"/>
      <c r="D439" s="314"/>
      <c r="E439" s="282"/>
      <c r="F439" s="283"/>
      <c r="G439" s="314"/>
      <c r="H439" s="316"/>
      <c r="I439" s="314"/>
      <c r="J439" s="318"/>
    </row>
    <row r="440" spans="1:10" ht="13.5">
      <c r="A440" s="298"/>
      <c r="B440" s="341"/>
      <c r="C440" s="334"/>
      <c r="D440" s="261"/>
      <c r="E440" s="258"/>
      <c r="F440" s="259"/>
      <c r="G440" s="261"/>
      <c r="H440" s="276"/>
      <c r="I440" s="261"/>
      <c r="J440" s="301"/>
    </row>
    <row r="441" spans="1:10" ht="13.5">
      <c r="A441" s="298"/>
      <c r="B441" s="341"/>
      <c r="C441" s="334"/>
      <c r="D441" s="261"/>
      <c r="E441" s="258"/>
      <c r="F441" s="259"/>
      <c r="G441" s="261"/>
      <c r="H441" s="276"/>
      <c r="I441" s="261"/>
      <c r="J441" s="301"/>
    </row>
    <row r="442" spans="1:10" ht="13.5">
      <c r="A442" s="280"/>
      <c r="B442" s="335"/>
      <c r="C442" s="340"/>
      <c r="D442" s="314"/>
      <c r="E442" s="282"/>
      <c r="F442" s="283"/>
      <c r="G442" s="314"/>
      <c r="H442" s="316"/>
      <c r="I442" s="314"/>
      <c r="J442" s="318"/>
    </row>
    <row r="443" spans="1:10" ht="13.5">
      <c r="A443" s="254"/>
      <c r="B443" s="255"/>
      <c r="C443" s="334"/>
      <c r="D443" s="261"/>
      <c r="E443" s="258"/>
      <c r="F443" s="259"/>
      <c r="G443" s="261"/>
      <c r="H443" s="276"/>
      <c r="I443" s="261"/>
      <c r="J443" s="262"/>
    </row>
    <row r="444" spans="1:10" ht="13.5">
      <c r="A444" s="254"/>
      <c r="B444" s="255"/>
      <c r="C444" s="334"/>
      <c r="D444" s="261"/>
      <c r="E444" s="258"/>
      <c r="F444" s="259"/>
      <c r="G444" s="261"/>
      <c r="H444" s="276"/>
      <c r="I444" s="261"/>
      <c r="J444" s="262"/>
    </row>
    <row r="445" spans="1:10" ht="13.5">
      <c r="A445" s="254"/>
      <c r="B445" s="255"/>
      <c r="C445" s="334"/>
      <c r="D445" s="261"/>
      <c r="E445" s="258"/>
      <c r="F445" s="259"/>
      <c r="G445" s="261"/>
      <c r="H445" s="276"/>
      <c r="I445" s="261"/>
      <c r="J445" s="262"/>
    </row>
    <row r="446" spans="1:10" ht="13.5">
      <c r="A446" s="254"/>
      <c r="B446" s="255"/>
      <c r="C446" s="334"/>
      <c r="D446" s="261"/>
      <c r="E446" s="258"/>
      <c r="F446" s="259"/>
      <c r="G446" s="261"/>
      <c r="H446" s="276"/>
      <c r="I446" s="261"/>
      <c r="J446" s="262"/>
    </row>
    <row r="447" spans="1:10" ht="13.5">
      <c r="A447" s="280"/>
      <c r="B447" s="277"/>
      <c r="C447" s="265"/>
      <c r="D447" s="281"/>
      <c r="E447" s="282"/>
      <c r="F447" s="283"/>
      <c r="G447" s="270"/>
      <c r="H447" s="274"/>
      <c r="I447" s="281"/>
      <c r="J447" s="284"/>
    </row>
    <row r="448" spans="1:10" ht="13.5">
      <c r="A448" s="254"/>
      <c r="B448" s="320"/>
      <c r="C448" s="256"/>
      <c r="D448" s="261"/>
      <c r="E448" s="258"/>
      <c r="F448" s="259"/>
      <c r="G448" s="261"/>
      <c r="H448" s="276"/>
      <c r="I448" s="257"/>
      <c r="J448" s="262"/>
    </row>
    <row r="449" spans="1:10" ht="13.5">
      <c r="A449" s="263"/>
      <c r="B449" s="342"/>
      <c r="C449" s="265"/>
      <c r="D449" s="270"/>
      <c r="E449" s="267"/>
      <c r="F449" s="268"/>
      <c r="G449" s="270"/>
      <c r="H449" s="274"/>
      <c r="I449" s="266"/>
      <c r="J449" s="271"/>
    </row>
    <row r="450" spans="1:10" ht="13.5">
      <c r="A450" s="254"/>
      <c r="B450" s="320"/>
      <c r="C450" s="256"/>
      <c r="D450" s="261"/>
      <c r="E450" s="258"/>
      <c r="F450" s="259"/>
      <c r="G450" s="261"/>
      <c r="H450" s="276"/>
      <c r="I450" s="257"/>
      <c r="J450" s="262"/>
    </row>
    <row r="451" spans="1:10" ht="13.5">
      <c r="A451" s="263"/>
      <c r="B451" s="342"/>
      <c r="C451" s="265"/>
      <c r="D451" s="270"/>
      <c r="E451" s="267"/>
      <c r="F451" s="268"/>
      <c r="G451" s="270"/>
      <c r="H451" s="274"/>
      <c r="I451" s="266"/>
      <c r="J451" s="271"/>
    </row>
    <row r="452" spans="1:10" ht="13.5">
      <c r="A452" s="298"/>
      <c r="B452" s="320"/>
      <c r="C452" s="256"/>
      <c r="D452" s="261"/>
      <c r="E452" s="258"/>
      <c r="F452" s="259"/>
      <c r="G452" s="261"/>
      <c r="H452" s="276"/>
      <c r="I452" s="257"/>
      <c r="J452" s="301"/>
    </row>
    <row r="453" spans="1:10" ht="13.5">
      <c r="A453" s="298"/>
      <c r="B453" s="341"/>
      <c r="C453" s="256"/>
      <c r="D453" s="261"/>
      <c r="E453" s="258"/>
      <c r="F453" s="259"/>
      <c r="G453" s="261"/>
      <c r="H453" s="276"/>
      <c r="I453" s="257"/>
      <c r="J453" s="301"/>
    </row>
    <row r="454" spans="1:10" ht="13.5">
      <c r="A454" s="298"/>
      <c r="B454" s="341"/>
      <c r="C454" s="256"/>
      <c r="D454" s="261"/>
      <c r="E454" s="258"/>
      <c r="F454" s="259"/>
      <c r="G454" s="261"/>
      <c r="H454" s="276"/>
      <c r="I454" s="257"/>
      <c r="J454" s="301"/>
    </row>
    <row r="455" spans="1:10" ht="13.5">
      <c r="A455" s="298"/>
      <c r="B455" s="341"/>
      <c r="C455" s="256"/>
      <c r="D455" s="261"/>
      <c r="E455" s="258"/>
      <c r="F455" s="259"/>
      <c r="G455" s="261"/>
      <c r="H455" s="276"/>
      <c r="I455" s="257"/>
      <c r="J455" s="301"/>
    </row>
    <row r="456" spans="1:10" ht="13.5">
      <c r="A456" s="263"/>
      <c r="B456" s="342"/>
      <c r="C456" s="265"/>
      <c r="D456" s="270"/>
      <c r="E456" s="267"/>
      <c r="F456" s="268"/>
      <c r="G456" s="270"/>
      <c r="H456" s="274"/>
      <c r="I456" s="266"/>
      <c r="J456" s="271"/>
    </row>
    <row r="457" spans="1:10" ht="13.5">
      <c r="A457" s="298"/>
      <c r="B457" s="341"/>
      <c r="C457" s="256"/>
      <c r="D457" s="261"/>
      <c r="E457" s="258"/>
      <c r="F457" s="259"/>
      <c r="G457" s="261"/>
      <c r="H457" s="276"/>
      <c r="I457" s="257"/>
      <c r="J457" s="301"/>
    </row>
    <row r="458" spans="1:10" ht="13.5">
      <c r="A458" s="298"/>
      <c r="B458" s="341"/>
      <c r="C458" s="256"/>
      <c r="D458" s="261"/>
      <c r="E458" s="258"/>
      <c r="F458" s="259"/>
      <c r="G458" s="261"/>
      <c r="H458" s="276"/>
      <c r="I458" s="257"/>
      <c r="J458" s="301"/>
    </row>
    <row r="459" spans="1:10" ht="13.5">
      <c r="A459" s="298"/>
      <c r="B459" s="341"/>
      <c r="C459" s="256"/>
      <c r="D459" s="261"/>
      <c r="E459" s="258"/>
      <c r="F459" s="259"/>
      <c r="G459" s="261"/>
      <c r="H459" s="276"/>
      <c r="I459" s="257"/>
      <c r="J459" s="301"/>
    </row>
    <row r="460" spans="1:10" ht="13.5">
      <c r="A460" s="298"/>
      <c r="B460" s="341"/>
      <c r="C460" s="256"/>
      <c r="D460" s="261"/>
      <c r="E460" s="258"/>
      <c r="F460" s="259"/>
      <c r="G460" s="261"/>
      <c r="H460" s="276"/>
      <c r="I460" s="257"/>
      <c r="J460" s="301"/>
    </row>
    <row r="461" spans="1:10" ht="13.5">
      <c r="A461" s="263"/>
      <c r="B461" s="342"/>
      <c r="C461" s="265"/>
      <c r="D461" s="270"/>
      <c r="E461" s="267"/>
      <c r="F461" s="268"/>
      <c r="G461" s="270"/>
      <c r="H461" s="274"/>
      <c r="I461" s="266"/>
      <c r="J461" s="271"/>
    </row>
    <row r="462" spans="1:10" ht="13.5">
      <c r="A462" s="298"/>
      <c r="B462" s="341"/>
      <c r="C462" s="256"/>
      <c r="D462" s="261"/>
      <c r="E462" s="258"/>
      <c r="F462" s="259"/>
      <c r="G462" s="261"/>
      <c r="H462" s="276"/>
      <c r="I462" s="257"/>
      <c r="J462" s="301"/>
    </row>
    <row r="463" spans="1:10" ht="13.5">
      <c r="A463" s="298"/>
      <c r="B463" s="341"/>
      <c r="C463" s="256"/>
      <c r="D463" s="261"/>
      <c r="E463" s="258"/>
      <c r="F463" s="259"/>
      <c r="G463" s="261"/>
      <c r="H463" s="276"/>
      <c r="I463" s="257"/>
      <c r="J463" s="301"/>
    </row>
    <row r="464" spans="1:10" ht="13.5">
      <c r="A464" s="298"/>
      <c r="B464" s="341"/>
      <c r="C464" s="256"/>
      <c r="D464" s="261"/>
      <c r="E464" s="258"/>
      <c r="F464" s="259"/>
      <c r="G464" s="261"/>
      <c r="H464" s="276"/>
      <c r="I464" s="257"/>
      <c r="J464" s="301"/>
    </row>
    <row r="465" spans="1:10" ht="13.5">
      <c r="A465" s="263"/>
      <c r="B465" s="342"/>
      <c r="C465" s="265"/>
      <c r="D465" s="270"/>
      <c r="E465" s="267"/>
      <c r="F465" s="268"/>
      <c r="G465" s="270"/>
      <c r="H465" s="274"/>
      <c r="I465" s="266"/>
      <c r="J465" s="271"/>
    </row>
    <row r="466" spans="1:10" ht="13.5">
      <c r="A466" s="298"/>
      <c r="B466" s="341"/>
      <c r="C466" s="256"/>
      <c r="D466" s="261"/>
      <c r="E466" s="258"/>
      <c r="F466" s="259"/>
      <c r="G466" s="261"/>
      <c r="H466" s="276"/>
      <c r="I466" s="257"/>
      <c r="J466" s="301"/>
    </row>
    <row r="467" spans="1:10" ht="13.5">
      <c r="A467" s="298"/>
      <c r="B467" s="341"/>
      <c r="C467" s="256"/>
      <c r="D467" s="261"/>
      <c r="E467" s="258"/>
      <c r="F467" s="259"/>
      <c r="G467" s="261"/>
      <c r="H467" s="276"/>
      <c r="I467" s="257"/>
      <c r="J467" s="301"/>
    </row>
    <row r="468" spans="1:10" ht="13.5">
      <c r="A468" s="298"/>
      <c r="B468" s="341"/>
      <c r="C468" s="256"/>
      <c r="D468" s="261"/>
      <c r="E468" s="258"/>
      <c r="F468" s="259"/>
      <c r="G468" s="261"/>
      <c r="H468" s="276"/>
      <c r="I468" s="257"/>
      <c r="J468" s="301"/>
    </row>
    <row r="469" spans="1:10" ht="13.5">
      <c r="A469" s="263"/>
      <c r="B469" s="342"/>
      <c r="C469" s="265"/>
      <c r="D469" s="270"/>
      <c r="E469" s="267"/>
      <c r="F469" s="268"/>
      <c r="G469" s="270"/>
      <c r="H469" s="274"/>
      <c r="I469" s="266"/>
      <c r="J469" s="271"/>
    </row>
    <row r="470" spans="1:10" ht="13.5">
      <c r="A470" s="254"/>
      <c r="B470" s="255"/>
      <c r="C470" s="256"/>
      <c r="D470" s="261"/>
      <c r="E470" s="258"/>
      <c r="F470" s="259"/>
      <c r="G470" s="261"/>
      <c r="H470" s="276"/>
      <c r="I470" s="257"/>
      <c r="J470" s="262"/>
    </row>
    <row r="471" spans="1:10" ht="13.5">
      <c r="A471" s="254"/>
      <c r="B471" s="255"/>
      <c r="C471" s="256"/>
      <c r="D471" s="261"/>
      <c r="E471" s="258"/>
      <c r="F471" s="259"/>
      <c r="G471" s="261"/>
      <c r="H471" s="276"/>
      <c r="I471" s="257"/>
      <c r="J471" s="262"/>
    </row>
    <row r="472" spans="1:10" ht="13.5">
      <c r="A472" s="254"/>
      <c r="B472" s="255"/>
      <c r="C472" s="256"/>
      <c r="D472" s="261"/>
      <c r="E472" s="258"/>
      <c r="F472" s="259"/>
      <c r="G472" s="261"/>
      <c r="H472" s="276"/>
      <c r="I472" s="257"/>
      <c r="J472" s="262"/>
    </row>
    <row r="473" spans="1:10" ht="13.5">
      <c r="A473" s="280"/>
      <c r="B473" s="277"/>
      <c r="C473" s="265"/>
      <c r="D473" s="281"/>
      <c r="E473" s="282"/>
      <c r="F473" s="283"/>
      <c r="G473" s="281"/>
      <c r="H473" s="269"/>
      <c r="I473" s="281"/>
      <c r="J473" s="284"/>
    </row>
    <row r="474" spans="1:10" ht="13.5">
      <c r="A474" s="254"/>
      <c r="B474" s="320"/>
      <c r="C474" s="256"/>
      <c r="D474" s="261"/>
      <c r="E474" s="258"/>
      <c r="F474" s="259"/>
      <c r="G474" s="261"/>
      <c r="H474" s="276"/>
      <c r="I474" s="257"/>
      <c r="J474" s="262"/>
    </row>
    <row r="475" spans="1:10" ht="13.5">
      <c r="A475" s="254"/>
      <c r="B475" s="255"/>
      <c r="C475" s="256"/>
      <c r="D475" s="261"/>
      <c r="E475" s="258"/>
      <c r="F475" s="259"/>
      <c r="G475" s="261"/>
      <c r="H475" s="276"/>
      <c r="I475" s="257"/>
      <c r="J475" s="262"/>
    </row>
    <row r="476" spans="1:10" ht="13.5">
      <c r="A476" s="254"/>
      <c r="B476" s="255"/>
      <c r="C476" s="256"/>
      <c r="D476" s="261"/>
      <c r="E476" s="258"/>
      <c r="F476" s="259"/>
      <c r="G476" s="261"/>
      <c r="H476" s="276"/>
      <c r="I476" s="257"/>
      <c r="J476" s="262"/>
    </row>
    <row r="477" spans="1:10" ht="13.5">
      <c r="A477" s="280"/>
      <c r="B477" s="277"/>
      <c r="C477" s="265"/>
      <c r="D477" s="281"/>
      <c r="E477" s="282"/>
      <c r="F477" s="283"/>
      <c r="G477" s="281"/>
      <c r="H477" s="269"/>
      <c r="I477" s="281"/>
      <c r="J477" s="284"/>
    </row>
    <row r="478" spans="1:10" ht="13.5">
      <c r="A478" s="254"/>
      <c r="B478" s="320"/>
      <c r="C478" s="256"/>
      <c r="D478" s="261"/>
      <c r="E478" s="258"/>
      <c r="F478" s="259"/>
      <c r="G478" s="261"/>
      <c r="H478" s="276"/>
      <c r="I478" s="257"/>
      <c r="J478" s="262"/>
    </row>
    <row r="479" spans="1:10" ht="13.5">
      <c r="A479" s="254"/>
      <c r="B479" s="255"/>
      <c r="C479" s="256"/>
      <c r="D479" s="261"/>
      <c r="E479" s="258"/>
      <c r="F479" s="259"/>
      <c r="G479" s="261"/>
      <c r="H479" s="276"/>
      <c r="I479" s="257"/>
      <c r="J479" s="262"/>
    </row>
    <row r="480" spans="1:10" ht="13.5">
      <c r="A480" s="254"/>
      <c r="B480" s="255"/>
      <c r="C480" s="256"/>
      <c r="D480" s="261"/>
      <c r="E480" s="258"/>
      <c r="F480" s="259"/>
      <c r="G480" s="261"/>
      <c r="H480" s="276"/>
      <c r="I480" s="257"/>
      <c r="J480" s="262"/>
    </row>
    <row r="481" spans="1:10" ht="13.5">
      <c r="A481" s="280"/>
      <c r="B481" s="277"/>
      <c r="C481" s="265"/>
      <c r="D481" s="281"/>
      <c r="E481" s="282"/>
      <c r="F481" s="283"/>
      <c r="G481" s="281"/>
      <c r="H481" s="269"/>
      <c r="I481" s="281"/>
      <c r="J481" s="284"/>
    </row>
    <row r="482" spans="1:10" ht="13.5">
      <c r="A482" s="254"/>
      <c r="B482" s="320"/>
      <c r="C482" s="256"/>
      <c r="D482" s="261"/>
      <c r="E482" s="258"/>
      <c r="F482" s="259"/>
      <c r="G482" s="261"/>
      <c r="H482" s="276"/>
      <c r="I482" s="257"/>
      <c r="J482" s="262"/>
    </row>
    <row r="483" spans="1:10" ht="13.5">
      <c r="A483" s="254"/>
      <c r="B483" s="255"/>
      <c r="C483" s="256"/>
      <c r="D483" s="261"/>
      <c r="E483" s="258"/>
      <c r="F483" s="259"/>
      <c r="G483" s="261"/>
      <c r="H483" s="276"/>
      <c r="I483" s="257"/>
      <c r="J483" s="262"/>
    </row>
    <row r="484" spans="1:10" ht="13.5">
      <c r="A484" s="254"/>
      <c r="B484" s="255"/>
      <c r="C484" s="256"/>
      <c r="D484" s="261"/>
      <c r="E484" s="258"/>
      <c r="F484" s="259"/>
      <c r="G484" s="261"/>
      <c r="H484" s="276"/>
      <c r="I484" s="257"/>
      <c r="J484" s="262"/>
    </row>
    <row r="485" spans="1:10" ht="13.5">
      <c r="A485" s="280"/>
      <c r="B485" s="277"/>
      <c r="C485" s="265"/>
      <c r="D485" s="281"/>
      <c r="E485" s="282"/>
      <c r="F485" s="283"/>
      <c r="G485" s="281"/>
      <c r="H485" s="269"/>
      <c r="I485" s="281"/>
      <c r="J485" s="284"/>
    </row>
    <row r="486" spans="1:10" ht="13.5">
      <c r="A486" s="254"/>
      <c r="B486" s="320"/>
      <c r="C486" s="256"/>
      <c r="D486" s="261"/>
      <c r="E486" s="258"/>
      <c r="F486" s="259"/>
      <c r="G486" s="261"/>
      <c r="H486" s="276"/>
      <c r="I486" s="257"/>
      <c r="J486" s="262"/>
    </row>
    <row r="487" spans="1:10" ht="13.5">
      <c r="A487" s="254"/>
      <c r="B487" s="255"/>
      <c r="C487" s="256"/>
      <c r="D487" s="261"/>
      <c r="E487" s="258"/>
      <c r="F487" s="259"/>
      <c r="G487" s="261"/>
      <c r="H487" s="276"/>
      <c r="I487" s="257"/>
      <c r="J487" s="262"/>
    </row>
    <row r="488" spans="1:10" ht="13.5">
      <c r="A488" s="254"/>
      <c r="B488" s="255"/>
      <c r="C488" s="256"/>
      <c r="D488" s="261"/>
      <c r="E488" s="258"/>
      <c r="F488" s="259"/>
      <c r="G488" s="261"/>
      <c r="H488" s="276"/>
      <c r="I488" s="257"/>
      <c r="J488" s="262"/>
    </row>
    <row r="489" spans="1:10" ht="13.5">
      <c r="A489" s="280"/>
      <c r="B489" s="277"/>
      <c r="C489" s="265"/>
      <c r="D489" s="281"/>
      <c r="E489" s="282"/>
      <c r="F489" s="283"/>
      <c r="G489" s="281"/>
      <c r="H489" s="269"/>
      <c r="I489" s="281"/>
      <c r="J489" s="284"/>
    </row>
    <row r="490" spans="1:10" ht="13.5">
      <c r="A490" s="254"/>
      <c r="B490" s="320"/>
      <c r="C490" s="256"/>
      <c r="D490" s="261"/>
      <c r="E490" s="258"/>
      <c r="F490" s="259"/>
      <c r="G490" s="261"/>
      <c r="H490" s="276"/>
      <c r="I490" s="257"/>
      <c r="J490" s="262"/>
    </row>
    <row r="491" spans="1:10" ht="13.5">
      <c r="A491" s="254"/>
      <c r="B491" s="255"/>
      <c r="C491" s="256"/>
      <c r="D491" s="261"/>
      <c r="E491" s="258"/>
      <c r="F491" s="259"/>
      <c r="G491" s="261"/>
      <c r="H491" s="276"/>
      <c r="I491" s="257"/>
      <c r="J491" s="262"/>
    </row>
    <row r="492" spans="1:10" ht="13.5">
      <c r="A492" s="254"/>
      <c r="B492" s="255"/>
      <c r="C492" s="256"/>
      <c r="D492" s="261"/>
      <c r="E492" s="258"/>
      <c r="F492" s="259"/>
      <c r="G492" s="261"/>
      <c r="H492" s="276"/>
      <c r="I492" s="257"/>
      <c r="J492" s="262"/>
    </row>
    <row r="493" spans="1:10" ht="13.5">
      <c r="A493" s="280"/>
      <c r="B493" s="277"/>
      <c r="C493" s="265"/>
      <c r="D493" s="281"/>
      <c r="E493" s="282"/>
      <c r="F493" s="283"/>
      <c r="G493" s="281"/>
      <c r="H493" s="269"/>
      <c r="I493" s="281"/>
      <c r="J493" s="284"/>
    </row>
    <row r="494" spans="1:10" ht="13.5">
      <c r="A494" s="254"/>
      <c r="B494" s="320"/>
      <c r="C494" s="256"/>
      <c r="D494" s="261"/>
      <c r="E494" s="258"/>
      <c r="F494" s="259"/>
      <c r="G494" s="261"/>
      <c r="H494" s="276"/>
      <c r="I494" s="257"/>
      <c r="J494" s="262"/>
    </row>
    <row r="495" spans="1:10" ht="13.5">
      <c r="A495" s="254"/>
      <c r="B495" s="255"/>
      <c r="C495" s="256"/>
      <c r="D495" s="261"/>
      <c r="E495" s="258"/>
      <c r="F495" s="259"/>
      <c r="G495" s="261"/>
      <c r="H495" s="276"/>
      <c r="I495" s="257"/>
      <c r="J495" s="262"/>
    </row>
    <row r="496" spans="1:10" ht="13.5">
      <c r="A496" s="254"/>
      <c r="B496" s="255"/>
      <c r="C496" s="256"/>
      <c r="D496" s="261"/>
      <c r="E496" s="258"/>
      <c r="F496" s="259"/>
      <c r="G496" s="261"/>
      <c r="H496" s="276"/>
      <c r="I496" s="257"/>
      <c r="J496" s="262"/>
    </row>
    <row r="497" spans="1:10" ht="13.5">
      <c r="A497" s="280"/>
      <c r="B497" s="277"/>
      <c r="C497" s="265"/>
      <c r="D497" s="281"/>
      <c r="E497" s="282"/>
      <c r="F497" s="283"/>
      <c r="G497" s="281"/>
      <c r="H497" s="269"/>
      <c r="I497" s="281"/>
      <c r="J497" s="284"/>
    </row>
    <row r="498" spans="1:10" ht="13.5">
      <c r="A498" s="254"/>
      <c r="B498" s="320"/>
      <c r="C498" s="256"/>
      <c r="D498" s="261"/>
      <c r="E498" s="258"/>
      <c r="F498" s="259"/>
      <c r="G498" s="261"/>
      <c r="H498" s="276"/>
      <c r="I498" s="257"/>
      <c r="J498" s="262"/>
    </row>
    <row r="499" spans="1:10" ht="13.5">
      <c r="A499" s="254"/>
      <c r="B499" s="255"/>
      <c r="C499" s="256"/>
      <c r="D499" s="261"/>
      <c r="E499" s="258"/>
      <c r="F499" s="259"/>
      <c r="G499" s="261"/>
      <c r="H499" s="276"/>
      <c r="I499" s="257"/>
      <c r="J499" s="262"/>
    </row>
    <row r="500" spans="1:10" ht="13.5">
      <c r="A500" s="254"/>
      <c r="B500" s="255"/>
      <c r="C500" s="256"/>
      <c r="D500" s="261"/>
      <c r="E500" s="258"/>
      <c r="F500" s="259"/>
      <c r="G500" s="261"/>
      <c r="H500" s="276"/>
      <c r="I500" s="257"/>
      <c r="J500" s="262"/>
    </row>
    <row r="501" spans="1:10" ht="13.5">
      <c r="A501" s="280"/>
      <c r="B501" s="277"/>
      <c r="C501" s="265"/>
      <c r="D501" s="281"/>
      <c r="E501" s="282"/>
      <c r="F501" s="283"/>
      <c r="G501" s="281"/>
      <c r="H501" s="269"/>
      <c r="I501" s="281"/>
      <c r="J501" s="284"/>
    </row>
    <row r="502" spans="1:10" ht="13.5">
      <c r="A502" s="254"/>
      <c r="B502" s="320"/>
      <c r="C502" s="256"/>
      <c r="D502" s="261"/>
      <c r="E502" s="258"/>
      <c r="F502" s="259"/>
      <c r="G502" s="261"/>
      <c r="H502" s="276"/>
      <c r="I502" s="257"/>
      <c r="J502" s="262"/>
    </row>
    <row r="503" spans="1:10" ht="13.5">
      <c r="A503" s="254"/>
      <c r="B503" s="255"/>
      <c r="C503" s="256"/>
      <c r="D503" s="261"/>
      <c r="E503" s="258"/>
      <c r="F503" s="259"/>
      <c r="G503" s="261"/>
      <c r="H503" s="276"/>
      <c r="I503" s="257"/>
      <c r="J503" s="262"/>
    </row>
    <row r="504" spans="1:10" ht="13.5">
      <c r="A504" s="254"/>
      <c r="B504" s="255"/>
      <c r="C504" s="256"/>
      <c r="D504" s="261"/>
      <c r="E504" s="258"/>
      <c r="F504" s="259"/>
      <c r="G504" s="261"/>
      <c r="H504" s="276"/>
      <c r="I504" s="257"/>
      <c r="J504" s="262"/>
    </row>
    <row r="505" spans="1:10" ht="13.5">
      <c r="A505" s="280"/>
      <c r="B505" s="277"/>
      <c r="C505" s="265"/>
      <c r="D505" s="281"/>
      <c r="E505" s="282"/>
      <c r="F505" s="283"/>
      <c r="G505" s="281"/>
      <c r="H505" s="269"/>
      <c r="I505" s="281"/>
      <c r="J505" s="284"/>
    </row>
    <row r="506" spans="1:10" ht="13.5">
      <c r="A506" s="254"/>
      <c r="B506" s="320"/>
      <c r="C506" s="256"/>
      <c r="D506" s="261"/>
      <c r="E506" s="258"/>
      <c r="F506" s="259"/>
      <c r="G506" s="261"/>
      <c r="H506" s="276"/>
      <c r="I506" s="257"/>
      <c r="J506" s="262"/>
    </row>
    <row r="507" spans="1:10" ht="13.5">
      <c r="A507" s="254"/>
      <c r="B507" s="255"/>
      <c r="C507" s="256"/>
      <c r="D507" s="261"/>
      <c r="E507" s="258"/>
      <c r="F507" s="259"/>
      <c r="G507" s="261"/>
      <c r="H507" s="276"/>
      <c r="I507" s="257"/>
      <c r="J507" s="262"/>
    </row>
    <row r="508" spans="1:10" ht="13.5">
      <c r="A508" s="254"/>
      <c r="B508" s="255"/>
      <c r="C508" s="256"/>
      <c r="D508" s="261"/>
      <c r="E508" s="258"/>
      <c r="F508" s="259"/>
      <c r="G508" s="261"/>
      <c r="H508" s="276"/>
      <c r="I508" s="257"/>
      <c r="J508" s="262"/>
    </row>
    <row r="509" spans="1:10" ht="13.5">
      <c r="A509" s="280"/>
      <c r="B509" s="277"/>
      <c r="C509" s="265"/>
      <c r="D509" s="281"/>
      <c r="E509" s="282"/>
      <c r="F509" s="283"/>
      <c r="G509" s="281"/>
      <c r="H509" s="269"/>
      <c r="I509" s="281"/>
      <c r="J509" s="284"/>
    </row>
    <row r="510" spans="1:10" ht="13.5">
      <c r="A510" s="254"/>
      <c r="B510" s="320"/>
      <c r="C510" s="256"/>
      <c r="D510" s="261"/>
      <c r="E510" s="258"/>
      <c r="F510" s="259"/>
      <c r="G510" s="261"/>
      <c r="H510" s="276"/>
      <c r="I510" s="257"/>
      <c r="J510" s="262"/>
    </row>
    <row r="511" spans="1:10" ht="13.5">
      <c r="A511" s="254"/>
      <c r="B511" s="255"/>
      <c r="C511" s="256"/>
      <c r="D511" s="261"/>
      <c r="E511" s="258"/>
      <c r="F511" s="259"/>
      <c r="G511" s="261"/>
      <c r="H511" s="276"/>
      <c r="I511" s="257"/>
      <c r="J511" s="262"/>
    </row>
    <row r="512" spans="1:10" ht="13.5">
      <c r="A512" s="254"/>
      <c r="B512" s="255"/>
      <c r="C512" s="256"/>
      <c r="D512" s="261"/>
      <c r="E512" s="258"/>
      <c r="F512" s="259"/>
      <c r="G512" s="261"/>
      <c r="H512" s="276"/>
      <c r="I512" s="257"/>
      <c r="J512" s="262"/>
    </row>
    <row r="513" spans="1:10" ht="13.5">
      <c r="A513" s="280"/>
      <c r="B513" s="277"/>
      <c r="C513" s="265"/>
      <c r="D513" s="281"/>
      <c r="E513" s="282"/>
      <c r="F513" s="283"/>
      <c r="G513" s="281"/>
      <c r="H513" s="269"/>
      <c r="I513" s="281"/>
      <c r="J513" s="284"/>
    </row>
    <row r="514" spans="1:10" ht="13.5">
      <c r="A514" s="254"/>
      <c r="B514" s="322"/>
      <c r="C514" s="333"/>
      <c r="D514" s="336"/>
      <c r="E514" s="258"/>
      <c r="F514" s="259"/>
      <c r="G514" s="261"/>
      <c r="H514" s="276"/>
      <c r="I514" s="261"/>
      <c r="J514" s="262"/>
    </row>
    <row r="515" spans="1:10" ht="13.5">
      <c r="A515" s="254"/>
      <c r="B515" s="322"/>
      <c r="C515" s="256"/>
      <c r="D515" s="336"/>
      <c r="E515" s="258"/>
      <c r="F515" s="259"/>
      <c r="G515" s="261"/>
      <c r="H515" s="276"/>
      <c r="I515" s="261"/>
      <c r="J515" s="262"/>
    </row>
    <row r="516" spans="1:10" ht="13.5">
      <c r="A516" s="254"/>
      <c r="B516" s="322"/>
      <c r="C516" s="256"/>
      <c r="D516" s="336"/>
      <c r="E516" s="258"/>
      <c r="F516" s="259"/>
      <c r="G516" s="261"/>
      <c r="H516" s="276"/>
      <c r="I516" s="261"/>
      <c r="J516" s="262"/>
    </row>
    <row r="517" spans="1:10" ht="13.5">
      <c r="A517" s="254"/>
      <c r="B517" s="322"/>
      <c r="C517" s="334"/>
      <c r="D517" s="336"/>
      <c r="E517" s="258"/>
      <c r="F517" s="259"/>
      <c r="G517" s="261"/>
      <c r="H517" s="276"/>
      <c r="I517" s="261"/>
      <c r="J517" s="262"/>
    </row>
    <row r="518" spans="1:10" ht="13.5">
      <c r="A518" s="263"/>
      <c r="B518" s="264"/>
      <c r="C518" s="343"/>
      <c r="D518" s="344"/>
      <c r="E518" s="267"/>
      <c r="F518" s="268"/>
      <c r="G518" s="270"/>
      <c r="H518" s="274"/>
      <c r="I518" s="270"/>
      <c r="J518" s="271"/>
    </row>
    <row r="519" spans="1:10" ht="13.5">
      <c r="A519" s="254"/>
      <c r="B519" s="322"/>
      <c r="C519" s="334"/>
      <c r="D519" s="336"/>
      <c r="E519" s="258"/>
      <c r="F519" s="259"/>
      <c r="G519" s="261"/>
      <c r="H519" s="276"/>
      <c r="I519" s="261"/>
      <c r="J519" s="262"/>
    </row>
    <row r="520" spans="1:10" ht="13.5">
      <c r="A520" s="254"/>
      <c r="B520" s="322"/>
      <c r="C520" s="334"/>
      <c r="D520" s="336"/>
      <c r="E520" s="258"/>
      <c r="F520" s="259"/>
      <c r="G520" s="261"/>
      <c r="H520" s="276"/>
      <c r="I520" s="261"/>
      <c r="J520" s="262"/>
    </row>
    <row r="521" spans="1:10" ht="13.5">
      <c r="A521" s="254"/>
      <c r="B521" s="322"/>
      <c r="C521" s="334"/>
      <c r="D521" s="336"/>
      <c r="E521" s="258"/>
      <c r="F521" s="259"/>
      <c r="G521" s="261"/>
      <c r="H521" s="276"/>
      <c r="I521" s="261"/>
      <c r="J521" s="262"/>
    </row>
    <row r="522" spans="1:10" ht="13.5">
      <c r="A522" s="263"/>
      <c r="B522" s="264"/>
      <c r="C522" s="343"/>
      <c r="D522" s="344"/>
      <c r="E522" s="267"/>
      <c r="F522" s="268"/>
      <c r="G522" s="270"/>
      <c r="H522" s="274"/>
      <c r="I522" s="270"/>
      <c r="J522" s="271"/>
    </row>
    <row r="523" spans="1:10" ht="13.5">
      <c r="A523" s="254"/>
      <c r="B523" s="255"/>
      <c r="C523" s="334"/>
      <c r="D523" s="345"/>
      <c r="E523" s="258"/>
      <c r="F523" s="259"/>
      <c r="G523" s="345"/>
      <c r="H523" s="276"/>
      <c r="I523" s="261"/>
      <c r="J523" s="262"/>
    </row>
    <row r="524" spans="1:10" ht="13.5">
      <c r="A524" s="254"/>
      <c r="B524" s="255"/>
      <c r="C524" s="334"/>
      <c r="D524" s="345"/>
      <c r="E524" s="258"/>
      <c r="F524" s="259"/>
      <c r="G524" s="345"/>
      <c r="H524" s="276"/>
      <c r="I524" s="261"/>
      <c r="J524" s="262"/>
    </row>
    <row r="525" spans="1:10" ht="13.5">
      <c r="A525" s="263"/>
      <c r="B525" s="264"/>
      <c r="C525" s="343"/>
      <c r="D525" s="346"/>
      <c r="E525" s="267"/>
      <c r="F525" s="268"/>
      <c r="G525" s="270"/>
      <c r="H525" s="274"/>
      <c r="I525" s="270"/>
      <c r="J525" s="271"/>
    </row>
    <row r="526" spans="1:10" ht="13.5">
      <c r="A526" s="254"/>
      <c r="B526" s="322"/>
      <c r="C526" s="334"/>
      <c r="D526" s="336"/>
      <c r="E526" s="258"/>
      <c r="F526" s="259"/>
      <c r="G526" s="261"/>
      <c r="H526" s="276"/>
      <c r="I526" s="261"/>
      <c r="J526" s="262"/>
    </row>
    <row r="527" spans="1:10" ht="13.5">
      <c r="A527" s="254"/>
      <c r="B527" s="322"/>
      <c r="C527" s="334"/>
      <c r="D527" s="336"/>
      <c r="E527" s="258"/>
      <c r="F527" s="259"/>
      <c r="G527" s="261"/>
      <c r="H527" s="276"/>
      <c r="I527" s="261"/>
      <c r="J527" s="262"/>
    </row>
    <row r="528" spans="1:10" ht="13.5">
      <c r="A528" s="254"/>
      <c r="B528" s="322"/>
      <c r="C528" s="334"/>
      <c r="D528" s="336"/>
      <c r="E528" s="258"/>
      <c r="F528" s="259"/>
      <c r="G528" s="261"/>
      <c r="H528" s="276"/>
      <c r="I528" s="261"/>
      <c r="J528" s="262"/>
    </row>
    <row r="529" spans="1:10" ht="13.5">
      <c r="A529" s="263"/>
      <c r="B529" s="264"/>
      <c r="C529" s="343"/>
      <c r="D529" s="346"/>
      <c r="E529" s="267"/>
      <c r="F529" s="268"/>
      <c r="G529" s="270"/>
      <c r="H529" s="274"/>
      <c r="I529" s="270"/>
      <c r="J529" s="271"/>
    </row>
    <row r="530" spans="1:10" ht="13.5">
      <c r="A530" s="254"/>
      <c r="B530" s="322"/>
      <c r="C530" s="334"/>
      <c r="D530" s="336"/>
      <c r="E530" s="258"/>
      <c r="F530" s="259"/>
      <c r="G530" s="261"/>
      <c r="H530" s="276"/>
      <c r="I530" s="261"/>
      <c r="J530" s="262"/>
    </row>
    <row r="531" spans="1:10" ht="13.5">
      <c r="A531" s="254"/>
      <c r="B531" s="322"/>
      <c r="C531" s="334"/>
      <c r="D531" s="336"/>
      <c r="E531" s="258"/>
      <c r="F531" s="259"/>
      <c r="G531" s="261"/>
      <c r="H531" s="276"/>
      <c r="I531" s="261"/>
      <c r="J531" s="262"/>
    </row>
    <row r="532" spans="1:10" ht="13.5">
      <c r="A532" s="254"/>
      <c r="B532" s="322"/>
      <c r="C532" s="334"/>
      <c r="D532" s="336"/>
      <c r="E532" s="258"/>
      <c r="F532" s="259"/>
      <c r="G532" s="261"/>
      <c r="H532" s="276"/>
      <c r="I532" s="261"/>
      <c r="J532" s="262"/>
    </row>
    <row r="533" spans="1:10" ht="13.5">
      <c r="A533" s="263"/>
      <c r="B533" s="264"/>
      <c r="C533" s="343"/>
      <c r="D533" s="344"/>
      <c r="E533" s="267"/>
      <c r="F533" s="268"/>
      <c r="G533" s="270"/>
      <c r="H533" s="274"/>
      <c r="I533" s="270"/>
      <c r="J533" s="271"/>
    </row>
    <row r="534" spans="1:10" ht="13.5">
      <c r="A534" s="254"/>
      <c r="B534" s="322"/>
      <c r="C534" s="334"/>
      <c r="D534" s="336"/>
      <c r="E534" s="258"/>
      <c r="F534" s="259"/>
      <c r="G534" s="261"/>
      <c r="H534" s="276"/>
      <c r="I534" s="261"/>
      <c r="J534" s="262"/>
    </row>
    <row r="535" spans="1:10" ht="13.5">
      <c r="A535" s="254"/>
      <c r="B535" s="322"/>
      <c r="C535" s="334"/>
      <c r="D535" s="336"/>
      <c r="E535" s="258"/>
      <c r="F535" s="259"/>
      <c r="G535" s="261"/>
      <c r="H535" s="276"/>
      <c r="I535" s="261"/>
      <c r="J535" s="262"/>
    </row>
    <row r="536" spans="1:10" ht="13.5">
      <c r="A536" s="263"/>
      <c r="B536" s="264"/>
      <c r="C536" s="343"/>
      <c r="D536" s="344"/>
      <c r="E536" s="267"/>
      <c r="F536" s="268"/>
      <c r="G536" s="270"/>
      <c r="H536" s="274"/>
      <c r="I536" s="270"/>
      <c r="J536" s="271"/>
    </row>
    <row r="537" spans="1:10" ht="13.5">
      <c r="A537" s="254"/>
      <c r="B537" s="320"/>
      <c r="C537" s="256"/>
      <c r="D537" s="261"/>
      <c r="E537" s="258"/>
      <c r="F537" s="259"/>
      <c r="G537" s="261"/>
      <c r="H537" s="261"/>
      <c r="I537" s="261"/>
      <c r="J537" s="262"/>
    </row>
    <row r="538" spans="1:10" ht="13.5">
      <c r="A538" s="263"/>
      <c r="B538" s="342"/>
      <c r="C538" s="347"/>
      <c r="D538" s="270"/>
      <c r="E538" s="267"/>
      <c r="F538" s="268"/>
      <c r="G538" s="270"/>
      <c r="H538" s="274"/>
      <c r="I538" s="270"/>
      <c r="J538" s="271"/>
    </row>
    <row r="539" spans="1:10" ht="13.5">
      <c r="A539" s="254"/>
      <c r="B539" s="320"/>
      <c r="C539" s="333"/>
      <c r="D539" s="261"/>
      <c r="E539" s="327"/>
      <c r="F539" s="273"/>
      <c r="G539" s="261"/>
      <c r="H539" s="276"/>
      <c r="I539" s="261"/>
      <c r="J539" s="262"/>
    </row>
    <row r="540" spans="1:10" ht="13.5">
      <c r="A540" s="254"/>
      <c r="B540" s="320"/>
      <c r="C540" s="256"/>
      <c r="D540" s="261"/>
      <c r="E540" s="327"/>
      <c r="F540" s="273"/>
      <c r="G540" s="261"/>
      <c r="H540" s="276"/>
      <c r="I540" s="261"/>
      <c r="J540" s="262"/>
    </row>
    <row r="541" spans="1:10" ht="13.5">
      <c r="A541" s="254"/>
      <c r="B541" s="320"/>
      <c r="C541" s="256"/>
      <c r="D541" s="336"/>
      <c r="E541" s="327"/>
      <c r="F541" s="273"/>
      <c r="G541" s="261"/>
      <c r="H541" s="276"/>
      <c r="I541" s="261"/>
      <c r="J541" s="262"/>
    </row>
    <row r="542" spans="1:10" ht="13.5">
      <c r="A542" s="254"/>
      <c r="B542" s="320"/>
      <c r="C542" s="334"/>
      <c r="D542" s="336"/>
      <c r="E542" s="327"/>
      <c r="F542" s="273"/>
      <c r="G542" s="261"/>
      <c r="H542" s="276"/>
      <c r="I542" s="261"/>
      <c r="J542" s="262"/>
    </row>
    <row r="543" spans="1:10" ht="13.5">
      <c r="A543" s="280"/>
      <c r="B543" s="335"/>
      <c r="C543" s="340"/>
      <c r="D543" s="314"/>
      <c r="E543" s="282"/>
      <c r="F543" s="283"/>
      <c r="G543" s="314"/>
      <c r="H543" s="316"/>
      <c r="I543" s="314"/>
      <c r="J543" s="318"/>
    </row>
    <row r="544" spans="1:10" ht="13.5">
      <c r="A544" s="254"/>
      <c r="B544" s="320"/>
      <c r="C544" s="333"/>
      <c r="D544" s="336"/>
      <c r="E544" s="258"/>
      <c r="F544" s="259"/>
      <c r="G544" s="261"/>
      <c r="H544" s="337"/>
      <c r="I544" s="336"/>
      <c r="J544" s="262"/>
    </row>
    <row r="545" spans="1:10" ht="13.5">
      <c r="A545" s="254"/>
      <c r="B545" s="320"/>
      <c r="C545" s="256"/>
      <c r="D545" s="336"/>
      <c r="E545" s="258"/>
      <c r="F545" s="259"/>
      <c r="G545" s="261"/>
      <c r="H545" s="276"/>
      <c r="I545" s="336"/>
      <c r="J545" s="262"/>
    </row>
    <row r="546" spans="1:10" ht="13.5">
      <c r="A546" s="254"/>
      <c r="B546" s="320"/>
      <c r="C546" s="256"/>
      <c r="D546" s="336"/>
      <c r="E546" s="258"/>
      <c r="F546" s="259"/>
      <c r="G546" s="261"/>
      <c r="H546" s="276"/>
      <c r="I546" s="336"/>
      <c r="J546" s="262"/>
    </row>
    <row r="547" spans="1:10" ht="13.5">
      <c r="A547" s="254"/>
      <c r="B547" s="320"/>
      <c r="C547" s="334"/>
      <c r="D547" s="336"/>
      <c r="E547" s="258"/>
      <c r="F547" s="259"/>
      <c r="G547" s="261"/>
      <c r="H547" s="276"/>
      <c r="I547" s="336"/>
      <c r="J547" s="262"/>
    </row>
    <row r="548" spans="1:10" ht="13.5">
      <c r="A548" s="280"/>
      <c r="B548" s="277"/>
      <c r="C548" s="265"/>
      <c r="D548" s="281"/>
      <c r="E548" s="282"/>
      <c r="F548" s="283"/>
      <c r="G548" s="281"/>
      <c r="H548" s="269"/>
      <c r="I548" s="281"/>
      <c r="J548" s="284"/>
    </row>
    <row r="549" spans="1:10" ht="13.5">
      <c r="A549" s="254"/>
      <c r="B549" s="320"/>
      <c r="C549" s="333"/>
      <c r="D549" s="336"/>
      <c r="E549" s="258"/>
      <c r="F549" s="259"/>
      <c r="G549" s="261"/>
      <c r="H549" s="337"/>
      <c r="I549" s="336"/>
      <c r="J549" s="262"/>
    </row>
    <row r="550" spans="1:10" ht="13.5">
      <c r="A550" s="254"/>
      <c r="B550" s="320"/>
      <c r="C550" s="256"/>
      <c r="D550" s="336"/>
      <c r="E550" s="258"/>
      <c r="F550" s="259"/>
      <c r="G550" s="261"/>
      <c r="H550" s="276"/>
      <c r="I550" s="336"/>
      <c r="J550" s="262"/>
    </row>
    <row r="551" spans="1:10" ht="13.5">
      <c r="A551" s="254"/>
      <c r="B551" s="320"/>
      <c r="C551" s="256"/>
      <c r="D551" s="336"/>
      <c r="E551" s="258"/>
      <c r="F551" s="259"/>
      <c r="G551" s="261"/>
      <c r="H551" s="276"/>
      <c r="I551" s="336"/>
      <c r="J551" s="262"/>
    </row>
    <row r="552" spans="1:10" ht="13.5">
      <c r="A552" s="254"/>
      <c r="B552" s="320"/>
      <c r="C552" s="334"/>
      <c r="D552" s="336"/>
      <c r="E552" s="258"/>
      <c r="F552" s="259"/>
      <c r="G552" s="261"/>
      <c r="H552" s="276"/>
      <c r="I552" s="336"/>
      <c r="J552" s="262"/>
    </row>
    <row r="553" spans="1:10" ht="13.5">
      <c r="A553" s="263"/>
      <c r="B553" s="342"/>
      <c r="C553" s="343"/>
      <c r="D553" s="344"/>
      <c r="E553" s="267"/>
      <c r="F553" s="268"/>
      <c r="G553" s="270"/>
      <c r="H553" s="274"/>
      <c r="I553" s="270"/>
      <c r="J553" s="271"/>
    </row>
    <row r="554" spans="1:10" ht="13.5">
      <c r="A554" s="332"/>
      <c r="B554" s="320"/>
      <c r="C554" s="348"/>
      <c r="D554" s="349"/>
      <c r="E554" s="327"/>
      <c r="F554" s="273"/>
      <c r="G554" s="326"/>
      <c r="H554" s="272"/>
      <c r="I554" s="326"/>
      <c r="J554" s="329"/>
    </row>
    <row r="555" spans="1:10" ht="13.5">
      <c r="A555" s="280"/>
      <c r="B555" s="277"/>
      <c r="C555" s="265"/>
      <c r="D555" s="281"/>
      <c r="E555" s="282"/>
      <c r="F555" s="283"/>
      <c r="G555" s="281"/>
      <c r="H555" s="269"/>
      <c r="I555" s="281"/>
      <c r="J555" s="284"/>
    </row>
    <row r="556" spans="1:10" ht="13.5">
      <c r="A556" s="254"/>
      <c r="B556" s="320"/>
      <c r="C556" s="333"/>
      <c r="D556" s="336"/>
      <c r="E556" s="258"/>
      <c r="F556" s="259"/>
      <c r="G556" s="261"/>
      <c r="H556" s="337"/>
      <c r="I556" s="336"/>
      <c r="J556" s="262"/>
    </row>
    <row r="557" spans="1:10" ht="13.5">
      <c r="A557" s="254"/>
      <c r="B557" s="320"/>
      <c r="C557" s="256"/>
      <c r="D557" s="336"/>
      <c r="E557" s="258"/>
      <c r="F557" s="259"/>
      <c r="G557" s="261"/>
      <c r="H557" s="276"/>
      <c r="I557" s="336"/>
      <c r="J557" s="262"/>
    </row>
    <row r="558" spans="1:10" ht="13.5">
      <c r="A558" s="254"/>
      <c r="B558" s="320"/>
      <c r="C558" s="256"/>
      <c r="D558" s="336"/>
      <c r="E558" s="258"/>
      <c r="F558" s="259"/>
      <c r="G558" s="261"/>
      <c r="H558" s="276"/>
      <c r="I558" s="336"/>
      <c r="J558" s="262"/>
    </row>
    <row r="559" spans="1:10" ht="13.5">
      <c r="A559" s="254"/>
      <c r="B559" s="320"/>
      <c r="C559" s="334"/>
      <c r="D559" s="336"/>
      <c r="E559" s="258"/>
      <c r="F559" s="259"/>
      <c r="G559" s="261"/>
      <c r="H559" s="276"/>
      <c r="I559" s="336"/>
      <c r="J559" s="262"/>
    </row>
    <row r="560" spans="1:10" ht="13.5">
      <c r="A560" s="280"/>
      <c r="B560" s="277"/>
      <c r="C560" s="265"/>
      <c r="D560" s="281"/>
      <c r="E560" s="282"/>
      <c r="F560" s="283"/>
      <c r="G560" s="281"/>
      <c r="H560" s="269"/>
      <c r="I560" s="281"/>
      <c r="J560" s="284"/>
    </row>
    <row r="561" spans="1:10" ht="13.5">
      <c r="A561" s="254"/>
      <c r="B561" s="320"/>
      <c r="C561" s="333"/>
      <c r="D561" s="336"/>
      <c r="E561" s="258"/>
      <c r="F561" s="259"/>
      <c r="G561" s="261"/>
      <c r="H561" s="337"/>
      <c r="I561" s="336"/>
      <c r="J561" s="262"/>
    </row>
    <row r="562" spans="1:10" ht="13.5">
      <c r="A562" s="254"/>
      <c r="B562" s="320"/>
      <c r="C562" s="256"/>
      <c r="D562" s="336"/>
      <c r="E562" s="258"/>
      <c r="F562" s="259"/>
      <c r="G562" s="261"/>
      <c r="H562" s="276"/>
      <c r="I562" s="336"/>
      <c r="J562" s="262"/>
    </row>
    <row r="563" spans="1:10" ht="13.5">
      <c r="A563" s="254"/>
      <c r="B563" s="320"/>
      <c r="C563" s="256"/>
      <c r="D563" s="336"/>
      <c r="E563" s="258"/>
      <c r="F563" s="259"/>
      <c r="G563" s="261"/>
      <c r="H563" s="276"/>
      <c r="I563" s="336"/>
      <c r="J563" s="262"/>
    </row>
    <row r="564" spans="1:10" ht="13.5">
      <c r="A564" s="254"/>
      <c r="B564" s="320"/>
      <c r="C564" s="334"/>
      <c r="D564" s="336"/>
      <c r="E564" s="258"/>
      <c r="F564" s="259"/>
      <c r="G564" s="261"/>
      <c r="H564" s="276"/>
      <c r="I564" s="336"/>
      <c r="J564" s="262"/>
    </row>
    <row r="565" spans="1:10" ht="13.5">
      <c r="A565" s="280"/>
      <c r="B565" s="277"/>
      <c r="C565" s="265"/>
      <c r="D565" s="281"/>
      <c r="E565" s="282"/>
      <c r="F565" s="283"/>
      <c r="G565" s="281"/>
      <c r="H565" s="269"/>
      <c r="I565" s="281"/>
      <c r="J565" s="284"/>
    </row>
    <row r="566" spans="1:10" ht="13.5">
      <c r="A566" s="332"/>
      <c r="B566" s="338"/>
      <c r="C566" s="348"/>
      <c r="D566" s="336"/>
      <c r="E566" s="327"/>
      <c r="F566" s="273"/>
      <c r="G566" s="328"/>
      <c r="H566" s="291"/>
      <c r="I566" s="290"/>
      <c r="J566" s="293"/>
    </row>
    <row r="567" spans="1:10" ht="13.5">
      <c r="A567" s="332"/>
      <c r="B567" s="338"/>
      <c r="C567" s="348"/>
      <c r="D567" s="336"/>
      <c r="E567" s="327"/>
      <c r="F567" s="273"/>
      <c r="G567" s="328"/>
      <c r="H567" s="291"/>
      <c r="I567" s="290"/>
      <c r="J567" s="293"/>
    </row>
    <row r="568" spans="1:10" ht="13.5">
      <c r="A568" s="280"/>
      <c r="B568" s="277"/>
      <c r="C568" s="340"/>
      <c r="D568" s="281"/>
      <c r="E568" s="282"/>
      <c r="F568" s="283"/>
      <c r="G568" s="281"/>
      <c r="H568" s="269"/>
      <c r="I568" s="281"/>
      <c r="J568" s="284"/>
    </row>
    <row r="569" spans="1:10" ht="13.5">
      <c r="A569" s="298"/>
      <c r="B569" s="350"/>
      <c r="C569" s="334"/>
      <c r="D569" s="257"/>
      <c r="E569" s="258"/>
      <c r="F569" s="259"/>
      <c r="G569" s="257"/>
      <c r="H569" s="260"/>
      <c r="I569" s="302"/>
      <c r="J569" s="351"/>
    </row>
    <row r="570" spans="1:10" ht="13.5">
      <c r="A570" s="280"/>
      <c r="B570" s="277"/>
      <c r="C570" s="340"/>
      <c r="D570" s="281"/>
      <c r="E570" s="282"/>
      <c r="F570" s="283"/>
      <c r="G570" s="281"/>
      <c r="H570" s="269"/>
      <c r="I570" s="281"/>
      <c r="J570" s="284"/>
    </row>
    <row r="571" spans="1:10" ht="13.5">
      <c r="A571" s="298"/>
      <c r="B571" s="350"/>
      <c r="C571" s="334"/>
      <c r="D571" s="328"/>
      <c r="E571" s="258"/>
      <c r="F571" s="273"/>
      <c r="G571" s="328"/>
      <c r="H571" s="260"/>
      <c r="I571" s="290"/>
      <c r="J571" s="351"/>
    </row>
    <row r="572" spans="1:10" ht="13.5">
      <c r="A572" s="298"/>
      <c r="B572" s="350"/>
      <c r="C572" s="334"/>
      <c r="D572" s="328"/>
      <c r="E572" s="258"/>
      <c r="F572" s="273"/>
      <c r="G572" s="328"/>
      <c r="H572" s="260"/>
      <c r="I572" s="290"/>
      <c r="J572" s="351"/>
    </row>
    <row r="573" spans="1:10" ht="13.5">
      <c r="A573" s="298"/>
      <c r="B573" s="350"/>
      <c r="C573" s="334"/>
      <c r="D573" s="328"/>
      <c r="E573" s="258"/>
      <c r="F573" s="273"/>
      <c r="G573" s="328"/>
      <c r="H573" s="260"/>
      <c r="I573" s="290"/>
      <c r="J573" s="351"/>
    </row>
    <row r="574" spans="1:10" ht="13.5">
      <c r="A574" s="298"/>
      <c r="B574" s="350"/>
      <c r="C574" s="334"/>
      <c r="D574" s="328"/>
      <c r="E574" s="258"/>
      <c r="F574" s="273"/>
      <c r="G574" s="328"/>
      <c r="H574" s="260"/>
      <c r="I574" s="290"/>
      <c r="J574" s="351"/>
    </row>
    <row r="575" spans="1:10" ht="13.5">
      <c r="A575" s="298"/>
      <c r="B575" s="350"/>
      <c r="C575" s="334"/>
      <c r="D575" s="328"/>
      <c r="E575" s="258"/>
      <c r="F575" s="273"/>
      <c r="G575" s="328"/>
      <c r="H575" s="260"/>
      <c r="I575" s="290"/>
      <c r="J575" s="351"/>
    </row>
    <row r="576" spans="1:10" ht="13.5">
      <c r="A576" s="298"/>
      <c r="B576" s="350"/>
      <c r="C576" s="334"/>
      <c r="D576" s="328"/>
      <c r="E576" s="258"/>
      <c r="F576" s="273"/>
      <c r="G576" s="328"/>
      <c r="H576" s="260"/>
      <c r="I576" s="290"/>
      <c r="J576" s="351"/>
    </row>
    <row r="577" spans="1:10" ht="13.5">
      <c r="A577" s="254"/>
      <c r="B577" s="320"/>
      <c r="C577" s="334"/>
      <c r="D577" s="328"/>
      <c r="E577" s="258"/>
      <c r="F577" s="273"/>
      <c r="G577" s="328"/>
      <c r="H577" s="260"/>
      <c r="I577" s="290"/>
      <c r="J577" s="262"/>
    </row>
    <row r="578" spans="1:10" ht="13.5">
      <c r="A578" s="254"/>
      <c r="B578" s="320"/>
      <c r="C578" s="334"/>
      <c r="D578" s="328"/>
      <c r="E578" s="258"/>
      <c r="F578" s="273"/>
      <c r="G578" s="328"/>
      <c r="H578" s="260"/>
      <c r="I578" s="290"/>
      <c r="J578" s="262"/>
    </row>
    <row r="579" spans="1:10" ht="13.5">
      <c r="A579" s="254"/>
      <c r="B579" s="320"/>
      <c r="C579" s="334"/>
      <c r="D579" s="328"/>
      <c r="E579" s="258"/>
      <c r="F579" s="273"/>
      <c r="G579" s="328"/>
      <c r="H579" s="260"/>
      <c r="I579" s="290"/>
      <c r="J579" s="262"/>
    </row>
    <row r="580" spans="1:10" ht="13.5">
      <c r="A580" s="332"/>
      <c r="B580" s="320"/>
      <c r="C580" s="334"/>
      <c r="D580" s="328"/>
      <c r="E580" s="327"/>
      <c r="F580" s="273"/>
      <c r="G580" s="328"/>
      <c r="H580" s="260"/>
      <c r="I580" s="290"/>
      <c r="J580" s="329"/>
    </row>
    <row r="581" spans="1:10" ht="13.5">
      <c r="A581" s="280"/>
      <c r="B581" s="335"/>
      <c r="C581" s="313"/>
      <c r="D581" s="314"/>
      <c r="E581" s="282"/>
      <c r="F581" s="283"/>
      <c r="G581" s="314"/>
      <c r="H581" s="316"/>
      <c r="I581" s="314"/>
      <c r="J581" s="318"/>
    </row>
    <row r="582" spans="1:10" ht="13.5">
      <c r="A582" s="332"/>
      <c r="B582" s="320"/>
      <c r="C582" s="334"/>
      <c r="D582" s="326"/>
      <c r="E582" s="327"/>
      <c r="F582" s="273"/>
      <c r="G582" s="328"/>
      <c r="H582" s="291"/>
      <c r="I582" s="326"/>
      <c r="J582" s="329"/>
    </row>
    <row r="583" spans="1:10" ht="13.5">
      <c r="A583" s="332"/>
      <c r="B583" s="320"/>
      <c r="C583" s="256"/>
      <c r="D583" s="326"/>
      <c r="E583" s="327"/>
      <c r="F583" s="273"/>
      <c r="G583" s="326"/>
      <c r="H583" s="272"/>
      <c r="I583" s="326"/>
      <c r="J583" s="329"/>
    </row>
    <row r="584" spans="1:10" ht="13.5">
      <c r="A584" s="332"/>
      <c r="B584" s="320"/>
      <c r="C584" s="348"/>
      <c r="D584" s="326"/>
      <c r="E584" s="327"/>
      <c r="F584" s="273"/>
      <c r="G584" s="326"/>
      <c r="H584" s="272"/>
      <c r="I584" s="326"/>
      <c r="J584" s="329"/>
    </row>
    <row r="585" spans="1:10" ht="13.5">
      <c r="A585" s="332"/>
      <c r="B585" s="320"/>
      <c r="C585" s="256"/>
      <c r="D585" s="326"/>
      <c r="E585" s="327"/>
      <c r="F585" s="273"/>
      <c r="G585" s="328"/>
      <c r="H585" s="291"/>
      <c r="I585" s="326"/>
      <c r="J585" s="329"/>
    </row>
    <row r="586" spans="1:10" ht="13.5">
      <c r="A586" s="263"/>
      <c r="B586" s="342"/>
      <c r="C586" s="343"/>
      <c r="D586" s="270"/>
      <c r="E586" s="267"/>
      <c r="F586" s="268"/>
      <c r="G586" s="270"/>
      <c r="H586" s="274"/>
      <c r="I586" s="270"/>
      <c r="J586" s="271"/>
    </row>
    <row r="587" spans="1:10" ht="13.5">
      <c r="A587" s="332"/>
      <c r="B587" s="320"/>
      <c r="C587" s="334"/>
      <c r="D587" s="326"/>
      <c r="E587" s="327"/>
      <c r="F587" s="273"/>
      <c r="G587" s="326"/>
      <c r="H587" s="272"/>
      <c r="I587" s="326"/>
      <c r="J587" s="329"/>
    </row>
    <row r="588" spans="1:10" ht="13.5">
      <c r="A588" s="332"/>
      <c r="B588" s="320"/>
      <c r="C588" s="256"/>
      <c r="D588" s="326"/>
      <c r="E588" s="327"/>
      <c r="F588" s="273"/>
      <c r="G588" s="326"/>
      <c r="H588" s="272"/>
      <c r="I588" s="326"/>
      <c r="J588" s="329"/>
    </row>
    <row r="589" spans="1:10" ht="13.5">
      <c r="A589" s="332"/>
      <c r="B589" s="320"/>
      <c r="C589" s="348"/>
      <c r="D589" s="326"/>
      <c r="E589" s="327"/>
      <c r="F589" s="273"/>
      <c r="G589" s="326"/>
      <c r="H589" s="272"/>
      <c r="I589" s="326"/>
      <c r="J589" s="329"/>
    </row>
    <row r="590" spans="1:10" ht="13.5">
      <c r="A590" s="332"/>
      <c r="B590" s="320"/>
      <c r="C590" s="256"/>
      <c r="D590" s="326"/>
      <c r="E590" s="327"/>
      <c r="F590" s="273"/>
      <c r="G590" s="328"/>
      <c r="H590" s="291"/>
      <c r="I590" s="326"/>
      <c r="J590" s="329"/>
    </row>
    <row r="591" spans="1:10" ht="13.5">
      <c r="A591" s="263"/>
      <c r="B591" s="342"/>
      <c r="C591" s="343"/>
      <c r="D591" s="270"/>
      <c r="E591" s="267"/>
      <c r="F591" s="268"/>
      <c r="G591" s="270"/>
      <c r="H591" s="274"/>
      <c r="I591" s="270"/>
      <c r="J591" s="271"/>
    </row>
    <row r="592" spans="1:10" ht="13.5">
      <c r="A592" s="332"/>
      <c r="B592" s="320"/>
      <c r="C592" s="334"/>
      <c r="D592" s="326"/>
      <c r="E592" s="327"/>
      <c r="F592" s="273"/>
      <c r="G592" s="326"/>
      <c r="H592" s="272"/>
      <c r="I592" s="326"/>
      <c r="J592" s="329"/>
    </row>
    <row r="593" spans="1:10" ht="13.5">
      <c r="A593" s="332"/>
      <c r="B593" s="320"/>
      <c r="C593" s="256"/>
      <c r="D593" s="326"/>
      <c r="E593" s="327"/>
      <c r="F593" s="273"/>
      <c r="G593" s="326"/>
      <c r="H593" s="272"/>
      <c r="I593" s="326"/>
      <c r="J593" s="329"/>
    </row>
    <row r="594" spans="1:10" ht="13.5">
      <c r="A594" s="332"/>
      <c r="B594" s="320"/>
      <c r="C594" s="348"/>
      <c r="D594" s="326"/>
      <c r="E594" s="327"/>
      <c r="F594" s="273"/>
      <c r="G594" s="326"/>
      <c r="H594" s="272"/>
      <c r="I594" s="326"/>
      <c r="J594" s="329"/>
    </row>
    <row r="595" spans="1:10" ht="13.5">
      <c r="A595" s="332"/>
      <c r="B595" s="320"/>
      <c r="C595" s="256"/>
      <c r="D595" s="326"/>
      <c r="E595" s="327"/>
      <c r="F595" s="273"/>
      <c r="G595" s="328"/>
      <c r="H595" s="291"/>
      <c r="I595" s="326"/>
      <c r="J595" s="329"/>
    </row>
    <row r="596" spans="1:10" ht="13.5">
      <c r="A596" s="263"/>
      <c r="B596" s="342"/>
      <c r="C596" s="343"/>
      <c r="D596" s="270"/>
      <c r="E596" s="267"/>
      <c r="F596" s="268"/>
      <c r="G596" s="270"/>
      <c r="H596" s="274"/>
      <c r="I596" s="270"/>
      <c r="J596" s="271"/>
    </row>
    <row r="597" spans="1:10" ht="13.5">
      <c r="A597" s="332"/>
      <c r="B597" s="320"/>
      <c r="C597" s="334"/>
      <c r="D597" s="326"/>
      <c r="E597" s="327"/>
      <c r="F597" s="273"/>
      <c r="G597" s="326"/>
      <c r="H597" s="272"/>
      <c r="I597" s="326"/>
      <c r="J597" s="329"/>
    </row>
    <row r="598" spans="1:10" ht="13.5">
      <c r="A598" s="332"/>
      <c r="B598" s="320"/>
      <c r="C598" s="256"/>
      <c r="D598" s="326"/>
      <c r="E598" s="327"/>
      <c r="F598" s="273"/>
      <c r="G598" s="326"/>
      <c r="H598" s="272"/>
      <c r="I598" s="326"/>
      <c r="J598" s="329"/>
    </row>
    <row r="599" spans="1:10" ht="13.5">
      <c r="A599" s="332"/>
      <c r="B599" s="320"/>
      <c r="C599" s="348"/>
      <c r="D599" s="326"/>
      <c r="E599" s="327"/>
      <c r="F599" s="273"/>
      <c r="G599" s="326"/>
      <c r="H599" s="272"/>
      <c r="I599" s="326"/>
      <c r="J599" s="329"/>
    </row>
    <row r="600" spans="1:10" ht="13.5">
      <c r="A600" s="332"/>
      <c r="B600" s="320"/>
      <c r="C600" s="256"/>
      <c r="D600" s="326"/>
      <c r="E600" s="327"/>
      <c r="F600" s="273"/>
      <c r="G600" s="328"/>
      <c r="H600" s="291"/>
      <c r="I600" s="326"/>
      <c r="J600" s="329"/>
    </row>
    <row r="601" spans="1:10" ht="13.5">
      <c r="A601" s="280"/>
      <c r="B601" s="277"/>
      <c r="C601" s="265"/>
      <c r="D601" s="281"/>
      <c r="E601" s="282"/>
      <c r="F601" s="283"/>
      <c r="G601" s="281"/>
      <c r="H601" s="269"/>
      <c r="I601" s="281"/>
      <c r="J601" s="284"/>
    </row>
    <row r="602" spans="1:10" ht="13.5">
      <c r="A602" s="298"/>
      <c r="B602" s="350"/>
      <c r="C602" s="256"/>
      <c r="D602" s="257"/>
      <c r="E602" s="258"/>
      <c r="F602" s="259"/>
      <c r="G602" s="257"/>
      <c r="H602" s="260"/>
      <c r="I602" s="302"/>
      <c r="J602" s="351"/>
    </row>
    <row r="603" spans="1:10" ht="13.5">
      <c r="A603" s="254"/>
      <c r="B603" s="255"/>
      <c r="C603" s="256"/>
      <c r="D603" s="261"/>
      <c r="E603" s="258"/>
      <c r="F603" s="259"/>
      <c r="G603" s="261"/>
      <c r="H603" s="260"/>
      <c r="I603" s="257"/>
      <c r="J603" s="262"/>
    </row>
    <row r="604" spans="1:10" ht="13.5">
      <c r="A604" s="263"/>
      <c r="B604" s="264"/>
      <c r="C604" s="265"/>
      <c r="D604" s="270"/>
      <c r="E604" s="267"/>
      <c r="F604" s="268"/>
      <c r="G604" s="270"/>
      <c r="H604" s="274"/>
      <c r="I604" s="266"/>
      <c r="J604" s="271"/>
    </row>
    <row r="605" spans="1:10" ht="13.5">
      <c r="A605" s="254"/>
      <c r="B605" s="255"/>
      <c r="C605" s="256"/>
      <c r="D605" s="261"/>
      <c r="E605" s="258"/>
      <c r="F605" s="259"/>
      <c r="G605" s="261"/>
      <c r="H605" s="276"/>
      <c r="I605" s="257"/>
      <c r="J605" s="262"/>
    </row>
    <row r="606" spans="1:10" ht="13.5">
      <c r="A606" s="280"/>
      <c r="B606" s="288"/>
      <c r="C606" s="313"/>
      <c r="D606" s="314"/>
      <c r="E606" s="282"/>
      <c r="F606" s="283"/>
      <c r="G606" s="314"/>
      <c r="H606" s="316"/>
      <c r="I606" s="317"/>
      <c r="J606" s="318"/>
    </row>
    <row r="607" spans="1:10" ht="13.5">
      <c r="A607" s="298"/>
      <c r="B607" s="322"/>
      <c r="C607" s="256"/>
      <c r="D607" s="261"/>
      <c r="E607" s="258"/>
      <c r="F607" s="259"/>
      <c r="G607" s="261"/>
      <c r="H607" s="276"/>
      <c r="I607" s="257"/>
      <c r="J607" s="301"/>
    </row>
    <row r="608" spans="1:10" ht="13.5">
      <c r="A608" s="280"/>
      <c r="B608" s="288"/>
      <c r="C608" s="313"/>
      <c r="D608" s="314"/>
      <c r="E608" s="282"/>
      <c r="F608" s="283"/>
      <c r="G608" s="314"/>
      <c r="H608" s="316"/>
      <c r="I608" s="317"/>
      <c r="J608" s="318"/>
    </row>
    <row r="609" spans="1:10" ht="13.5">
      <c r="A609" s="298"/>
      <c r="B609" s="322"/>
      <c r="C609" s="256"/>
      <c r="D609" s="261"/>
      <c r="E609" s="258"/>
      <c r="F609" s="259"/>
      <c r="G609" s="261"/>
      <c r="H609" s="276"/>
      <c r="I609" s="257"/>
      <c r="J609" s="301"/>
    </row>
    <row r="610" spans="1:10" ht="13.5">
      <c r="A610" s="298"/>
      <c r="B610" s="322"/>
      <c r="C610" s="256"/>
      <c r="D610" s="261"/>
      <c r="E610" s="258"/>
      <c r="F610" s="259"/>
      <c r="G610" s="261"/>
      <c r="H610" s="276"/>
      <c r="I610" s="257"/>
      <c r="J610" s="301"/>
    </row>
    <row r="611" spans="1:10" ht="13.5">
      <c r="A611" s="254"/>
      <c r="B611" s="320"/>
      <c r="C611" s="256"/>
      <c r="D611" s="261"/>
      <c r="E611" s="258"/>
      <c r="F611" s="259"/>
      <c r="G611" s="261"/>
      <c r="H611" s="276"/>
      <c r="I611" s="257"/>
      <c r="J611" s="262"/>
    </row>
    <row r="612" spans="1:10" ht="13.5">
      <c r="A612" s="280"/>
      <c r="B612" s="335"/>
      <c r="C612" s="313"/>
      <c r="D612" s="314"/>
      <c r="E612" s="282"/>
      <c r="F612" s="283"/>
      <c r="G612" s="314"/>
      <c r="H612" s="316"/>
      <c r="I612" s="317"/>
      <c r="J612" s="318"/>
    </row>
    <row r="613" spans="1:10" ht="13.5">
      <c r="A613" s="254"/>
      <c r="B613" s="255"/>
      <c r="C613" s="256"/>
      <c r="D613" s="261"/>
      <c r="E613" s="258"/>
      <c r="F613" s="259"/>
      <c r="G613" s="261"/>
      <c r="H613" s="276"/>
      <c r="I613" s="261"/>
      <c r="J613" s="262"/>
    </row>
    <row r="614" spans="1:10" ht="13.5">
      <c r="A614" s="280"/>
      <c r="B614" s="288"/>
      <c r="C614" s="313"/>
      <c r="D614" s="314"/>
      <c r="E614" s="282"/>
      <c r="F614" s="283"/>
      <c r="G614" s="314"/>
      <c r="H614" s="316"/>
      <c r="I614" s="314"/>
      <c r="J614" s="318"/>
    </row>
    <row r="615" spans="1:10" ht="13.5">
      <c r="A615" s="254"/>
      <c r="B615" s="320"/>
      <c r="C615" s="256"/>
      <c r="D615" s="261"/>
      <c r="E615" s="258"/>
      <c r="F615" s="259"/>
      <c r="G615" s="261"/>
      <c r="H615" s="276"/>
      <c r="I615" s="257"/>
      <c r="J615" s="262"/>
    </row>
    <row r="616" spans="1:10" ht="13.5">
      <c r="A616" s="280"/>
      <c r="B616" s="335"/>
      <c r="C616" s="313"/>
      <c r="D616" s="314"/>
      <c r="E616" s="282"/>
      <c r="F616" s="283"/>
      <c r="G616" s="314"/>
      <c r="H616" s="316"/>
      <c r="I616" s="317"/>
      <c r="J616" s="318"/>
    </row>
    <row r="617" spans="1:10" ht="13.5">
      <c r="A617" s="298"/>
      <c r="B617" s="341"/>
      <c r="C617" s="256"/>
      <c r="D617" s="261"/>
      <c r="E617" s="258"/>
      <c r="F617" s="259"/>
      <c r="G617" s="261"/>
      <c r="H617" s="276"/>
      <c r="I617" s="257"/>
      <c r="J617" s="301"/>
    </row>
    <row r="618" spans="1:10" ht="13.5">
      <c r="A618" s="298"/>
      <c r="B618" s="341"/>
      <c r="C618" s="256"/>
      <c r="D618" s="261"/>
      <c r="E618" s="258"/>
      <c r="F618" s="259"/>
      <c r="G618" s="261"/>
      <c r="H618" s="276"/>
      <c r="I618" s="257"/>
      <c r="J618" s="301"/>
    </row>
    <row r="619" spans="1:10" ht="13.5">
      <c r="A619" s="298"/>
      <c r="B619" s="341"/>
      <c r="C619" s="256"/>
      <c r="D619" s="261"/>
      <c r="E619" s="258"/>
      <c r="F619" s="259"/>
      <c r="G619" s="261"/>
      <c r="H619" s="276"/>
      <c r="I619" s="257"/>
      <c r="J619" s="301"/>
    </row>
    <row r="620" spans="1:10" ht="13.5">
      <c r="A620" s="298"/>
      <c r="B620" s="341"/>
      <c r="C620" s="256"/>
      <c r="D620" s="261"/>
      <c r="E620" s="258"/>
      <c r="F620" s="259"/>
      <c r="G620" s="261"/>
      <c r="H620" s="276"/>
      <c r="I620" s="257"/>
      <c r="J620" s="301"/>
    </row>
    <row r="621" spans="1:10" ht="13.5">
      <c r="A621" s="298"/>
      <c r="B621" s="341"/>
      <c r="C621" s="256"/>
      <c r="D621" s="261"/>
      <c r="E621" s="258"/>
      <c r="F621" s="259"/>
      <c r="G621" s="261"/>
      <c r="H621" s="276"/>
      <c r="I621" s="257"/>
      <c r="J621" s="301"/>
    </row>
    <row r="622" spans="1:10" ht="13.5">
      <c r="A622" s="298"/>
      <c r="B622" s="341"/>
      <c r="C622" s="256"/>
      <c r="D622" s="261"/>
      <c r="E622" s="258"/>
      <c r="F622" s="259"/>
      <c r="G622" s="261"/>
      <c r="H622" s="276"/>
      <c r="I622" s="257"/>
      <c r="J622" s="301"/>
    </row>
    <row r="623" spans="1:10" ht="13.5">
      <c r="A623" s="298"/>
      <c r="B623" s="341"/>
      <c r="C623" s="256"/>
      <c r="D623" s="261"/>
      <c r="E623" s="258"/>
      <c r="F623" s="259"/>
      <c r="G623" s="261"/>
      <c r="H623" s="276"/>
      <c r="I623" s="257"/>
      <c r="J623" s="301"/>
    </row>
    <row r="624" spans="1:10" ht="13.5">
      <c r="A624" s="298"/>
      <c r="B624" s="341"/>
      <c r="C624" s="256"/>
      <c r="D624" s="261"/>
      <c r="E624" s="258"/>
      <c r="F624" s="259"/>
      <c r="G624" s="261"/>
      <c r="H624" s="276"/>
      <c r="I624" s="257"/>
      <c r="J624" s="301"/>
    </row>
    <row r="625" spans="1:10" ht="13.5">
      <c r="A625" s="298"/>
      <c r="B625" s="341"/>
      <c r="C625" s="256"/>
      <c r="D625" s="261"/>
      <c r="E625" s="258"/>
      <c r="F625" s="259"/>
      <c r="G625" s="261"/>
      <c r="H625" s="276"/>
      <c r="I625" s="257"/>
      <c r="J625" s="301"/>
    </row>
    <row r="626" spans="1:10" ht="13.5">
      <c r="A626" s="280"/>
      <c r="B626" s="335"/>
      <c r="C626" s="313"/>
      <c r="D626" s="314"/>
      <c r="E626" s="282"/>
      <c r="F626" s="283"/>
      <c r="G626" s="314"/>
      <c r="H626" s="316"/>
      <c r="I626" s="317"/>
      <c r="J626" s="318"/>
    </row>
    <row r="627" spans="1:10" ht="13.5">
      <c r="A627" s="298"/>
      <c r="B627" s="341"/>
      <c r="C627" s="256"/>
      <c r="D627" s="261"/>
      <c r="E627" s="258"/>
      <c r="F627" s="259"/>
      <c r="G627" s="261"/>
      <c r="H627" s="276"/>
      <c r="I627" s="257"/>
      <c r="J627" s="301"/>
    </row>
    <row r="628" spans="1:10" ht="13.5">
      <c r="A628" s="280"/>
      <c r="B628" s="335"/>
      <c r="C628" s="313"/>
      <c r="D628" s="314"/>
      <c r="E628" s="282"/>
      <c r="F628" s="283"/>
      <c r="G628" s="314"/>
      <c r="H628" s="316"/>
      <c r="I628" s="317"/>
      <c r="J628" s="318"/>
    </row>
    <row r="629" spans="1:10" ht="13.5">
      <c r="A629" s="254"/>
      <c r="B629" s="255"/>
      <c r="C629" s="256"/>
      <c r="D629" s="261"/>
      <c r="E629" s="258"/>
      <c r="F629" s="259"/>
      <c r="G629" s="261"/>
      <c r="H629" s="276"/>
      <c r="I629" s="257"/>
      <c r="J629" s="262"/>
    </row>
    <row r="630" spans="1:10" ht="13.5">
      <c r="A630" s="280"/>
      <c r="B630" s="288"/>
      <c r="C630" s="313"/>
      <c r="D630" s="314"/>
      <c r="E630" s="282"/>
      <c r="F630" s="283"/>
      <c r="G630" s="314"/>
      <c r="H630" s="316"/>
      <c r="I630" s="317"/>
      <c r="J630" s="318"/>
    </row>
    <row r="631" spans="1:10" ht="13.5">
      <c r="A631" s="254"/>
      <c r="B631" s="255"/>
      <c r="C631" s="256"/>
      <c r="D631" s="261"/>
      <c r="E631" s="258"/>
      <c r="F631" s="259"/>
      <c r="G631" s="261"/>
      <c r="H631" s="276"/>
      <c r="I631" s="261"/>
      <c r="J631" s="262"/>
    </row>
    <row r="632" spans="1:10" ht="13.5">
      <c r="A632" s="280"/>
      <c r="B632" s="277"/>
      <c r="C632" s="265"/>
      <c r="D632" s="281"/>
      <c r="E632" s="282"/>
      <c r="F632" s="283"/>
      <c r="G632" s="281"/>
      <c r="H632" s="269"/>
      <c r="I632" s="281"/>
      <c r="J632" s="284"/>
    </row>
    <row r="633" spans="1:10" ht="13.5">
      <c r="A633" s="254"/>
      <c r="B633" s="255"/>
      <c r="C633" s="256"/>
      <c r="D633" s="261"/>
      <c r="E633" s="258"/>
      <c r="F633" s="259"/>
      <c r="G633" s="261"/>
      <c r="H633" s="276"/>
      <c r="I633" s="261"/>
      <c r="J633" s="262"/>
    </row>
    <row r="634" spans="1:10" ht="13.5">
      <c r="A634" s="280"/>
      <c r="B634" s="277"/>
      <c r="C634" s="265"/>
      <c r="D634" s="281"/>
      <c r="E634" s="282"/>
      <c r="F634" s="283"/>
      <c r="G634" s="281"/>
      <c r="H634" s="269"/>
      <c r="I634" s="281"/>
      <c r="J634" s="284"/>
    </row>
    <row r="635" spans="1:10" ht="13.5">
      <c r="A635" s="254"/>
      <c r="B635" s="255"/>
      <c r="C635" s="256"/>
      <c r="D635" s="261"/>
      <c r="E635" s="258"/>
      <c r="F635" s="259"/>
      <c r="G635" s="261"/>
      <c r="H635" s="276"/>
      <c r="I635" s="261"/>
      <c r="J635" s="262"/>
    </row>
    <row r="636" spans="1:10" ht="13.5">
      <c r="A636" s="254"/>
      <c r="B636" s="255"/>
      <c r="C636" s="256"/>
      <c r="D636" s="261"/>
      <c r="E636" s="258"/>
      <c r="F636" s="259"/>
      <c r="G636" s="261"/>
      <c r="H636" s="276"/>
      <c r="I636" s="261"/>
      <c r="J636" s="262"/>
    </row>
    <row r="637" spans="1:10" ht="13.5">
      <c r="A637" s="254"/>
      <c r="B637" s="255"/>
      <c r="C637" s="256"/>
      <c r="D637" s="261"/>
      <c r="E637" s="258"/>
      <c r="F637" s="259"/>
      <c r="G637" s="261"/>
      <c r="H637" s="276"/>
      <c r="I637" s="261"/>
      <c r="J637" s="262"/>
    </row>
    <row r="638" spans="1:10" ht="13.5">
      <c r="A638" s="280"/>
      <c r="B638" s="277"/>
      <c r="C638" s="265"/>
      <c r="D638" s="281"/>
      <c r="E638" s="282"/>
      <c r="F638" s="283"/>
      <c r="G638" s="281"/>
      <c r="H638" s="269"/>
      <c r="I638" s="281"/>
      <c r="J638" s="284"/>
    </row>
    <row r="639" spans="1:10" ht="13.5">
      <c r="A639" s="352"/>
      <c r="B639" s="353"/>
      <c r="C639" s="354"/>
      <c r="D639" s="355"/>
      <c r="E639" s="356"/>
      <c r="F639" s="357"/>
      <c r="G639" s="355"/>
      <c r="H639" s="358"/>
      <c r="I639" s="355"/>
      <c r="J639" s="359"/>
    </row>
    <row r="640" spans="1:10" ht="13.5">
      <c r="A640" s="280"/>
      <c r="B640" s="277"/>
      <c r="C640" s="265"/>
      <c r="D640" s="281"/>
      <c r="E640" s="282"/>
      <c r="F640" s="283"/>
      <c r="G640" s="281"/>
      <c r="H640" s="269"/>
      <c r="I640" s="281"/>
      <c r="J640" s="284"/>
    </row>
    <row r="641" spans="1:10" ht="13.5">
      <c r="A641" s="254"/>
      <c r="B641" s="320"/>
      <c r="C641" s="256"/>
      <c r="D641" s="261"/>
      <c r="E641" s="258"/>
      <c r="F641" s="259"/>
      <c r="G641" s="261"/>
      <c r="H641" s="276"/>
      <c r="I641" s="261"/>
      <c r="J641" s="360"/>
    </row>
    <row r="642" spans="1:10" ht="13.5">
      <c r="A642" s="254"/>
      <c r="B642" s="320"/>
      <c r="C642" s="256"/>
      <c r="D642" s="336"/>
      <c r="E642" s="258"/>
      <c r="F642" s="259"/>
      <c r="G642" s="261"/>
      <c r="H642" s="276"/>
      <c r="I642" s="261"/>
      <c r="J642" s="262"/>
    </row>
    <row r="643" spans="1:10" ht="13.5">
      <c r="A643" s="254"/>
      <c r="B643" s="320"/>
      <c r="C643" s="256"/>
      <c r="D643" s="336"/>
      <c r="E643" s="258"/>
      <c r="F643" s="259"/>
      <c r="G643" s="261"/>
      <c r="H643" s="276"/>
      <c r="I643" s="261"/>
      <c r="J643" s="262"/>
    </row>
    <row r="644" spans="1:10" ht="13.5">
      <c r="A644" s="254"/>
      <c r="B644" s="320"/>
      <c r="C644" s="334"/>
      <c r="D644" s="336"/>
      <c r="E644" s="258"/>
      <c r="F644" s="259"/>
      <c r="G644" s="261"/>
      <c r="H644" s="276"/>
      <c r="I644" s="261"/>
      <c r="J644" s="262"/>
    </row>
    <row r="645" spans="1:10" ht="13.5">
      <c r="A645" s="280"/>
      <c r="B645" s="361"/>
      <c r="C645" s="265"/>
      <c r="D645" s="281"/>
      <c r="E645" s="282"/>
      <c r="F645" s="283"/>
      <c r="G645" s="281"/>
      <c r="H645" s="269"/>
      <c r="I645" s="281"/>
      <c r="J645" s="284"/>
    </row>
    <row r="646" spans="1:10" ht="13.5">
      <c r="A646" s="254"/>
      <c r="B646" s="320"/>
      <c r="C646" s="333"/>
      <c r="D646" s="336"/>
      <c r="E646" s="258"/>
      <c r="F646" s="259"/>
      <c r="G646" s="261"/>
      <c r="H646" s="337"/>
      <c r="I646" s="336"/>
      <c r="J646" s="262"/>
    </row>
    <row r="647" spans="1:10" ht="13.5">
      <c r="A647" s="254"/>
      <c r="B647" s="320"/>
      <c r="C647" s="256"/>
      <c r="D647" s="336"/>
      <c r="E647" s="258"/>
      <c r="F647" s="259"/>
      <c r="G647" s="261"/>
      <c r="H647" s="276"/>
      <c r="I647" s="336"/>
      <c r="J647" s="262"/>
    </row>
    <row r="648" spans="1:10" ht="13.5">
      <c r="A648" s="254"/>
      <c r="B648" s="320"/>
      <c r="C648" s="256"/>
      <c r="D648" s="336"/>
      <c r="E648" s="258"/>
      <c r="F648" s="259"/>
      <c r="G648" s="261"/>
      <c r="H648" s="276"/>
      <c r="I648" s="336"/>
      <c r="J648" s="262"/>
    </row>
    <row r="649" spans="1:10" ht="13.5">
      <c r="A649" s="254"/>
      <c r="B649" s="320"/>
      <c r="C649" s="334"/>
      <c r="D649" s="336"/>
      <c r="E649" s="258"/>
      <c r="F649" s="259"/>
      <c r="G649" s="261"/>
      <c r="H649" s="276"/>
      <c r="I649" s="336"/>
      <c r="J649" s="262"/>
    </row>
    <row r="650" spans="1:10" ht="13.5">
      <c r="A650" s="280"/>
      <c r="B650" s="277"/>
      <c r="C650" s="265"/>
      <c r="D650" s="281"/>
      <c r="E650" s="282"/>
      <c r="F650" s="283"/>
      <c r="G650" s="281"/>
      <c r="H650" s="269"/>
      <c r="I650" s="281"/>
      <c r="J650" s="284"/>
    </row>
    <row r="651" spans="1:10" ht="13.5">
      <c r="A651" s="254"/>
      <c r="B651" s="320"/>
      <c r="C651" s="333"/>
      <c r="D651" s="336"/>
      <c r="E651" s="258"/>
      <c r="F651" s="259"/>
      <c r="G651" s="261"/>
      <c r="H651" s="337"/>
      <c r="I651" s="336"/>
      <c r="J651" s="262"/>
    </row>
    <row r="652" spans="1:10" ht="13.5">
      <c r="A652" s="254"/>
      <c r="B652" s="320"/>
      <c r="C652" s="256"/>
      <c r="D652" s="336"/>
      <c r="E652" s="258"/>
      <c r="F652" s="259"/>
      <c r="G652" s="261"/>
      <c r="H652" s="276"/>
      <c r="I652" s="336"/>
      <c r="J652" s="262"/>
    </row>
    <row r="653" spans="1:10" ht="13.5">
      <c r="A653" s="254"/>
      <c r="B653" s="320"/>
      <c r="C653" s="256"/>
      <c r="D653" s="336"/>
      <c r="E653" s="258"/>
      <c r="F653" s="259"/>
      <c r="G653" s="261"/>
      <c r="H653" s="276"/>
      <c r="I653" s="336"/>
      <c r="J653" s="262"/>
    </row>
    <row r="654" spans="1:10" ht="13.5">
      <c r="A654" s="254"/>
      <c r="B654" s="320"/>
      <c r="C654" s="334"/>
      <c r="D654" s="336"/>
      <c r="E654" s="258"/>
      <c r="F654" s="259"/>
      <c r="G654" s="261"/>
      <c r="H654" s="276"/>
      <c r="I654" s="336"/>
      <c r="J654" s="262"/>
    </row>
    <row r="655" spans="1:10" ht="13.5">
      <c r="A655" s="280"/>
      <c r="B655" s="277"/>
      <c r="C655" s="265"/>
      <c r="D655" s="281"/>
      <c r="E655" s="282"/>
      <c r="F655" s="283"/>
      <c r="G655" s="281"/>
      <c r="H655" s="269"/>
      <c r="I655" s="281"/>
      <c r="J655" s="284"/>
    </row>
    <row r="656" spans="1:10" ht="13.5">
      <c r="A656" s="254"/>
      <c r="B656" s="320"/>
      <c r="C656" s="333"/>
      <c r="D656" s="336"/>
      <c r="E656" s="258"/>
      <c r="F656" s="259"/>
      <c r="G656" s="261"/>
      <c r="H656" s="337"/>
      <c r="I656" s="336"/>
      <c r="J656" s="262"/>
    </row>
    <row r="657" spans="1:10" ht="13.5">
      <c r="A657" s="254"/>
      <c r="B657" s="320"/>
      <c r="C657" s="256"/>
      <c r="D657" s="336"/>
      <c r="E657" s="258"/>
      <c r="F657" s="259"/>
      <c r="G657" s="261"/>
      <c r="H657" s="276"/>
      <c r="I657" s="336"/>
      <c r="J657" s="262"/>
    </row>
    <row r="658" spans="1:10" ht="13.5">
      <c r="A658" s="254"/>
      <c r="B658" s="320"/>
      <c r="C658" s="256"/>
      <c r="D658" s="336"/>
      <c r="E658" s="258"/>
      <c r="F658" s="259"/>
      <c r="G658" s="261"/>
      <c r="H658" s="276"/>
      <c r="I658" s="336"/>
      <c r="J658" s="262"/>
    </row>
    <row r="659" spans="1:10" ht="13.5">
      <c r="A659" s="254"/>
      <c r="B659" s="320"/>
      <c r="C659" s="334"/>
      <c r="D659" s="336"/>
      <c r="E659" s="258"/>
      <c r="F659" s="259"/>
      <c r="G659" s="261"/>
      <c r="H659" s="276"/>
      <c r="I659" s="336"/>
      <c r="J659" s="262"/>
    </row>
    <row r="660" spans="1:10" ht="13.5">
      <c r="A660" s="280"/>
      <c r="B660" s="277"/>
      <c r="C660" s="265"/>
      <c r="D660" s="281"/>
      <c r="E660" s="282"/>
      <c r="F660" s="283"/>
      <c r="G660" s="281"/>
      <c r="H660" s="269"/>
      <c r="I660" s="281"/>
      <c r="J660" s="284"/>
    </row>
    <row r="661" spans="1:10" ht="13.5">
      <c r="A661" s="254"/>
      <c r="B661" s="320"/>
      <c r="C661" s="333"/>
      <c r="D661" s="336"/>
      <c r="E661" s="258"/>
      <c r="F661" s="259"/>
      <c r="G661" s="261"/>
      <c r="H661" s="337"/>
      <c r="I661" s="336"/>
      <c r="J661" s="262"/>
    </row>
    <row r="662" spans="1:10" ht="13.5">
      <c r="A662" s="254"/>
      <c r="B662" s="320"/>
      <c r="C662" s="256"/>
      <c r="D662" s="336"/>
      <c r="E662" s="258"/>
      <c r="F662" s="259"/>
      <c r="G662" s="261"/>
      <c r="H662" s="276"/>
      <c r="I662" s="336"/>
      <c r="J662" s="262"/>
    </row>
    <row r="663" spans="1:10" ht="13.5">
      <c r="A663" s="254"/>
      <c r="B663" s="320"/>
      <c r="C663" s="256"/>
      <c r="D663" s="336"/>
      <c r="E663" s="258"/>
      <c r="F663" s="259"/>
      <c r="G663" s="261"/>
      <c r="H663" s="276"/>
      <c r="I663" s="336"/>
      <c r="J663" s="262"/>
    </row>
    <row r="664" spans="1:10" ht="13.5">
      <c r="A664" s="254"/>
      <c r="B664" s="320"/>
      <c r="C664" s="334"/>
      <c r="D664" s="336"/>
      <c r="E664" s="258"/>
      <c r="F664" s="259"/>
      <c r="G664" s="261"/>
      <c r="H664" s="276"/>
      <c r="I664" s="336"/>
      <c r="J664" s="262"/>
    </row>
    <row r="665" spans="1:10" ht="13.5">
      <c r="A665" s="280"/>
      <c r="B665" s="277"/>
      <c r="C665" s="265"/>
      <c r="D665" s="281"/>
      <c r="E665" s="282"/>
      <c r="F665" s="283"/>
      <c r="G665" s="281"/>
      <c r="H665" s="269"/>
      <c r="I665" s="281"/>
      <c r="J665" s="284"/>
    </row>
    <row r="666" spans="1:10" ht="13.5">
      <c r="A666" s="254"/>
      <c r="B666" s="320"/>
      <c r="C666" s="333"/>
      <c r="D666" s="336"/>
      <c r="E666" s="258"/>
      <c r="F666" s="259"/>
      <c r="G666" s="261"/>
      <c r="H666" s="337"/>
      <c r="I666" s="336"/>
      <c r="J666" s="262"/>
    </row>
    <row r="667" spans="1:10" ht="13.5">
      <c r="A667" s="254"/>
      <c r="B667" s="320"/>
      <c r="C667" s="256"/>
      <c r="D667" s="336"/>
      <c r="E667" s="258"/>
      <c r="F667" s="259"/>
      <c r="G667" s="261"/>
      <c r="H667" s="276"/>
      <c r="I667" s="336"/>
      <c r="J667" s="262"/>
    </row>
    <row r="668" spans="1:10" ht="13.5">
      <c r="A668" s="254"/>
      <c r="B668" s="320"/>
      <c r="C668" s="256"/>
      <c r="D668" s="336"/>
      <c r="E668" s="258"/>
      <c r="F668" s="259"/>
      <c r="G668" s="261"/>
      <c r="H668" s="276"/>
      <c r="I668" s="336"/>
      <c r="J668" s="262"/>
    </row>
    <row r="669" spans="1:10" ht="13.5">
      <c r="A669" s="254"/>
      <c r="B669" s="320"/>
      <c r="C669" s="334"/>
      <c r="D669" s="336"/>
      <c r="E669" s="258"/>
      <c r="F669" s="259"/>
      <c r="G669" s="261"/>
      <c r="H669" s="276"/>
      <c r="I669" s="336"/>
      <c r="J669" s="262"/>
    </row>
    <row r="670" spans="1:10" ht="13.5">
      <c r="A670" s="280"/>
      <c r="B670" s="277"/>
      <c r="C670" s="265"/>
      <c r="D670" s="281"/>
      <c r="E670" s="282"/>
      <c r="F670" s="283"/>
      <c r="G670" s="281"/>
      <c r="H670" s="269"/>
      <c r="I670" s="281"/>
      <c r="J670" s="284"/>
    </row>
    <row r="671" spans="1:10" ht="13.5">
      <c r="A671" s="254"/>
      <c r="B671" s="320"/>
      <c r="C671" s="333"/>
      <c r="D671" s="336"/>
      <c r="E671" s="258"/>
      <c r="F671" s="259"/>
      <c r="G671" s="261"/>
      <c r="H671" s="337"/>
      <c r="I671" s="336"/>
      <c r="J671" s="262"/>
    </row>
    <row r="672" spans="1:10" ht="13.5">
      <c r="A672" s="254"/>
      <c r="B672" s="320"/>
      <c r="C672" s="256"/>
      <c r="D672" s="336"/>
      <c r="E672" s="258"/>
      <c r="F672" s="259"/>
      <c r="G672" s="261"/>
      <c r="H672" s="276"/>
      <c r="I672" s="336"/>
      <c r="J672" s="262"/>
    </row>
    <row r="673" spans="1:10" ht="13.5">
      <c r="A673" s="254"/>
      <c r="B673" s="320"/>
      <c r="C673" s="256"/>
      <c r="D673" s="336"/>
      <c r="E673" s="258"/>
      <c r="F673" s="259"/>
      <c r="G673" s="261"/>
      <c r="H673" s="276"/>
      <c r="I673" s="336"/>
      <c r="J673" s="262"/>
    </row>
    <row r="674" spans="1:10" ht="13.5">
      <c r="A674" s="254"/>
      <c r="B674" s="320"/>
      <c r="C674" s="334"/>
      <c r="D674" s="336"/>
      <c r="E674" s="258"/>
      <c r="F674" s="259"/>
      <c r="G674" s="261"/>
      <c r="H674" s="276"/>
      <c r="I674" s="336"/>
      <c r="J674" s="262"/>
    </row>
    <row r="675" spans="1:10" ht="13.5">
      <c r="A675" s="280"/>
      <c r="B675" s="277"/>
      <c r="C675" s="265"/>
      <c r="D675" s="281"/>
      <c r="E675" s="282"/>
      <c r="F675" s="283"/>
      <c r="G675" s="281"/>
      <c r="H675" s="269"/>
      <c r="I675" s="281"/>
      <c r="J675" s="284"/>
    </row>
    <row r="676" spans="1:10" ht="13.5">
      <c r="A676" s="254"/>
      <c r="B676" s="320"/>
      <c r="C676" s="333"/>
      <c r="D676" s="336"/>
      <c r="E676" s="258"/>
      <c r="F676" s="259"/>
      <c r="G676" s="261"/>
      <c r="H676" s="337"/>
      <c r="I676" s="336"/>
      <c r="J676" s="262"/>
    </row>
    <row r="677" spans="1:10" ht="13.5">
      <c r="A677" s="254"/>
      <c r="B677" s="320"/>
      <c r="C677" s="256"/>
      <c r="D677" s="336"/>
      <c r="E677" s="258"/>
      <c r="F677" s="259"/>
      <c r="G677" s="261"/>
      <c r="H677" s="276"/>
      <c r="I677" s="336"/>
      <c r="J677" s="262"/>
    </row>
    <row r="678" spans="1:10" ht="13.5">
      <c r="A678" s="254"/>
      <c r="B678" s="320"/>
      <c r="C678" s="256"/>
      <c r="D678" s="336"/>
      <c r="E678" s="258"/>
      <c r="F678" s="259"/>
      <c r="G678" s="261"/>
      <c r="H678" s="276"/>
      <c r="I678" s="336"/>
      <c r="J678" s="262"/>
    </row>
    <row r="679" spans="1:10" ht="13.5">
      <c r="A679" s="254"/>
      <c r="B679" s="320"/>
      <c r="C679" s="334"/>
      <c r="D679" s="336"/>
      <c r="E679" s="258"/>
      <c r="F679" s="259"/>
      <c r="G679" s="261"/>
      <c r="H679" s="276"/>
      <c r="I679" s="336"/>
      <c r="J679" s="262"/>
    </row>
    <row r="680" spans="1:10" ht="13.5">
      <c r="A680" s="280"/>
      <c r="B680" s="277"/>
      <c r="C680" s="265"/>
      <c r="D680" s="281"/>
      <c r="E680" s="282"/>
      <c r="F680" s="283"/>
      <c r="G680" s="281"/>
      <c r="H680" s="269"/>
      <c r="I680" s="281"/>
      <c r="J680" s="284"/>
    </row>
    <row r="681" spans="1:10" ht="13.5">
      <c r="A681" s="254"/>
      <c r="B681" s="320"/>
      <c r="C681" s="333"/>
      <c r="D681" s="336"/>
      <c r="E681" s="258"/>
      <c r="F681" s="259"/>
      <c r="G681" s="261"/>
      <c r="H681" s="337"/>
      <c r="I681" s="336"/>
      <c r="J681" s="262"/>
    </row>
    <row r="682" spans="1:10" ht="13.5">
      <c r="A682" s="254"/>
      <c r="B682" s="320"/>
      <c r="C682" s="256"/>
      <c r="D682" s="336"/>
      <c r="E682" s="258"/>
      <c r="F682" s="259"/>
      <c r="G682" s="261"/>
      <c r="H682" s="276"/>
      <c r="I682" s="336"/>
      <c r="J682" s="262"/>
    </row>
    <row r="683" spans="1:10" ht="13.5">
      <c r="A683" s="254"/>
      <c r="B683" s="320"/>
      <c r="C683" s="256"/>
      <c r="D683" s="336"/>
      <c r="E683" s="258"/>
      <c r="F683" s="259"/>
      <c r="G683" s="261"/>
      <c r="H683" s="276"/>
      <c r="I683" s="336"/>
      <c r="J683" s="262"/>
    </row>
    <row r="684" spans="1:10" ht="13.5">
      <c r="A684" s="254"/>
      <c r="B684" s="320"/>
      <c r="C684" s="334"/>
      <c r="D684" s="336"/>
      <c r="E684" s="258"/>
      <c r="F684" s="259"/>
      <c r="G684" s="261"/>
      <c r="H684" s="276"/>
      <c r="I684" s="336"/>
      <c r="J684" s="262"/>
    </row>
    <row r="685" spans="1:10" ht="13.5">
      <c r="A685" s="280"/>
      <c r="B685" s="335"/>
      <c r="C685" s="313"/>
      <c r="D685" s="362"/>
      <c r="E685" s="282"/>
      <c r="F685" s="283"/>
      <c r="G685" s="314"/>
      <c r="H685" s="316"/>
      <c r="I685" s="314"/>
      <c r="J685" s="318"/>
    </row>
    <row r="686" spans="1:10" ht="13.5">
      <c r="A686" s="298"/>
      <c r="B686" s="341"/>
      <c r="C686" s="256"/>
      <c r="D686" s="336"/>
      <c r="E686" s="258"/>
      <c r="F686" s="259"/>
      <c r="G686" s="261"/>
      <c r="H686" s="276"/>
      <c r="I686" s="261"/>
      <c r="J686" s="301"/>
    </row>
    <row r="687" spans="1:10" ht="13.5">
      <c r="A687" s="280"/>
      <c r="B687" s="335"/>
      <c r="C687" s="313"/>
      <c r="D687" s="362"/>
      <c r="E687" s="282"/>
      <c r="F687" s="283"/>
      <c r="G687" s="314"/>
      <c r="H687" s="316"/>
      <c r="I687" s="314"/>
      <c r="J687" s="318"/>
    </row>
    <row r="688" spans="1:10" ht="13.5">
      <c r="A688" s="254"/>
      <c r="B688" s="255"/>
      <c r="C688" s="256"/>
      <c r="D688" s="261"/>
      <c r="E688" s="258"/>
      <c r="F688" s="259"/>
      <c r="G688" s="261"/>
      <c r="H688" s="276"/>
      <c r="I688" s="261"/>
      <c r="J688" s="262"/>
    </row>
    <row r="689" spans="1:10" ht="13.5">
      <c r="A689" s="280"/>
      <c r="B689" s="288"/>
      <c r="C689" s="363"/>
      <c r="D689" s="314"/>
      <c r="E689" s="282"/>
      <c r="F689" s="283"/>
      <c r="G689" s="314"/>
      <c r="H689" s="316"/>
      <c r="I689" s="314"/>
      <c r="J689" s="318"/>
    </row>
    <row r="690" spans="1:10" ht="13.5">
      <c r="A690" s="332"/>
      <c r="B690" s="320"/>
      <c r="C690" s="333"/>
      <c r="D690" s="326"/>
      <c r="E690" s="327"/>
      <c r="F690" s="259"/>
      <c r="G690" s="326"/>
      <c r="H690" s="272"/>
      <c r="I690" s="326"/>
      <c r="J690" s="329"/>
    </row>
    <row r="691" spans="1:10" ht="13.5">
      <c r="A691" s="332"/>
      <c r="B691" s="320"/>
      <c r="C691" s="256"/>
      <c r="D691" s="326"/>
      <c r="E691" s="327"/>
      <c r="F691" s="259"/>
      <c r="G691" s="261"/>
      <c r="H691" s="276"/>
      <c r="I691" s="326"/>
      <c r="J691" s="329"/>
    </row>
    <row r="692" spans="1:10" ht="13.5">
      <c r="A692" s="332"/>
      <c r="B692" s="320"/>
      <c r="C692" s="256"/>
      <c r="D692" s="326"/>
      <c r="E692" s="327"/>
      <c r="F692" s="259"/>
      <c r="G692" s="326"/>
      <c r="H692" s="272"/>
      <c r="I692" s="326"/>
      <c r="J692" s="329"/>
    </row>
    <row r="693" spans="1:10" ht="13.5">
      <c r="A693" s="332"/>
      <c r="B693" s="320"/>
      <c r="C693" s="334"/>
      <c r="D693" s="326"/>
      <c r="E693" s="327"/>
      <c r="F693" s="259"/>
      <c r="G693" s="326"/>
      <c r="H693" s="272"/>
      <c r="I693" s="326"/>
      <c r="J693" s="329"/>
    </row>
    <row r="694" spans="1:10" ht="13.5">
      <c r="A694" s="263"/>
      <c r="B694" s="342"/>
      <c r="C694" s="265"/>
      <c r="D694" s="270"/>
      <c r="E694" s="267"/>
      <c r="F694" s="268"/>
      <c r="G694" s="270"/>
      <c r="H694" s="274"/>
      <c r="I694" s="270"/>
      <c r="J694" s="271"/>
    </row>
    <row r="695" spans="1:10" ht="13.5">
      <c r="A695" s="332"/>
      <c r="B695" s="320"/>
      <c r="C695" s="333"/>
      <c r="D695" s="326"/>
      <c r="E695" s="327"/>
      <c r="F695" s="259"/>
      <c r="G695" s="326"/>
      <c r="H695" s="272"/>
      <c r="I695" s="326"/>
      <c r="J695" s="329"/>
    </row>
    <row r="696" spans="1:10" ht="13.5">
      <c r="A696" s="332"/>
      <c r="B696" s="320"/>
      <c r="C696" s="256"/>
      <c r="D696" s="326"/>
      <c r="E696" s="327"/>
      <c r="F696" s="259"/>
      <c r="G696" s="261"/>
      <c r="H696" s="276"/>
      <c r="I696" s="326"/>
      <c r="J696" s="329"/>
    </row>
    <row r="697" spans="1:10" ht="13.5">
      <c r="A697" s="332"/>
      <c r="B697" s="320"/>
      <c r="C697" s="256"/>
      <c r="D697" s="326"/>
      <c r="E697" s="327"/>
      <c r="F697" s="259"/>
      <c r="G697" s="326"/>
      <c r="H697" s="272"/>
      <c r="I697" s="326"/>
      <c r="J697" s="329"/>
    </row>
    <row r="698" spans="1:10" ht="13.5">
      <c r="A698" s="332"/>
      <c r="B698" s="320"/>
      <c r="C698" s="334"/>
      <c r="D698" s="326"/>
      <c r="E698" s="327"/>
      <c r="F698" s="259"/>
      <c r="G698" s="326"/>
      <c r="H698" s="272"/>
      <c r="I698" s="326"/>
      <c r="J698" s="329"/>
    </row>
    <row r="699" spans="1:10" ht="13.5">
      <c r="A699" s="263"/>
      <c r="B699" s="342"/>
      <c r="C699" s="265"/>
      <c r="D699" s="270"/>
      <c r="E699" s="267"/>
      <c r="F699" s="268"/>
      <c r="G699" s="270"/>
      <c r="H699" s="274"/>
      <c r="I699" s="270"/>
      <c r="J699" s="271"/>
    </row>
    <row r="700" spans="1:10" ht="13.5">
      <c r="A700" s="332"/>
      <c r="B700" s="320"/>
      <c r="C700" s="333"/>
      <c r="D700" s="326"/>
      <c r="E700" s="327"/>
      <c r="F700" s="259"/>
      <c r="G700" s="326"/>
      <c r="H700" s="272"/>
      <c r="I700" s="326"/>
      <c r="J700" s="329"/>
    </row>
    <row r="701" spans="1:10" ht="13.5">
      <c r="A701" s="332"/>
      <c r="B701" s="320"/>
      <c r="C701" s="256"/>
      <c r="D701" s="326"/>
      <c r="E701" s="327"/>
      <c r="F701" s="259"/>
      <c r="G701" s="261"/>
      <c r="H701" s="276"/>
      <c r="I701" s="326"/>
      <c r="J701" s="329"/>
    </row>
    <row r="702" spans="1:10" ht="13.5">
      <c r="A702" s="332"/>
      <c r="B702" s="320"/>
      <c r="C702" s="256"/>
      <c r="D702" s="326"/>
      <c r="E702" s="327"/>
      <c r="F702" s="259"/>
      <c r="G702" s="326"/>
      <c r="H702" s="272"/>
      <c r="I702" s="326"/>
      <c r="J702" s="329"/>
    </row>
    <row r="703" spans="1:10" ht="13.5">
      <c r="A703" s="332"/>
      <c r="B703" s="320"/>
      <c r="C703" s="334"/>
      <c r="D703" s="326"/>
      <c r="E703" s="327"/>
      <c r="F703" s="259"/>
      <c r="G703" s="326"/>
      <c r="H703" s="272"/>
      <c r="I703" s="326"/>
      <c r="J703" s="329"/>
    </row>
    <row r="704" spans="1:10" ht="13.5">
      <c r="A704" s="263"/>
      <c r="B704" s="342"/>
      <c r="C704" s="265"/>
      <c r="D704" s="270"/>
      <c r="E704" s="267"/>
      <c r="F704" s="268"/>
      <c r="G704" s="270"/>
      <c r="H704" s="274"/>
      <c r="I704" s="270"/>
      <c r="J704" s="271"/>
    </row>
    <row r="705" spans="1:10" ht="13.5">
      <c r="A705" s="254"/>
      <c r="B705" s="320"/>
      <c r="C705" s="333"/>
      <c r="D705" s="326"/>
      <c r="E705" s="258"/>
      <c r="F705" s="259"/>
      <c r="G705" s="261"/>
      <c r="H705" s="276"/>
      <c r="I705" s="326"/>
      <c r="J705" s="262"/>
    </row>
    <row r="706" spans="1:10" ht="13.5">
      <c r="A706" s="254"/>
      <c r="B706" s="320"/>
      <c r="C706" s="256"/>
      <c r="D706" s="326"/>
      <c r="E706" s="258"/>
      <c r="F706" s="259"/>
      <c r="G706" s="261"/>
      <c r="H706" s="276"/>
      <c r="I706" s="326"/>
      <c r="J706" s="262"/>
    </row>
    <row r="707" spans="1:10" ht="13.5">
      <c r="A707" s="254"/>
      <c r="B707" s="320"/>
      <c r="C707" s="256"/>
      <c r="D707" s="326"/>
      <c r="E707" s="258"/>
      <c r="F707" s="259"/>
      <c r="G707" s="261"/>
      <c r="H707" s="276"/>
      <c r="I707" s="326"/>
      <c r="J707" s="262"/>
    </row>
    <row r="708" spans="1:10" ht="13.5">
      <c r="A708" s="254"/>
      <c r="B708" s="320"/>
      <c r="C708" s="334"/>
      <c r="D708" s="326"/>
      <c r="E708" s="258"/>
      <c r="F708" s="259"/>
      <c r="G708" s="261"/>
      <c r="H708" s="276"/>
      <c r="I708" s="326"/>
      <c r="J708" s="262"/>
    </row>
    <row r="709" spans="1:10" ht="13.5">
      <c r="A709" s="263"/>
      <c r="B709" s="342"/>
      <c r="C709" s="265"/>
      <c r="D709" s="270"/>
      <c r="E709" s="267"/>
      <c r="F709" s="268"/>
      <c r="G709" s="270"/>
      <c r="H709" s="274"/>
      <c r="I709" s="270"/>
      <c r="J709" s="271"/>
    </row>
    <row r="710" spans="1:10" ht="13.5">
      <c r="A710" s="298"/>
      <c r="B710" s="341"/>
      <c r="C710" s="333"/>
      <c r="D710" s="326"/>
      <c r="E710" s="258"/>
      <c r="F710" s="259"/>
      <c r="G710" s="261"/>
      <c r="H710" s="276"/>
      <c r="I710" s="326"/>
      <c r="J710" s="301"/>
    </row>
    <row r="711" spans="1:10" ht="13.5">
      <c r="A711" s="298"/>
      <c r="B711" s="341"/>
      <c r="C711" s="256"/>
      <c r="D711" s="326"/>
      <c r="E711" s="258"/>
      <c r="F711" s="259"/>
      <c r="G711" s="261"/>
      <c r="H711" s="276"/>
      <c r="I711" s="326"/>
      <c r="J711" s="301"/>
    </row>
    <row r="712" spans="1:10" ht="13.5">
      <c r="A712" s="298"/>
      <c r="B712" s="341"/>
      <c r="C712" s="256"/>
      <c r="D712" s="326"/>
      <c r="E712" s="258"/>
      <c r="F712" s="259"/>
      <c r="G712" s="261"/>
      <c r="H712" s="276"/>
      <c r="I712" s="326"/>
      <c r="J712" s="301"/>
    </row>
    <row r="713" spans="1:10" ht="13.5">
      <c r="A713" s="298"/>
      <c r="B713" s="341"/>
      <c r="C713" s="334"/>
      <c r="D713" s="326"/>
      <c r="E713" s="258"/>
      <c r="F713" s="259"/>
      <c r="G713" s="261"/>
      <c r="H713" s="276"/>
      <c r="I713" s="326"/>
      <c r="J713" s="301"/>
    </row>
    <row r="714" spans="1:10" ht="13.5">
      <c r="A714" s="263"/>
      <c r="B714" s="342"/>
      <c r="C714" s="347"/>
      <c r="D714" s="270"/>
      <c r="E714" s="267"/>
      <c r="F714" s="268"/>
      <c r="G714" s="270"/>
      <c r="H714" s="274"/>
      <c r="I714" s="270"/>
      <c r="J714" s="271"/>
    </row>
    <row r="715" spans="1:10" ht="13.5">
      <c r="A715" s="298"/>
      <c r="B715" s="341"/>
      <c r="C715" s="333"/>
      <c r="D715" s="326"/>
      <c r="E715" s="258"/>
      <c r="F715" s="259"/>
      <c r="G715" s="261"/>
      <c r="H715" s="276"/>
      <c r="I715" s="326"/>
      <c r="J715" s="301"/>
    </row>
    <row r="716" spans="1:10" ht="13.5">
      <c r="A716" s="298"/>
      <c r="B716" s="341"/>
      <c r="C716" s="256"/>
      <c r="D716" s="326"/>
      <c r="E716" s="258"/>
      <c r="F716" s="259"/>
      <c r="G716" s="261"/>
      <c r="H716" s="276"/>
      <c r="I716" s="326"/>
      <c r="J716" s="301"/>
    </row>
    <row r="717" spans="1:10" ht="13.5">
      <c r="A717" s="298"/>
      <c r="B717" s="341"/>
      <c r="C717" s="256"/>
      <c r="D717" s="326"/>
      <c r="E717" s="258"/>
      <c r="F717" s="259"/>
      <c r="G717" s="261"/>
      <c r="H717" s="276"/>
      <c r="I717" s="326"/>
      <c r="J717" s="301"/>
    </row>
    <row r="718" spans="1:10" ht="13.5">
      <c r="A718" s="298"/>
      <c r="B718" s="341"/>
      <c r="C718" s="334"/>
      <c r="D718" s="326"/>
      <c r="E718" s="258"/>
      <c r="F718" s="259"/>
      <c r="G718" s="261"/>
      <c r="H718" s="276"/>
      <c r="I718" s="326"/>
      <c r="J718" s="301"/>
    </row>
    <row r="719" spans="1:10" ht="13.5">
      <c r="A719" s="263"/>
      <c r="B719" s="342"/>
      <c r="C719" s="347"/>
      <c r="D719" s="270"/>
      <c r="E719" s="267"/>
      <c r="F719" s="268"/>
      <c r="G719" s="270"/>
      <c r="H719" s="274"/>
      <c r="I719" s="270"/>
      <c r="J719" s="271"/>
    </row>
    <row r="720" spans="1:10" ht="13.5">
      <c r="A720" s="254"/>
      <c r="B720" s="320"/>
      <c r="C720" s="333"/>
      <c r="D720" s="326"/>
      <c r="E720" s="258"/>
      <c r="F720" s="259"/>
      <c r="G720" s="261"/>
      <c r="H720" s="276"/>
      <c r="I720" s="326"/>
      <c r="J720" s="262"/>
    </row>
    <row r="721" spans="1:10" ht="13.5">
      <c r="A721" s="254"/>
      <c r="B721" s="320"/>
      <c r="C721" s="256"/>
      <c r="D721" s="326"/>
      <c r="E721" s="258"/>
      <c r="F721" s="259"/>
      <c r="G721" s="261"/>
      <c r="H721" s="276"/>
      <c r="I721" s="326"/>
      <c r="J721" s="262"/>
    </row>
    <row r="722" spans="1:10" ht="13.5">
      <c r="A722" s="254"/>
      <c r="B722" s="320"/>
      <c r="C722" s="256"/>
      <c r="D722" s="326"/>
      <c r="E722" s="258"/>
      <c r="F722" s="259"/>
      <c r="G722" s="261"/>
      <c r="H722" s="276"/>
      <c r="I722" s="326"/>
      <c r="J722" s="262"/>
    </row>
    <row r="723" spans="1:10" ht="13.5">
      <c r="A723" s="254"/>
      <c r="B723" s="320"/>
      <c r="C723" s="334"/>
      <c r="D723" s="326"/>
      <c r="E723" s="258"/>
      <c r="F723" s="259"/>
      <c r="G723" s="261"/>
      <c r="H723" s="276"/>
      <c r="I723" s="326"/>
      <c r="J723" s="262"/>
    </row>
    <row r="724" spans="1:10" ht="13.5">
      <c r="A724" s="263"/>
      <c r="B724" s="342"/>
      <c r="C724" s="265"/>
      <c r="D724" s="270"/>
      <c r="E724" s="267"/>
      <c r="F724" s="268"/>
      <c r="G724" s="270"/>
      <c r="H724" s="274"/>
      <c r="I724" s="270"/>
      <c r="J724" s="271"/>
    </row>
    <row r="725" spans="1:10" ht="13.5">
      <c r="A725" s="254"/>
      <c r="B725" s="320"/>
      <c r="C725" s="333"/>
      <c r="D725" s="326"/>
      <c r="E725" s="258"/>
      <c r="F725" s="259"/>
      <c r="G725" s="261"/>
      <c r="H725" s="276"/>
      <c r="I725" s="326"/>
      <c r="J725" s="262"/>
    </row>
    <row r="726" spans="1:10" ht="13.5">
      <c r="A726" s="254"/>
      <c r="B726" s="320"/>
      <c r="C726" s="256"/>
      <c r="D726" s="326"/>
      <c r="E726" s="258"/>
      <c r="F726" s="259"/>
      <c r="G726" s="261"/>
      <c r="H726" s="276"/>
      <c r="I726" s="326"/>
      <c r="J726" s="262"/>
    </row>
    <row r="727" spans="1:10" ht="13.5">
      <c r="A727" s="254"/>
      <c r="B727" s="320"/>
      <c r="C727" s="256"/>
      <c r="D727" s="326"/>
      <c r="E727" s="258"/>
      <c r="F727" s="259"/>
      <c r="G727" s="261"/>
      <c r="H727" s="276"/>
      <c r="I727" s="326"/>
      <c r="J727" s="262"/>
    </row>
    <row r="728" spans="1:10" ht="13.5">
      <c r="A728" s="254"/>
      <c r="B728" s="320"/>
      <c r="C728" s="334"/>
      <c r="D728" s="326"/>
      <c r="E728" s="258"/>
      <c r="F728" s="259"/>
      <c r="G728" s="261"/>
      <c r="H728" s="276"/>
      <c r="I728" s="326"/>
      <c r="J728" s="262"/>
    </row>
    <row r="729" spans="1:10" ht="13.5">
      <c r="A729" s="263"/>
      <c r="B729" s="342"/>
      <c r="C729" s="265"/>
      <c r="D729" s="270"/>
      <c r="E729" s="267"/>
      <c r="F729" s="268"/>
      <c r="G729" s="270"/>
      <c r="H729" s="274"/>
      <c r="I729" s="270"/>
      <c r="J729" s="271"/>
    </row>
    <row r="730" spans="1:10" ht="13.5">
      <c r="A730" s="298"/>
      <c r="B730" s="341"/>
      <c r="C730" s="333"/>
      <c r="D730" s="326"/>
      <c r="E730" s="258"/>
      <c r="F730" s="259"/>
      <c r="G730" s="261"/>
      <c r="H730" s="276"/>
      <c r="I730" s="326"/>
      <c r="J730" s="301"/>
    </row>
    <row r="731" spans="1:10" ht="13.5">
      <c r="A731" s="298"/>
      <c r="B731" s="341"/>
      <c r="C731" s="256"/>
      <c r="D731" s="326"/>
      <c r="E731" s="258"/>
      <c r="F731" s="259"/>
      <c r="G731" s="261"/>
      <c r="H731" s="276"/>
      <c r="I731" s="326"/>
      <c r="J731" s="301"/>
    </row>
    <row r="732" spans="1:10" ht="13.5">
      <c r="A732" s="298"/>
      <c r="B732" s="341"/>
      <c r="C732" s="256"/>
      <c r="D732" s="326"/>
      <c r="E732" s="258"/>
      <c r="F732" s="259"/>
      <c r="G732" s="261"/>
      <c r="H732" s="276"/>
      <c r="I732" s="326"/>
      <c r="J732" s="301"/>
    </row>
    <row r="733" spans="1:10" ht="13.5">
      <c r="A733" s="298"/>
      <c r="B733" s="341"/>
      <c r="C733" s="334"/>
      <c r="D733" s="326"/>
      <c r="E733" s="258"/>
      <c r="F733" s="259"/>
      <c r="G733" s="261"/>
      <c r="H733" s="276"/>
      <c r="I733" s="326"/>
      <c r="J733" s="301"/>
    </row>
    <row r="734" spans="1:10" ht="13.5">
      <c r="A734" s="263"/>
      <c r="B734" s="342"/>
      <c r="C734" s="347"/>
      <c r="D734" s="270"/>
      <c r="E734" s="267"/>
      <c r="F734" s="268"/>
      <c r="G734" s="270"/>
      <c r="H734" s="274"/>
      <c r="I734" s="270"/>
      <c r="J734" s="271"/>
    </row>
    <row r="735" spans="1:10" ht="13.5">
      <c r="A735" s="332"/>
      <c r="B735" s="320"/>
      <c r="C735" s="364"/>
      <c r="D735" s="326"/>
      <c r="E735" s="327"/>
      <c r="F735" s="259"/>
      <c r="G735" s="326"/>
      <c r="H735" s="272"/>
      <c r="I735" s="326"/>
      <c r="J735" s="329"/>
    </row>
    <row r="736" spans="1:10" ht="13.5">
      <c r="A736" s="332"/>
      <c r="B736" s="320"/>
      <c r="C736" s="325"/>
      <c r="D736" s="326"/>
      <c r="E736" s="327"/>
      <c r="F736" s="273"/>
      <c r="G736" s="261"/>
      <c r="H736" s="276"/>
      <c r="I736" s="326"/>
      <c r="J736" s="329"/>
    </row>
    <row r="737" spans="1:10" ht="13.5">
      <c r="A737" s="332"/>
      <c r="B737" s="320"/>
      <c r="C737" s="325"/>
      <c r="D737" s="326"/>
      <c r="E737" s="327"/>
      <c r="F737" s="259"/>
      <c r="G737" s="326"/>
      <c r="H737" s="272"/>
      <c r="I737" s="326"/>
      <c r="J737" s="329"/>
    </row>
    <row r="738" spans="1:10" ht="13.5">
      <c r="A738" s="332"/>
      <c r="B738" s="320"/>
      <c r="C738" s="348"/>
      <c r="D738" s="326"/>
      <c r="E738" s="327"/>
      <c r="F738" s="259"/>
      <c r="G738" s="326"/>
      <c r="H738" s="272"/>
      <c r="I738" s="326"/>
      <c r="J738" s="329"/>
    </row>
    <row r="739" spans="1:10" ht="13.5">
      <c r="A739" s="263"/>
      <c r="B739" s="342"/>
      <c r="C739" s="265"/>
      <c r="D739" s="270"/>
      <c r="E739" s="267"/>
      <c r="F739" s="268"/>
      <c r="G739" s="270"/>
      <c r="H739" s="274"/>
      <c r="I739" s="270"/>
      <c r="J739" s="271"/>
    </row>
    <row r="740" spans="1:10" ht="13.5">
      <c r="A740" s="254"/>
      <c r="B740" s="320"/>
      <c r="C740" s="333"/>
      <c r="D740" s="326"/>
      <c r="E740" s="258"/>
      <c r="F740" s="259"/>
      <c r="G740" s="261"/>
      <c r="H740" s="276"/>
      <c r="I740" s="326"/>
      <c r="J740" s="262"/>
    </row>
    <row r="741" spans="1:10" ht="13.5">
      <c r="A741" s="254"/>
      <c r="B741" s="320"/>
      <c r="C741" s="256"/>
      <c r="D741" s="326"/>
      <c r="E741" s="258"/>
      <c r="F741" s="259"/>
      <c r="G741" s="261"/>
      <c r="H741" s="276"/>
      <c r="I741" s="326"/>
      <c r="J741" s="262"/>
    </row>
    <row r="742" spans="1:10" ht="13.5">
      <c r="A742" s="254"/>
      <c r="B742" s="320"/>
      <c r="C742" s="256"/>
      <c r="D742" s="326"/>
      <c r="E742" s="258"/>
      <c r="F742" s="259"/>
      <c r="G742" s="261"/>
      <c r="H742" s="276"/>
      <c r="I742" s="326"/>
      <c r="J742" s="262"/>
    </row>
    <row r="743" spans="1:10" ht="13.5">
      <c r="A743" s="254"/>
      <c r="B743" s="320"/>
      <c r="C743" s="334"/>
      <c r="D743" s="326"/>
      <c r="E743" s="258"/>
      <c r="F743" s="259"/>
      <c r="G743" s="261"/>
      <c r="H743" s="276"/>
      <c r="I743" s="326"/>
      <c r="J743" s="262"/>
    </row>
    <row r="744" spans="1:10" ht="13.5">
      <c r="A744" s="263"/>
      <c r="B744" s="342"/>
      <c r="C744" s="265"/>
      <c r="D744" s="270"/>
      <c r="E744" s="267"/>
      <c r="F744" s="268"/>
      <c r="G744" s="270"/>
      <c r="H744" s="274"/>
      <c r="I744" s="270"/>
      <c r="J744" s="271"/>
    </row>
    <row r="745" spans="1:10" ht="13.5">
      <c r="A745" s="254"/>
      <c r="B745" s="320"/>
      <c r="C745" s="333"/>
      <c r="D745" s="326"/>
      <c r="E745" s="258"/>
      <c r="F745" s="259"/>
      <c r="G745" s="261"/>
      <c r="H745" s="276"/>
      <c r="I745" s="326"/>
      <c r="J745" s="262"/>
    </row>
    <row r="746" spans="1:10" ht="13.5">
      <c r="A746" s="254"/>
      <c r="B746" s="320"/>
      <c r="C746" s="256"/>
      <c r="D746" s="326"/>
      <c r="E746" s="258"/>
      <c r="F746" s="259"/>
      <c r="G746" s="261"/>
      <c r="H746" s="276"/>
      <c r="I746" s="326"/>
      <c r="J746" s="262"/>
    </row>
    <row r="747" spans="1:10" ht="13.5">
      <c r="A747" s="254"/>
      <c r="B747" s="320"/>
      <c r="C747" s="256"/>
      <c r="D747" s="326"/>
      <c r="E747" s="258"/>
      <c r="F747" s="259"/>
      <c r="G747" s="261"/>
      <c r="H747" s="276"/>
      <c r="I747" s="326"/>
      <c r="J747" s="262"/>
    </row>
    <row r="748" spans="1:10" ht="13.5">
      <c r="A748" s="254"/>
      <c r="B748" s="320"/>
      <c r="C748" s="334"/>
      <c r="D748" s="326"/>
      <c r="E748" s="258"/>
      <c r="F748" s="259"/>
      <c r="G748" s="261"/>
      <c r="H748" s="276"/>
      <c r="I748" s="326"/>
      <c r="J748" s="262"/>
    </row>
    <row r="749" spans="1:10" ht="13.5">
      <c r="A749" s="263"/>
      <c r="B749" s="342"/>
      <c r="C749" s="265"/>
      <c r="D749" s="270"/>
      <c r="E749" s="267"/>
      <c r="F749" s="268"/>
      <c r="G749" s="270"/>
      <c r="H749" s="274"/>
      <c r="I749" s="270"/>
      <c r="J749" s="271"/>
    </row>
    <row r="750" spans="1:10" ht="13.5">
      <c r="A750" s="254"/>
      <c r="B750" s="320"/>
      <c r="C750" s="333"/>
      <c r="D750" s="326"/>
      <c r="E750" s="258"/>
      <c r="F750" s="259"/>
      <c r="G750" s="261"/>
      <c r="H750" s="276"/>
      <c r="I750" s="326"/>
      <c r="J750" s="262"/>
    </row>
    <row r="751" spans="1:10" ht="13.5">
      <c r="A751" s="254"/>
      <c r="B751" s="320"/>
      <c r="C751" s="256"/>
      <c r="D751" s="326"/>
      <c r="E751" s="258"/>
      <c r="F751" s="259"/>
      <c r="G751" s="261"/>
      <c r="H751" s="276"/>
      <c r="I751" s="326"/>
      <c r="J751" s="262"/>
    </row>
    <row r="752" spans="1:10" ht="13.5">
      <c r="A752" s="254"/>
      <c r="B752" s="320"/>
      <c r="C752" s="256"/>
      <c r="D752" s="326"/>
      <c r="E752" s="258"/>
      <c r="F752" s="259"/>
      <c r="G752" s="261"/>
      <c r="H752" s="276"/>
      <c r="I752" s="326"/>
      <c r="J752" s="262"/>
    </row>
    <row r="753" spans="1:10" ht="13.5">
      <c r="A753" s="254"/>
      <c r="B753" s="320"/>
      <c r="C753" s="334"/>
      <c r="D753" s="326"/>
      <c r="E753" s="258"/>
      <c r="F753" s="259"/>
      <c r="G753" s="261"/>
      <c r="H753" s="276"/>
      <c r="I753" s="326"/>
      <c r="J753" s="262"/>
    </row>
    <row r="754" spans="1:10" ht="13.5">
      <c r="A754" s="263"/>
      <c r="B754" s="342"/>
      <c r="C754" s="265"/>
      <c r="D754" s="270"/>
      <c r="E754" s="267"/>
      <c r="F754" s="268"/>
      <c r="G754" s="270"/>
      <c r="H754" s="274"/>
      <c r="I754" s="270"/>
      <c r="J754" s="271"/>
    </row>
    <row r="755" spans="1:10" ht="13.5">
      <c r="A755" s="298"/>
      <c r="B755" s="341"/>
      <c r="C755" s="333"/>
      <c r="D755" s="326"/>
      <c r="E755" s="258"/>
      <c r="F755" s="259"/>
      <c r="G755" s="261"/>
      <c r="H755" s="276"/>
      <c r="I755" s="326"/>
      <c r="J755" s="301"/>
    </row>
    <row r="756" spans="1:10" ht="13.5">
      <c r="A756" s="298"/>
      <c r="B756" s="341"/>
      <c r="C756" s="256"/>
      <c r="D756" s="326"/>
      <c r="E756" s="258"/>
      <c r="F756" s="259"/>
      <c r="G756" s="261"/>
      <c r="H756" s="276"/>
      <c r="I756" s="326"/>
      <c r="J756" s="301"/>
    </row>
    <row r="757" spans="1:10" ht="13.5">
      <c r="A757" s="298"/>
      <c r="B757" s="341"/>
      <c r="C757" s="256"/>
      <c r="D757" s="326"/>
      <c r="E757" s="258"/>
      <c r="F757" s="259"/>
      <c r="G757" s="261"/>
      <c r="H757" s="276"/>
      <c r="I757" s="326"/>
      <c r="J757" s="301"/>
    </row>
    <row r="758" spans="1:10" ht="13.5">
      <c r="A758" s="298"/>
      <c r="B758" s="341"/>
      <c r="C758" s="334"/>
      <c r="D758" s="326"/>
      <c r="E758" s="258"/>
      <c r="F758" s="259"/>
      <c r="G758" s="261"/>
      <c r="H758" s="276"/>
      <c r="I758" s="326"/>
      <c r="J758" s="301"/>
    </row>
    <row r="759" spans="1:10" ht="13.5">
      <c r="A759" s="263"/>
      <c r="B759" s="342"/>
      <c r="C759" s="347"/>
      <c r="D759" s="270"/>
      <c r="E759" s="267"/>
      <c r="F759" s="268"/>
      <c r="G759" s="270"/>
      <c r="H759" s="274"/>
      <c r="I759" s="270"/>
      <c r="J759" s="271"/>
    </row>
    <row r="760" spans="1:10" ht="13.5">
      <c r="A760" s="298"/>
      <c r="B760" s="341"/>
      <c r="C760" s="333"/>
      <c r="D760" s="326"/>
      <c r="E760" s="258"/>
      <c r="F760" s="259"/>
      <c r="G760" s="261"/>
      <c r="H760" s="276"/>
      <c r="I760" s="326"/>
      <c r="J760" s="301"/>
    </row>
    <row r="761" spans="1:10" ht="13.5">
      <c r="A761" s="298"/>
      <c r="B761" s="341"/>
      <c r="C761" s="256"/>
      <c r="D761" s="326"/>
      <c r="E761" s="258"/>
      <c r="F761" s="259"/>
      <c r="G761" s="261"/>
      <c r="H761" s="276"/>
      <c r="I761" s="326"/>
      <c r="J761" s="301"/>
    </row>
    <row r="762" spans="1:10" ht="13.5">
      <c r="A762" s="298"/>
      <c r="B762" s="341"/>
      <c r="C762" s="256"/>
      <c r="D762" s="326"/>
      <c r="E762" s="258"/>
      <c r="F762" s="259"/>
      <c r="G762" s="261"/>
      <c r="H762" s="276"/>
      <c r="I762" s="326"/>
      <c r="J762" s="301"/>
    </row>
    <row r="763" spans="1:10" ht="13.5">
      <c r="A763" s="298"/>
      <c r="B763" s="341"/>
      <c r="C763" s="334"/>
      <c r="D763" s="326"/>
      <c r="E763" s="258"/>
      <c r="F763" s="259"/>
      <c r="G763" s="261"/>
      <c r="H763" s="276"/>
      <c r="I763" s="326"/>
      <c r="J763" s="301"/>
    </row>
    <row r="764" spans="1:10" ht="13.5">
      <c r="A764" s="263"/>
      <c r="B764" s="342"/>
      <c r="C764" s="347"/>
      <c r="D764" s="270"/>
      <c r="E764" s="267"/>
      <c r="F764" s="268"/>
      <c r="G764" s="270"/>
      <c r="H764" s="274"/>
      <c r="I764" s="270"/>
      <c r="J764" s="271"/>
    </row>
    <row r="765" spans="1:10" ht="13.5">
      <c r="A765" s="298"/>
      <c r="B765" s="341"/>
      <c r="C765" s="333"/>
      <c r="D765" s="326"/>
      <c r="E765" s="258"/>
      <c r="F765" s="259"/>
      <c r="G765" s="261"/>
      <c r="H765" s="276"/>
      <c r="I765" s="326"/>
      <c r="J765" s="301"/>
    </row>
    <row r="766" spans="1:10" ht="13.5">
      <c r="A766" s="298"/>
      <c r="B766" s="341"/>
      <c r="C766" s="256"/>
      <c r="D766" s="326"/>
      <c r="E766" s="258"/>
      <c r="F766" s="259"/>
      <c r="G766" s="261"/>
      <c r="H766" s="276"/>
      <c r="I766" s="326"/>
      <c r="J766" s="301"/>
    </row>
    <row r="767" spans="1:10" ht="13.5">
      <c r="A767" s="298"/>
      <c r="B767" s="341"/>
      <c r="C767" s="256"/>
      <c r="D767" s="326"/>
      <c r="E767" s="258"/>
      <c r="F767" s="259"/>
      <c r="G767" s="261"/>
      <c r="H767" s="276"/>
      <c r="I767" s="326"/>
      <c r="J767" s="301"/>
    </row>
    <row r="768" spans="1:10" ht="13.5">
      <c r="A768" s="298"/>
      <c r="B768" s="341"/>
      <c r="C768" s="334"/>
      <c r="D768" s="326"/>
      <c r="E768" s="258"/>
      <c r="F768" s="259"/>
      <c r="G768" s="261"/>
      <c r="H768" s="276"/>
      <c r="I768" s="326"/>
      <c r="J768" s="301"/>
    </row>
    <row r="769" spans="1:10" ht="13.5">
      <c r="A769" s="263"/>
      <c r="B769" s="342"/>
      <c r="C769" s="347"/>
      <c r="D769" s="270"/>
      <c r="E769" s="267"/>
      <c r="F769" s="268"/>
      <c r="G769" s="270"/>
      <c r="H769" s="274"/>
      <c r="I769" s="270"/>
      <c r="J769" s="271"/>
    </row>
    <row r="770" spans="1:10" ht="13.5">
      <c r="A770" s="254"/>
      <c r="B770" s="320"/>
      <c r="C770" s="333"/>
      <c r="D770" s="326"/>
      <c r="E770" s="258"/>
      <c r="F770" s="259"/>
      <c r="G770" s="261"/>
      <c r="H770" s="276"/>
      <c r="I770" s="326"/>
      <c r="J770" s="262"/>
    </row>
    <row r="771" spans="1:10" ht="13.5">
      <c r="A771" s="254"/>
      <c r="B771" s="320"/>
      <c r="C771" s="256"/>
      <c r="D771" s="326"/>
      <c r="E771" s="258"/>
      <c r="F771" s="259"/>
      <c r="G771" s="261"/>
      <c r="H771" s="276"/>
      <c r="I771" s="326"/>
      <c r="J771" s="262"/>
    </row>
    <row r="772" spans="1:10" ht="13.5">
      <c r="A772" s="254"/>
      <c r="B772" s="320"/>
      <c r="C772" s="256"/>
      <c r="D772" s="326"/>
      <c r="E772" s="258"/>
      <c r="F772" s="259"/>
      <c r="G772" s="261"/>
      <c r="H772" s="276"/>
      <c r="I772" s="326"/>
      <c r="J772" s="262"/>
    </row>
    <row r="773" spans="1:10" ht="13.5">
      <c r="A773" s="254"/>
      <c r="B773" s="320"/>
      <c r="C773" s="334"/>
      <c r="D773" s="326"/>
      <c r="E773" s="258"/>
      <c r="F773" s="259"/>
      <c r="G773" s="261"/>
      <c r="H773" s="276"/>
      <c r="I773" s="326"/>
      <c r="J773" s="262"/>
    </row>
    <row r="774" spans="1:10" ht="13.5">
      <c r="A774" s="280"/>
      <c r="B774" s="335"/>
      <c r="C774" s="340"/>
      <c r="D774" s="314"/>
      <c r="E774" s="282"/>
      <c r="F774" s="283"/>
      <c r="G774" s="314"/>
      <c r="H774" s="316"/>
      <c r="I774" s="314"/>
      <c r="J774" s="318"/>
    </row>
    <row r="775" spans="1:10" ht="13.5">
      <c r="A775" s="254"/>
      <c r="B775" s="320"/>
      <c r="C775" s="334"/>
      <c r="D775" s="326"/>
      <c r="E775" s="258"/>
      <c r="F775" s="259"/>
      <c r="G775" s="261"/>
      <c r="H775" s="276"/>
      <c r="I775" s="261"/>
      <c r="J775" s="262"/>
    </row>
    <row r="776" spans="1:10" ht="13.5">
      <c r="A776" s="254"/>
      <c r="B776" s="320"/>
      <c r="C776" s="334"/>
      <c r="D776" s="326"/>
      <c r="E776" s="258"/>
      <c r="F776" s="259"/>
      <c r="G776" s="261"/>
      <c r="H776" s="276"/>
      <c r="I776" s="261"/>
      <c r="J776" s="262"/>
    </row>
    <row r="777" spans="1:10" ht="13.5">
      <c r="A777" s="263"/>
      <c r="B777" s="342"/>
      <c r="C777" s="343"/>
      <c r="D777" s="270"/>
      <c r="E777" s="267"/>
      <c r="F777" s="268"/>
      <c r="G777" s="270"/>
      <c r="H777" s="274"/>
      <c r="I777" s="270"/>
      <c r="J777" s="271"/>
    </row>
    <row r="778" spans="1:10" ht="13.5">
      <c r="A778" s="254"/>
      <c r="B778" s="320"/>
      <c r="C778" s="334"/>
      <c r="D778" s="326"/>
      <c r="E778" s="258"/>
      <c r="F778" s="259"/>
      <c r="G778" s="261"/>
      <c r="H778" s="276"/>
      <c r="I778" s="261"/>
      <c r="J778" s="262"/>
    </row>
    <row r="779" spans="1:10" ht="13.5">
      <c r="A779" s="263"/>
      <c r="B779" s="342"/>
      <c r="C779" s="343"/>
      <c r="D779" s="270"/>
      <c r="E779" s="267"/>
      <c r="F779" s="268"/>
      <c r="G779" s="270"/>
      <c r="H779" s="274"/>
      <c r="I779" s="270"/>
      <c r="J779" s="271"/>
    </row>
    <row r="780" spans="1:10" ht="13.5">
      <c r="A780" s="254"/>
      <c r="B780" s="320"/>
      <c r="C780" s="334"/>
      <c r="D780" s="326"/>
      <c r="E780" s="258"/>
      <c r="F780" s="259"/>
      <c r="G780" s="261"/>
      <c r="H780" s="276"/>
      <c r="I780" s="261"/>
      <c r="J780" s="262"/>
    </row>
    <row r="781" spans="1:10" ht="13.5">
      <c r="A781" s="263"/>
      <c r="B781" s="342"/>
      <c r="C781" s="343"/>
      <c r="D781" s="270"/>
      <c r="E781" s="267"/>
      <c r="F781" s="268"/>
      <c r="G781" s="270"/>
      <c r="H781" s="274"/>
      <c r="I781" s="270"/>
      <c r="J781" s="271"/>
    </row>
    <row r="782" spans="1:10" ht="13.5">
      <c r="A782" s="332"/>
      <c r="B782" s="320"/>
      <c r="C782" s="348"/>
      <c r="D782" s="326"/>
      <c r="E782" s="327"/>
      <c r="F782" s="273"/>
      <c r="G782" s="326"/>
      <c r="H782" s="272"/>
      <c r="I782" s="326"/>
      <c r="J782" s="329"/>
    </row>
    <row r="783" spans="1:10" ht="13.5">
      <c r="A783" s="280"/>
      <c r="B783" s="335"/>
      <c r="C783" s="363"/>
      <c r="D783" s="314"/>
      <c r="E783" s="282"/>
      <c r="F783" s="283"/>
      <c r="G783" s="314"/>
      <c r="H783" s="316"/>
      <c r="I783" s="281"/>
      <c r="J783" s="284"/>
    </row>
    <row r="784" spans="1:10" ht="13.5">
      <c r="A784" s="332"/>
      <c r="B784" s="320"/>
      <c r="C784" s="364"/>
      <c r="D784" s="326"/>
      <c r="E784" s="327"/>
      <c r="F784" s="273"/>
      <c r="G784" s="326"/>
      <c r="H784" s="272"/>
      <c r="I784" s="290"/>
      <c r="J784" s="293"/>
    </row>
    <row r="785" spans="1:10" ht="13.5">
      <c r="A785" s="332"/>
      <c r="B785" s="320"/>
      <c r="C785" s="364"/>
      <c r="D785" s="326"/>
      <c r="E785" s="327"/>
      <c r="F785" s="273"/>
      <c r="G785" s="326"/>
      <c r="H785" s="272"/>
      <c r="I785" s="290"/>
      <c r="J785" s="293"/>
    </row>
    <row r="786" spans="1:10" ht="13.5">
      <c r="A786" s="332"/>
      <c r="B786" s="320"/>
      <c r="C786" s="364"/>
      <c r="D786" s="326"/>
      <c r="E786" s="327"/>
      <c r="F786" s="273"/>
      <c r="G786" s="326"/>
      <c r="H786" s="272"/>
      <c r="I786" s="290"/>
      <c r="J786" s="293"/>
    </row>
    <row r="787" spans="1:10" ht="13.5">
      <c r="A787" s="332"/>
      <c r="B787" s="320"/>
      <c r="C787" s="364"/>
      <c r="D787" s="326"/>
      <c r="E787" s="327"/>
      <c r="F787" s="273"/>
      <c r="G787" s="326"/>
      <c r="H787" s="272"/>
      <c r="I787" s="290"/>
      <c r="J787" s="293"/>
    </row>
    <row r="788" spans="1:10" ht="13.5">
      <c r="A788" s="332"/>
      <c r="B788" s="320"/>
      <c r="C788" s="364"/>
      <c r="D788" s="326"/>
      <c r="E788" s="327"/>
      <c r="F788" s="273"/>
      <c r="G788" s="326"/>
      <c r="H788" s="272"/>
      <c r="I788" s="290"/>
      <c r="J788" s="293"/>
    </row>
    <row r="789" spans="1:10" ht="13.5">
      <c r="A789" s="332"/>
      <c r="B789" s="320"/>
      <c r="C789" s="364"/>
      <c r="D789" s="326"/>
      <c r="E789" s="327"/>
      <c r="F789" s="273"/>
      <c r="G789" s="326"/>
      <c r="H789" s="272"/>
      <c r="I789" s="290"/>
      <c r="J789" s="293"/>
    </row>
    <row r="790" spans="1:10" ht="13.5">
      <c r="A790" s="280"/>
      <c r="B790" s="335"/>
      <c r="C790" s="363"/>
      <c r="D790" s="314"/>
      <c r="E790" s="282"/>
      <c r="F790" s="283"/>
      <c r="G790" s="314"/>
      <c r="H790" s="316"/>
      <c r="I790" s="281"/>
      <c r="J790" s="284"/>
    </row>
    <row r="791" spans="1:10" ht="13.5">
      <c r="A791" s="298"/>
      <c r="B791" s="320"/>
      <c r="C791" s="333"/>
      <c r="D791" s="326"/>
      <c r="E791" s="258"/>
      <c r="F791" s="259"/>
      <c r="G791" s="261"/>
      <c r="H791" s="276"/>
      <c r="I791" s="302"/>
      <c r="J791" s="351"/>
    </row>
    <row r="792" spans="1:10" ht="13.5">
      <c r="A792" s="332"/>
      <c r="B792" s="320"/>
      <c r="C792" s="256"/>
      <c r="D792" s="326"/>
      <c r="E792" s="327"/>
      <c r="F792" s="273"/>
      <c r="G792" s="261"/>
      <c r="H792" s="276"/>
      <c r="I792" s="290"/>
      <c r="J792" s="293"/>
    </row>
    <row r="793" spans="1:10" ht="13.5">
      <c r="A793" s="332"/>
      <c r="B793" s="320"/>
      <c r="C793" s="334"/>
      <c r="D793" s="326"/>
      <c r="E793" s="327"/>
      <c r="F793" s="273"/>
      <c r="G793" s="261"/>
      <c r="H793" s="276"/>
      <c r="I793" s="290"/>
      <c r="J793" s="293"/>
    </row>
    <row r="794" spans="1:10" ht="13.5">
      <c r="A794" s="280"/>
      <c r="B794" s="335"/>
      <c r="C794" s="313"/>
      <c r="D794" s="314"/>
      <c r="E794" s="282"/>
      <c r="F794" s="283"/>
      <c r="G794" s="281"/>
      <c r="H794" s="365"/>
      <c r="I794" s="281"/>
      <c r="J794" s="284"/>
    </row>
    <row r="795" spans="1:10" ht="13.5">
      <c r="A795" s="332"/>
      <c r="B795" s="320"/>
      <c r="C795" s="333"/>
      <c r="D795" s="326"/>
      <c r="E795" s="327"/>
      <c r="F795" s="273"/>
      <c r="G795" s="261"/>
      <c r="H795" s="276"/>
      <c r="I795" s="290"/>
      <c r="J795" s="293"/>
    </row>
    <row r="796" spans="1:10" ht="13.5">
      <c r="A796" s="332"/>
      <c r="B796" s="320"/>
      <c r="C796" s="256"/>
      <c r="D796" s="326"/>
      <c r="E796" s="327"/>
      <c r="F796" s="273"/>
      <c r="G796" s="261"/>
      <c r="H796" s="276"/>
      <c r="I796" s="290"/>
      <c r="J796" s="293"/>
    </row>
    <row r="797" spans="1:10" ht="13.5">
      <c r="A797" s="332"/>
      <c r="B797" s="320"/>
      <c r="C797" s="334"/>
      <c r="D797" s="326"/>
      <c r="E797" s="327"/>
      <c r="F797" s="273"/>
      <c r="G797" s="261"/>
      <c r="H797" s="276"/>
      <c r="I797" s="290"/>
      <c r="J797" s="293"/>
    </row>
    <row r="798" spans="1:10" ht="13.5">
      <c r="A798" s="280"/>
      <c r="B798" s="335"/>
      <c r="C798" s="313"/>
      <c r="D798" s="314"/>
      <c r="E798" s="282"/>
      <c r="F798" s="283"/>
      <c r="G798" s="281"/>
      <c r="H798" s="365"/>
      <c r="I798" s="281"/>
      <c r="J798" s="284"/>
    </row>
    <row r="799" spans="1:10" ht="13.5">
      <c r="A799" s="332"/>
      <c r="B799" s="320"/>
      <c r="C799" s="333"/>
      <c r="D799" s="326"/>
      <c r="E799" s="327"/>
      <c r="F799" s="273"/>
      <c r="G799" s="261"/>
      <c r="H799" s="276"/>
      <c r="I799" s="290"/>
      <c r="J799" s="293"/>
    </row>
    <row r="800" spans="1:10" ht="13.5">
      <c r="A800" s="332"/>
      <c r="B800" s="320"/>
      <c r="C800" s="256"/>
      <c r="D800" s="326"/>
      <c r="E800" s="327"/>
      <c r="F800" s="273"/>
      <c r="G800" s="261"/>
      <c r="H800" s="276"/>
      <c r="I800" s="290"/>
      <c r="J800" s="293"/>
    </row>
    <row r="801" spans="1:10" ht="13.5">
      <c r="A801" s="332"/>
      <c r="B801" s="320"/>
      <c r="C801" s="334"/>
      <c r="D801" s="326"/>
      <c r="E801" s="327"/>
      <c r="F801" s="273"/>
      <c r="G801" s="261"/>
      <c r="H801" s="276"/>
      <c r="I801" s="290"/>
      <c r="J801" s="293"/>
    </row>
    <row r="802" spans="1:10" ht="13.5">
      <c r="A802" s="263"/>
      <c r="B802" s="342"/>
      <c r="C802" s="265"/>
      <c r="D802" s="270"/>
      <c r="E802" s="267"/>
      <c r="F802" s="268"/>
      <c r="G802" s="278"/>
      <c r="H802" s="269"/>
      <c r="I802" s="278"/>
      <c r="J802" s="279"/>
    </row>
    <row r="803" spans="1:10" ht="13.5">
      <c r="A803" s="332"/>
      <c r="B803" s="320"/>
      <c r="C803" s="325"/>
      <c r="D803" s="326"/>
      <c r="E803" s="327"/>
      <c r="F803" s="273"/>
      <c r="G803" s="261"/>
      <c r="H803" s="276"/>
      <c r="I803" s="290"/>
      <c r="J803" s="293"/>
    </row>
    <row r="804" spans="1:10" ht="13.5">
      <c r="A804" s="263"/>
      <c r="B804" s="342"/>
      <c r="C804" s="265"/>
      <c r="D804" s="270"/>
      <c r="E804" s="267"/>
      <c r="F804" s="268"/>
      <c r="G804" s="278"/>
      <c r="H804" s="269"/>
      <c r="I804" s="278"/>
      <c r="J804" s="279"/>
    </row>
    <row r="805" spans="1:10" ht="13.5">
      <c r="A805" s="254"/>
      <c r="B805" s="320"/>
      <c r="C805" s="256"/>
      <c r="D805" s="261"/>
      <c r="E805" s="258"/>
      <c r="F805" s="259"/>
      <c r="G805" s="261"/>
      <c r="H805" s="276"/>
      <c r="I805" s="261"/>
      <c r="J805" s="262"/>
    </row>
    <row r="806" spans="1:10" ht="13.5">
      <c r="A806" s="254"/>
      <c r="B806" s="320"/>
      <c r="C806" s="256"/>
      <c r="D806" s="261"/>
      <c r="E806" s="258"/>
      <c r="F806" s="259"/>
      <c r="G806" s="261"/>
      <c r="H806" s="276"/>
      <c r="I806" s="261"/>
      <c r="J806" s="262"/>
    </row>
    <row r="807" spans="1:10" ht="13.5">
      <c r="A807" s="254"/>
      <c r="B807" s="320"/>
      <c r="C807" s="256"/>
      <c r="D807" s="261"/>
      <c r="E807" s="258"/>
      <c r="F807" s="259"/>
      <c r="G807" s="261"/>
      <c r="H807" s="276"/>
      <c r="I807" s="261"/>
      <c r="J807" s="262"/>
    </row>
    <row r="808" spans="1:10" ht="13.5">
      <c r="A808" s="254"/>
      <c r="B808" s="320"/>
      <c r="C808" s="256"/>
      <c r="D808" s="261"/>
      <c r="E808" s="258"/>
      <c r="F808" s="259"/>
      <c r="G808" s="261"/>
      <c r="H808" s="276"/>
      <c r="I808" s="261"/>
      <c r="J808" s="262"/>
    </row>
    <row r="809" spans="1:10" ht="13.5">
      <c r="A809" s="254"/>
      <c r="B809" s="320"/>
      <c r="C809" s="256"/>
      <c r="D809" s="261"/>
      <c r="E809" s="258"/>
      <c r="F809" s="259"/>
      <c r="G809" s="261"/>
      <c r="H809" s="276"/>
      <c r="I809" s="261"/>
      <c r="J809" s="262"/>
    </row>
    <row r="810" spans="1:10" ht="13.5">
      <c r="A810" s="254"/>
      <c r="B810" s="320"/>
      <c r="C810" s="256"/>
      <c r="D810" s="261"/>
      <c r="E810" s="258"/>
      <c r="F810" s="259"/>
      <c r="G810" s="261"/>
      <c r="H810" s="276"/>
      <c r="I810" s="261"/>
      <c r="J810" s="262"/>
    </row>
    <row r="811" spans="1:10" ht="13.5">
      <c r="A811" s="254"/>
      <c r="B811" s="320"/>
      <c r="C811" s="256"/>
      <c r="D811" s="261"/>
      <c r="E811" s="258"/>
      <c r="F811" s="259"/>
      <c r="G811" s="261"/>
      <c r="H811" s="276"/>
      <c r="I811" s="261"/>
      <c r="J811" s="262"/>
    </row>
    <row r="812" spans="1:10" ht="13.5">
      <c r="A812" s="254"/>
      <c r="B812" s="320"/>
      <c r="C812" s="256"/>
      <c r="D812" s="261"/>
      <c r="E812" s="258"/>
      <c r="F812" s="259"/>
      <c r="G812" s="261"/>
      <c r="H812" s="276"/>
      <c r="I812" s="261"/>
      <c r="J812" s="262"/>
    </row>
    <row r="813" spans="1:10" ht="13.5">
      <c r="A813" s="263"/>
      <c r="B813" s="342"/>
      <c r="C813" s="265"/>
      <c r="D813" s="270"/>
      <c r="E813" s="267"/>
      <c r="F813" s="268"/>
      <c r="G813" s="270"/>
      <c r="H813" s="274"/>
      <c r="I813" s="270"/>
      <c r="J813" s="271"/>
    </row>
    <row r="814" spans="1:10" ht="13.5">
      <c r="A814" s="254"/>
      <c r="B814" s="320"/>
      <c r="C814" s="256"/>
      <c r="D814" s="261"/>
      <c r="E814" s="258"/>
      <c r="F814" s="259"/>
      <c r="G814" s="261"/>
      <c r="H814" s="276"/>
      <c r="I814" s="261"/>
      <c r="J814" s="262"/>
    </row>
    <row r="815" spans="1:10" ht="13.5">
      <c r="A815" s="263"/>
      <c r="B815" s="342"/>
      <c r="C815" s="265"/>
      <c r="D815" s="270"/>
      <c r="E815" s="267"/>
      <c r="F815" s="268"/>
      <c r="G815" s="270"/>
      <c r="H815" s="274"/>
      <c r="I815" s="270"/>
      <c r="J815" s="271"/>
    </row>
    <row r="816" spans="1:10" ht="13.5">
      <c r="A816" s="332"/>
      <c r="B816" s="320"/>
      <c r="C816" s="325"/>
      <c r="D816" s="326"/>
      <c r="E816" s="327"/>
      <c r="F816" s="273"/>
      <c r="G816" s="326"/>
      <c r="H816" s="272"/>
      <c r="I816" s="326"/>
      <c r="J816" s="329"/>
    </row>
    <row r="817" spans="1:10" ht="13.5">
      <c r="A817" s="263"/>
      <c r="B817" s="342"/>
      <c r="C817" s="265"/>
      <c r="D817" s="270"/>
      <c r="E817" s="267"/>
      <c r="F817" s="268"/>
      <c r="G817" s="270"/>
      <c r="H817" s="274"/>
      <c r="I817" s="270"/>
      <c r="J817" s="271"/>
    </row>
    <row r="818" spans="1:10" ht="13.5">
      <c r="A818" s="254"/>
      <c r="B818" s="320"/>
      <c r="C818" s="256"/>
      <c r="D818" s="261"/>
      <c r="E818" s="258"/>
      <c r="F818" s="259"/>
      <c r="G818" s="261"/>
      <c r="H818" s="276"/>
      <c r="I818" s="261"/>
      <c r="J818" s="262"/>
    </row>
    <row r="819" spans="1:10" ht="13.5">
      <c r="A819" s="263"/>
      <c r="B819" s="342"/>
      <c r="C819" s="265"/>
      <c r="D819" s="270"/>
      <c r="E819" s="267"/>
      <c r="F819" s="268"/>
      <c r="G819" s="270"/>
      <c r="H819" s="274"/>
      <c r="I819" s="270"/>
      <c r="J819" s="271"/>
    </row>
    <row r="820" spans="1:10" ht="13.5">
      <c r="A820" s="254"/>
      <c r="B820" s="255"/>
      <c r="C820" s="256"/>
      <c r="D820" s="261"/>
      <c r="E820" s="258"/>
      <c r="F820" s="259"/>
      <c r="G820" s="261"/>
      <c r="H820" s="276"/>
      <c r="I820" s="261"/>
      <c r="J820" s="262"/>
    </row>
    <row r="821" spans="1:10" ht="13.5">
      <c r="A821" s="263"/>
      <c r="B821" s="342"/>
      <c r="C821" s="343"/>
      <c r="D821" s="270"/>
      <c r="E821" s="267"/>
      <c r="F821" s="268"/>
      <c r="G821" s="270"/>
      <c r="H821" s="274"/>
      <c r="I821" s="270"/>
      <c r="J821" s="271"/>
    </row>
    <row r="822" spans="1:10" ht="13.5">
      <c r="A822" s="332"/>
      <c r="B822" s="320"/>
      <c r="C822" s="325"/>
      <c r="D822" s="328"/>
      <c r="E822" s="327"/>
      <c r="F822" s="273"/>
      <c r="G822" s="328"/>
      <c r="H822" s="291"/>
      <c r="I822" s="290"/>
      <c r="J822" s="293"/>
    </row>
    <row r="823" spans="1:10" ht="13.5">
      <c r="A823" s="263"/>
      <c r="B823" s="342"/>
      <c r="C823" s="265"/>
      <c r="D823" s="266"/>
      <c r="E823" s="267"/>
      <c r="F823" s="268"/>
      <c r="G823" s="278"/>
      <c r="H823" s="269"/>
      <c r="I823" s="278"/>
      <c r="J823" s="279"/>
    </row>
    <row r="824" spans="1:10" ht="13.5">
      <c r="A824" s="254"/>
      <c r="B824" s="322"/>
      <c r="C824" s="256"/>
      <c r="D824" s="261"/>
      <c r="E824" s="258"/>
      <c r="F824" s="259"/>
      <c r="G824" s="261"/>
      <c r="H824" s="276"/>
      <c r="I824" s="261"/>
      <c r="J824" s="262"/>
    </row>
    <row r="825" spans="1:10" ht="13.5">
      <c r="A825" s="263"/>
      <c r="B825" s="264"/>
      <c r="C825" s="265"/>
      <c r="D825" s="270"/>
      <c r="E825" s="267"/>
      <c r="F825" s="268"/>
      <c r="G825" s="270"/>
      <c r="H825" s="274"/>
      <c r="I825" s="270"/>
      <c r="J825" s="271"/>
    </row>
    <row r="826" spans="1:10" ht="13.5">
      <c r="A826" s="332"/>
      <c r="B826" s="320"/>
      <c r="C826" s="325"/>
      <c r="D826" s="326"/>
      <c r="E826" s="327"/>
      <c r="F826" s="273"/>
      <c r="G826" s="326"/>
      <c r="H826" s="272"/>
      <c r="I826" s="326"/>
      <c r="J826" s="329"/>
    </row>
    <row r="827" spans="1:10" ht="13.5">
      <c r="A827" s="263"/>
      <c r="B827" s="342"/>
      <c r="C827" s="265"/>
      <c r="D827" s="270"/>
      <c r="E827" s="267"/>
      <c r="F827" s="268"/>
      <c r="G827" s="270"/>
      <c r="H827" s="274"/>
      <c r="I827" s="270"/>
      <c r="J827" s="271"/>
    </row>
    <row r="828" spans="1:10" ht="13.5">
      <c r="A828" s="298"/>
      <c r="B828" s="341"/>
      <c r="C828" s="256"/>
      <c r="D828" s="261"/>
      <c r="E828" s="258"/>
      <c r="F828" s="259"/>
      <c r="G828" s="261"/>
      <c r="H828" s="276"/>
      <c r="I828" s="261"/>
      <c r="J828" s="301"/>
    </row>
    <row r="829" spans="1:10" ht="13.5">
      <c r="A829" s="263"/>
      <c r="B829" s="342"/>
      <c r="C829" s="265"/>
      <c r="D829" s="270"/>
      <c r="E829" s="267"/>
      <c r="F829" s="268"/>
      <c r="G829" s="270"/>
      <c r="H829" s="274"/>
      <c r="I829" s="270"/>
      <c r="J829" s="271"/>
    </row>
    <row r="830" spans="1:10" ht="13.5">
      <c r="A830" s="298"/>
      <c r="B830" s="341"/>
      <c r="C830" s="256"/>
      <c r="D830" s="261"/>
      <c r="E830" s="258"/>
      <c r="F830" s="259"/>
      <c r="G830" s="261"/>
      <c r="H830" s="276"/>
      <c r="I830" s="261"/>
      <c r="J830" s="301"/>
    </row>
    <row r="831" spans="1:10" ht="13.5">
      <c r="A831" s="298"/>
      <c r="B831" s="341"/>
      <c r="C831" s="256"/>
      <c r="D831" s="261"/>
      <c r="E831" s="258"/>
      <c r="F831" s="259"/>
      <c r="G831" s="261"/>
      <c r="H831" s="276"/>
      <c r="I831" s="261"/>
      <c r="J831" s="301"/>
    </row>
    <row r="832" spans="1:10" ht="13.5">
      <c r="A832" s="298"/>
      <c r="B832" s="341"/>
      <c r="C832" s="256"/>
      <c r="D832" s="261"/>
      <c r="E832" s="258"/>
      <c r="F832" s="259"/>
      <c r="G832" s="261"/>
      <c r="H832" s="276"/>
      <c r="I832" s="261"/>
      <c r="J832" s="301"/>
    </row>
    <row r="833" spans="1:10" ht="13.5">
      <c r="A833" s="263"/>
      <c r="B833" s="342"/>
      <c r="C833" s="265"/>
      <c r="D833" s="270"/>
      <c r="E833" s="267"/>
      <c r="F833" s="268"/>
      <c r="G833" s="270"/>
      <c r="H833" s="274"/>
      <c r="I833" s="270"/>
      <c r="J833" s="271"/>
    </row>
    <row r="834" spans="1:10" ht="13.5">
      <c r="A834" s="298"/>
      <c r="B834" s="341"/>
      <c r="C834" s="256"/>
      <c r="D834" s="261"/>
      <c r="E834" s="258"/>
      <c r="F834" s="259"/>
      <c r="G834" s="261"/>
      <c r="H834" s="276"/>
      <c r="I834" s="261"/>
      <c r="J834" s="301"/>
    </row>
    <row r="835" spans="1:10" ht="13.5">
      <c r="A835" s="298"/>
      <c r="B835" s="341"/>
      <c r="C835" s="256"/>
      <c r="D835" s="261"/>
      <c r="E835" s="258"/>
      <c r="F835" s="259"/>
      <c r="G835" s="261"/>
      <c r="H835" s="276"/>
      <c r="I835" s="261"/>
      <c r="J835" s="301"/>
    </row>
    <row r="836" spans="1:10" ht="13.5">
      <c r="A836" s="298"/>
      <c r="B836" s="341"/>
      <c r="C836" s="256"/>
      <c r="D836" s="261"/>
      <c r="E836" s="258"/>
      <c r="F836" s="259"/>
      <c r="G836" s="261"/>
      <c r="H836" s="276"/>
      <c r="I836" s="261"/>
      <c r="J836" s="301"/>
    </row>
    <row r="837" spans="1:10" ht="13.5">
      <c r="A837" s="298"/>
      <c r="B837" s="341"/>
      <c r="C837" s="256"/>
      <c r="D837" s="261"/>
      <c r="E837" s="258"/>
      <c r="F837" s="259"/>
      <c r="G837" s="261"/>
      <c r="H837" s="276"/>
      <c r="I837" s="261"/>
      <c r="J837" s="301"/>
    </row>
    <row r="838" spans="1:10" ht="13.5">
      <c r="A838" s="263"/>
      <c r="B838" s="342"/>
      <c r="C838" s="265"/>
      <c r="D838" s="270"/>
      <c r="E838" s="267"/>
      <c r="F838" s="268"/>
      <c r="G838" s="270"/>
      <c r="H838" s="274"/>
      <c r="I838" s="270"/>
      <c r="J838" s="271"/>
    </row>
    <row r="839" spans="1:10" ht="13.5">
      <c r="A839" s="298"/>
      <c r="B839" s="341"/>
      <c r="C839" s="256"/>
      <c r="D839" s="261"/>
      <c r="E839" s="258"/>
      <c r="F839" s="259"/>
      <c r="G839" s="261"/>
      <c r="H839" s="276"/>
      <c r="I839" s="261"/>
      <c r="J839" s="301"/>
    </row>
    <row r="840" spans="1:10" ht="13.5">
      <c r="A840" s="298"/>
      <c r="B840" s="341"/>
      <c r="C840" s="256"/>
      <c r="D840" s="261"/>
      <c r="E840" s="258"/>
      <c r="F840" s="259"/>
      <c r="G840" s="261"/>
      <c r="H840" s="276"/>
      <c r="I840" s="261"/>
      <c r="J840" s="301"/>
    </row>
    <row r="841" spans="1:10" ht="13.5">
      <c r="A841" s="298"/>
      <c r="B841" s="341"/>
      <c r="C841" s="256"/>
      <c r="D841" s="261"/>
      <c r="E841" s="258"/>
      <c r="F841" s="259"/>
      <c r="G841" s="261"/>
      <c r="H841" s="276"/>
      <c r="I841" s="261"/>
      <c r="J841" s="301"/>
    </row>
    <row r="842" spans="1:10" ht="13.5">
      <c r="A842" s="298"/>
      <c r="B842" s="341"/>
      <c r="C842" s="256"/>
      <c r="D842" s="261"/>
      <c r="E842" s="258"/>
      <c r="F842" s="259"/>
      <c r="G842" s="261"/>
      <c r="H842" s="276"/>
      <c r="I842" s="261"/>
      <c r="J842" s="301"/>
    </row>
    <row r="843" spans="1:10" ht="13.5">
      <c r="A843" s="263"/>
      <c r="B843" s="342"/>
      <c r="C843" s="265"/>
      <c r="D843" s="270"/>
      <c r="E843" s="267"/>
      <c r="F843" s="268"/>
      <c r="G843" s="270"/>
      <c r="H843" s="274"/>
      <c r="I843" s="270"/>
      <c r="J843" s="271"/>
    </row>
    <row r="844" spans="1:10" ht="13.5">
      <c r="A844" s="298"/>
      <c r="B844" s="341"/>
      <c r="C844" s="256"/>
      <c r="D844" s="261"/>
      <c r="E844" s="258"/>
      <c r="F844" s="259"/>
      <c r="G844" s="261"/>
      <c r="H844" s="276"/>
      <c r="I844" s="261"/>
      <c r="J844" s="301"/>
    </row>
    <row r="845" spans="1:10" ht="13.5">
      <c r="A845" s="298"/>
      <c r="B845" s="341"/>
      <c r="C845" s="256"/>
      <c r="D845" s="261"/>
      <c r="E845" s="258"/>
      <c r="F845" s="259"/>
      <c r="G845" s="261"/>
      <c r="H845" s="276"/>
      <c r="I845" s="261"/>
      <c r="J845" s="301"/>
    </row>
    <row r="846" spans="1:10" ht="13.5">
      <c r="A846" s="298"/>
      <c r="B846" s="341"/>
      <c r="C846" s="256"/>
      <c r="D846" s="261"/>
      <c r="E846" s="258"/>
      <c r="F846" s="259"/>
      <c r="G846" s="261"/>
      <c r="H846" s="276"/>
      <c r="I846" s="261"/>
      <c r="J846" s="301"/>
    </row>
    <row r="847" spans="1:10" ht="13.5">
      <c r="A847" s="298"/>
      <c r="B847" s="341"/>
      <c r="C847" s="256"/>
      <c r="D847" s="261"/>
      <c r="E847" s="258"/>
      <c r="F847" s="259"/>
      <c r="G847" s="261"/>
      <c r="H847" s="276"/>
      <c r="I847" s="261"/>
      <c r="J847" s="301"/>
    </row>
    <row r="848" spans="1:10" ht="13.5">
      <c r="A848" s="263"/>
      <c r="B848" s="342"/>
      <c r="C848" s="265"/>
      <c r="D848" s="270"/>
      <c r="E848" s="267"/>
      <c r="F848" s="268"/>
      <c r="G848" s="270"/>
      <c r="H848" s="274"/>
      <c r="I848" s="270"/>
      <c r="J848" s="271"/>
    </row>
    <row r="849" spans="1:10" ht="13.5">
      <c r="A849" s="254"/>
      <c r="B849" s="255"/>
      <c r="C849" s="256"/>
      <c r="D849" s="261"/>
      <c r="E849" s="258"/>
      <c r="F849" s="259"/>
      <c r="G849" s="261"/>
      <c r="H849" s="276"/>
      <c r="I849" s="261"/>
      <c r="J849" s="262"/>
    </row>
    <row r="850" spans="1:10" ht="13.5">
      <c r="A850" s="263"/>
      <c r="B850" s="342"/>
      <c r="C850" s="343"/>
      <c r="D850" s="270"/>
      <c r="E850" s="267"/>
      <c r="F850" s="268"/>
      <c r="G850" s="270"/>
      <c r="H850" s="274"/>
      <c r="I850" s="270"/>
      <c r="J850" s="271"/>
    </row>
    <row r="851" spans="1:10" ht="13.5">
      <c r="A851" s="332"/>
      <c r="B851" s="255"/>
      <c r="C851" s="325"/>
      <c r="D851" s="326"/>
      <c r="E851" s="327"/>
      <c r="F851" s="273"/>
      <c r="G851" s="326"/>
      <c r="H851" s="272"/>
      <c r="I851" s="326"/>
      <c r="J851" s="329"/>
    </row>
    <row r="852" spans="1:10" ht="13.5">
      <c r="A852" s="332"/>
      <c r="B852" s="255"/>
      <c r="C852" s="325"/>
      <c r="D852" s="326"/>
      <c r="E852" s="327"/>
      <c r="F852" s="273"/>
      <c r="G852" s="326"/>
      <c r="H852" s="272"/>
      <c r="I852" s="326"/>
      <c r="J852" s="329"/>
    </row>
    <row r="853" spans="1:10" ht="13.5">
      <c r="A853" s="332"/>
      <c r="B853" s="255"/>
      <c r="C853" s="325"/>
      <c r="D853" s="326"/>
      <c r="E853" s="327"/>
      <c r="F853" s="273"/>
      <c r="G853" s="326"/>
      <c r="H853" s="272"/>
      <c r="I853" s="326"/>
      <c r="J853" s="329"/>
    </row>
    <row r="854" spans="1:10" ht="13.5">
      <c r="A854" s="332"/>
      <c r="B854" s="255"/>
      <c r="C854" s="325"/>
      <c r="D854" s="326"/>
      <c r="E854" s="327"/>
      <c r="F854" s="273"/>
      <c r="G854" s="326"/>
      <c r="H854" s="272"/>
      <c r="I854" s="326"/>
      <c r="J854" s="329"/>
    </row>
    <row r="855" spans="1:10" ht="13.5">
      <c r="A855" s="254"/>
      <c r="B855" s="255"/>
      <c r="C855" s="325"/>
      <c r="D855" s="326"/>
      <c r="E855" s="258"/>
      <c r="F855" s="273"/>
      <c r="G855" s="326"/>
      <c r="H855" s="272"/>
      <c r="I855" s="326"/>
      <c r="J855" s="262"/>
    </row>
    <row r="856" spans="1:10" ht="13.5">
      <c r="A856" s="263"/>
      <c r="B856" s="264"/>
      <c r="C856" s="265"/>
      <c r="D856" s="270"/>
      <c r="E856" s="267"/>
      <c r="F856" s="268"/>
      <c r="G856" s="270"/>
      <c r="H856" s="274"/>
      <c r="I856" s="270"/>
      <c r="J856" s="271"/>
    </row>
    <row r="857" spans="1:10" ht="13.5">
      <c r="A857" s="298"/>
      <c r="B857" s="322"/>
      <c r="C857" s="256"/>
      <c r="D857" s="261"/>
      <c r="E857" s="258"/>
      <c r="F857" s="259"/>
      <c r="G857" s="326"/>
      <c r="H857" s="276"/>
      <c r="I857" s="326"/>
      <c r="J857" s="301"/>
    </row>
    <row r="858" spans="1:10" ht="13.5">
      <c r="A858" s="298"/>
      <c r="B858" s="322"/>
      <c r="C858" s="256"/>
      <c r="D858" s="261"/>
      <c r="E858" s="258"/>
      <c r="F858" s="259"/>
      <c r="G858" s="326"/>
      <c r="H858" s="276"/>
      <c r="I858" s="326"/>
      <c r="J858" s="301"/>
    </row>
    <row r="859" spans="1:10" ht="13.5">
      <c r="A859" s="332"/>
      <c r="B859" s="255"/>
      <c r="C859" s="325"/>
      <c r="D859" s="326"/>
      <c r="E859" s="327"/>
      <c r="F859" s="273"/>
      <c r="G859" s="326"/>
      <c r="H859" s="276"/>
      <c r="I859" s="326"/>
      <c r="J859" s="329"/>
    </row>
    <row r="860" spans="1:10" ht="13.5">
      <c r="A860" s="332"/>
      <c r="B860" s="255"/>
      <c r="C860" s="325"/>
      <c r="D860" s="326"/>
      <c r="E860" s="327"/>
      <c r="F860" s="273"/>
      <c r="G860" s="326"/>
      <c r="H860" s="276"/>
      <c r="I860" s="326"/>
      <c r="J860" s="329"/>
    </row>
    <row r="861" spans="1:10" ht="13.5">
      <c r="A861" s="332"/>
      <c r="B861" s="255"/>
      <c r="C861" s="325"/>
      <c r="D861" s="326"/>
      <c r="E861" s="327"/>
      <c r="F861" s="273"/>
      <c r="G861" s="326"/>
      <c r="H861" s="276"/>
      <c r="I861" s="326"/>
      <c r="J861" s="329"/>
    </row>
    <row r="862" spans="1:10" ht="13.5">
      <c r="A862" s="332"/>
      <c r="B862" s="255"/>
      <c r="C862" s="325"/>
      <c r="D862" s="326"/>
      <c r="E862" s="327"/>
      <c r="F862" s="273"/>
      <c r="G862" s="326"/>
      <c r="H862" s="276"/>
      <c r="I862" s="326"/>
      <c r="J862" s="329"/>
    </row>
    <row r="863" spans="1:10" ht="13.5">
      <c r="A863" s="332"/>
      <c r="B863" s="255"/>
      <c r="C863" s="325"/>
      <c r="D863" s="326"/>
      <c r="E863" s="327"/>
      <c r="F863" s="273"/>
      <c r="G863" s="326"/>
      <c r="H863" s="276"/>
      <c r="I863" s="326"/>
      <c r="J863" s="329"/>
    </row>
    <row r="864" spans="1:10" ht="13.5">
      <c r="A864" s="332"/>
      <c r="B864" s="255"/>
      <c r="C864" s="325"/>
      <c r="D864" s="326"/>
      <c r="E864" s="327"/>
      <c r="F864" s="273"/>
      <c r="G864" s="326"/>
      <c r="H864" s="276"/>
      <c r="I864" s="326"/>
      <c r="J864" s="329"/>
    </row>
    <row r="865" spans="1:10" ht="13.5">
      <c r="A865" s="332"/>
      <c r="B865" s="255"/>
      <c r="C865" s="325"/>
      <c r="D865" s="326"/>
      <c r="E865" s="327"/>
      <c r="F865" s="273"/>
      <c r="G865" s="326"/>
      <c r="H865" s="276"/>
      <c r="I865" s="326"/>
      <c r="J865" s="329"/>
    </row>
    <row r="866" spans="1:10" ht="13.5">
      <c r="A866" s="332"/>
      <c r="B866" s="255"/>
      <c r="C866" s="325"/>
      <c r="D866" s="326"/>
      <c r="E866" s="327"/>
      <c r="F866" s="273"/>
      <c r="G866" s="326"/>
      <c r="H866" s="276"/>
      <c r="I866" s="326"/>
      <c r="J866" s="329"/>
    </row>
    <row r="867" spans="1:10" ht="13.5">
      <c r="A867" s="332"/>
      <c r="B867" s="255"/>
      <c r="C867" s="325"/>
      <c r="D867" s="326"/>
      <c r="E867" s="327"/>
      <c r="F867" s="273"/>
      <c r="G867" s="326"/>
      <c r="H867" s="276"/>
      <c r="I867" s="326"/>
      <c r="J867" s="329"/>
    </row>
    <row r="868" spans="1:10" ht="13.5">
      <c r="A868" s="332"/>
      <c r="B868" s="255"/>
      <c r="C868" s="325"/>
      <c r="D868" s="326"/>
      <c r="E868" s="327"/>
      <c r="F868" s="273"/>
      <c r="G868" s="326"/>
      <c r="H868" s="276"/>
      <c r="I868" s="326"/>
      <c r="J868" s="329"/>
    </row>
    <row r="869" spans="1:10" ht="13.5">
      <c r="A869" s="263"/>
      <c r="B869" s="264"/>
      <c r="C869" s="265"/>
      <c r="D869" s="270"/>
      <c r="E869" s="267"/>
      <c r="F869" s="268"/>
      <c r="G869" s="270"/>
      <c r="H869" s="274"/>
      <c r="I869" s="270"/>
      <c r="J869" s="271"/>
    </row>
    <row r="870" spans="1:10" ht="13.5">
      <c r="A870" s="254"/>
      <c r="B870" s="255"/>
      <c r="C870" s="256"/>
      <c r="D870" s="261"/>
      <c r="E870" s="258"/>
      <c r="F870" s="259"/>
      <c r="G870" s="261"/>
      <c r="H870" s="276"/>
      <c r="I870" s="261"/>
      <c r="J870" s="262"/>
    </row>
    <row r="871" spans="1:10" ht="13.5">
      <c r="A871" s="254"/>
      <c r="B871" s="255"/>
      <c r="C871" s="256"/>
      <c r="D871" s="261"/>
      <c r="E871" s="258"/>
      <c r="F871" s="259"/>
      <c r="G871" s="261"/>
      <c r="H871" s="276"/>
      <c r="I871" s="261"/>
      <c r="J871" s="262"/>
    </row>
    <row r="872" spans="1:10" ht="13.5">
      <c r="A872" s="254"/>
      <c r="B872" s="255"/>
      <c r="C872" s="256"/>
      <c r="D872" s="261"/>
      <c r="E872" s="258"/>
      <c r="F872" s="259"/>
      <c r="G872" s="261"/>
      <c r="H872" s="276"/>
      <c r="I872" s="261"/>
      <c r="J872" s="262"/>
    </row>
    <row r="873" spans="1:10" ht="13.5">
      <c r="A873" s="280"/>
      <c r="B873" s="288"/>
      <c r="C873" s="313"/>
      <c r="D873" s="314"/>
      <c r="E873" s="282"/>
      <c r="F873" s="283"/>
      <c r="G873" s="314"/>
      <c r="H873" s="316"/>
      <c r="I873" s="314"/>
      <c r="J873" s="318"/>
    </row>
    <row r="874" spans="1:10" ht="13.5">
      <c r="A874" s="298"/>
      <c r="B874" s="322"/>
      <c r="C874" s="256"/>
      <c r="D874" s="261"/>
      <c r="E874" s="258"/>
      <c r="F874" s="259"/>
      <c r="G874" s="261"/>
      <c r="H874" s="276"/>
      <c r="I874" s="261"/>
      <c r="J874" s="301"/>
    </row>
    <row r="875" spans="1:10" ht="13.5">
      <c r="A875" s="280"/>
      <c r="B875" s="288"/>
      <c r="C875" s="313"/>
      <c r="D875" s="314"/>
      <c r="E875" s="282"/>
      <c r="F875" s="283"/>
      <c r="G875" s="314"/>
      <c r="H875" s="316"/>
      <c r="I875" s="314"/>
      <c r="J875" s="318"/>
    </row>
    <row r="876" spans="1:10" ht="13.5">
      <c r="A876" s="254"/>
      <c r="B876" s="255"/>
      <c r="C876" s="256"/>
      <c r="D876" s="261"/>
      <c r="E876" s="258"/>
      <c r="F876" s="259"/>
      <c r="G876" s="261"/>
      <c r="H876" s="276"/>
      <c r="I876" s="261"/>
      <c r="J876" s="262"/>
    </row>
    <row r="877" spans="1:10" ht="13.5">
      <c r="A877" s="254"/>
      <c r="B877" s="255"/>
      <c r="C877" s="256"/>
      <c r="D877" s="261"/>
      <c r="E877" s="258"/>
      <c r="F877" s="259"/>
      <c r="G877" s="261"/>
      <c r="H877" s="276"/>
      <c r="I877" s="261"/>
      <c r="J877" s="262"/>
    </row>
    <row r="878" spans="1:10" ht="13.5">
      <c r="A878" s="254"/>
      <c r="B878" s="255"/>
      <c r="C878" s="256"/>
      <c r="D878" s="261"/>
      <c r="E878" s="258"/>
      <c r="F878" s="259"/>
      <c r="G878" s="261"/>
      <c r="H878" s="276"/>
      <c r="I878" s="261"/>
      <c r="J878" s="262"/>
    </row>
    <row r="879" spans="1:10" ht="13.5">
      <c r="A879" s="263"/>
      <c r="B879" s="264"/>
      <c r="C879" s="265"/>
      <c r="D879" s="270"/>
      <c r="E879" s="267"/>
      <c r="F879" s="268"/>
      <c r="G879" s="270"/>
      <c r="H879" s="274"/>
      <c r="I879" s="270"/>
      <c r="J879" s="271"/>
    </row>
    <row r="880" spans="1:10" ht="13.5">
      <c r="A880" s="298"/>
      <c r="B880" s="255"/>
      <c r="C880" s="256"/>
      <c r="D880" s="261"/>
      <c r="E880" s="258"/>
      <c r="F880" s="259"/>
      <c r="G880" s="261"/>
      <c r="H880" s="276"/>
      <c r="I880" s="261"/>
      <c r="J880" s="301"/>
    </row>
    <row r="881" spans="1:10" ht="13.5">
      <c r="A881" s="263"/>
      <c r="B881" s="264"/>
      <c r="C881" s="265"/>
      <c r="D881" s="270"/>
      <c r="E881" s="267"/>
      <c r="F881" s="268"/>
      <c r="G881" s="270"/>
      <c r="H881" s="274"/>
      <c r="I881" s="270"/>
      <c r="J881" s="271"/>
    </row>
    <row r="882" spans="1:10" ht="13.5">
      <c r="A882" s="254"/>
      <c r="B882" s="320"/>
      <c r="C882" s="256"/>
      <c r="D882" s="261"/>
      <c r="E882" s="258"/>
      <c r="F882" s="259"/>
      <c r="G882" s="261"/>
      <c r="H882" s="276"/>
      <c r="I882" s="261"/>
      <c r="J882" s="262"/>
    </row>
    <row r="883" spans="1:10" ht="13.5">
      <c r="A883" s="263"/>
      <c r="B883" s="342"/>
      <c r="C883" s="265"/>
      <c r="D883" s="270"/>
      <c r="E883" s="267"/>
      <c r="F883" s="268"/>
      <c r="G883" s="270"/>
      <c r="H883" s="274"/>
      <c r="I883" s="270"/>
      <c r="J883" s="271"/>
    </row>
    <row r="884" spans="1:10" ht="13.5">
      <c r="A884" s="332"/>
      <c r="B884" s="255"/>
      <c r="C884" s="325"/>
      <c r="D884" s="326"/>
      <c r="E884" s="327"/>
      <c r="F884" s="273"/>
      <c r="G884" s="326"/>
      <c r="H884" s="272"/>
      <c r="I884" s="326"/>
      <c r="J884" s="329"/>
    </row>
    <row r="885" spans="1:10" ht="13.5">
      <c r="A885" s="332"/>
      <c r="B885" s="255"/>
      <c r="C885" s="325"/>
      <c r="D885" s="326"/>
      <c r="E885" s="327"/>
      <c r="F885" s="273"/>
      <c r="G885" s="326"/>
      <c r="H885" s="272"/>
      <c r="I885" s="326"/>
      <c r="J885" s="329"/>
    </row>
    <row r="886" spans="1:10" ht="13.5">
      <c r="A886" s="332"/>
      <c r="B886" s="255"/>
      <c r="C886" s="325"/>
      <c r="D886" s="326"/>
      <c r="E886" s="327"/>
      <c r="F886" s="273"/>
      <c r="G886" s="326"/>
      <c r="H886" s="272"/>
      <c r="I886" s="326"/>
      <c r="J886" s="329"/>
    </row>
    <row r="887" spans="1:10" ht="13.5">
      <c r="A887" s="263"/>
      <c r="B887" s="342"/>
      <c r="C887" s="265"/>
      <c r="D887" s="270"/>
      <c r="E887" s="267"/>
      <c r="F887" s="268"/>
      <c r="G887" s="270"/>
      <c r="H887" s="274"/>
      <c r="I887" s="270"/>
      <c r="J887" s="271"/>
    </row>
    <row r="888" spans="1:10" ht="13.5">
      <c r="A888" s="332"/>
      <c r="B888" s="255"/>
      <c r="C888" s="256"/>
      <c r="D888" s="261"/>
      <c r="E888" s="327"/>
      <c r="F888" s="273"/>
      <c r="G888" s="326"/>
      <c r="H888" s="272"/>
      <c r="I888" s="326"/>
      <c r="J888" s="329"/>
    </row>
    <row r="889" spans="1:10" ht="13.5">
      <c r="A889" s="263"/>
      <c r="B889" s="264"/>
      <c r="C889" s="265"/>
      <c r="D889" s="270"/>
      <c r="E889" s="267"/>
      <c r="F889" s="268"/>
      <c r="G889" s="270"/>
      <c r="H889" s="274"/>
      <c r="I889" s="270"/>
      <c r="J889" s="271"/>
    </row>
    <row r="890" spans="1:10" ht="13.5">
      <c r="A890" s="298"/>
      <c r="B890" s="322"/>
      <c r="C890" s="256"/>
      <c r="D890" s="261"/>
      <c r="E890" s="258"/>
      <c r="F890" s="259"/>
      <c r="G890" s="261"/>
      <c r="H890" s="276"/>
      <c r="I890" s="261"/>
      <c r="J890" s="301"/>
    </row>
    <row r="891" spans="1:10" ht="13.5">
      <c r="A891" s="263"/>
      <c r="B891" s="264"/>
      <c r="C891" s="265"/>
      <c r="D891" s="270"/>
      <c r="E891" s="267"/>
      <c r="F891" s="268"/>
      <c r="G891" s="270"/>
      <c r="H891" s="274"/>
      <c r="I891" s="270"/>
      <c r="J891" s="271"/>
    </row>
    <row r="892" spans="1:10" ht="13.5">
      <c r="A892" s="332"/>
      <c r="B892" s="320"/>
      <c r="C892" s="325"/>
      <c r="D892" s="326"/>
      <c r="E892" s="327"/>
      <c r="F892" s="273"/>
      <c r="G892" s="326"/>
      <c r="H892" s="272"/>
      <c r="I892" s="326"/>
      <c r="J892" s="329"/>
    </row>
    <row r="893" spans="1:10" ht="13.5">
      <c r="A893" s="332"/>
      <c r="B893" s="320"/>
      <c r="C893" s="325"/>
      <c r="D893" s="326"/>
      <c r="E893" s="327"/>
      <c r="F893" s="273"/>
      <c r="G893" s="326"/>
      <c r="H893" s="272"/>
      <c r="I893" s="326"/>
      <c r="J893" s="329"/>
    </row>
    <row r="894" spans="1:10" ht="13.5">
      <c r="A894" s="332"/>
      <c r="B894" s="320"/>
      <c r="C894" s="325"/>
      <c r="D894" s="326"/>
      <c r="E894" s="327"/>
      <c r="F894" s="273"/>
      <c r="G894" s="326"/>
      <c r="H894" s="272"/>
      <c r="I894" s="326"/>
      <c r="J894" s="329"/>
    </row>
    <row r="895" spans="1:10" ht="13.5">
      <c r="A895" s="332"/>
      <c r="B895" s="320"/>
      <c r="C895" s="325"/>
      <c r="D895" s="326"/>
      <c r="E895" s="327"/>
      <c r="F895" s="273"/>
      <c r="G895" s="326"/>
      <c r="H895" s="272"/>
      <c r="I895" s="326"/>
      <c r="J895" s="329"/>
    </row>
    <row r="896" spans="1:10" ht="13.5">
      <c r="A896" s="332"/>
      <c r="B896" s="320"/>
      <c r="C896" s="325"/>
      <c r="D896" s="326"/>
      <c r="E896" s="327"/>
      <c r="F896" s="273"/>
      <c r="G896" s="326"/>
      <c r="H896" s="272"/>
      <c r="I896" s="326"/>
      <c r="J896" s="329"/>
    </row>
    <row r="897" spans="1:10" ht="13.5">
      <c r="A897" s="332"/>
      <c r="B897" s="320"/>
      <c r="C897" s="325"/>
      <c r="D897" s="326"/>
      <c r="E897" s="327"/>
      <c r="F897" s="273"/>
      <c r="G897" s="326"/>
      <c r="H897" s="272"/>
      <c r="I897" s="326"/>
      <c r="J897" s="329"/>
    </row>
    <row r="898" spans="1:10" ht="13.5">
      <c r="A898" s="332"/>
      <c r="B898" s="320"/>
      <c r="C898" s="325"/>
      <c r="D898" s="326"/>
      <c r="E898" s="327"/>
      <c r="F898" s="273"/>
      <c r="G898" s="326"/>
      <c r="H898" s="272"/>
      <c r="I898" s="326"/>
      <c r="J898" s="329"/>
    </row>
    <row r="899" spans="1:10" ht="13.5">
      <c r="A899" s="332"/>
      <c r="B899" s="320"/>
      <c r="C899" s="325"/>
      <c r="D899" s="326"/>
      <c r="E899" s="327"/>
      <c r="F899" s="273"/>
      <c r="G899" s="326"/>
      <c r="H899" s="272"/>
      <c r="I899" s="326"/>
      <c r="J899" s="329"/>
    </row>
    <row r="900" spans="1:10" ht="13.5">
      <c r="A900" s="332"/>
      <c r="B900" s="320"/>
      <c r="C900" s="325"/>
      <c r="D900" s="326"/>
      <c r="E900" s="327"/>
      <c r="F900" s="273"/>
      <c r="G900" s="326"/>
      <c r="H900" s="272"/>
      <c r="I900" s="326"/>
      <c r="J900" s="329"/>
    </row>
    <row r="901" spans="1:10" ht="13.5">
      <c r="A901" s="332"/>
      <c r="B901" s="320"/>
      <c r="C901" s="325"/>
      <c r="D901" s="326"/>
      <c r="E901" s="327"/>
      <c r="F901" s="273"/>
      <c r="G901" s="326"/>
      <c r="H901" s="272"/>
      <c r="I901" s="326"/>
      <c r="J901" s="329"/>
    </row>
    <row r="902" spans="1:10" ht="13.5">
      <c r="A902" s="263"/>
      <c r="B902" s="342"/>
      <c r="C902" s="265"/>
      <c r="D902" s="270"/>
      <c r="E902" s="267"/>
      <c r="F902" s="268"/>
      <c r="G902" s="270"/>
      <c r="H902" s="274"/>
      <c r="I902" s="270"/>
      <c r="J902" s="271"/>
    </row>
    <row r="903" spans="1:10" ht="13.5">
      <c r="A903" s="332"/>
      <c r="B903" s="320"/>
      <c r="C903" s="325"/>
      <c r="D903" s="326"/>
      <c r="E903" s="327"/>
      <c r="F903" s="273"/>
      <c r="G903" s="326"/>
      <c r="H903" s="272"/>
      <c r="I903" s="326"/>
      <c r="J903" s="329"/>
    </row>
    <row r="904" spans="1:10" ht="13.5">
      <c r="A904" s="263"/>
      <c r="B904" s="342"/>
      <c r="C904" s="265"/>
      <c r="D904" s="270"/>
      <c r="E904" s="267"/>
      <c r="F904" s="268"/>
      <c r="G904" s="270"/>
      <c r="H904" s="274"/>
      <c r="I904" s="270"/>
      <c r="J904" s="271"/>
    </row>
    <row r="905" spans="1:10" ht="13.5">
      <c r="A905" s="332"/>
      <c r="B905" s="320"/>
      <c r="C905" s="325"/>
      <c r="D905" s="326"/>
      <c r="E905" s="327"/>
      <c r="F905" s="273"/>
      <c r="G905" s="326"/>
      <c r="H905" s="272"/>
      <c r="I905" s="326"/>
      <c r="J905" s="329"/>
    </row>
    <row r="906" spans="1:10" ht="13.5">
      <c r="A906" s="263"/>
      <c r="B906" s="342"/>
      <c r="C906" s="265"/>
      <c r="D906" s="270"/>
      <c r="E906" s="267"/>
      <c r="F906" s="268"/>
      <c r="G906" s="270"/>
      <c r="H906" s="274"/>
      <c r="I906" s="270"/>
      <c r="J906" s="271"/>
    </row>
    <row r="907" spans="1:10" ht="13.5">
      <c r="A907" s="332"/>
      <c r="B907" s="320"/>
      <c r="C907" s="325"/>
      <c r="D907" s="326"/>
      <c r="E907" s="327"/>
      <c r="F907" s="273"/>
      <c r="G907" s="326"/>
      <c r="H907" s="272"/>
      <c r="I907" s="326"/>
      <c r="J907" s="329"/>
    </row>
    <row r="908" spans="1:10" ht="13.5">
      <c r="A908" s="332"/>
      <c r="B908" s="320"/>
      <c r="C908" s="325"/>
      <c r="D908" s="326"/>
      <c r="E908" s="327"/>
      <c r="F908" s="273"/>
      <c r="G908" s="326"/>
      <c r="H908" s="272"/>
      <c r="I908" s="326"/>
      <c r="J908" s="329"/>
    </row>
    <row r="909" spans="1:10" ht="13.5">
      <c r="A909" s="332"/>
      <c r="B909" s="320"/>
      <c r="C909" s="325"/>
      <c r="D909" s="326"/>
      <c r="E909" s="327"/>
      <c r="F909" s="273"/>
      <c r="G909" s="326"/>
      <c r="H909" s="272"/>
      <c r="I909" s="326"/>
      <c r="J909" s="329"/>
    </row>
    <row r="910" spans="1:10" ht="13.5">
      <c r="A910" s="263"/>
      <c r="B910" s="342"/>
      <c r="C910" s="265"/>
      <c r="D910" s="270"/>
      <c r="E910" s="267"/>
      <c r="F910" s="268"/>
      <c r="G910" s="270"/>
      <c r="H910" s="274"/>
      <c r="I910" s="270"/>
      <c r="J910" s="271"/>
    </row>
    <row r="911" spans="1:10" ht="13.5">
      <c r="A911" s="332"/>
      <c r="B911" s="320"/>
      <c r="C911" s="325"/>
      <c r="D911" s="326"/>
      <c r="E911" s="327"/>
      <c r="F911" s="273"/>
      <c r="G911" s="326"/>
      <c r="H911" s="272"/>
      <c r="I911" s="326"/>
      <c r="J911" s="329"/>
    </row>
    <row r="912" spans="1:10" ht="13.5">
      <c r="A912" s="332"/>
      <c r="B912" s="320"/>
      <c r="C912" s="325"/>
      <c r="D912" s="326"/>
      <c r="E912" s="327"/>
      <c r="F912" s="273"/>
      <c r="G912" s="326"/>
      <c r="H912" s="272"/>
      <c r="I912" s="326"/>
      <c r="J912" s="329"/>
    </row>
    <row r="913" spans="1:10" ht="13.5">
      <c r="A913" s="332"/>
      <c r="B913" s="320"/>
      <c r="C913" s="325"/>
      <c r="D913" s="326"/>
      <c r="E913" s="327"/>
      <c r="F913" s="273"/>
      <c r="G913" s="326"/>
      <c r="H913" s="272"/>
      <c r="I913" s="326"/>
      <c r="J913" s="329"/>
    </row>
    <row r="914" spans="1:10" ht="13.5">
      <c r="A914" s="280"/>
      <c r="B914" s="335"/>
      <c r="C914" s="313"/>
      <c r="D914" s="314"/>
      <c r="E914" s="282"/>
      <c r="F914" s="283"/>
      <c r="G914" s="314"/>
      <c r="H914" s="316"/>
      <c r="I914" s="314"/>
      <c r="J914" s="318"/>
    </row>
    <row r="915" spans="1:10" ht="13.5">
      <c r="A915" s="332"/>
      <c r="B915" s="320"/>
      <c r="C915" s="325"/>
      <c r="D915" s="326"/>
      <c r="E915" s="327"/>
      <c r="F915" s="273"/>
      <c r="G915" s="326"/>
      <c r="H915" s="272"/>
      <c r="I915" s="326"/>
      <c r="J915" s="329"/>
    </row>
    <row r="916" spans="1:10" ht="13.5">
      <c r="A916" s="332"/>
      <c r="B916" s="320"/>
      <c r="C916" s="325"/>
      <c r="D916" s="326"/>
      <c r="E916" s="327"/>
      <c r="F916" s="273"/>
      <c r="G916" s="326"/>
      <c r="H916" s="272"/>
      <c r="I916" s="326"/>
      <c r="J916" s="329"/>
    </row>
    <row r="917" spans="1:10" ht="13.5">
      <c r="A917" s="332"/>
      <c r="B917" s="320"/>
      <c r="C917" s="325"/>
      <c r="D917" s="326"/>
      <c r="E917" s="327"/>
      <c r="F917" s="273"/>
      <c r="G917" s="326"/>
      <c r="H917" s="272"/>
      <c r="I917" s="326"/>
      <c r="J917" s="329"/>
    </row>
    <row r="918" spans="1:10" ht="13.5">
      <c r="A918" s="263"/>
      <c r="B918" s="342"/>
      <c r="C918" s="265"/>
      <c r="D918" s="270"/>
      <c r="E918" s="267"/>
      <c r="F918" s="268"/>
      <c r="G918" s="270"/>
      <c r="H918" s="274"/>
      <c r="I918" s="270"/>
      <c r="J918" s="271"/>
    </row>
    <row r="919" spans="1:10" ht="13.5">
      <c r="A919" s="332"/>
      <c r="B919" s="320"/>
      <c r="C919" s="325"/>
      <c r="D919" s="326"/>
      <c r="E919" s="327"/>
      <c r="F919" s="273"/>
      <c r="G919" s="326"/>
      <c r="H919" s="272"/>
      <c r="I919" s="326"/>
      <c r="J919" s="329"/>
    </row>
    <row r="920" spans="1:10" ht="13.5">
      <c r="A920" s="280"/>
      <c r="B920" s="335"/>
      <c r="C920" s="313"/>
      <c r="D920" s="314"/>
      <c r="E920" s="282"/>
      <c r="F920" s="283"/>
      <c r="G920" s="314"/>
      <c r="H920" s="316"/>
      <c r="I920" s="314"/>
      <c r="J920" s="318"/>
    </row>
    <row r="921" spans="1:10" ht="13.5">
      <c r="A921" s="332"/>
      <c r="B921" s="320"/>
      <c r="C921" s="325"/>
      <c r="D921" s="326"/>
      <c r="E921" s="327"/>
      <c r="F921" s="273"/>
      <c r="G921" s="326"/>
      <c r="H921" s="272"/>
      <c r="I921" s="326"/>
      <c r="J921" s="329"/>
    </row>
    <row r="922" spans="1:10" ht="13.5">
      <c r="A922" s="263"/>
      <c r="B922" s="342"/>
      <c r="C922" s="265"/>
      <c r="D922" s="270"/>
      <c r="E922" s="267"/>
      <c r="F922" s="268"/>
      <c r="G922" s="270"/>
      <c r="H922" s="274"/>
      <c r="I922" s="270"/>
      <c r="J922" s="271"/>
    </row>
    <row r="923" spans="1:10" ht="13.5">
      <c r="A923" s="332"/>
      <c r="B923" s="320"/>
      <c r="C923" s="325"/>
      <c r="D923" s="326"/>
      <c r="E923" s="327"/>
      <c r="F923" s="273"/>
      <c r="G923" s="326"/>
      <c r="H923" s="272"/>
      <c r="I923" s="326"/>
      <c r="J923" s="329"/>
    </row>
    <row r="924" spans="1:10" ht="13.5">
      <c r="A924" s="280"/>
      <c r="B924" s="335"/>
      <c r="C924" s="313"/>
      <c r="D924" s="314"/>
      <c r="E924" s="282"/>
      <c r="F924" s="283"/>
      <c r="G924" s="314"/>
      <c r="H924" s="316"/>
      <c r="I924" s="314"/>
      <c r="J924" s="318"/>
    </row>
    <row r="925" spans="1:10" ht="13.5">
      <c r="A925" s="254"/>
      <c r="B925" s="320"/>
      <c r="C925" s="256"/>
      <c r="D925" s="261"/>
      <c r="E925" s="258"/>
      <c r="F925" s="259"/>
      <c r="G925" s="261"/>
      <c r="H925" s="276"/>
      <c r="I925" s="261"/>
      <c r="J925" s="262"/>
    </row>
    <row r="926" spans="1:10" ht="13.5">
      <c r="A926" s="263"/>
      <c r="B926" s="342"/>
      <c r="C926" s="265"/>
      <c r="D926" s="270"/>
      <c r="E926" s="267"/>
      <c r="F926" s="268"/>
      <c r="G926" s="270"/>
      <c r="H926" s="274"/>
      <c r="I926" s="270"/>
      <c r="J926" s="271"/>
    </row>
    <row r="927" spans="1:10" ht="13.5">
      <c r="A927" s="332"/>
      <c r="B927" s="320"/>
      <c r="C927" s="325"/>
      <c r="D927" s="326"/>
      <c r="E927" s="327"/>
      <c r="F927" s="273"/>
      <c r="G927" s="326"/>
      <c r="H927" s="272"/>
      <c r="I927" s="326"/>
      <c r="J927" s="329"/>
    </row>
    <row r="928" spans="1:10" ht="13.5">
      <c r="A928" s="280"/>
      <c r="B928" s="335"/>
      <c r="C928" s="313"/>
      <c r="D928" s="314"/>
      <c r="E928" s="282"/>
      <c r="F928" s="283"/>
      <c r="G928" s="314"/>
      <c r="H928" s="316"/>
      <c r="I928" s="314"/>
      <c r="J928" s="318"/>
    </row>
    <row r="929" spans="1:10" ht="13.5">
      <c r="A929" s="332"/>
      <c r="B929" s="320"/>
      <c r="C929" s="325"/>
      <c r="D929" s="326"/>
      <c r="E929" s="327"/>
      <c r="F929" s="273"/>
      <c r="G929" s="326"/>
      <c r="H929" s="272"/>
      <c r="I929" s="326"/>
      <c r="J929" s="329"/>
    </row>
    <row r="930" spans="1:10" ht="13.5">
      <c r="A930" s="366"/>
      <c r="B930" s="367"/>
      <c r="C930" s="368"/>
      <c r="D930" s="369"/>
      <c r="E930" s="370"/>
      <c r="F930" s="371"/>
      <c r="G930" s="369"/>
      <c r="H930" s="372"/>
      <c r="I930" s="369"/>
      <c r="J930" s="373"/>
    </row>
    <row r="931" spans="1:10" ht="13.5">
      <c r="A931" s="374"/>
      <c r="B931" s="375"/>
      <c r="C931" s="354"/>
      <c r="D931" s="355"/>
      <c r="E931" s="356"/>
      <c r="F931" s="357"/>
      <c r="G931" s="355"/>
      <c r="H931" s="358"/>
      <c r="I931" s="355"/>
      <c r="J931" s="376"/>
    </row>
    <row r="932" spans="1:10" ht="13.5">
      <c r="A932" s="366"/>
      <c r="B932" s="367"/>
      <c r="C932" s="368"/>
      <c r="D932" s="369"/>
      <c r="E932" s="370"/>
      <c r="F932" s="371"/>
      <c r="G932" s="369"/>
      <c r="H932" s="372"/>
      <c r="I932" s="369"/>
      <c r="J932" s="373"/>
    </row>
    <row r="933" spans="1:10" ht="13.5">
      <c r="A933" s="332"/>
      <c r="B933" s="320"/>
      <c r="C933" s="325"/>
      <c r="D933" s="326"/>
      <c r="E933" s="327"/>
      <c r="F933" s="273"/>
      <c r="G933" s="326"/>
      <c r="H933" s="272"/>
      <c r="I933" s="326"/>
      <c r="J933" s="329"/>
    </row>
    <row r="934" spans="1:10" ht="13.5">
      <c r="A934" s="332"/>
      <c r="B934" s="320"/>
      <c r="C934" s="325"/>
      <c r="D934" s="326"/>
      <c r="E934" s="327"/>
      <c r="F934" s="273"/>
      <c r="G934" s="326"/>
      <c r="H934" s="272"/>
      <c r="I934" s="326"/>
      <c r="J934" s="329"/>
    </row>
    <row r="935" spans="1:10" ht="13.5">
      <c r="A935" s="332"/>
      <c r="B935" s="320"/>
      <c r="C935" s="325"/>
      <c r="D935" s="326"/>
      <c r="E935" s="327"/>
      <c r="F935" s="273"/>
      <c r="G935" s="326"/>
      <c r="H935" s="272"/>
      <c r="I935" s="326"/>
      <c r="J935" s="329"/>
    </row>
    <row r="936" spans="1:10" ht="13.5">
      <c r="A936" s="332"/>
      <c r="B936" s="320"/>
      <c r="C936" s="325"/>
      <c r="D936" s="326"/>
      <c r="E936" s="327"/>
      <c r="F936" s="273"/>
      <c r="G936" s="326"/>
      <c r="H936" s="272"/>
      <c r="I936" s="326"/>
      <c r="J936" s="329"/>
    </row>
    <row r="937" spans="1:10" ht="13.5">
      <c r="A937" s="332"/>
      <c r="B937" s="320"/>
      <c r="C937" s="325"/>
      <c r="D937" s="326"/>
      <c r="E937" s="327"/>
      <c r="F937" s="273"/>
      <c r="G937" s="326"/>
      <c r="H937" s="272"/>
      <c r="I937" s="326"/>
      <c r="J937" s="329"/>
    </row>
    <row r="938" spans="1:10" ht="13.5">
      <c r="A938" s="319"/>
      <c r="B938" s="377"/>
      <c r="C938" s="378"/>
      <c r="D938" s="344"/>
      <c r="E938" s="379"/>
      <c r="F938" s="380"/>
      <c r="G938" s="344"/>
      <c r="H938" s="381"/>
      <c r="I938" s="344"/>
      <c r="J938" s="382"/>
    </row>
    <row r="939" spans="1:10" ht="13.5">
      <c r="A939" s="254"/>
      <c r="B939" s="320"/>
      <c r="C939" s="256"/>
      <c r="D939" s="261"/>
      <c r="E939" s="258"/>
      <c r="F939" s="259"/>
      <c r="G939" s="261"/>
      <c r="H939" s="276"/>
      <c r="I939" s="261"/>
      <c r="J939" s="262"/>
    </row>
    <row r="940" spans="1:10" ht="13.5">
      <c r="A940" s="263"/>
      <c r="B940" s="342"/>
      <c r="C940" s="265"/>
      <c r="D940" s="270"/>
      <c r="E940" s="267"/>
      <c r="F940" s="268"/>
      <c r="G940" s="270"/>
      <c r="H940" s="274"/>
      <c r="I940" s="270"/>
      <c r="J940" s="271"/>
    </row>
    <row r="941" spans="1:10" ht="13.5">
      <c r="A941" s="254"/>
      <c r="B941" s="320"/>
      <c r="C941" s="256"/>
      <c r="D941" s="261"/>
      <c r="E941" s="258"/>
      <c r="F941" s="259"/>
      <c r="G941" s="261"/>
      <c r="H941" s="276"/>
      <c r="I941" s="261"/>
      <c r="J941" s="262"/>
    </row>
    <row r="942" spans="1:10" ht="13.5">
      <c r="A942" s="254"/>
      <c r="B942" s="320"/>
      <c r="C942" s="256"/>
      <c r="D942" s="261"/>
      <c r="E942" s="258"/>
      <c r="F942" s="259"/>
      <c r="G942" s="261"/>
      <c r="H942" s="276"/>
      <c r="I942" s="261"/>
      <c r="J942" s="262"/>
    </row>
    <row r="943" spans="1:10" ht="13.5">
      <c r="A943" s="263"/>
      <c r="B943" s="342"/>
      <c r="C943" s="265"/>
      <c r="D943" s="270"/>
      <c r="E943" s="267"/>
      <c r="F943" s="268"/>
      <c r="G943" s="270"/>
      <c r="H943" s="274"/>
      <c r="I943" s="270"/>
      <c r="J943" s="271"/>
    </row>
    <row r="944" spans="1:10" ht="13.5">
      <c r="A944" s="332"/>
      <c r="B944" s="320"/>
      <c r="C944" s="325"/>
      <c r="D944" s="326"/>
      <c r="E944" s="327"/>
      <c r="F944" s="273"/>
      <c r="G944" s="326"/>
      <c r="H944" s="272"/>
      <c r="I944" s="326"/>
      <c r="J944" s="329"/>
    </row>
    <row r="945" spans="1:10" ht="13.5">
      <c r="A945" s="332"/>
      <c r="B945" s="320"/>
      <c r="C945" s="325"/>
      <c r="D945" s="326"/>
      <c r="E945" s="327"/>
      <c r="F945" s="273"/>
      <c r="G945" s="326"/>
      <c r="H945" s="272"/>
      <c r="I945" s="326"/>
      <c r="J945" s="329"/>
    </row>
    <row r="946" spans="1:10" ht="13.5">
      <c r="A946" s="280"/>
      <c r="B946" s="335"/>
      <c r="C946" s="313"/>
      <c r="D946" s="314"/>
      <c r="E946" s="282"/>
      <c r="F946" s="283"/>
      <c r="G946" s="314"/>
      <c r="H946" s="316"/>
      <c r="I946" s="314"/>
      <c r="J946" s="318"/>
    </row>
    <row r="947" spans="1:10" ht="13.5">
      <c r="A947" s="332"/>
      <c r="B947" s="320"/>
      <c r="C947" s="325"/>
      <c r="D947" s="326"/>
      <c r="E947" s="327"/>
      <c r="F947" s="273"/>
      <c r="G947" s="326"/>
      <c r="H947" s="272"/>
      <c r="I947" s="326"/>
      <c r="J947" s="329"/>
    </row>
    <row r="948" spans="1:10" ht="13.5">
      <c r="A948" s="332"/>
      <c r="B948" s="320"/>
      <c r="C948" s="325"/>
      <c r="D948" s="326"/>
      <c r="E948" s="327"/>
      <c r="F948" s="273"/>
      <c r="G948" s="326"/>
      <c r="H948" s="272"/>
      <c r="I948" s="326"/>
      <c r="J948" s="329"/>
    </row>
    <row r="949" spans="1:10" ht="13.5">
      <c r="A949" s="332"/>
      <c r="B949" s="320"/>
      <c r="C949" s="325"/>
      <c r="D949" s="326"/>
      <c r="E949" s="327"/>
      <c r="F949" s="273"/>
      <c r="G949" s="326"/>
      <c r="H949" s="272"/>
      <c r="I949" s="326"/>
      <c r="J949" s="329"/>
    </row>
    <row r="950" spans="1:10" ht="13.5">
      <c r="A950" s="280"/>
      <c r="B950" s="335"/>
      <c r="C950" s="313"/>
      <c r="D950" s="314"/>
      <c r="E950" s="282"/>
      <c r="F950" s="283"/>
      <c r="G950" s="314"/>
      <c r="H950" s="316"/>
      <c r="I950" s="314"/>
      <c r="J950" s="318"/>
    </row>
    <row r="951" spans="1:10" ht="13.5">
      <c r="A951" s="298"/>
      <c r="B951" s="341"/>
      <c r="C951" s="256"/>
      <c r="D951" s="261"/>
      <c r="E951" s="258"/>
      <c r="F951" s="259"/>
      <c r="G951" s="261"/>
      <c r="H951" s="276"/>
      <c r="I951" s="261"/>
      <c r="J951" s="301"/>
    </row>
    <row r="952" spans="1:10" ht="13.5">
      <c r="A952" s="280"/>
      <c r="B952" s="335"/>
      <c r="C952" s="313"/>
      <c r="D952" s="314"/>
      <c r="E952" s="282"/>
      <c r="F952" s="283"/>
      <c r="G952" s="314"/>
      <c r="H952" s="316"/>
      <c r="I952" s="314"/>
      <c r="J952" s="318"/>
    </row>
    <row r="953" spans="1:10" ht="13.5">
      <c r="A953" s="332"/>
      <c r="B953" s="320"/>
      <c r="C953" s="325"/>
      <c r="D953" s="326"/>
      <c r="E953" s="327"/>
      <c r="F953" s="273"/>
      <c r="G953" s="326"/>
      <c r="H953" s="272"/>
      <c r="I953" s="326"/>
      <c r="J953" s="329"/>
    </row>
    <row r="954" spans="1:10" ht="13.5">
      <c r="A954" s="280"/>
      <c r="B954" s="335"/>
      <c r="C954" s="313"/>
      <c r="D954" s="314"/>
      <c r="E954" s="282"/>
      <c r="F954" s="283"/>
      <c r="G954" s="314"/>
      <c r="H954" s="316"/>
      <c r="I954" s="314"/>
      <c r="J954" s="318"/>
    </row>
    <row r="955" spans="1:10" ht="13.5">
      <c r="A955" s="298"/>
      <c r="B955" s="341"/>
      <c r="C955" s="256"/>
      <c r="D955" s="261"/>
      <c r="E955" s="258"/>
      <c r="F955" s="259"/>
      <c r="G955" s="261"/>
      <c r="H955" s="276"/>
      <c r="I955" s="326"/>
      <c r="J955" s="301"/>
    </row>
    <row r="956" spans="1:10" ht="13.5">
      <c r="A956" s="298"/>
      <c r="B956" s="341"/>
      <c r="C956" s="256"/>
      <c r="D956" s="261"/>
      <c r="E956" s="258"/>
      <c r="F956" s="259"/>
      <c r="G956" s="261"/>
      <c r="H956" s="276"/>
      <c r="I956" s="326"/>
      <c r="J956" s="301"/>
    </row>
    <row r="957" spans="1:10" ht="13.5">
      <c r="A957" s="298"/>
      <c r="B957" s="341"/>
      <c r="C957" s="256"/>
      <c r="D957" s="261"/>
      <c r="E957" s="258"/>
      <c r="F957" s="259"/>
      <c r="G957" s="261"/>
      <c r="H957" s="276"/>
      <c r="I957" s="326"/>
      <c r="J957" s="301"/>
    </row>
    <row r="958" spans="1:10" ht="13.5">
      <c r="A958" s="298"/>
      <c r="B958" s="341"/>
      <c r="C958" s="256"/>
      <c r="D958" s="261"/>
      <c r="E958" s="258"/>
      <c r="F958" s="259"/>
      <c r="G958" s="261"/>
      <c r="H958" s="276"/>
      <c r="I958" s="326"/>
      <c r="J958" s="301"/>
    </row>
    <row r="959" spans="1:10" ht="13.5">
      <c r="A959" s="280"/>
      <c r="B959" s="335"/>
      <c r="C959" s="313"/>
      <c r="D959" s="314"/>
      <c r="E959" s="282"/>
      <c r="F959" s="283"/>
      <c r="G959" s="314"/>
      <c r="H959" s="316"/>
      <c r="I959" s="314"/>
      <c r="J959" s="318"/>
    </row>
    <row r="960" spans="1:10" ht="13.5">
      <c r="A960" s="332"/>
      <c r="B960" s="320"/>
      <c r="C960" s="325"/>
      <c r="D960" s="326"/>
      <c r="E960" s="327"/>
      <c r="F960" s="273"/>
      <c r="G960" s="326"/>
      <c r="H960" s="272"/>
      <c r="I960" s="326"/>
      <c r="J960" s="329"/>
    </row>
    <row r="961" spans="1:10" ht="13.5">
      <c r="A961" s="332"/>
      <c r="B961" s="320"/>
      <c r="C961" s="325"/>
      <c r="D961" s="326"/>
      <c r="E961" s="327"/>
      <c r="F961" s="273"/>
      <c r="G961" s="326"/>
      <c r="H961" s="272"/>
      <c r="I961" s="326"/>
      <c r="J961" s="329"/>
    </row>
    <row r="962" spans="1:10" ht="13.5">
      <c r="A962" s="280"/>
      <c r="B962" s="335"/>
      <c r="C962" s="313"/>
      <c r="D962" s="314"/>
      <c r="E962" s="282"/>
      <c r="F962" s="283"/>
      <c r="G962" s="314"/>
      <c r="H962" s="316"/>
      <c r="I962" s="314"/>
      <c r="J962" s="318"/>
    </row>
    <row r="963" spans="1:10" ht="13.5">
      <c r="A963" s="332"/>
      <c r="B963" s="320"/>
      <c r="C963" s="325"/>
      <c r="D963" s="326"/>
      <c r="E963" s="327"/>
      <c r="F963" s="273"/>
      <c r="G963" s="326"/>
      <c r="H963" s="272"/>
      <c r="I963" s="326"/>
      <c r="J963" s="329"/>
    </row>
    <row r="964" spans="1:10" ht="13.5">
      <c r="A964" s="280"/>
      <c r="B964" s="335"/>
      <c r="C964" s="313"/>
      <c r="D964" s="314"/>
      <c r="E964" s="282"/>
      <c r="F964" s="283"/>
      <c r="G964" s="314"/>
      <c r="H964" s="316"/>
      <c r="I964" s="314"/>
      <c r="J964" s="318"/>
    </row>
    <row r="965" spans="1:10" ht="13.5">
      <c r="A965" s="298"/>
      <c r="B965" s="341"/>
      <c r="C965" s="383"/>
      <c r="D965" s="261"/>
      <c r="E965" s="258"/>
      <c r="F965" s="259"/>
      <c r="G965" s="261"/>
      <c r="H965" s="276"/>
      <c r="I965" s="261"/>
      <c r="J965" s="301"/>
    </row>
    <row r="966" spans="1:10" ht="13.5">
      <c r="A966" s="298"/>
      <c r="B966" s="341"/>
      <c r="C966" s="383"/>
      <c r="D966" s="261"/>
      <c r="E966" s="258"/>
      <c r="F966" s="259"/>
      <c r="G966" s="261"/>
      <c r="H966" s="276"/>
      <c r="I966" s="261"/>
      <c r="J966" s="301"/>
    </row>
    <row r="967" spans="1:10" ht="13.5">
      <c r="A967" s="280"/>
      <c r="B967" s="335"/>
      <c r="C967" s="313"/>
      <c r="D967" s="314"/>
      <c r="E967" s="282"/>
      <c r="F967" s="283"/>
      <c r="G967" s="314"/>
      <c r="H967" s="316"/>
      <c r="I967" s="314"/>
      <c r="J967" s="318"/>
    </row>
    <row r="968" spans="1:10" ht="13.5">
      <c r="A968" s="332"/>
      <c r="B968" s="320"/>
      <c r="C968" s="383"/>
      <c r="D968" s="326"/>
      <c r="E968" s="327"/>
      <c r="F968" s="273"/>
      <c r="G968" s="326"/>
      <c r="H968" s="272"/>
      <c r="I968" s="326"/>
      <c r="J968" s="329"/>
    </row>
    <row r="969" spans="1:10" ht="13.5">
      <c r="A969" s="280"/>
      <c r="B969" s="335"/>
      <c r="C969" s="313"/>
      <c r="D969" s="314"/>
      <c r="E969" s="282"/>
      <c r="F969" s="283"/>
      <c r="G969" s="314"/>
      <c r="H969" s="316"/>
      <c r="I969" s="314"/>
      <c r="J969" s="318"/>
    </row>
    <row r="970" spans="1:10" ht="13.5">
      <c r="A970" s="332"/>
      <c r="B970" s="320"/>
      <c r="C970" s="325"/>
      <c r="D970" s="326"/>
      <c r="E970" s="327"/>
      <c r="F970" s="273"/>
      <c r="G970" s="326"/>
      <c r="H970" s="272"/>
      <c r="I970" s="326"/>
      <c r="J970" s="329"/>
    </row>
    <row r="971" spans="1:10" ht="13.5">
      <c r="A971" s="263"/>
      <c r="B971" s="342"/>
      <c r="C971" s="265"/>
      <c r="D971" s="270"/>
      <c r="E971" s="267"/>
      <c r="F971" s="268"/>
      <c r="G971" s="270"/>
      <c r="H971" s="274"/>
      <c r="I971" s="270"/>
      <c r="J971" s="271"/>
    </row>
    <row r="972" spans="1:10" ht="13.5">
      <c r="A972" s="332"/>
      <c r="B972" s="320"/>
      <c r="C972" s="325"/>
      <c r="D972" s="326"/>
      <c r="E972" s="327"/>
      <c r="F972" s="273"/>
      <c r="G972" s="326"/>
      <c r="H972" s="272"/>
      <c r="I972" s="326"/>
      <c r="J972" s="329"/>
    </row>
    <row r="973" spans="1:10" ht="13.5">
      <c r="A973" s="263"/>
      <c r="B973" s="342"/>
      <c r="C973" s="265"/>
      <c r="D973" s="270"/>
      <c r="E973" s="267"/>
      <c r="F973" s="268"/>
      <c r="G973" s="270"/>
      <c r="H973" s="274"/>
      <c r="I973" s="270"/>
      <c r="J973" s="271"/>
    </row>
    <row r="974" spans="1:10" ht="13.5">
      <c r="A974" s="332"/>
      <c r="B974" s="320"/>
      <c r="C974" s="325"/>
      <c r="D974" s="326"/>
      <c r="E974" s="327"/>
      <c r="F974" s="273"/>
      <c r="G974" s="326"/>
      <c r="H974" s="272"/>
      <c r="I974" s="326"/>
      <c r="J974" s="329"/>
    </row>
    <row r="975" spans="1:10" ht="13.5">
      <c r="A975" s="263"/>
      <c r="B975" s="342"/>
      <c r="C975" s="265"/>
      <c r="D975" s="270"/>
      <c r="E975" s="267"/>
      <c r="F975" s="268"/>
      <c r="G975" s="270"/>
      <c r="H975" s="274"/>
      <c r="I975" s="270"/>
      <c r="J975" s="271"/>
    </row>
    <row r="976" spans="1:10" ht="13.5">
      <c r="A976" s="332"/>
      <c r="B976" s="320"/>
      <c r="C976" s="325"/>
      <c r="D976" s="326"/>
      <c r="E976" s="327"/>
      <c r="F976" s="273"/>
      <c r="G976" s="326"/>
      <c r="H976" s="272"/>
      <c r="I976" s="326"/>
      <c r="J976" s="329"/>
    </row>
    <row r="977" spans="1:10" ht="13.5">
      <c r="A977" s="263"/>
      <c r="B977" s="342"/>
      <c r="C977" s="265"/>
      <c r="D977" s="270"/>
      <c r="E977" s="267"/>
      <c r="F977" s="268"/>
      <c r="G977" s="270"/>
      <c r="H977" s="274"/>
      <c r="I977" s="270"/>
      <c r="J977" s="271"/>
    </row>
    <row r="978" spans="1:10" ht="13.5">
      <c r="A978" s="298"/>
      <c r="B978" s="341"/>
      <c r="C978" s="325"/>
      <c r="D978" s="261"/>
      <c r="E978" s="258"/>
      <c r="F978" s="259"/>
      <c r="G978" s="261"/>
      <c r="H978" s="276"/>
      <c r="I978" s="261"/>
      <c r="J978" s="301"/>
    </row>
    <row r="979" spans="1:10" ht="13.5">
      <c r="A979" s="263"/>
      <c r="B979" s="342"/>
      <c r="C979" s="265"/>
      <c r="D979" s="270"/>
      <c r="E979" s="267"/>
      <c r="F979" s="268"/>
      <c r="G979" s="270"/>
      <c r="H979" s="274"/>
      <c r="I979" s="270"/>
      <c r="J979" s="271"/>
    </row>
    <row r="980" spans="1:10" ht="13.5">
      <c r="A980" s="332"/>
      <c r="B980" s="320"/>
      <c r="C980" s="325"/>
      <c r="D980" s="326"/>
      <c r="E980" s="327"/>
      <c r="F980" s="273"/>
      <c r="G980" s="326"/>
      <c r="H980" s="272"/>
      <c r="I980" s="326"/>
      <c r="J980" s="329"/>
    </row>
    <row r="981" spans="1:10" ht="13.5">
      <c r="A981" s="263"/>
      <c r="B981" s="342"/>
      <c r="C981" s="265"/>
      <c r="D981" s="270"/>
      <c r="E981" s="267"/>
      <c r="F981" s="268"/>
      <c r="G981" s="270"/>
      <c r="H981" s="274"/>
      <c r="I981" s="270"/>
      <c r="J981" s="271"/>
    </row>
    <row r="982" spans="1:10" ht="13.5">
      <c r="A982" s="332"/>
      <c r="B982" s="320"/>
      <c r="C982" s="325"/>
      <c r="D982" s="326"/>
      <c r="E982" s="327"/>
      <c r="F982" s="273"/>
      <c r="G982" s="326"/>
      <c r="H982" s="272"/>
      <c r="I982" s="326"/>
      <c r="J982" s="329"/>
    </row>
    <row r="983" spans="1:10" ht="13.5">
      <c r="A983" s="263"/>
      <c r="B983" s="342"/>
      <c r="C983" s="265"/>
      <c r="D983" s="270"/>
      <c r="E983" s="267"/>
      <c r="F983" s="268"/>
      <c r="G983" s="270"/>
      <c r="H983" s="274"/>
      <c r="I983" s="270"/>
      <c r="J983" s="271"/>
    </row>
    <row r="984" spans="1:10" ht="13.5">
      <c r="A984" s="254"/>
      <c r="B984" s="255"/>
      <c r="C984" s="256"/>
      <c r="D984" s="261"/>
      <c r="E984" s="258"/>
      <c r="F984" s="259"/>
      <c r="G984" s="261"/>
      <c r="H984" s="276"/>
      <c r="I984" s="261"/>
      <c r="J984" s="262"/>
    </row>
    <row r="985" spans="1:10" ht="13.5">
      <c r="A985" s="263"/>
      <c r="B985" s="342"/>
      <c r="C985" s="265"/>
      <c r="D985" s="270"/>
      <c r="E985" s="267"/>
      <c r="F985" s="268"/>
      <c r="G985" s="270"/>
      <c r="H985" s="274"/>
      <c r="I985" s="270"/>
      <c r="J985" s="271"/>
    </row>
    <row r="986" spans="1:10" ht="13.5">
      <c r="A986" s="254"/>
      <c r="B986" s="320"/>
      <c r="C986" s="256"/>
      <c r="D986" s="261"/>
      <c r="E986" s="258"/>
      <c r="F986" s="259"/>
      <c r="G986" s="261"/>
      <c r="H986" s="276"/>
      <c r="I986" s="261"/>
      <c r="J986" s="262"/>
    </row>
    <row r="987" spans="1:10" ht="13.5">
      <c r="A987" s="254"/>
      <c r="B987" s="320"/>
      <c r="C987" s="256"/>
      <c r="D987" s="261"/>
      <c r="E987" s="258"/>
      <c r="F987" s="259"/>
      <c r="G987" s="261"/>
      <c r="H987" s="276"/>
      <c r="I987" s="261"/>
      <c r="J987" s="262"/>
    </row>
    <row r="988" spans="1:10" ht="13.5">
      <c r="A988" s="254"/>
      <c r="B988" s="320"/>
      <c r="C988" s="256"/>
      <c r="D988" s="261"/>
      <c r="E988" s="258"/>
      <c r="F988" s="259"/>
      <c r="G988" s="261"/>
      <c r="H988" s="276"/>
      <c r="I988" s="261"/>
      <c r="J988" s="262"/>
    </row>
    <row r="989" spans="1:10" ht="13.5">
      <c r="A989" s="263"/>
      <c r="B989" s="342"/>
      <c r="C989" s="265"/>
      <c r="D989" s="270"/>
      <c r="E989" s="267"/>
      <c r="F989" s="268"/>
      <c r="G989" s="270"/>
      <c r="H989" s="274"/>
      <c r="I989" s="270"/>
      <c r="J989" s="271"/>
    </row>
    <row r="990" spans="1:10" ht="13.5">
      <c r="A990" s="254"/>
      <c r="B990" s="255"/>
      <c r="C990" s="256"/>
      <c r="D990" s="261"/>
      <c r="E990" s="258"/>
      <c r="F990" s="259"/>
      <c r="G990" s="261"/>
      <c r="H990" s="276"/>
      <c r="I990" s="261"/>
      <c r="J990" s="262"/>
    </row>
    <row r="991" spans="1:10" ht="13.5">
      <c r="A991" s="263"/>
      <c r="B991" s="264"/>
      <c r="C991" s="265"/>
      <c r="D991" s="270"/>
      <c r="E991" s="267"/>
      <c r="F991" s="268"/>
      <c r="G991" s="270"/>
      <c r="H991" s="274"/>
      <c r="I991" s="270"/>
      <c r="J991" s="271"/>
    </row>
    <row r="992" spans="1:10" ht="13.5">
      <c r="A992" s="332"/>
      <c r="B992" s="320"/>
      <c r="C992" s="325"/>
      <c r="D992" s="326"/>
      <c r="E992" s="327"/>
      <c r="F992" s="273"/>
      <c r="G992" s="326"/>
      <c r="H992" s="272"/>
      <c r="I992" s="326"/>
      <c r="J992" s="329"/>
    </row>
    <row r="993" spans="1:10" ht="13.5">
      <c r="A993" s="263"/>
      <c r="B993" s="342"/>
      <c r="C993" s="265"/>
      <c r="D993" s="270"/>
      <c r="E993" s="267"/>
      <c r="F993" s="268"/>
      <c r="G993" s="270"/>
      <c r="H993" s="274"/>
      <c r="I993" s="270"/>
      <c r="J993" s="271"/>
    </row>
    <row r="994" spans="1:10" ht="13.5">
      <c r="A994" s="332"/>
      <c r="B994" s="320"/>
      <c r="C994" s="325"/>
      <c r="D994" s="326"/>
      <c r="E994" s="327"/>
      <c r="F994" s="273"/>
      <c r="G994" s="326"/>
      <c r="H994" s="272"/>
      <c r="I994" s="326"/>
      <c r="J994" s="329"/>
    </row>
    <row r="995" spans="1:10" ht="13.5">
      <c r="A995" s="280"/>
      <c r="B995" s="335"/>
      <c r="C995" s="313"/>
      <c r="D995" s="314"/>
      <c r="E995" s="282"/>
      <c r="F995" s="283"/>
      <c r="G995" s="314"/>
      <c r="H995" s="316"/>
      <c r="I995" s="314"/>
      <c r="J995" s="318"/>
    </row>
    <row r="996" spans="1:10" ht="13.5">
      <c r="A996" s="332"/>
      <c r="B996" s="320"/>
      <c r="C996" s="325"/>
      <c r="D996" s="326"/>
      <c r="E996" s="327"/>
      <c r="F996" s="273"/>
      <c r="G996" s="326"/>
      <c r="H996" s="272"/>
      <c r="I996" s="326"/>
      <c r="J996" s="329"/>
    </row>
    <row r="997" spans="1:10" ht="13.5">
      <c r="A997" s="280"/>
      <c r="B997" s="335"/>
      <c r="C997" s="313"/>
      <c r="D997" s="314"/>
      <c r="E997" s="282"/>
      <c r="F997" s="283"/>
      <c r="G997" s="314"/>
      <c r="H997" s="316"/>
      <c r="I997" s="314"/>
      <c r="J997" s="318"/>
    </row>
    <row r="998" spans="1:10" ht="13.5">
      <c r="A998" s="332"/>
      <c r="B998" s="320"/>
      <c r="C998" s="325"/>
      <c r="D998" s="326"/>
      <c r="E998" s="327"/>
      <c r="F998" s="273"/>
      <c r="G998" s="326"/>
      <c r="H998" s="272"/>
      <c r="I998" s="326"/>
      <c r="J998" s="329"/>
    </row>
    <row r="999" spans="1:10" ht="13.5">
      <c r="A999" s="332"/>
      <c r="B999" s="320"/>
      <c r="C999" s="325"/>
      <c r="D999" s="326"/>
      <c r="E999" s="327"/>
      <c r="F999" s="273"/>
      <c r="G999" s="326"/>
      <c r="H999" s="272"/>
      <c r="I999" s="326"/>
      <c r="J999" s="329"/>
    </row>
    <row r="1000" spans="1:10" ht="13.5">
      <c r="A1000" s="332"/>
      <c r="B1000" s="320"/>
      <c r="C1000" s="325"/>
      <c r="D1000" s="326"/>
      <c r="E1000" s="327"/>
      <c r="F1000" s="273"/>
      <c r="G1000" s="326"/>
      <c r="H1000" s="272"/>
      <c r="I1000" s="326"/>
      <c r="J1000" s="329"/>
    </row>
    <row r="1001" spans="1:10" ht="13.5">
      <c r="A1001" s="332"/>
      <c r="B1001" s="320"/>
      <c r="C1001" s="325"/>
      <c r="D1001" s="326"/>
      <c r="E1001" s="327"/>
      <c r="F1001" s="273"/>
      <c r="G1001" s="326"/>
      <c r="H1001" s="272"/>
      <c r="I1001" s="326"/>
      <c r="J1001" s="329"/>
    </row>
    <row r="1002" spans="1:10" ht="13.5">
      <c r="A1002" s="263"/>
      <c r="B1002" s="342"/>
      <c r="C1002" s="265"/>
      <c r="D1002" s="270"/>
      <c r="E1002" s="267"/>
      <c r="F1002" s="268"/>
      <c r="G1002" s="270"/>
      <c r="H1002" s="274"/>
      <c r="I1002" s="270"/>
      <c r="J1002" s="271"/>
    </row>
    <row r="1003" spans="1:10" ht="13.5">
      <c r="A1003" s="332"/>
      <c r="B1003" s="320"/>
      <c r="C1003" s="325"/>
      <c r="D1003" s="326"/>
      <c r="E1003" s="327"/>
      <c r="F1003" s="273"/>
      <c r="G1003" s="326"/>
      <c r="H1003" s="272"/>
      <c r="I1003" s="326"/>
      <c r="J1003" s="329"/>
    </row>
    <row r="1004" spans="1:10" ht="13.5">
      <c r="A1004" s="263"/>
      <c r="B1004" s="342"/>
      <c r="C1004" s="265"/>
      <c r="D1004" s="270"/>
      <c r="E1004" s="267"/>
      <c r="F1004" s="268"/>
      <c r="G1004" s="270"/>
      <c r="H1004" s="274"/>
      <c r="I1004" s="270"/>
      <c r="J1004" s="271"/>
    </row>
    <row r="1005" spans="1:10" ht="13.5">
      <c r="A1005" s="332"/>
      <c r="B1005" s="320"/>
      <c r="C1005" s="325"/>
      <c r="D1005" s="326"/>
      <c r="E1005" s="327"/>
      <c r="F1005" s="273"/>
      <c r="G1005" s="326"/>
      <c r="H1005" s="272"/>
      <c r="I1005" s="326"/>
      <c r="J1005" s="329"/>
    </row>
    <row r="1006" spans="1:10" ht="13.5">
      <c r="A1006" s="332"/>
      <c r="B1006" s="320"/>
      <c r="C1006" s="325"/>
      <c r="D1006" s="326"/>
      <c r="E1006" s="327"/>
      <c r="F1006" s="273"/>
      <c r="G1006" s="326"/>
      <c r="H1006" s="272"/>
      <c r="I1006" s="326"/>
      <c r="J1006" s="329"/>
    </row>
    <row r="1007" spans="1:10" ht="13.5">
      <c r="A1007" s="332"/>
      <c r="B1007" s="320"/>
      <c r="C1007" s="325"/>
      <c r="D1007" s="326"/>
      <c r="E1007" s="327"/>
      <c r="F1007" s="273"/>
      <c r="G1007" s="326"/>
      <c r="H1007" s="272"/>
      <c r="I1007" s="326"/>
      <c r="J1007" s="329"/>
    </row>
    <row r="1008" spans="1:10" ht="13.5">
      <c r="A1008" s="263"/>
      <c r="B1008" s="342"/>
      <c r="C1008" s="265"/>
      <c r="D1008" s="270"/>
      <c r="E1008" s="267"/>
      <c r="F1008" s="268"/>
      <c r="G1008" s="270"/>
      <c r="H1008" s="274"/>
      <c r="I1008" s="270"/>
      <c r="J1008" s="271"/>
    </row>
    <row r="1009" spans="1:10" ht="13.5">
      <c r="A1009" s="332"/>
      <c r="B1009" s="255"/>
      <c r="C1009" s="325"/>
      <c r="D1009" s="326"/>
      <c r="E1009" s="327"/>
      <c r="F1009" s="273"/>
      <c r="G1009" s="326"/>
      <c r="H1009" s="272"/>
      <c r="I1009" s="273"/>
      <c r="J1009" s="329"/>
    </row>
    <row r="1010" spans="1:10" ht="13.5">
      <c r="A1010" s="263"/>
      <c r="B1010" s="342"/>
      <c r="C1010" s="265"/>
      <c r="D1010" s="270"/>
      <c r="E1010" s="267"/>
      <c r="F1010" s="268"/>
      <c r="G1010" s="270"/>
      <c r="H1010" s="274"/>
      <c r="I1010" s="270"/>
      <c r="J1010" s="271"/>
    </row>
    <row r="1011" spans="1:10" ht="13.5">
      <c r="A1011" s="332"/>
      <c r="B1011" s="320"/>
      <c r="C1011" s="325"/>
      <c r="D1011" s="326"/>
      <c r="E1011" s="327"/>
      <c r="F1011" s="273"/>
      <c r="G1011" s="326"/>
      <c r="H1011" s="272"/>
      <c r="I1011" s="326"/>
      <c r="J1011" s="329"/>
    </row>
    <row r="1012" spans="1:10" ht="13.5">
      <c r="A1012" s="263"/>
      <c r="B1012" s="342"/>
      <c r="C1012" s="265"/>
      <c r="D1012" s="270"/>
      <c r="E1012" s="267"/>
      <c r="F1012" s="268"/>
      <c r="G1012" s="270"/>
      <c r="H1012" s="274"/>
      <c r="I1012" s="270"/>
      <c r="J1012" s="271"/>
    </row>
    <row r="1013" spans="1:10" ht="13.5">
      <c r="A1013" s="332"/>
      <c r="B1013" s="320"/>
      <c r="C1013" s="325"/>
      <c r="D1013" s="326"/>
      <c r="E1013" s="327"/>
      <c r="F1013" s="273"/>
      <c r="G1013" s="326"/>
      <c r="H1013" s="272"/>
      <c r="I1013" s="326"/>
      <c r="J1013" s="329"/>
    </row>
    <row r="1014" spans="1:10" ht="13.5">
      <c r="A1014" s="263"/>
      <c r="B1014" s="342"/>
      <c r="C1014" s="265"/>
      <c r="D1014" s="270"/>
      <c r="E1014" s="267"/>
      <c r="F1014" s="268"/>
      <c r="G1014" s="270"/>
      <c r="H1014" s="274"/>
      <c r="I1014" s="270"/>
      <c r="J1014" s="271"/>
    </row>
    <row r="1015" spans="1:10" ht="13.5">
      <c r="A1015" s="332"/>
      <c r="B1015" s="320"/>
      <c r="C1015" s="325"/>
      <c r="D1015" s="326"/>
      <c r="E1015" s="327"/>
      <c r="F1015" s="273"/>
      <c r="G1015" s="326"/>
      <c r="H1015" s="272"/>
      <c r="I1015" s="326"/>
      <c r="J1015" s="329"/>
    </row>
    <row r="1016" spans="1:10" ht="13.5">
      <c r="A1016" s="263"/>
      <c r="B1016" s="342"/>
      <c r="C1016" s="265"/>
      <c r="D1016" s="270"/>
      <c r="E1016" s="267"/>
      <c r="F1016" s="268"/>
      <c r="G1016" s="270"/>
      <c r="H1016" s="274"/>
      <c r="I1016" s="270"/>
      <c r="J1016" s="271"/>
    </row>
    <row r="1017" spans="1:10" ht="13.5">
      <c r="A1017" s="332"/>
      <c r="B1017" s="320"/>
      <c r="C1017" s="325"/>
      <c r="D1017" s="326"/>
      <c r="E1017" s="327"/>
      <c r="F1017" s="273"/>
      <c r="G1017" s="326"/>
      <c r="H1017" s="272"/>
      <c r="I1017" s="326"/>
      <c r="J1017" s="329"/>
    </row>
    <row r="1018" spans="1:10" ht="13.5">
      <c r="A1018" s="263"/>
      <c r="B1018" s="342"/>
      <c r="C1018" s="265"/>
      <c r="D1018" s="270"/>
      <c r="E1018" s="267"/>
      <c r="F1018" s="268"/>
      <c r="G1018" s="270"/>
      <c r="H1018" s="274"/>
      <c r="I1018" s="270"/>
      <c r="J1018" s="271"/>
    </row>
    <row r="1019" spans="1:10" ht="13.5">
      <c r="A1019" s="332"/>
      <c r="B1019" s="320"/>
      <c r="C1019" s="325"/>
      <c r="D1019" s="326"/>
      <c r="E1019" s="327"/>
      <c r="F1019" s="273"/>
      <c r="G1019" s="326"/>
      <c r="H1019" s="272"/>
      <c r="I1019" s="326"/>
      <c r="J1019" s="329"/>
    </row>
    <row r="1020" spans="1:10" ht="13.5">
      <c r="A1020" s="263"/>
      <c r="B1020" s="342"/>
      <c r="C1020" s="265"/>
      <c r="D1020" s="270"/>
      <c r="E1020" s="267"/>
      <c r="F1020" s="268"/>
      <c r="G1020" s="270"/>
      <c r="H1020" s="274"/>
      <c r="I1020" s="270"/>
      <c r="J1020" s="271"/>
    </row>
    <row r="1021" spans="1:10" ht="13.5">
      <c r="A1021" s="332"/>
      <c r="B1021" s="320"/>
      <c r="C1021" s="325"/>
      <c r="D1021" s="326"/>
      <c r="E1021" s="327"/>
      <c r="F1021" s="273"/>
      <c r="G1021" s="326"/>
      <c r="H1021" s="272"/>
      <c r="I1021" s="326"/>
      <c r="J1021" s="329"/>
    </row>
    <row r="1022" spans="1:10" ht="13.5">
      <c r="A1022" s="280"/>
      <c r="B1022" s="335"/>
      <c r="C1022" s="313"/>
      <c r="D1022" s="314"/>
      <c r="E1022" s="282"/>
      <c r="F1022" s="283"/>
      <c r="G1022" s="314"/>
      <c r="H1022" s="316"/>
      <c r="I1022" s="314"/>
      <c r="J1022" s="318"/>
    </row>
    <row r="1023" spans="1:10" ht="13.5">
      <c r="A1023" s="254"/>
      <c r="B1023" s="255"/>
      <c r="C1023" s="256"/>
      <c r="D1023" s="261"/>
      <c r="E1023" s="258"/>
      <c r="F1023" s="259"/>
      <c r="G1023" s="261"/>
      <c r="H1023" s="276"/>
      <c r="I1023" s="261"/>
      <c r="J1023" s="262"/>
    </row>
    <row r="1024" spans="1:10" ht="13.5">
      <c r="A1024" s="280"/>
      <c r="B1024" s="335"/>
      <c r="C1024" s="313"/>
      <c r="D1024" s="314"/>
      <c r="E1024" s="282"/>
      <c r="F1024" s="283"/>
      <c r="G1024" s="314"/>
      <c r="H1024" s="316"/>
      <c r="I1024" s="314"/>
      <c r="J1024" s="318"/>
    </row>
    <row r="1025" spans="1:10" ht="13.5">
      <c r="A1025" s="332"/>
      <c r="B1025" s="320"/>
      <c r="C1025" s="325"/>
      <c r="D1025" s="326"/>
      <c r="E1025" s="327"/>
      <c r="F1025" s="273"/>
      <c r="G1025" s="326"/>
      <c r="H1025" s="272"/>
      <c r="I1025" s="326"/>
      <c r="J1025" s="329"/>
    </row>
    <row r="1026" spans="1:10" ht="13.5">
      <c r="A1026" s="280"/>
      <c r="B1026" s="335"/>
      <c r="C1026" s="313"/>
      <c r="D1026" s="314"/>
      <c r="E1026" s="282"/>
      <c r="F1026" s="283"/>
      <c r="G1026" s="314"/>
      <c r="H1026" s="316"/>
      <c r="I1026" s="314"/>
      <c r="J1026" s="318"/>
    </row>
    <row r="1027" spans="1:10" ht="13.5">
      <c r="A1027" s="298"/>
      <c r="B1027" s="341"/>
      <c r="C1027" s="325"/>
      <c r="D1027" s="326"/>
      <c r="E1027" s="258"/>
      <c r="F1027" s="273"/>
      <c r="G1027" s="326"/>
      <c r="H1027" s="276"/>
      <c r="I1027" s="326"/>
      <c r="J1027" s="301"/>
    </row>
    <row r="1028" spans="1:10" ht="13.5">
      <c r="A1028" s="298"/>
      <c r="B1028" s="341"/>
      <c r="C1028" s="325"/>
      <c r="D1028" s="326"/>
      <c r="E1028" s="258"/>
      <c r="F1028" s="273"/>
      <c r="G1028" s="326"/>
      <c r="H1028" s="276"/>
      <c r="I1028" s="326"/>
      <c r="J1028" s="301"/>
    </row>
    <row r="1029" spans="1:10" ht="13.5">
      <c r="A1029" s="298"/>
      <c r="B1029" s="341"/>
      <c r="C1029" s="325"/>
      <c r="D1029" s="326"/>
      <c r="E1029" s="258"/>
      <c r="F1029" s="273"/>
      <c r="G1029" s="326"/>
      <c r="H1029" s="276"/>
      <c r="I1029" s="326"/>
      <c r="J1029" s="301"/>
    </row>
    <row r="1030" spans="1:10" ht="13.5">
      <c r="A1030" s="280"/>
      <c r="B1030" s="335"/>
      <c r="C1030" s="313"/>
      <c r="D1030" s="314"/>
      <c r="E1030" s="282"/>
      <c r="F1030" s="283"/>
      <c r="G1030" s="314"/>
      <c r="H1030" s="316"/>
      <c r="I1030" s="314"/>
      <c r="J1030" s="318"/>
    </row>
    <row r="1031" spans="1:10" ht="13.5">
      <c r="A1031" s="332"/>
      <c r="B1031" s="320"/>
      <c r="C1031" s="325"/>
      <c r="D1031" s="326"/>
      <c r="E1031" s="327"/>
      <c r="F1031" s="273"/>
      <c r="G1031" s="326"/>
      <c r="H1031" s="272"/>
      <c r="I1031" s="326"/>
      <c r="J1031" s="329"/>
    </row>
    <row r="1032" spans="1:10" ht="13.5">
      <c r="A1032" s="332"/>
      <c r="B1032" s="320"/>
      <c r="C1032" s="325"/>
      <c r="D1032" s="326"/>
      <c r="E1032" s="327"/>
      <c r="F1032" s="273"/>
      <c r="G1032" s="326"/>
      <c r="H1032" s="272"/>
      <c r="I1032" s="326"/>
      <c r="J1032" s="329"/>
    </row>
    <row r="1033" spans="1:10" ht="13.5">
      <c r="A1033" s="280"/>
      <c r="B1033" s="335"/>
      <c r="C1033" s="313"/>
      <c r="D1033" s="314"/>
      <c r="E1033" s="282"/>
      <c r="F1033" s="283"/>
      <c r="G1033" s="314"/>
      <c r="H1033" s="316"/>
      <c r="I1033" s="314"/>
      <c r="J1033" s="318"/>
    </row>
    <row r="1034" spans="1:10" ht="13.5">
      <c r="A1034" s="298"/>
      <c r="B1034" s="341"/>
      <c r="C1034" s="256"/>
      <c r="D1034" s="261"/>
      <c r="E1034" s="258"/>
      <c r="F1034" s="259"/>
      <c r="G1034" s="261"/>
      <c r="H1034" s="276"/>
      <c r="I1034" s="261"/>
      <c r="J1034" s="301"/>
    </row>
    <row r="1035" spans="1:10" ht="13.5">
      <c r="A1035" s="280"/>
      <c r="B1035" s="335"/>
      <c r="C1035" s="313"/>
      <c r="D1035" s="314"/>
      <c r="E1035" s="282"/>
      <c r="F1035" s="283"/>
      <c r="G1035" s="314"/>
      <c r="H1035" s="316"/>
      <c r="I1035" s="314"/>
      <c r="J1035" s="318"/>
    </row>
    <row r="1036" spans="1:10" ht="13.5">
      <c r="A1036" s="332"/>
      <c r="B1036" s="320"/>
      <c r="C1036" s="325"/>
      <c r="D1036" s="326"/>
      <c r="E1036" s="327"/>
      <c r="F1036" s="273"/>
      <c r="G1036" s="326"/>
      <c r="H1036" s="272"/>
      <c r="I1036" s="326"/>
      <c r="J1036" s="329"/>
    </row>
    <row r="1037" spans="1:10" ht="13.5">
      <c r="A1037" s="332"/>
      <c r="B1037" s="320"/>
      <c r="C1037" s="325"/>
      <c r="D1037" s="326"/>
      <c r="E1037" s="327"/>
      <c r="F1037" s="273"/>
      <c r="G1037" s="326"/>
      <c r="H1037" s="272"/>
      <c r="I1037" s="326"/>
      <c r="J1037" s="329"/>
    </row>
    <row r="1038" spans="1:10" ht="13.5">
      <c r="A1038" s="332"/>
      <c r="B1038" s="320"/>
      <c r="C1038" s="325"/>
      <c r="D1038" s="326"/>
      <c r="E1038" s="327"/>
      <c r="F1038" s="273"/>
      <c r="G1038" s="326"/>
      <c r="H1038" s="272"/>
      <c r="I1038" s="326"/>
      <c r="J1038" s="329"/>
    </row>
    <row r="1039" spans="1:10" ht="13.5">
      <c r="A1039" s="332"/>
      <c r="B1039" s="320"/>
      <c r="C1039" s="325"/>
      <c r="D1039" s="326"/>
      <c r="E1039" s="327"/>
      <c r="F1039" s="273"/>
      <c r="G1039" s="326"/>
      <c r="H1039" s="272"/>
      <c r="I1039" s="326"/>
      <c r="J1039" s="329"/>
    </row>
    <row r="1040" spans="1:10" ht="13.5">
      <c r="A1040" s="332"/>
      <c r="B1040" s="320"/>
      <c r="C1040" s="325"/>
      <c r="D1040" s="326"/>
      <c r="E1040" s="327"/>
      <c r="F1040" s="273"/>
      <c r="G1040" s="326"/>
      <c r="H1040" s="272"/>
      <c r="I1040" s="326"/>
      <c r="J1040" s="329"/>
    </row>
    <row r="1041" spans="1:10" ht="13.5">
      <c r="A1041" s="332"/>
      <c r="B1041" s="320"/>
      <c r="C1041" s="325"/>
      <c r="D1041" s="326"/>
      <c r="E1041" s="327"/>
      <c r="F1041" s="273"/>
      <c r="G1041" s="326"/>
      <c r="H1041" s="272"/>
      <c r="I1041" s="326"/>
      <c r="J1041" s="329"/>
    </row>
    <row r="1042" spans="1:10" ht="13.5">
      <c r="A1042" s="332"/>
      <c r="B1042" s="320"/>
      <c r="C1042" s="325"/>
      <c r="D1042" s="326"/>
      <c r="E1042" s="327"/>
      <c r="F1042" s="273"/>
      <c r="G1042" s="326"/>
      <c r="H1042" s="272"/>
      <c r="I1042" s="326"/>
      <c r="J1042" s="329"/>
    </row>
    <row r="1043" spans="1:10" ht="13.5">
      <c r="A1043" s="332"/>
      <c r="B1043" s="320"/>
      <c r="C1043" s="325"/>
      <c r="D1043" s="326"/>
      <c r="E1043" s="327"/>
      <c r="F1043" s="273"/>
      <c r="G1043" s="326"/>
      <c r="H1043" s="272"/>
      <c r="I1043" s="326"/>
      <c r="J1043" s="329"/>
    </row>
    <row r="1044" spans="1:10" ht="13.5">
      <c r="A1044" s="332"/>
      <c r="B1044" s="320"/>
      <c r="C1044" s="325"/>
      <c r="D1044" s="326"/>
      <c r="E1044" s="327"/>
      <c r="F1044" s="273"/>
      <c r="G1044" s="326"/>
      <c r="H1044" s="272"/>
      <c r="I1044" s="326"/>
      <c r="J1044" s="329"/>
    </row>
    <row r="1045" spans="1:10" ht="13.5">
      <c r="A1045" s="332"/>
      <c r="B1045" s="320"/>
      <c r="C1045" s="325"/>
      <c r="D1045" s="326"/>
      <c r="E1045" s="327"/>
      <c r="F1045" s="273"/>
      <c r="G1045" s="326"/>
      <c r="H1045" s="272"/>
      <c r="I1045" s="326"/>
      <c r="J1045" s="329"/>
    </row>
    <row r="1046" spans="1:10" ht="13.5">
      <c r="A1046" s="332"/>
      <c r="B1046" s="320"/>
      <c r="C1046" s="325"/>
      <c r="D1046" s="326"/>
      <c r="E1046" s="327"/>
      <c r="F1046" s="273"/>
      <c r="G1046" s="326"/>
      <c r="H1046" s="272"/>
      <c r="I1046" s="326"/>
      <c r="J1046" s="329"/>
    </row>
    <row r="1047" spans="1:10" ht="13.5">
      <c r="A1047" s="263"/>
      <c r="B1047" s="342"/>
      <c r="C1047" s="265"/>
      <c r="D1047" s="270"/>
      <c r="E1047" s="267"/>
      <c r="F1047" s="268"/>
      <c r="G1047" s="270"/>
      <c r="H1047" s="274"/>
      <c r="I1047" s="270"/>
      <c r="J1047" s="271"/>
    </row>
    <row r="1048" spans="1:10" ht="13.5">
      <c r="A1048" s="332"/>
      <c r="B1048" s="320"/>
      <c r="C1048" s="325"/>
      <c r="D1048" s="326"/>
      <c r="E1048" s="327"/>
      <c r="F1048" s="273"/>
      <c r="G1048" s="326"/>
      <c r="H1048" s="272"/>
      <c r="I1048" s="326"/>
      <c r="J1048" s="329"/>
    </row>
    <row r="1049" spans="1:10" ht="13.5">
      <c r="A1049" s="280"/>
      <c r="B1049" s="335"/>
      <c r="C1049" s="313"/>
      <c r="D1049" s="314"/>
      <c r="E1049" s="282"/>
      <c r="F1049" s="283"/>
      <c r="G1049" s="314"/>
      <c r="H1049" s="316"/>
      <c r="I1049" s="314"/>
      <c r="J1049" s="318"/>
    </row>
    <row r="1050" spans="1:10" ht="13.5">
      <c r="A1050" s="332"/>
      <c r="B1050" s="320"/>
      <c r="C1050" s="325"/>
      <c r="D1050" s="326"/>
      <c r="E1050" s="327"/>
      <c r="F1050" s="273"/>
      <c r="G1050" s="326"/>
      <c r="H1050" s="272"/>
      <c r="I1050" s="326"/>
      <c r="J1050" s="329"/>
    </row>
    <row r="1051" spans="1:10" ht="13.5">
      <c r="A1051" s="332"/>
      <c r="B1051" s="320"/>
      <c r="C1051" s="325"/>
      <c r="D1051" s="326"/>
      <c r="E1051" s="327"/>
      <c r="F1051" s="273"/>
      <c r="G1051" s="326"/>
      <c r="H1051" s="272"/>
      <c r="I1051" s="326"/>
      <c r="J1051" s="329"/>
    </row>
    <row r="1052" spans="1:10" ht="13.5">
      <c r="A1052" s="332"/>
      <c r="B1052" s="320"/>
      <c r="C1052" s="325"/>
      <c r="D1052" s="326"/>
      <c r="E1052" s="327"/>
      <c r="F1052" s="273"/>
      <c r="G1052" s="326"/>
      <c r="H1052" s="272"/>
      <c r="I1052" s="326"/>
      <c r="J1052" s="329"/>
    </row>
    <row r="1053" spans="1:10" ht="13.5">
      <c r="A1053" s="332"/>
      <c r="B1053" s="320"/>
      <c r="C1053" s="325"/>
      <c r="D1053" s="326"/>
      <c r="E1053" s="327"/>
      <c r="F1053" s="273"/>
      <c r="G1053" s="326"/>
      <c r="H1053" s="272"/>
      <c r="I1053" s="326"/>
      <c r="J1053" s="329"/>
    </row>
    <row r="1054" spans="1:10" ht="13.5">
      <c r="A1054" s="280"/>
      <c r="B1054" s="335"/>
      <c r="C1054" s="313"/>
      <c r="D1054" s="314"/>
      <c r="E1054" s="282"/>
      <c r="F1054" s="283"/>
      <c r="G1054" s="314"/>
      <c r="H1054" s="316"/>
      <c r="I1054" s="314"/>
      <c r="J1054" s="318"/>
    </row>
    <row r="1055" spans="1:10" ht="13.5">
      <c r="A1055" s="332"/>
      <c r="B1055" s="320"/>
      <c r="C1055" s="325"/>
      <c r="D1055" s="326"/>
      <c r="E1055" s="327"/>
      <c r="F1055" s="273"/>
      <c r="G1055" s="326"/>
      <c r="H1055" s="272"/>
      <c r="I1055" s="326"/>
      <c r="J1055" s="329"/>
    </row>
    <row r="1056" spans="1:10" ht="13.5">
      <c r="A1056" s="332"/>
      <c r="B1056" s="320"/>
      <c r="C1056" s="325"/>
      <c r="D1056" s="326"/>
      <c r="E1056" s="327"/>
      <c r="F1056" s="273"/>
      <c r="G1056" s="326"/>
      <c r="H1056" s="272"/>
      <c r="I1056" s="326"/>
      <c r="J1056" s="329"/>
    </row>
    <row r="1057" spans="1:10" ht="13.5">
      <c r="A1057" s="332"/>
      <c r="B1057" s="320"/>
      <c r="C1057" s="325"/>
      <c r="D1057" s="326"/>
      <c r="E1057" s="327"/>
      <c r="F1057" s="273"/>
      <c r="G1057" s="326"/>
      <c r="H1057" s="272"/>
      <c r="I1057" s="326"/>
      <c r="J1057" s="329"/>
    </row>
    <row r="1058" spans="1:10" ht="13.5">
      <c r="A1058" s="332"/>
      <c r="B1058" s="320"/>
      <c r="C1058" s="325"/>
      <c r="D1058" s="326"/>
      <c r="E1058" s="327"/>
      <c r="F1058" s="273"/>
      <c r="G1058" s="326"/>
      <c r="H1058" s="272"/>
      <c r="I1058" s="326"/>
      <c r="J1058" s="329"/>
    </row>
    <row r="1059" spans="1:10" ht="13.5">
      <c r="A1059" s="280"/>
      <c r="B1059" s="335"/>
      <c r="C1059" s="313"/>
      <c r="D1059" s="314"/>
      <c r="E1059" s="282"/>
      <c r="F1059" s="283"/>
      <c r="G1059" s="314"/>
      <c r="H1059" s="316"/>
      <c r="I1059" s="314"/>
      <c r="J1059" s="318"/>
    </row>
    <row r="1060" spans="1:10" ht="13.5">
      <c r="A1060" s="332"/>
      <c r="B1060" s="320"/>
      <c r="C1060" s="325"/>
      <c r="D1060" s="326"/>
      <c r="E1060" s="327"/>
      <c r="F1060" s="273"/>
      <c r="G1060" s="326"/>
      <c r="H1060" s="272"/>
      <c r="I1060" s="326"/>
      <c r="J1060" s="329"/>
    </row>
    <row r="1061" spans="1:10" ht="13.5">
      <c r="A1061" s="332"/>
      <c r="B1061" s="320"/>
      <c r="C1061" s="325"/>
      <c r="D1061" s="326"/>
      <c r="E1061" s="327"/>
      <c r="F1061" s="273"/>
      <c r="G1061" s="326"/>
      <c r="H1061" s="272"/>
      <c r="I1061" s="326"/>
      <c r="J1061" s="329"/>
    </row>
    <row r="1062" spans="1:10" ht="13.5">
      <c r="A1062" s="332"/>
      <c r="B1062" s="320"/>
      <c r="C1062" s="325"/>
      <c r="D1062" s="326"/>
      <c r="E1062" s="327"/>
      <c r="F1062" s="273"/>
      <c r="G1062" s="326"/>
      <c r="H1062" s="272"/>
      <c r="I1062" s="326"/>
      <c r="J1062" s="329"/>
    </row>
    <row r="1063" spans="1:10" ht="13.5">
      <c r="A1063" s="332"/>
      <c r="B1063" s="320"/>
      <c r="C1063" s="325"/>
      <c r="D1063" s="326"/>
      <c r="E1063" s="327"/>
      <c r="F1063" s="273"/>
      <c r="G1063" s="326"/>
      <c r="H1063" s="272"/>
      <c r="I1063" s="326"/>
      <c r="J1063" s="329"/>
    </row>
    <row r="1064" spans="1:10" ht="13.5">
      <c r="A1064" s="280"/>
      <c r="B1064" s="335"/>
      <c r="C1064" s="313"/>
      <c r="D1064" s="314"/>
      <c r="E1064" s="282"/>
      <c r="F1064" s="283"/>
      <c r="G1064" s="314"/>
      <c r="H1064" s="316"/>
      <c r="I1064" s="314"/>
      <c r="J1064" s="318"/>
    </row>
    <row r="1065" spans="1:10" ht="13.5">
      <c r="A1065" s="298"/>
      <c r="B1065" s="341"/>
      <c r="C1065" s="256"/>
      <c r="D1065" s="261"/>
      <c r="E1065" s="258"/>
      <c r="F1065" s="259"/>
      <c r="G1065" s="261"/>
      <c r="H1065" s="276"/>
      <c r="I1065" s="261"/>
      <c r="J1065" s="301"/>
    </row>
    <row r="1066" spans="1:10" ht="13.5">
      <c r="A1066" s="298"/>
      <c r="B1066" s="341"/>
      <c r="C1066" s="256"/>
      <c r="D1066" s="261"/>
      <c r="E1066" s="258"/>
      <c r="F1066" s="259"/>
      <c r="G1066" s="261"/>
      <c r="H1066" s="276"/>
      <c r="I1066" s="261"/>
      <c r="J1066" s="301"/>
    </row>
    <row r="1067" spans="1:10" ht="13.5">
      <c r="A1067" s="280"/>
      <c r="B1067" s="335"/>
      <c r="C1067" s="313"/>
      <c r="D1067" s="314"/>
      <c r="E1067" s="282"/>
      <c r="F1067" s="283"/>
      <c r="G1067" s="314"/>
      <c r="H1067" s="316"/>
      <c r="I1067" s="314"/>
      <c r="J1067" s="318"/>
    </row>
    <row r="1068" spans="1:10" ht="13.5">
      <c r="A1068" s="332"/>
      <c r="B1068" s="320"/>
      <c r="C1068" s="325"/>
      <c r="D1068" s="326"/>
      <c r="E1068" s="327"/>
      <c r="F1068" s="273"/>
      <c r="G1068" s="326"/>
      <c r="H1068" s="272"/>
      <c r="I1068" s="326"/>
      <c r="J1068" s="329"/>
    </row>
    <row r="1069" spans="1:10" ht="13.5">
      <c r="A1069" s="280"/>
      <c r="B1069" s="335"/>
      <c r="C1069" s="313"/>
      <c r="D1069" s="314"/>
      <c r="E1069" s="282"/>
      <c r="F1069" s="283"/>
      <c r="G1069" s="314"/>
      <c r="H1069" s="316"/>
      <c r="I1069" s="314"/>
      <c r="J1069" s="318"/>
    </row>
    <row r="1070" spans="1:10" ht="13.5">
      <c r="A1070" s="298"/>
      <c r="B1070" s="341"/>
      <c r="C1070" s="256"/>
      <c r="D1070" s="261"/>
      <c r="E1070" s="258"/>
      <c r="F1070" s="259"/>
      <c r="G1070" s="261"/>
      <c r="H1070" s="276"/>
      <c r="I1070" s="261"/>
      <c r="J1070" s="301"/>
    </row>
    <row r="1071" spans="1:10" ht="13.5">
      <c r="A1071" s="298"/>
      <c r="B1071" s="341"/>
      <c r="C1071" s="256"/>
      <c r="D1071" s="261"/>
      <c r="E1071" s="258"/>
      <c r="F1071" s="259"/>
      <c r="G1071" s="261"/>
      <c r="H1071" s="276"/>
      <c r="I1071" s="261"/>
      <c r="J1071" s="301"/>
    </row>
    <row r="1072" spans="1:10" ht="13.5">
      <c r="A1072" s="298"/>
      <c r="B1072" s="341"/>
      <c r="C1072" s="256"/>
      <c r="D1072" s="261"/>
      <c r="E1072" s="258"/>
      <c r="F1072" s="259"/>
      <c r="G1072" s="261"/>
      <c r="H1072" s="276"/>
      <c r="I1072" s="261"/>
      <c r="J1072" s="301"/>
    </row>
    <row r="1073" spans="1:10" ht="13.5">
      <c r="A1073" s="280"/>
      <c r="B1073" s="335"/>
      <c r="C1073" s="313"/>
      <c r="D1073" s="314"/>
      <c r="E1073" s="282"/>
      <c r="F1073" s="283"/>
      <c r="G1073" s="314"/>
      <c r="H1073" s="316"/>
      <c r="I1073" s="314"/>
      <c r="J1073" s="318"/>
    </row>
    <row r="1074" spans="1:10" ht="13.5">
      <c r="A1074" s="332"/>
      <c r="B1074" s="320"/>
      <c r="C1074" s="325"/>
      <c r="D1074" s="326"/>
      <c r="E1074" s="327"/>
      <c r="F1074" s="273"/>
      <c r="G1074" s="326"/>
      <c r="H1074" s="272"/>
      <c r="I1074" s="326"/>
      <c r="J1074" s="329"/>
    </row>
    <row r="1075" spans="1:10" ht="13.5">
      <c r="A1075" s="332"/>
      <c r="B1075" s="320"/>
      <c r="C1075" s="325"/>
      <c r="D1075" s="326"/>
      <c r="E1075" s="327"/>
      <c r="F1075" s="273"/>
      <c r="G1075" s="326"/>
      <c r="H1075" s="272"/>
      <c r="I1075" s="326"/>
      <c r="J1075" s="329"/>
    </row>
    <row r="1076" spans="1:10" ht="13.5">
      <c r="A1076" s="332"/>
      <c r="B1076" s="320"/>
      <c r="C1076" s="325"/>
      <c r="D1076" s="326"/>
      <c r="E1076" s="327"/>
      <c r="F1076" s="273"/>
      <c r="G1076" s="326"/>
      <c r="H1076" s="272"/>
      <c r="I1076" s="326"/>
      <c r="J1076" s="329"/>
    </row>
    <row r="1077" spans="1:10" ht="13.5">
      <c r="A1077" s="280"/>
      <c r="B1077" s="335"/>
      <c r="C1077" s="313"/>
      <c r="D1077" s="314"/>
      <c r="E1077" s="282"/>
      <c r="F1077" s="283"/>
      <c r="G1077" s="314"/>
      <c r="H1077" s="316"/>
      <c r="I1077" s="314"/>
      <c r="J1077" s="318"/>
    </row>
    <row r="1078" spans="1:10" ht="13.5">
      <c r="A1078" s="332"/>
      <c r="B1078" s="320"/>
      <c r="C1078" s="325"/>
      <c r="D1078" s="326"/>
      <c r="E1078" s="327"/>
      <c r="F1078" s="273"/>
      <c r="G1078" s="326"/>
      <c r="H1078" s="272"/>
      <c r="I1078" s="326"/>
      <c r="J1078" s="329"/>
    </row>
    <row r="1079" spans="1:10" ht="13.5">
      <c r="A1079" s="332"/>
      <c r="B1079" s="320"/>
      <c r="C1079" s="325"/>
      <c r="D1079" s="326"/>
      <c r="E1079" s="327"/>
      <c r="F1079" s="273"/>
      <c r="G1079" s="326"/>
      <c r="H1079" s="272"/>
      <c r="I1079" s="326"/>
      <c r="J1079" s="329"/>
    </row>
    <row r="1080" spans="1:10" ht="13.5">
      <c r="A1080" s="280"/>
      <c r="B1080" s="335"/>
      <c r="C1080" s="313"/>
      <c r="D1080" s="314"/>
      <c r="E1080" s="282"/>
      <c r="F1080" s="283"/>
      <c r="G1080" s="314"/>
      <c r="H1080" s="316"/>
      <c r="I1080" s="314"/>
      <c r="J1080" s="318"/>
    </row>
    <row r="1081" spans="1:10" ht="13.5">
      <c r="A1081" s="332"/>
      <c r="B1081" s="320"/>
      <c r="C1081" s="325"/>
      <c r="D1081" s="326"/>
      <c r="E1081" s="327"/>
      <c r="F1081" s="273"/>
      <c r="G1081" s="326"/>
      <c r="H1081" s="272"/>
      <c r="I1081" s="326"/>
      <c r="J1081" s="329"/>
    </row>
    <row r="1082" spans="1:10" ht="13.5">
      <c r="A1082" s="332"/>
      <c r="B1082" s="320"/>
      <c r="C1082" s="325"/>
      <c r="D1082" s="326"/>
      <c r="E1082" s="327"/>
      <c r="F1082" s="273"/>
      <c r="G1082" s="326"/>
      <c r="H1082" s="272"/>
      <c r="I1082" s="326"/>
      <c r="J1082" s="329"/>
    </row>
    <row r="1083" spans="1:10" ht="13.5">
      <c r="A1083" s="280"/>
      <c r="B1083" s="335"/>
      <c r="C1083" s="313"/>
      <c r="D1083" s="314"/>
      <c r="E1083" s="282"/>
      <c r="F1083" s="283"/>
      <c r="G1083" s="314"/>
      <c r="H1083" s="316"/>
      <c r="I1083" s="314"/>
      <c r="J1083" s="318"/>
    </row>
    <row r="1084" spans="1:10" ht="13.5">
      <c r="A1084" s="332"/>
      <c r="B1084" s="255"/>
      <c r="C1084" s="325"/>
      <c r="D1084" s="326"/>
      <c r="E1084" s="327"/>
      <c r="F1084" s="273"/>
      <c r="G1084" s="326"/>
      <c r="H1084" s="272"/>
      <c r="I1084" s="326"/>
      <c r="J1084" s="329"/>
    </row>
    <row r="1085" spans="1:10" ht="13.5">
      <c r="A1085" s="332"/>
      <c r="B1085" s="255"/>
      <c r="C1085" s="325"/>
      <c r="D1085" s="326"/>
      <c r="E1085" s="327"/>
      <c r="F1085" s="273"/>
      <c r="G1085" s="326"/>
      <c r="H1085" s="272"/>
      <c r="I1085" s="326"/>
      <c r="J1085" s="329"/>
    </row>
    <row r="1086" spans="1:10" ht="13.5">
      <c r="A1086" s="332"/>
      <c r="B1086" s="255"/>
      <c r="C1086" s="325"/>
      <c r="D1086" s="326"/>
      <c r="E1086" s="327"/>
      <c r="F1086" s="273"/>
      <c r="G1086" s="326"/>
      <c r="H1086" s="272"/>
      <c r="I1086" s="326"/>
      <c r="J1086" s="329"/>
    </row>
    <row r="1087" spans="1:10" ht="13.5">
      <c r="A1087" s="332"/>
      <c r="B1087" s="255"/>
      <c r="C1087" s="325"/>
      <c r="D1087" s="326"/>
      <c r="E1087" s="327"/>
      <c r="F1087" s="273"/>
      <c r="G1087" s="326"/>
      <c r="H1087" s="272"/>
      <c r="I1087" s="326"/>
      <c r="J1087" s="329"/>
    </row>
    <row r="1088" spans="1:10" ht="13.5">
      <c r="A1088" s="332"/>
      <c r="B1088" s="255"/>
      <c r="C1088" s="325"/>
      <c r="D1088" s="326"/>
      <c r="E1088" s="327"/>
      <c r="F1088" s="273"/>
      <c r="G1088" s="326"/>
      <c r="H1088" s="272"/>
      <c r="I1088" s="326"/>
      <c r="J1088" s="329"/>
    </row>
    <row r="1089" spans="1:10" ht="13.5">
      <c r="A1089" s="332"/>
      <c r="B1089" s="255"/>
      <c r="C1089" s="325"/>
      <c r="D1089" s="326"/>
      <c r="E1089" s="327"/>
      <c r="F1089" s="273"/>
      <c r="G1089" s="326"/>
      <c r="H1089" s="272"/>
      <c r="I1089" s="326"/>
      <c r="J1089" s="329"/>
    </row>
    <row r="1090" spans="1:10" ht="13.5">
      <c r="A1090" s="332"/>
      <c r="B1090" s="255"/>
      <c r="C1090" s="325"/>
      <c r="D1090" s="326"/>
      <c r="E1090" s="327"/>
      <c r="F1090" s="273"/>
      <c r="G1090" s="326"/>
      <c r="H1090" s="272"/>
      <c r="I1090" s="326"/>
      <c r="J1090" s="329"/>
    </row>
    <row r="1091" spans="1:10" ht="13.5">
      <c r="A1091" s="263"/>
      <c r="B1091" s="264"/>
      <c r="C1091" s="265"/>
      <c r="D1091" s="270"/>
      <c r="E1091" s="267"/>
      <c r="F1091" s="268"/>
      <c r="G1091" s="270"/>
      <c r="H1091" s="274"/>
      <c r="I1091" s="270"/>
      <c r="J1091" s="271"/>
    </row>
    <row r="1092" spans="1:10" ht="13.5">
      <c r="A1092" s="332"/>
      <c r="B1092" s="320"/>
      <c r="C1092" s="325"/>
      <c r="D1092" s="326"/>
      <c r="E1092" s="327"/>
      <c r="F1092" s="273"/>
      <c r="G1092" s="326"/>
      <c r="H1092" s="272"/>
      <c r="I1092" s="326"/>
      <c r="J1092" s="329"/>
    </row>
    <row r="1093" spans="1:10" ht="13.5">
      <c r="A1093" s="332"/>
      <c r="B1093" s="320"/>
      <c r="C1093" s="325"/>
      <c r="D1093" s="326"/>
      <c r="E1093" s="327"/>
      <c r="F1093" s="273"/>
      <c r="G1093" s="326"/>
      <c r="H1093" s="272"/>
      <c r="I1093" s="326"/>
      <c r="J1093" s="329"/>
    </row>
    <row r="1094" spans="1:10" ht="13.5">
      <c r="A1094" s="332"/>
      <c r="B1094" s="320"/>
      <c r="C1094" s="325"/>
      <c r="D1094" s="326"/>
      <c r="E1094" s="327"/>
      <c r="F1094" s="273"/>
      <c r="G1094" s="326"/>
      <c r="H1094" s="272"/>
      <c r="I1094" s="326"/>
      <c r="J1094" s="329"/>
    </row>
    <row r="1095" spans="1:10" ht="13.5">
      <c r="A1095" s="332"/>
      <c r="B1095" s="320"/>
      <c r="C1095" s="325"/>
      <c r="D1095" s="326"/>
      <c r="E1095" s="327"/>
      <c r="F1095" s="273"/>
      <c r="G1095" s="326"/>
      <c r="H1095" s="272"/>
      <c r="I1095" s="326"/>
      <c r="J1095" s="329"/>
    </row>
    <row r="1096" spans="1:10" ht="13.5">
      <c r="A1096" s="332"/>
      <c r="B1096" s="320"/>
      <c r="C1096" s="325"/>
      <c r="D1096" s="326"/>
      <c r="E1096" s="327"/>
      <c r="F1096" s="273"/>
      <c r="G1096" s="326"/>
      <c r="H1096" s="272"/>
      <c r="I1096" s="326"/>
      <c r="J1096" s="329"/>
    </row>
    <row r="1097" spans="1:10" ht="13.5">
      <c r="A1097" s="332"/>
      <c r="B1097" s="320"/>
      <c r="C1097" s="325"/>
      <c r="D1097" s="326"/>
      <c r="E1097" s="327"/>
      <c r="F1097" s="273"/>
      <c r="G1097" s="326"/>
      <c r="H1097" s="272"/>
      <c r="I1097" s="326"/>
      <c r="J1097" s="329"/>
    </row>
    <row r="1098" spans="1:10" ht="13.5">
      <c r="A1098" s="332"/>
      <c r="B1098" s="320"/>
      <c r="C1098" s="325"/>
      <c r="D1098" s="326"/>
      <c r="E1098" s="327"/>
      <c r="F1098" s="273"/>
      <c r="G1098" s="326"/>
      <c r="H1098" s="272"/>
      <c r="I1098" s="326"/>
      <c r="J1098" s="329"/>
    </row>
    <row r="1099" spans="1:10" ht="13.5">
      <c r="A1099" s="263"/>
      <c r="B1099" s="342"/>
      <c r="C1099" s="265"/>
      <c r="D1099" s="270"/>
      <c r="E1099" s="267"/>
      <c r="F1099" s="268"/>
      <c r="G1099" s="270"/>
      <c r="H1099" s="274"/>
      <c r="I1099" s="270"/>
      <c r="J1099" s="271"/>
    </row>
    <row r="1100" spans="1:10" ht="13.5">
      <c r="A1100" s="332"/>
      <c r="B1100" s="320"/>
      <c r="C1100" s="325"/>
      <c r="D1100" s="326"/>
      <c r="E1100" s="327"/>
      <c r="F1100" s="273"/>
      <c r="G1100" s="326"/>
      <c r="H1100" s="272"/>
      <c r="I1100" s="326"/>
      <c r="J1100" s="329"/>
    </row>
    <row r="1101" spans="1:10" ht="13.5">
      <c r="A1101" s="332"/>
      <c r="B1101" s="320"/>
      <c r="C1101" s="325"/>
      <c r="D1101" s="326"/>
      <c r="E1101" s="327"/>
      <c r="F1101" s="273"/>
      <c r="G1101" s="326"/>
      <c r="H1101" s="272"/>
      <c r="I1101" s="326"/>
      <c r="J1101" s="329"/>
    </row>
    <row r="1102" spans="1:10" ht="13.5">
      <c r="A1102" s="332"/>
      <c r="B1102" s="320"/>
      <c r="C1102" s="325"/>
      <c r="D1102" s="326"/>
      <c r="E1102" s="327"/>
      <c r="F1102" s="273"/>
      <c r="G1102" s="326"/>
      <c r="H1102" s="272"/>
      <c r="I1102" s="326"/>
      <c r="J1102" s="329"/>
    </row>
    <row r="1103" spans="1:10" ht="13.5">
      <c r="A1103" s="280"/>
      <c r="B1103" s="335"/>
      <c r="C1103" s="313"/>
      <c r="D1103" s="314"/>
      <c r="E1103" s="282"/>
      <c r="F1103" s="283"/>
      <c r="G1103" s="314"/>
      <c r="H1103" s="316"/>
      <c r="I1103" s="314"/>
      <c r="J1103" s="318"/>
    </row>
    <row r="1104" spans="1:10" ht="13.5">
      <c r="A1104" s="332"/>
      <c r="B1104" s="320"/>
      <c r="C1104" s="325"/>
      <c r="D1104" s="326"/>
      <c r="E1104" s="327"/>
      <c r="F1104" s="273"/>
      <c r="G1104" s="326"/>
      <c r="H1104" s="272"/>
      <c r="I1104" s="326"/>
      <c r="J1104" s="329"/>
    </row>
    <row r="1105" spans="1:10" ht="13.5">
      <c r="A1105" s="332"/>
      <c r="B1105" s="320"/>
      <c r="C1105" s="325"/>
      <c r="D1105" s="326"/>
      <c r="E1105" s="327"/>
      <c r="F1105" s="273"/>
      <c r="G1105" s="326"/>
      <c r="H1105" s="272"/>
      <c r="I1105" s="326"/>
      <c r="J1105" s="329"/>
    </row>
    <row r="1106" spans="1:10" ht="13.5">
      <c r="A1106" s="332"/>
      <c r="B1106" s="320"/>
      <c r="C1106" s="325"/>
      <c r="D1106" s="326"/>
      <c r="E1106" s="327"/>
      <c r="F1106" s="273"/>
      <c r="G1106" s="326"/>
      <c r="H1106" s="272"/>
      <c r="I1106" s="326"/>
      <c r="J1106" s="329"/>
    </row>
    <row r="1107" spans="1:10" ht="13.5">
      <c r="A1107" s="332"/>
      <c r="B1107" s="320"/>
      <c r="C1107" s="325"/>
      <c r="D1107" s="326"/>
      <c r="E1107" s="327"/>
      <c r="F1107" s="273"/>
      <c r="G1107" s="326"/>
      <c r="H1107" s="272"/>
      <c r="I1107" s="326"/>
      <c r="J1107" s="329"/>
    </row>
    <row r="1108" spans="1:10" ht="13.5">
      <c r="A1108" s="280"/>
      <c r="B1108" s="335"/>
      <c r="C1108" s="313"/>
      <c r="D1108" s="314"/>
      <c r="E1108" s="282"/>
      <c r="F1108" s="283"/>
      <c r="G1108" s="314"/>
      <c r="H1108" s="316"/>
      <c r="I1108" s="314"/>
      <c r="J1108" s="318"/>
    </row>
    <row r="1109" spans="1:10" ht="13.5">
      <c r="A1109" s="332"/>
      <c r="B1109" s="320"/>
      <c r="C1109" s="325"/>
      <c r="D1109" s="326"/>
      <c r="E1109" s="327"/>
      <c r="F1109" s="273"/>
      <c r="G1109" s="326"/>
      <c r="H1109" s="272"/>
      <c r="I1109" s="326"/>
      <c r="J1109" s="329"/>
    </row>
    <row r="1110" spans="1:10" ht="13.5">
      <c r="A1110" s="280"/>
      <c r="B1110" s="335"/>
      <c r="C1110" s="313"/>
      <c r="D1110" s="314"/>
      <c r="E1110" s="282"/>
      <c r="F1110" s="283"/>
      <c r="G1110" s="314"/>
      <c r="H1110" s="316"/>
      <c r="I1110" s="314"/>
      <c r="J1110" s="318"/>
    </row>
    <row r="1111" spans="1:10" ht="13.5">
      <c r="A1111" s="332"/>
      <c r="B1111" s="320"/>
      <c r="C1111" s="325"/>
      <c r="D1111" s="326"/>
      <c r="E1111" s="327"/>
      <c r="F1111" s="273"/>
      <c r="G1111" s="326"/>
      <c r="H1111" s="272"/>
      <c r="I1111" s="326"/>
      <c r="J1111" s="329"/>
    </row>
    <row r="1112" spans="1:10" ht="13.5">
      <c r="A1112" s="280"/>
      <c r="B1112" s="335"/>
      <c r="C1112" s="313"/>
      <c r="D1112" s="314"/>
      <c r="E1112" s="282"/>
      <c r="F1112" s="283"/>
      <c r="G1112" s="314"/>
      <c r="H1112" s="316"/>
      <c r="I1112" s="314"/>
      <c r="J1112" s="318"/>
    </row>
    <row r="1113" spans="1:10" ht="13.5">
      <c r="A1113" s="332"/>
      <c r="B1113" s="320"/>
      <c r="C1113" s="325"/>
      <c r="D1113" s="326"/>
      <c r="E1113" s="327"/>
      <c r="F1113" s="273"/>
      <c r="G1113" s="326"/>
      <c r="H1113" s="272"/>
      <c r="I1113" s="326"/>
      <c r="J1113" s="329"/>
    </row>
    <row r="1114" spans="1:10" ht="13.5">
      <c r="A1114" s="332"/>
      <c r="B1114" s="320"/>
      <c r="C1114" s="325"/>
      <c r="D1114" s="326"/>
      <c r="E1114" s="327"/>
      <c r="F1114" s="273"/>
      <c r="G1114" s="326"/>
      <c r="H1114" s="272"/>
      <c r="I1114" s="326"/>
      <c r="J1114" s="329"/>
    </row>
    <row r="1115" spans="1:10" ht="13.5">
      <c r="A1115" s="332"/>
      <c r="B1115" s="320"/>
      <c r="C1115" s="325"/>
      <c r="D1115" s="326"/>
      <c r="E1115" s="327"/>
      <c r="F1115" s="273"/>
      <c r="G1115" s="326"/>
      <c r="H1115" s="272"/>
      <c r="I1115" s="326"/>
      <c r="J1115" s="329"/>
    </row>
    <row r="1116" spans="1:10" ht="13.5">
      <c r="A1116" s="263"/>
      <c r="B1116" s="342"/>
      <c r="C1116" s="265"/>
      <c r="D1116" s="270"/>
      <c r="E1116" s="267"/>
      <c r="F1116" s="268"/>
      <c r="G1116" s="270"/>
      <c r="H1116" s="274"/>
      <c r="I1116" s="270"/>
      <c r="J1116" s="271"/>
    </row>
    <row r="1117" spans="1:10" ht="13.5">
      <c r="A1117" s="332"/>
      <c r="B1117" s="320"/>
      <c r="C1117" s="325"/>
      <c r="D1117" s="326"/>
      <c r="E1117" s="327"/>
      <c r="F1117" s="273"/>
      <c r="G1117" s="326"/>
      <c r="H1117" s="272"/>
      <c r="I1117" s="326"/>
      <c r="J1117" s="329"/>
    </row>
    <row r="1118" spans="1:10" ht="13.5">
      <c r="A1118" s="263"/>
      <c r="B1118" s="342"/>
      <c r="C1118" s="265"/>
      <c r="D1118" s="270"/>
      <c r="E1118" s="267"/>
      <c r="F1118" s="268"/>
      <c r="G1118" s="270"/>
      <c r="H1118" s="274"/>
      <c r="I1118" s="270"/>
      <c r="J1118" s="271"/>
    </row>
    <row r="1119" spans="1:10" ht="13.5">
      <c r="A1119" s="332"/>
      <c r="B1119" s="320"/>
      <c r="C1119" s="325"/>
      <c r="D1119" s="326"/>
      <c r="E1119" s="327"/>
      <c r="F1119" s="273"/>
      <c r="G1119" s="326"/>
      <c r="H1119" s="272"/>
      <c r="I1119" s="326"/>
      <c r="J1119" s="329"/>
    </row>
    <row r="1120" spans="1:10" ht="13.5">
      <c r="A1120" s="263"/>
      <c r="B1120" s="342"/>
      <c r="C1120" s="265"/>
      <c r="D1120" s="270"/>
      <c r="E1120" s="267"/>
      <c r="F1120" s="268"/>
      <c r="G1120" s="270"/>
      <c r="H1120" s="274"/>
      <c r="I1120" s="270"/>
      <c r="J1120" s="271"/>
    </row>
    <row r="1121" spans="1:10" ht="13.5">
      <c r="A1121" s="332"/>
      <c r="B1121" s="320"/>
      <c r="C1121" s="325"/>
      <c r="D1121" s="326"/>
      <c r="E1121" s="327"/>
      <c r="F1121" s="273"/>
      <c r="G1121" s="326"/>
      <c r="H1121" s="272"/>
      <c r="I1121" s="326"/>
      <c r="J1121" s="329"/>
    </row>
    <row r="1122" spans="1:10" ht="13.5">
      <c r="A1122" s="280"/>
      <c r="B1122" s="335"/>
      <c r="C1122" s="313"/>
      <c r="D1122" s="314"/>
      <c r="E1122" s="282"/>
      <c r="F1122" s="283"/>
      <c r="G1122" s="314"/>
      <c r="H1122" s="316"/>
      <c r="I1122" s="314"/>
      <c r="J1122" s="318"/>
    </row>
    <row r="1123" spans="1:10" ht="13.5">
      <c r="A1123" s="332"/>
      <c r="B1123" s="320"/>
      <c r="C1123" s="383"/>
      <c r="D1123" s="326"/>
      <c r="E1123" s="327"/>
      <c r="F1123" s="273"/>
      <c r="G1123" s="326"/>
      <c r="H1123" s="272"/>
      <c r="I1123" s="326"/>
      <c r="J1123" s="329"/>
    </row>
    <row r="1124" spans="1:10" ht="13.5">
      <c r="A1124" s="263"/>
      <c r="B1124" s="342"/>
      <c r="C1124" s="384"/>
      <c r="D1124" s="270"/>
      <c r="E1124" s="267"/>
      <c r="F1124" s="268"/>
      <c r="G1124" s="270"/>
      <c r="H1124" s="274"/>
      <c r="I1124" s="270"/>
      <c r="J1124" s="271"/>
    </row>
    <row r="1125" spans="1:10" ht="13.5">
      <c r="A1125" s="332"/>
      <c r="B1125" s="320"/>
      <c r="C1125" s="325"/>
      <c r="D1125" s="326"/>
      <c r="E1125" s="327"/>
      <c r="F1125" s="273"/>
      <c r="G1125" s="326"/>
      <c r="H1125" s="272"/>
      <c r="I1125" s="326"/>
      <c r="J1125" s="329"/>
    </row>
    <row r="1126" spans="1:10" ht="13.5">
      <c r="A1126" s="280"/>
      <c r="B1126" s="335"/>
      <c r="C1126" s="313"/>
      <c r="D1126" s="314"/>
      <c r="E1126" s="282"/>
      <c r="F1126" s="283"/>
      <c r="G1126" s="314"/>
      <c r="H1126" s="316"/>
      <c r="I1126" s="314"/>
      <c r="J1126" s="318"/>
    </row>
    <row r="1127" spans="1:10" ht="13.5">
      <c r="A1127" s="332"/>
      <c r="B1127" s="320"/>
      <c r="C1127" s="325"/>
      <c r="D1127" s="326"/>
      <c r="E1127" s="327"/>
      <c r="F1127" s="273"/>
      <c r="G1127" s="326"/>
      <c r="H1127" s="272"/>
      <c r="I1127" s="326"/>
      <c r="J1127" s="329"/>
    </row>
    <row r="1128" spans="1:10" ht="13.5">
      <c r="A1128" s="280"/>
      <c r="B1128" s="335"/>
      <c r="C1128" s="313"/>
      <c r="D1128" s="314"/>
      <c r="E1128" s="282"/>
      <c r="F1128" s="283"/>
      <c r="G1128" s="314"/>
      <c r="H1128" s="316"/>
      <c r="I1128" s="314"/>
      <c r="J1128" s="318"/>
    </row>
    <row r="1129" spans="1:10" ht="13.5">
      <c r="A1129" s="332"/>
      <c r="B1129" s="320"/>
      <c r="C1129" s="325"/>
      <c r="D1129" s="326"/>
      <c r="E1129" s="327"/>
      <c r="F1129" s="273"/>
      <c r="G1129" s="326"/>
      <c r="H1129" s="272"/>
      <c r="I1129" s="326"/>
      <c r="J1129" s="329"/>
    </row>
    <row r="1130" spans="1:10" ht="13.5">
      <c r="A1130" s="263"/>
      <c r="B1130" s="342"/>
      <c r="C1130" s="265"/>
      <c r="D1130" s="270"/>
      <c r="E1130" s="267"/>
      <c r="F1130" s="268"/>
      <c r="G1130" s="270"/>
      <c r="H1130" s="274"/>
      <c r="I1130" s="270"/>
      <c r="J1130" s="271"/>
    </row>
    <row r="1131" spans="1:10" ht="13.5">
      <c r="A1131" s="332"/>
      <c r="B1131" s="320"/>
      <c r="C1131" s="325"/>
      <c r="D1131" s="326"/>
      <c r="E1131" s="327"/>
      <c r="F1131" s="273"/>
      <c r="G1131" s="326"/>
      <c r="H1131" s="272"/>
      <c r="I1131" s="326"/>
      <c r="J1131" s="329"/>
    </row>
    <row r="1132" spans="1:10" ht="13.5">
      <c r="A1132" s="332"/>
      <c r="B1132" s="320"/>
      <c r="C1132" s="325"/>
      <c r="D1132" s="326"/>
      <c r="E1132" s="327"/>
      <c r="F1132" s="273"/>
      <c r="G1132" s="326"/>
      <c r="H1132" s="272"/>
      <c r="I1132" s="326"/>
      <c r="J1132" s="329"/>
    </row>
    <row r="1133" spans="1:10" ht="13.5">
      <c r="A1133" s="332"/>
      <c r="B1133" s="320"/>
      <c r="C1133" s="325"/>
      <c r="D1133" s="326"/>
      <c r="E1133" s="327"/>
      <c r="F1133" s="273"/>
      <c r="G1133" s="326"/>
      <c r="H1133" s="272"/>
      <c r="I1133" s="326"/>
      <c r="J1133" s="329"/>
    </row>
    <row r="1134" spans="1:10" ht="13.5">
      <c r="A1134" s="280"/>
      <c r="B1134" s="335"/>
      <c r="C1134" s="313"/>
      <c r="D1134" s="314"/>
      <c r="E1134" s="282"/>
      <c r="F1134" s="283"/>
      <c r="G1134" s="314"/>
      <c r="H1134" s="316"/>
      <c r="I1134" s="314"/>
      <c r="J1134" s="318"/>
    </row>
    <row r="1135" spans="1:10" ht="13.5">
      <c r="A1135" s="332"/>
      <c r="B1135" s="320"/>
      <c r="C1135" s="325"/>
      <c r="D1135" s="326"/>
      <c r="E1135" s="327"/>
      <c r="F1135" s="273"/>
      <c r="G1135" s="326"/>
      <c r="H1135" s="272"/>
      <c r="I1135" s="326"/>
      <c r="J1135" s="329"/>
    </row>
    <row r="1136" spans="1:10" ht="13.5">
      <c r="A1136" s="332"/>
      <c r="B1136" s="320"/>
      <c r="C1136" s="325"/>
      <c r="D1136" s="326"/>
      <c r="E1136" s="327"/>
      <c r="F1136" s="273"/>
      <c r="G1136" s="326"/>
      <c r="H1136" s="272"/>
      <c r="I1136" s="326"/>
      <c r="J1136" s="329"/>
    </row>
    <row r="1137" spans="1:10" ht="13.5">
      <c r="A1137" s="332"/>
      <c r="B1137" s="320"/>
      <c r="C1137" s="325"/>
      <c r="D1137" s="326"/>
      <c r="E1137" s="327"/>
      <c r="F1137" s="273"/>
      <c r="G1137" s="326"/>
      <c r="H1137" s="272"/>
      <c r="I1137" s="326"/>
      <c r="J1137" s="329"/>
    </row>
    <row r="1138" spans="1:10" ht="13.5">
      <c r="A1138" s="332"/>
      <c r="B1138" s="320"/>
      <c r="C1138" s="325"/>
      <c r="D1138" s="326"/>
      <c r="E1138" s="327"/>
      <c r="F1138" s="273"/>
      <c r="G1138" s="326"/>
      <c r="H1138" s="272"/>
      <c r="I1138" s="326"/>
      <c r="J1138" s="329"/>
    </row>
    <row r="1139" spans="1:10" ht="13.5">
      <c r="A1139" s="280"/>
      <c r="B1139" s="335"/>
      <c r="C1139" s="313"/>
      <c r="D1139" s="314"/>
      <c r="E1139" s="282"/>
      <c r="F1139" s="283"/>
      <c r="G1139" s="314"/>
      <c r="H1139" s="316"/>
      <c r="I1139" s="314"/>
      <c r="J1139" s="318"/>
    </row>
    <row r="1140" spans="1:10" ht="13.5">
      <c r="A1140" s="332"/>
      <c r="B1140" s="320"/>
      <c r="C1140" s="325"/>
      <c r="D1140" s="326"/>
      <c r="E1140" s="327"/>
      <c r="F1140" s="273"/>
      <c r="G1140" s="326"/>
      <c r="H1140" s="272"/>
      <c r="I1140" s="326"/>
      <c r="J1140" s="329"/>
    </row>
    <row r="1141" spans="1:10" ht="13.5">
      <c r="A1141" s="332"/>
      <c r="B1141" s="320"/>
      <c r="C1141" s="325"/>
      <c r="D1141" s="326"/>
      <c r="E1141" s="327"/>
      <c r="F1141" s="273"/>
      <c r="G1141" s="326"/>
      <c r="H1141" s="272"/>
      <c r="I1141" s="326"/>
      <c r="J1141" s="329"/>
    </row>
    <row r="1142" spans="1:10" ht="13.5">
      <c r="A1142" s="332"/>
      <c r="B1142" s="320"/>
      <c r="C1142" s="325"/>
      <c r="D1142" s="326"/>
      <c r="E1142" s="327"/>
      <c r="F1142" s="273"/>
      <c r="G1142" s="326"/>
      <c r="H1142" s="272"/>
      <c r="I1142" s="326"/>
      <c r="J1142" s="329"/>
    </row>
    <row r="1143" spans="1:10" ht="13.5">
      <c r="A1143" s="332"/>
      <c r="B1143" s="320"/>
      <c r="C1143" s="325"/>
      <c r="D1143" s="326"/>
      <c r="E1143" s="327"/>
      <c r="F1143" s="273"/>
      <c r="G1143" s="326"/>
      <c r="H1143" s="272"/>
      <c r="I1143" s="326"/>
      <c r="J1143" s="329"/>
    </row>
    <row r="1144" spans="1:10" ht="13.5">
      <c r="A1144" s="332"/>
      <c r="B1144" s="320"/>
      <c r="C1144" s="325"/>
      <c r="D1144" s="326"/>
      <c r="E1144" s="327"/>
      <c r="F1144" s="273"/>
      <c r="G1144" s="326"/>
      <c r="H1144" s="272"/>
      <c r="I1144" s="326"/>
      <c r="J1144" s="329"/>
    </row>
    <row r="1145" spans="1:10" ht="13.5">
      <c r="A1145" s="280"/>
      <c r="B1145" s="335"/>
      <c r="C1145" s="313"/>
      <c r="D1145" s="314"/>
      <c r="E1145" s="282"/>
      <c r="F1145" s="283"/>
      <c r="G1145" s="314"/>
      <c r="H1145" s="316"/>
      <c r="I1145" s="314"/>
      <c r="J1145" s="318"/>
    </row>
    <row r="1146" spans="1:10" ht="13.5">
      <c r="A1146" s="332"/>
      <c r="B1146" s="320"/>
      <c r="C1146" s="325"/>
      <c r="D1146" s="326"/>
      <c r="E1146" s="327"/>
      <c r="F1146" s="273"/>
      <c r="G1146" s="326"/>
      <c r="H1146" s="272"/>
      <c r="I1146" s="326"/>
      <c r="J1146" s="329"/>
    </row>
    <row r="1147" spans="1:10" ht="13.5">
      <c r="A1147" s="332"/>
      <c r="B1147" s="320"/>
      <c r="C1147" s="325"/>
      <c r="D1147" s="326"/>
      <c r="E1147" s="327"/>
      <c r="F1147" s="273"/>
      <c r="G1147" s="326"/>
      <c r="H1147" s="272"/>
      <c r="I1147" s="326"/>
      <c r="J1147" s="329"/>
    </row>
    <row r="1148" spans="1:10" ht="13.5">
      <c r="A1148" s="332"/>
      <c r="B1148" s="320"/>
      <c r="C1148" s="325"/>
      <c r="D1148" s="326"/>
      <c r="E1148" s="327"/>
      <c r="F1148" s="273"/>
      <c r="G1148" s="326"/>
      <c r="H1148" s="272"/>
      <c r="I1148" s="326"/>
      <c r="J1148" s="329"/>
    </row>
    <row r="1149" spans="1:10" ht="13.5">
      <c r="A1149" s="332"/>
      <c r="B1149" s="320"/>
      <c r="C1149" s="325"/>
      <c r="D1149" s="326"/>
      <c r="E1149" s="327"/>
      <c r="F1149" s="273"/>
      <c r="G1149" s="326"/>
      <c r="H1149" s="272"/>
      <c r="I1149" s="326"/>
      <c r="J1149" s="329"/>
    </row>
    <row r="1150" spans="1:10" ht="13.5">
      <c r="A1150" s="332"/>
      <c r="B1150" s="320"/>
      <c r="C1150" s="325"/>
      <c r="D1150" s="326"/>
      <c r="E1150" s="327"/>
      <c r="F1150" s="273"/>
      <c r="G1150" s="326"/>
      <c r="H1150" s="272"/>
      <c r="I1150" s="326"/>
      <c r="J1150" s="329"/>
    </row>
    <row r="1151" spans="1:10" ht="13.5">
      <c r="A1151" s="332"/>
      <c r="B1151" s="320"/>
      <c r="C1151" s="325"/>
      <c r="D1151" s="326"/>
      <c r="E1151" s="327"/>
      <c r="F1151" s="273"/>
      <c r="G1151" s="326"/>
      <c r="H1151" s="272"/>
      <c r="I1151" s="326"/>
      <c r="J1151" s="329"/>
    </row>
    <row r="1152" spans="1:10" ht="13.5">
      <c r="A1152" s="332"/>
      <c r="B1152" s="320"/>
      <c r="C1152" s="325"/>
      <c r="D1152" s="326"/>
      <c r="E1152" s="327"/>
      <c r="F1152" s="273"/>
      <c r="G1152" s="326"/>
      <c r="H1152" s="272"/>
      <c r="I1152" s="326"/>
      <c r="J1152" s="329"/>
    </row>
    <row r="1153" spans="1:10" ht="13.5">
      <c r="A1153" s="280"/>
      <c r="B1153" s="335"/>
      <c r="C1153" s="313"/>
      <c r="D1153" s="314"/>
      <c r="E1153" s="282"/>
      <c r="F1153" s="283"/>
      <c r="G1153" s="314"/>
      <c r="H1153" s="316"/>
      <c r="I1153" s="314"/>
      <c r="J1153" s="318"/>
    </row>
    <row r="1154" spans="1:10" ht="13.5">
      <c r="A1154" s="332"/>
      <c r="B1154" s="320"/>
      <c r="C1154" s="325"/>
      <c r="D1154" s="326"/>
      <c r="E1154" s="327"/>
      <c r="F1154" s="273"/>
      <c r="G1154" s="326"/>
      <c r="H1154" s="272"/>
      <c r="I1154" s="326"/>
      <c r="J1154" s="329"/>
    </row>
    <row r="1155" spans="1:10" ht="13.5">
      <c r="A1155" s="280"/>
      <c r="B1155" s="335"/>
      <c r="C1155" s="313"/>
      <c r="D1155" s="314"/>
      <c r="E1155" s="282"/>
      <c r="F1155" s="283"/>
      <c r="G1155" s="314"/>
      <c r="H1155" s="316"/>
      <c r="I1155" s="314"/>
      <c r="J1155" s="318"/>
    </row>
    <row r="1156" spans="1:10" ht="13.5">
      <c r="A1156" s="332"/>
      <c r="B1156" s="320"/>
      <c r="C1156" s="325"/>
      <c r="D1156" s="326"/>
      <c r="E1156" s="327"/>
      <c r="F1156" s="273"/>
      <c r="G1156" s="326"/>
      <c r="H1156" s="272"/>
      <c r="I1156" s="326"/>
      <c r="J1156" s="329"/>
    </row>
    <row r="1157" spans="1:10" ht="13.5">
      <c r="A1157" s="332"/>
      <c r="B1157" s="320"/>
      <c r="C1157" s="325"/>
      <c r="D1157" s="326"/>
      <c r="E1157" s="327"/>
      <c r="F1157" s="273"/>
      <c r="G1157" s="326"/>
      <c r="H1157" s="272"/>
      <c r="I1157" s="326"/>
      <c r="J1157" s="329"/>
    </row>
    <row r="1158" spans="1:10" ht="13.5">
      <c r="A1158" s="332"/>
      <c r="B1158" s="320"/>
      <c r="C1158" s="325"/>
      <c r="D1158" s="326"/>
      <c r="E1158" s="327"/>
      <c r="F1158" s="273"/>
      <c r="G1158" s="326"/>
      <c r="H1158" s="272"/>
      <c r="I1158" s="326"/>
      <c r="J1158" s="329"/>
    </row>
    <row r="1159" spans="1:10" ht="13.5">
      <c r="A1159" s="280"/>
      <c r="B1159" s="335"/>
      <c r="C1159" s="313"/>
      <c r="D1159" s="314"/>
      <c r="E1159" s="282"/>
      <c r="F1159" s="283"/>
      <c r="G1159" s="314"/>
      <c r="H1159" s="316"/>
      <c r="I1159" s="314"/>
      <c r="J1159" s="318"/>
    </row>
    <row r="1160" spans="1:10" ht="13.5">
      <c r="A1160" s="332"/>
      <c r="B1160" s="255"/>
      <c r="C1160" s="325"/>
      <c r="D1160" s="326"/>
      <c r="E1160" s="327"/>
      <c r="F1160" s="273"/>
      <c r="G1160" s="326"/>
      <c r="H1160" s="272"/>
      <c r="I1160" s="326"/>
      <c r="J1160" s="329"/>
    </row>
    <row r="1161" spans="1:10" ht="13.5">
      <c r="A1161" s="332"/>
      <c r="B1161" s="255"/>
      <c r="C1161" s="325"/>
      <c r="D1161" s="326"/>
      <c r="E1161" s="327"/>
      <c r="F1161" s="273"/>
      <c r="G1161" s="326"/>
      <c r="H1161" s="272"/>
      <c r="I1161" s="326"/>
      <c r="J1161" s="329"/>
    </row>
    <row r="1162" spans="1:10" ht="13.5">
      <c r="A1162" s="332"/>
      <c r="B1162" s="255"/>
      <c r="C1162" s="325"/>
      <c r="D1162" s="326"/>
      <c r="E1162" s="327"/>
      <c r="F1162" s="273"/>
      <c r="G1162" s="326"/>
      <c r="H1162" s="272"/>
      <c r="I1162" s="326"/>
      <c r="J1162" s="329"/>
    </row>
    <row r="1163" spans="1:10" ht="13.5">
      <c r="A1163" s="280"/>
      <c r="B1163" s="335"/>
      <c r="C1163" s="313"/>
      <c r="D1163" s="314"/>
      <c r="E1163" s="282"/>
      <c r="F1163" s="283"/>
      <c r="G1163" s="314"/>
      <c r="H1163" s="316"/>
      <c r="I1163" s="314"/>
      <c r="J1163" s="318"/>
    </row>
    <row r="1164" spans="1:10" ht="13.5">
      <c r="A1164" s="332"/>
      <c r="B1164" s="320"/>
      <c r="C1164" s="325"/>
      <c r="D1164" s="326"/>
      <c r="E1164" s="327"/>
      <c r="F1164" s="273"/>
      <c r="G1164" s="326"/>
      <c r="H1164" s="272"/>
      <c r="I1164" s="326"/>
      <c r="J1164" s="329"/>
    </row>
    <row r="1165" spans="1:10" ht="13.5">
      <c r="A1165" s="280"/>
      <c r="B1165" s="335"/>
      <c r="C1165" s="313"/>
      <c r="D1165" s="314"/>
      <c r="E1165" s="282"/>
      <c r="F1165" s="283"/>
      <c r="G1165" s="314"/>
      <c r="H1165" s="316"/>
      <c r="I1165" s="314"/>
      <c r="J1165" s="318"/>
    </row>
    <row r="1166" spans="1:10" ht="13.5">
      <c r="A1166" s="298"/>
      <c r="B1166" s="341"/>
      <c r="C1166" s="256"/>
      <c r="D1166" s="326"/>
      <c r="E1166" s="258"/>
      <c r="F1166" s="259"/>
      <c r="G1166" s="261"/>
      <c r="H1166" s="276"/>
      <c r="I1166" s="261"/>
      <c r="J1166" s="301"/>
    </row>
    <row r="1167" spans="1:10" ht="13.5">
      <c r="A1167" s="298"/>
      <c r="B1167" s="341"/>
      <c r="C1167" s="256"/>
      <c r="D1167" s="326"/>
      <c r="E1167" s="258"/>
      <c r="F1167" s="259"/>
      <c r="G1167" s="261"/>
      <c r="H1167" s="276"/>
      <c r="I1167" s="261"/>
      <c r="J1167" s="301"/>
    </row>
    <row r="1168" spans="1:10" ht="13.5">
      <c r="A1168" s="280"/>
      <c r="B1168" s="335"/>
      <c r="C1168" s="313"/>
      <c r="D1168" s="314"/>
      <c r="E1168" s="282"/>
      <c r="F1168" s="283"/>
      <c r="G1168" s="314"/>
      <c r="H1168" s="316"/>
      <c r="I1168" s="314"/>
      <c r="J1168" s="318"/>
    </row>
    <row r="1169" spans="1:10" ht="13.5">
      <c r="A1169" s="332"/>
      <c r="B1169" s="320"/>
      <c r="C1169" s="325"/>
      <c r="D1169" s="326"/>
      <c r="E1169" s="327"/>
      <c r="F1169" s="273"/>
      <c r="G1169" s="326"/>
      <c r="H1169" s="272"/>
      <c r="I1169" s="326"/>
      <c r="J1169" s="329"/>
    </row>
    <row r="1170" spans="1:10" ht="13.5">
      <c r="A1170" s="263"/>
      <c r="B1170" s="342"/>
      <c r="C1170" s="265"/>
      <c r="D1170" s="270"/>
      <c r="E1170" s="267"/>
      <c r="F1170" s="268"/>
      <c r="G1170" s="270"/>
      <c r="H1170" s="274"/>
      <c r="I1170" s="270"/>
      <c r="J1170" s="271"/>
    </row>
    <row r="1171" spans="1:10" ht="13.5">
      <c r="A1171" s="332"/>
      <c r="B1171" s="255"/>
      <c r="C1171" s="325"/>
      <c r="D1171" s="326"/>
      <c r="E1171" s="327"/>
      <c r="F1171" s="273"/>
      <c r="G1171" s="326"/>
      <c r="H1171" s="272"/>
      <c r="I1171" s="326"/>
      <c r="J1171" s="329"/>
    </row>
    <row r="1172" spans="1:10" ht="13.5">
      <c r="A1172" s="332"/>
      <c r="B1172" s="255"/>
      <c r="C1172" s="325"/>
      <c r="D1172" s="326"/>
      <c r="E1172" s="327"/>
      <c r="F1172" s="273"/>
      <c r="G1172" s="326"/>
      <c r="H1172" s="272"/>
      <c r="I1172" s="326"/>
      <c r="J1172" s="329"/>
    </row>
    <row r="1173" spans="1:10" ht="13.5">
      <c r="A1173" s="332"/>
      <c r="B1173" s="255"/>
      <c r="C1173" s="325"/>
      <c r="D1173" s="326"/>
      <c r="E1173" s="327"/>
      <c r="F1173" s="273"/>
      <c r="G1173" s="326"/>
      <c r="H1173" s="272"/>
      <c r="I1173" s="326"/>
      <c r="J1173" s="329"/>
    </row>
    <row r="1174" spans="1:10" ht="13.5">
      <c r="A1174" s="280"/>
      <c r="B1174" s="288"/>
      <c r="C1174" s="313"/>
      <c r="D1174" s="314"/>
      <c r="E1174" s="282"/>
      <c r="F1174" s="283"/>
      <c r="G1174" s="314"/>
      <c r="H1174" s="316"/>
      <c r="I1174" s="314"/>
      <c r="J1174" s="318"/>
    </row>
    <row r="1175" spans="1:10" ht="13.5">
      <c r="A1175" s="332"/>
      <c r="B1175" s="255"/>
      <c r="C1175" s="325"/>
      <c r="D1175" s="326"/>
      <c r="E1175" s="327"/>
      <c r="F1175" s="273"/>
      <c r="G1175" s="326"/>
      <c r="H1175" s="272"/>
      <c r="I1175" s="326"/>
      <c r="J1175" s="329"/>
    </row>
    <row r="1176" spans="1:10" ht="13.5">
      <c r="A1176" s="332"/>
      <c r="B1176" s="255"/>
      <c r="C1176" s="325"/>
      <c r="D1176" s="326"/>
      <c r="E1176" s="327"/>
      <c r="F1176" s="273"/>
      <c r="G1176" s="326"/>
      <c r="H1176" s="272"/>
      <c r="I1176" s="326"/>
      <c r="J1176" s="329"/>
    </row>
    <row r="1177" spans="1:10" ht="13.5">
      <c r="A1177" s="263"/>
      <c r="B1177" s="264"/>
      <c r="C1177" s="265"/>
      <c r="D1177" s="270"/>
      <c r="E1177" s="267"/>
      <c r="F1177" s="268"/>
      <c r="G1177" s="270"/>
      <c r="H1177" s="274"/>
      <c r="I1177" s="270"/>
      <c r="J1177" s="271"/>
    </row>
    <row r="1178" spans="1:10" ht="13.5">
      <c r="A1178" s="332"/>
      <c r="B1178" s="255"/>
      <c r="C1178" s="325"/>
      <c r="D1178" s="326"/>
      <c r="E1178" s="327"/>
      <c r="F1178" s="273"/>
      <c r="G1178" s="326"/>
      <c r="H1178" s="272"/>
      <c r="I1178" s="326"/>
      <c r="J1178" s="329"/>
    </row>
    <row r="1179" spans="1:10" ht="13.5">
      <c r="A1179" s="263"/>
      <c r="B1179" s="264"/>
      <c r="C1179" s="265"/>
      <c r="D1179" s="270"/>
      <c r="E1179" s="267"/>
      <c r="F1179" s="268"/>
      <c r="G1179" s="270"/>
      <c r="H1179" s="274"/>
      <c r="I1179" s="270"/>
      <c r="J1179" s="271"/>
    </row>
    <row r="1180" spans="1:10" ht="13.5">
      <c r="A1180" s="332"/>
      <c r="B1180" s="320"/>
      <c r="C1180" s="325"/>
      <c r="D1180" s="326"/>
      <c r="E1180" s="327"/>
      <c r="F1180" s="273"/>
      <c r="G1180" s="326"/>
      <c r="H1180" s="272"/>
      <c r="I1180" s="326"/>
      <c r="J1180" s="329"/>
    </row>
    <row r="1181" spans="1:10" ht="13.5">
      <c r="A1181" s="263"/>
      <c r="B1181" s="342"/>
      <c r="C1181" s="265"/>
      <c r="D1181" s="270"/>
      <c r="E1181" s="267"/>
      <c r="F1181" s="268"/>
      <c r="G1181" s="270"/>
      <c r="H1181" s="274"/>
      <c r="I1181" s="270"/>
      <c r="J1181" s="271"/>
    </row>
    <row r="1182" spans="1:10" ht="13.5">
      <c r="A1182" s="332"/>
      <c r="B1182" s="255"/>
      <c r="C1182" s="325"/>
      <c r="D1182" s="326"/>
      <c r="E1182" s="327"/>
      <c r="F1182" s="273"/>
      <c r="G1182" s="326"/>
      <c r="H1182" s="272"/>
      <c r="I1182" s="326"/>
      <c r="J1182" s="329"/>
    </row>
    <row r="1183" spans="1:10" ht="13.5">
      <c r="A1183" s="332"/>
      <c r="B1183" s="255"/>
      <c r="C1183" s="325"/>
      <c r="D1183" s="326"/>
      <c r="E1183" s="327"/>
      <c r="F1183" s="273"/>
      <c r="G1183" s="326"/>
      <c r="H1183" s="272"/>
      <c r="I1183" s="326"/>
      <c r="J1183" s="329"/>
    </row>
    <row r="1184" spans="1:10" ht="13.5">
      <c r="A1184" s="332"/>
      <c r="B1184" s="255"/>
      <c r="C1184" s="325"/>
      <c r="D1184" s="326"/>
      <c r="E1184" s="327"/>
      <c r="F1184" s="273"/>
      <c r="G1184" s="326"/>
      <c r="H1184" s="272"/>
      <c r="I1184" s="326"/>
      <c r="J1184" s="329"/>
    </row>
    <row r="1185" spans="1:10" ht="13.5">
      <c r="A1185" s="332"/>
      <c r="B1185" s="255"/>
      <c r="C1185" s="325"/>
      <c r="D1185" s="326"/>
      <c r="E1185" s="327"/>
      <c r="F1185" s="273"/>
      <c r="G1185" s="326"/>
      <c r="H1185" s="272"/>
      <c r="I1185" s="326"/>
      <c r="J1185" s="329"/>
    </row>
    <row r="1186" spans="1:10" ht="13.5">
      <c r="A1186" s="332"/>
      <c r="B1186" s="255"/>
      <c r="C1186" s="325"/>
      <c r="D1186" s="326"/>
      <c r="E1186" s="327"/>
      <c r="F1186" s="273"/>
      <c r="G1186" s="326"/>
      <c r="H1186" s="272"/>
      <c r="I1186" s="326"/>
      <c r="J1186" s="329"/>
    </row>
    <row r="1187" spans="1:10" ht="13.5">
      <c r="A1187" s="332"/>
      <c r="B1187" s="255"/>
      <c r="C1187" s="325"/>
      <c r="D1187" s="326"/>
      <c r="E1187" s="327"/>
      <c r="F1187" s="273"/>
      <c r="G1187" s="326"/>
      <c r="H1187" s="272"/>
      <c r="I1187" s="326"/>
      <c r="J1187" s="329"/>
    </row>
    <row r="1188" spans="1:10" ht="13.5">
      <c r="A1188" s="332"/>
      <c r="B1188" s="255"/>
      <c r="C1188" s="325"/>
      <c r="D1188" s="326"/>
      <c r="E1188" s="327"/>
      <c r="F1188" s="273"/>
      <c r="G1188" s="326"/>
      <c r="H1188" s="272"/>
      <c r="I1188" s="326"/>
      <c r="J1188" s="329"/>
    </row>
    <row r="1189" spans="1:10" ht="13.5">
      <c r="A1189" s="332"/>
      <c r="B1189" s="255"/>
      <c r="C1189" s="325"/>
      <c r="D1189" s="326"/>
      <c r="E1189" s="327"/>
      <c r="F1189" s="273"/>
      <c r="G1189" s="326"/>
      <c r="H1189" s="272"/>
      <c r="I1189" s="326"/>
      <c r="J1189" s="329"/>
    </row>
    <row r="1190" spans="1:10" ht="13.5">
      <c r="A1190" s="332"/>
      <c r="B1190" s="255"/>
      <c r="C1190" s="325"/>
      <c r="D1190" s="326"/>
      <c r="E1190" s="327"/>
      <c r="F1190" s="273"/>
      <c r="G1190" s="326"/>
      <c r="H1190" s="272"/>
      <c r="I1190" s="326"/>
      <c r="J1190" s="329"/>
    </row>
    <row r="1191" spans="1:10" ht="13.5">
      <c r="A1191" s="332"/>
      <c r="B1191" s="255"/>
      <c r="C1191" s="325"/>
      <c r="D1191" s="326"/>
      <c r="E1191" s="327"/>
      <c r="F1191" s="273"/>
      <c r="G1191" s="326"/>
      <c r="H1191" s="272"/>
      <c r="I1191" s="326"/>
      <c r="J1191" s="329"/>
    </row>
    <row r="1192" spans="1:10" ht="13.5">
      <c r="A1192" s="332"/>
      <c r="B1192" s="255"/>
      <c r="C1192" s="325"/>
      <c r="D1192" s="326"/>
      <c r="E1192" s="327"/>
      <c r="F1192" s="273"/>
      <c r="G1192" s="326"/>
      <c r="H1192" s="272"/>
      <c r="I1192" s="326"/>
      <c r="J1192" s="329"/>
    </row>
    <row r="1193" spans="1:10" ht="13.5">
      <c r="A1193" s="332"/>
      <c r="B1193" s="255"/>
      <c r="C1193" s="325"/>
      <c r="D1193" s="326"/>
      <c r="E1193" s="327"/>
      <c r="F1193" s="273"/>
      <c r="G1193" s="326"/>
      <c r="H1193" s="272"/>
      <c r="I1193" s="326"/>
      <c r="J1193" s="329"/>
    </row>
    <row r="1194" spans="1:10" ht="13.5">
      <c r="A1194" s="332"/>
      <c r="B1194" s="255"/>
      <c r="C1194" s="325"/>
      <c r="D1194" s="326"/>
      <c r="E1194" s="327"/>
      <c r="F1194" s="273"/>
      <c r="G1194" s="326"/>
      <c r="H1194" s="272"/>
      <c r="I1194" s="326"/>
      <c r="J1194" s="329"/>
    </row>
    <row r="1195" spans="1:10" ht="13.5">
      <c r="A1195" s="332"/>
      <c r="B1195" s="255"/>
      <c r="C1195" s="325"/>
      <c r="D1195" s="326"/>
      <c r="E1195" s="327"/>
      <c r="F1195" s="273"/>
      <c r="G1195" s="326"/>
      <c r="H1195" s="272"/>
      <c r="I1195" s="326"/>
      <c r="J1195" s="329"/>
    </row>
    <row r="1196" spans="1:10" ht="13.5">
      <c r="A1196" s="332"/>
      <c r="B1196" s="320"/>
      <c r="C1196" s="325"/>
      <c r="D1196" s="326"/>
      <c r="E1196" s="327"/>
      <c r="F1196" s="273"/>
      <c r="G1196" s="326"/>
      <c r="H1196" s="272"/>
      <c r="I1196" s="326"/>
      <c r="J1196" s="329"/>
    </row>
    <row r="1197" spans="1:10" ht="13.5">
      <c r="A1197" s="332"/>
      <c r="B1197" s="320"/>
      <c r="C1197" s="325"/>
      <c r="D1197" s="326"/>
      <c r="E1197" s="327"/>
      <c r="F1197" s="273"/>
      <c r="G1197" s="326"/>
      <c r="H1197" s="272"/>
      <c r="I1197" s="326"/>
      <c r="J1197" s="329"/>
    </row>
    <row r="1198" spans="1:10" ht="13.5">
      <c r="A1198" s="263"/>
      <c r="B1198" s="342"/>
      <c r="C1198" s="265"/>
      <c r="D1198" s="270"/>
      <c r="E1198" s="267"/>
      <c r="F1198" s="268"/>
      <c r="G1198" s="270"/>
      <c r="H1198" s="274"/>
      <c r="I1198" s="270"/>
      <c r="J1198" s="271"/>
    </row>
    <row r="1199" spans="1:10" ht="13.5">
      <c r="A1199" s="298"/>
      <c r="B1199" s="341"/>
      <c r="C1199" s="256"/>
      <c r="D1199" s="261"/>
      <c r="E1199" s="258"/>
      <c r="F1199" s="259"/>
      <c r="G1199" s="261"/>
      <c r="H1199" s="276"/>
      <c r="I1199" s="261"/>
      <c r="J1199" s="301"/>
    </row>
    <row r="1200" spans="1:10" ht="13.5">
      <c r="A1200" s="263"/>
      <c r="B1200" s="342"/>
      <c r="C1200" s="265"/>
      <c r="D1200" s="270"/>
      <c r="E1200" s="267"/>
      <c r="F1200" s="268"/>
      <c r="G1200" s="270"/>
      <c r="H1200" s="274"/>
      <c r="I1200" s="270"/>
      <c r="J1200" s="271"/>
    </row>
    <row r="1201" spans="1:10" ht="13.5">
      <c r="A1201" s="332"/>
      <c r="B1201" s="320"/>
      <c r="C1201" s="325"/>
      <c r="D1201" s="326"/>
      <c r="E1201" s="327"/>
      <c r="F1201" s="273"/>
      <c r="G1201" s="326"/>
      <c r="H1201" s="272"/>
      <c r="I1201" s="326"/>
      <c r="J1201" s="329"/>
    </row>
    <row r="1202" spans="1:10" ht="13.5">
      <c r="A1202" s="263"/>
      <c r="B1202" s="342"/>
      <c r="C1202" s="265"/>
      <c r="D1202" s="270"/>
      <c r="E1202" s="267"/>
      <c r="F1202" s="268"/>
      <c r="G1202" s="270"/>
      <c r="H1202" s="274"/>
      <c r="I1202" s="270"/>
      <c r="J1202" s="271"/>
    </row>
    <row r="1203" spans="1:10" ht="13.5">
      <c r="A1203" s="332"/>
      <c r="B1203" s="320"/>
      <c r="C1203" s="325"/>
      <c r="D1203" s="326"/>
      <c r="E1203" s="327"/>
      <c r="F1203" s="273"/>
      <c r="G1203" s="326"/>
      <c r="H1203" s="272"/>
      <c r="I1203" s="326"/>
      <c r="J1203" s="329"/>
    </row>
    <row r="1204" spans="1:10" ht="13.5">
      <c r="A1204" s="263"/>
      <c r="B1204" s="342"/>
      <c r="C1204" s="265"/>
      <c r="D1204" s="270"/>
      <c r="E1204" s="267"/>
      <c r="F1204" s="268"/>
      <c r="G1204" s="270"/>
      <c r="H1204" s="274"/>
      <c r="I1204" s="270"/>
      <c r="J1204" s="271"/>
    </row>
    <row r="1205" spans="1:10" ht="13.5">
      <c r="A1205" s="332"/>
      <c r="B1205" s="320"/>
      <c r="C1205" s="325"/>
      <c r="D1205" s="326"/>
      <c r="E1205" s="327"/>
      <c r="F1205" s="273"/>
      <c r="G1205" s="326"/>
      <c r="H1205" s="272"/>
      <c r="I1205" s="326"/>
      <c r="J1205" s="329"/>
    </row>
    <row r="1206" spans="1:10" ht="13.5">
      <c r="A1206" s="263"/>
      <c r="B1206" s="342"/>
      <c r="C1206" s="265"/>
      <c r="D1206" s="270"/>
      <c r="E1206" s="267"/>
      <c r="F1206" s="268"/>
      <c r="G1206" s="270"/>
      <c r="H1206" s="274"/>
      <c r="I1206" s="270"/>
      <c r="J1206" s="271"/>
    </row>
    <row r="1207" spans="1:10" ht="13.5">
      <c r="A1207" s="332"/>
      <c r="B1207" s="320"/>
      <c r="C1207" s="325"/>
      <c r="D1207" s="326"/>
      <c r="E1207" s="327"/>
      <c r="F1207" s="273"/>
      <c r="G1207" s="326"/>
      <c r="H1207" s="272"/>
      <c r="I1207" s="326"/>
      <c r="J1207" s="329"/>
    </row>
    <row r="1208" spans="1:10" ht="13.5">
      <c r="A1208" s="263"/>
      <c r="B1208" s="342"/>
      <c r="C1208" s="265"/>
      <c r="D1208" s="270"/>
      <c r="E1208" s="267"/>
      <c r="F1208" s="268"/>
      <c r="G1208" s="270"/>
      <c r="H1208" s="274"/>
      <c r="I1208" s="270"/>
      <c r="J1208" s="271"/>
    </row>
    <row r="1209" spans="1:10" ht="13.5">
      <c r="A1209" s="332"/>
      <c r="B1209" s="320"/>
      <c r="C1209" s="325"/>
      <c r="D1209" s="326"/>
      <c r="E1209" s="327"/>
      <c r="F1209" s="273"/>
      <c r="G1209" s="326"/>
      <c r="H1209" s="272"/>
      <c r="I1209" s="326"/>
      <c r="J1209" s="329"/>
    </row>
    <row r="1210" spans="1:10" ht="13.5">
      <c r="A1210" s="263"/>
      <c r="B1210" s="342"/>
      <c r="C1210" s="265"/>
      <c r="D1210" s="270"/>
      <c r="E1210" s="267"/>
      <c r="F1210" s="268"/>
      <c r="G1210" s="270"/>
      <c r="H1210" s="274"/>
      <c r="I1210" s="270"/>
      <c r="J1210" s="271"/>
    </row>
    <row r="1211" spans="1:10" ht="13.5">
      <c r="A1211" s="332"/>
      <c r="B1211" s="320"/>
      <c r="C1211" s="325"/>
      <c r="D1211" s="326"/>
      <c r="E1211" s="327"/>
      <c r="F1211" s="273"/>
      <c r="G1211" s="326"/>
      <c r="H1211" s="272"/>
      <c r="I1211" s="326"/>
      <c r="J1211" s="329"/>
    </row>
    <row r="1212" spans="1:10" ht="13.5">
      <c r="A1212" s="280"/>
      <c r="B1212" s="335"/>
      <c r="C1212" s="313"/>
      <c r="D1212" s="314"/>
      <c r="E1212" s="282"/>
      <c r="F1212" s="283"/>
      <c r="G1212" s="314"/>
      <c r="H1212" s="316"/>
      <c r="I1212" s="314"/>
      <c r="J1212" s="318"/>
    </row>
    <row r="1213" spans="1:10" ht="13.5">
      <c r="A1213" s="298"/>
      <c r="B1213" s="341"/>
      <c r="C1213" s="256"/>
      <c r="D1213" s="261"/>
      <c r="E1213" s="258"/>
      <c r="F1213" s="259"/>
      <c r="G1213" s="261"/>
      <c r="H1213" s="276"/>
      <c r="I1213" s="261"/>
      <c r="J1213" s="301"/>
    </row>
    <row r="1214" spans="1:10" ht="13.5">
      <c r="A1214" s="280"/>
      <c r="B1214" s="335"/>
      <c r="C1214" s="313"/>
      <c r="D1214" s="314"/>
      <c r="E1214" s="282"/>
      <c r="F1214" s="283"/>
      <c r="G1214" s="314"/>
      <c r="H1214" s="316"/>
      <c r="I1214" s="314"/>
      <c r="J1214" s="318"/>
    </row>
    <row r="1215" spans="1:10" ht="13.5">
      <c r="A1215" s="332"/>
      <c r="B1215" s="320"/>
      <c r="C1215" s="325"/>
      <c r="D1215" s="326"/>
      <c r="E1215" s="327"/>
      <c r="F1215" s="273"/>
      <c r="G1215" s="326"/>
      <c r="H1215" s="272"/>
      <c r="I1215" s="326"/>
      <c r="J1215" s="329"/>
    </row>
    <row r="1216" spans="1:10" ht="13.5">
      <c r="A1216" s="280"/>
      <c r="B1216" s="335"/>
      <c r="C1216" s="313"/>
      <c r="D1216" s="314"/>
      <c r="E1216" s="282"/>
      <c r="F1216" s="283"/>
      <c r="G1216" s="314"/>
      <c r="H1216" s="316"/>
      <c r="I1216" s="314"/>
      <c r="J1216" s="318"/>
    </row>
    <row r="1217" spans="1:10" ht="13.5">
      <c r="A1217" s="298"/>
      <c r="B1217" s="341"/>
      <c r="C1217" s="325"/>
      <c r="D1217" s="261"/>
      <c r="E1217" s="258"/>
      <c r="F1217" s="273"/>
      <c r="G1217" s="261"/>
      <c r="H1217" s="276"/>
      <c r="I1217" s="261"/>
      <c r="J1217" s="301"/>
    </row>
    <row r="1218" spans="1:10" ht="13.5">
      <c r="A1218" s="298"/>
      <c r="B1218" s="341"/>
      <c r="C1218" s="325"/>
      <c r="D1218" s="261"/>
      <c r="E1218" s="258"/>
      <c r="F1218" s="273"/>
      <c r="G1218" s="261"/>
      <c r="H1218" s="276"/>
      <c r="I1218" s="261"/>
      <c r="J1218" s="301"/>
    </row>
    <row r="1219" spans="1:10" ht="13.5">
      <c r="A1219" s="298"/>
      <c r="B1219" s="341"/>
      <c r="C1219" s="325"/>
      <c r="D1219" s="261"/>
      <c r="E1219" s="258"/>
      <c r="F1219" s="273"/>
      <c r="G1219" s="261"/>
      <c r="H1219" s="276"/>
      <c r="I1219" s="261"/>
      <c r="J1219" s="301"/>
    </row>
    <row r="1220" spans="1:10" ht="13.5">
      <c r="A1220" s="298"/>
      <c r="B1220" s="341"/>
      <c r="C1220" s="325"/>
      <c r="D1220" s="261"/>
      <c r="E1220" s="258"/>
      <c r="F1220" s="273"/>
      <c r="G1220" s="261"/>
      <c r="H1220" s="276"/>
      <c r="I1220" s="261"/>
      <c r="J1220" s="301"/>
    </row>
    <row r="1221" spans="1:10" ht="13.5">
      <c r="A1221" s="298"/>
      <c r="B1221" s="341"/>
      <c r="C1221" s="325"/>
      <c r="D1221" s="261"/>
      <c r="E1221" s="258"/>
      <c r="F1221" s="273"/>
      <c r="G1221" s="261"/>
      <c r="H1221" s="276"/>
      <c r="I1221" s="261"/>
      <c r="J1221" s="301"/>
    </row>
    <row r="1222" spans="1:10" ht="13.5">
      <c r="A1222" s="298"/>
      <c r="B1222" s="341"/>
      <c r="C1222" s="325"/>
      <c r="D1222" s="261"/>
      <c r="E1222" s="258"/>
      <c r="F1222" s="273"/>
      <c r="G1222" s="261"/>
      <c r="H1222" s="276"/>
      <c r="I1222" s="261"/>
      <c r="J1222" s="301"/>
    </row>
    <row r="1223" spans="1:10" ht="13.5">
      <c r="A1223" s="298"/>
      <c r="B1223" s="341"/>
      <c r="C1223" s="325"/>
      <c r="D1223" s="261"/>
      <c r="E1223" s="258"/>
      <c r="F1223" s="273"/>
      <c r="G1223" s="261"/>
      <c r="H1223" s="276"/>
      <c r="I1223" s="261"/>
      <c r="J1223" s="301"/>
    </row>
    <row r="1224" spans="1:10" ht="13.5">
      <c r="A1224" s="280"/>
      <c r="B1224" s="335"/>
      <c r="C1224" s="313"/>
      <c r="D1224" s="314"/>
      <c r="E1224" s="282"/>
      <c r="F1224" s="283"/>
      <c r="G1224" s="314"/>
      <c r="H1224" s="316"/>
      <c r="I1224" s="314"/>
      <c r="J1224" s="318"/>
    </row>
    <row r="1225" spans="1:10" ht="13.5">
      <c r="A1225" s="332"/>
      <c r="B1225" s="320"/>
      <c r="C1225" s="325"/>
      <c r="D1225" s="326"/>
      <c r="E1225" s="327"/>
      <c r="F1225" s="273"/>
      <c r="G1225" s="326"/>
      <c r="H1225" s="272"/>
      <c r="I1225" s="326"/>
      <c r="J1225" s="329"/>
    </row>
    <row r="1226" spans="1:10" ht="13.5">
      <c r="A1226" s="280"/>
      <c r="B1226" s="335"/>
      <c r="C1226" s="313"/>
      <c r="D1226" s="314"/>
      <c r="E1226" s="282"/>
      <c r="F1226" s="283"/>
      <c r="G1226" s="314"/>
      <c r="H1226" s="316"/>
      <c r="I1226" s="314"/>
      <c r="J1226" s="318"/>
    </row>
    <row r="1227" spans="1:10" ht="13.5">
      <c r="A1227" s="332"/>
      <c r="B1227" s="320"/>
      <c r="C1227" s="325"/>
      <c r="D1227" s="326"/>
      <c r="E1227" s="327"/>
      <c r="F1227" s="273"/>
      <c r="G1227" s="326"/>
      <c r="H1227" s="272"/>
      <c r="I1227" s="326"/>
      <c r="J1227" s="329"/>
    </row>
    <row r="1228" spans="1:10" ht="13.5">
      <c r="A1228" s="263"/>
      <c r="B1228" s="342"/>
      <c r="C1228" s="265"/>
      <c r="D1228" s="270"/>
      <c r="E1228" s="267"/>
      <c r="F1228" s="268"/>
      <c r="G1228" s="270"/>
      <c r="H1228" s="274"/>
      <c r="I1228" s="270"/>
      <c r="J1228" s="271"/>
    </row>
    <row r="1229" spans="1:10" ht="13.5">
      <c r="A1229" s="332"/>
      <c r="B1229" s="255"/>
      <c r="C1229" s="325"/>
      <c r="D1229" s="326"/>
      <c r="E1229" s="327"/>
      <c r="F1229" s="273"/>
      <c r="G1229" s="326"/>
      <c r="H1229" s="272"/>
      <c r="I1229" s="326"/>
      <c r="J1229" s="329"/>
    </row>
    <row r="1230" spans="1:10" ht="13.5">
      <c r="A1230" s="332"/>
      <c r="B1230" s="255"/>
      <c r="C1230" s="325"/>
      <c r="D1230" s="326"/>
      <c r="E1230" s="327"/>
      <c r="F1230" s="273"/>
      <c r="G1230" s="326"/>
      <c r="H1230" s="272"/>
      <c r="I1230" s="326"/>
      <c r="J1230" s="329"/>
    </row>
    <row r="1231" spans="1:10" ht="13.5">
      <c r="A1231" s="332"/>
      <c r="B1231" s="255"/>
      <c r="C1231" s="325"/>
      <c r="D1231" s="326"/>
      <c r="E1231" s="327"/>
      <c r="F1231" s="273"/>
      <c r="G1231" s="326"/>
      <c r="H1231" s="272"/>
      <c r="I1231" s="326"/>
      <c r="J1231" s="329"/>
    </row>
    <row r="1232" spans="1:10" ht="13.5">
      <c r="A1232" s="332"/>
      <c r="B1232" s="255"/>
      <c r="C1232" s="325"/>
      <c r="D1232" s="326"/>
      <c r="E1232" s="327"/>
      <c r="F1232" s="273"/>
      <c r="G1232" s="326"/>
      <c r="H1232" s="272"/>
      <c r="I1232" s="326"/>
      <c r="J1232" s="329"/>
    </row>
    <row r="1233" spans="1:10" ht="13.5">
      <c r="A1233" s="332"/>
      <c r="B1233" s="255"/>
      <c r="C1233" s="325"/>
      <c r="D1233" s="326"/>
      <c r="E1233" s="327"/>
      <c r="F1233" s="273"/>
      <c r="G1233" s="326"/>
      <c r="H1233" s="272"/>
      <c r="I1233" s="326"/>
      <c r="J1233" s="329"/>
    </row>
    <row r="1234" spans="1:10" ht="13.5">
      <c r="A1234" s="332"/>
      <c r="B1234" s="255"/>
      <c r="C1234" s="325"/>
      <c r="D1234" s="326"/>
      <c r="E1234" s="327"/>
      <c r="F1234" s="273"/>
      <c r="G1234" s="326"/>
      <c r="H1234" s="272"/>
      <c r="I1234" s="326"/>
      <c r="J1234" s="329"/>
    </row>
    <row r="1235" spans="1:10" ht="13.5">
      <c r="A1235" s="332"/>
      <c r="B1235" s="255"/>
      <c r="C1235" s="325"/>
      <c r="D1235" s="326"/>
      <c r="E1235" s="327"/>
      <c r="F1235" s="273"/>
      <c r="G1235" s="326"/>
      <c r="H1235" s="272"/>
      <c r="I1235" s="326"/>
      <c r="J1235" s="329"/>
    </row>
    <row r="1236" spans="1:10" ht="13.5">
      <c r="A1236" s="263"/>
      <c r="B1236" s="342"/>
      <c r="C1236" s="265"/>
      <c r="D1236" s="270"/>
      <c r="E1236" s="267"/>
      <c r="F1236" s="268"/>
      <c r="G1236" s="270"/>
      <c r="H1236" s="274"/>
      <c r="I1236" s="270"/>
      <c r="J1236" s="271"/>
    </row>
    <row r="1237" spans="1:10" ht="13.5">
      <c r="A1237" s="332"/>
      <c r="B1237" s="320"/>
      <c r="C1237" s="325"/>
      <c r="D1237" s="326"/>
      <c r="E1237" s="327"/>
      <c r="F1237" s="273"/>
      <c r="G1237" s="326"/>
      <c r="H1237" s="272"/>
      <c r="I1237" s="326"/>
      <c r="J1237" s="329"/>
    </row>
    <row r="1238" spans="1:10" ht="13.5">
      <c r="A1238" s="263"/>
      <c r="B1238" s="342"/>
      <c r="C1238" s="265"/>
      <c r="D1238" s="270"/>
      <c r="E1238" s="267"/>
      <c r="F1238" s="268"/>
      <c r="G1238" s="270"/>
      <c r="H1238" s="274"/>
      <c r="I1238" s="270"/>
      <c r="J1238" s="271"/>
    </row>
    <row r="1239" spans="1:10" ht="13.5">
      <c r="A1239" s="332"/>
      <c r="B1239" s="320"/>
      <c r="C1239" s="325"/>
      <c r="D1239" s="326"/>
      <c r="E1239" s="327"/>
      <c r="F1239" s="273"/>
      <c r="G1239" s="326"/>
      <c r="H1239" s="272"/>
      <c r="I1239" s="326"/>
      <c r="J1239" s="329"/>
    </row>
    <row r="1240" spans="1:10" ht="13.5">
      <c r="A1240" s="332"/>
      <c r="B1240" s="320"/>
      <c r="C1240" s="325"/>
      <c r="D1240" s="326"/>
      <c r="E1240" s="327"/>
      <c r="F1240" s="273"/>
      <c r="G1240" s="326"/>
      <c r="H1240" s="272"/>
      <c r="I1240" s="326"/>
      <c r="J1240" s="329"/>
    </row>
    <row r="1241" spans="1:10" ht="13.5">
      <c r="A1241" s="263"/>
      <c r="B1241" s="342"/>
      <c r="C1241" s="265"/>
      <c r="D1241" s="270"/>
      <c r="E1241" s="267"/>
      <c r="F1241" s="268"/>
      <c r="G1241" s="270"/>
      <c r="H1241" s="274"/>
      <c r="I1241" s="270"/>
      <c r="J1241" s="271"/>
    </row>
    <row r="1242" spans="1:10" ht="13.5">
      <c r="A1242" s="298"/>
      <c r="B1242" s="341"/>
      <c r="C1242" s="256"/>
      <c r="D1242" s="261"/>
      <c r="E1242" s="258"/>
      <c r="F1242" s="259"/>
      <c r="G1242" s="261"/>
      <c r="H1242" s="276"/>
      <c r="I1242" s="261"/>
      <c r="J1242" s="301"/>
    </row>
    <row r="1243" spans="1:10" ht="13.5">
      <c r="A1243" s="263"/>
      <c r="B1243" s="342"/>
      <c r="C1243" s="265"/>
      <c r="D1243" s="270"/>
      <c r="E1243" s="267"/>
      <c r="F1243" s="268"/>
      <c r="G1243" s="270"/>
      <c r="H1243" s="274"/>
      <c r="I1243" s="270"/>
      <c r="J1243" s="271"/>
    </row>
    <row r="1244" spans="1:10" ht="13.5">
      <c r="A1244" s="332"/>
      <c r="B1244" s="320"/>
      <c r="C1244" s="325"/>
      <c r="D1244" s="326"/>
      <c r="E1244" s="327"/>
      <c r="F1244" s="273"/>
      <c r="G1244" s="326"/>
      <c r="H1244" s="272"/>
      <c r="I1244" s="326"/>
      <c r="J1244" s="329"/>
    </row>
    <row r="1245" spans="1:10" ht="13.5">
      <c r="A1245" s="263"/>
      <c r="B1245" s="342"/>
      <c r="C1245" s="265"/>
      <c r="D1245" s="270"/>
      <c r="E1245" s="267"/>
      <c r="F1245" s="268"/>
      <c r="G1245" s="270"/>
      <c r="H1245" s="274"/>
      <c r="I1245" s="270"/>
      <c r="J1245" s="271"/>
    </row>
    <row r="1246" spans="1:10" ht="13.5">
      <c r="A1246" s="332"/>
      <c r="B1246" s="320"/>
      <c r="C1246" s="325"/>
      <c r="D1246" s="326"/>
      <c r="E1246" s="327"/>
      <c r="F1246" s="273"/>
      <c r="G1246" s="326"/>
      <c r="H1246" s="272"/>
      <c r="I1246" s="326"/>
      <c r="J1246" s="329"/>
    </row>
    <row r="1247" spans="1:10" ht="13.5">
      <c r="A1247" s="263"/>
      <c r="B1247" s="342"/>
      <c r="C1247" s="265"/>
      <c r="D1247" s="270"/>
      <c r="E1247" s="267"/>
      <c r="F1247" s="268"/>
      <c r="G1247" s="270"/>
      <c r="H1247" s="274"/>
      <c r="I1247" s="270"/>
      <c r="J1247" s="271"/>
    </row>
    <row r="1248" spans="1:10" ht="13.5">
      <c r="A1248" s="332"/>
      <c r="B1248" s="320"/>
      <c r="C1248" s="325"/>
      <c r="D1248" s="326"/>
      <c r="E1248" s="327"/>
      <c r="F1248" s="273"/>
      <c r="G1248" s="326"/>
      <c r="H1248" s="272"/>
      <c r="I1248" s="326"/>
      <c r="J1248" s="329"/>
    </row>
    <row r="1249" spans="1:10" ht="13.5">
      <c r="A1249" s="263"/>
      <c r="B1249" s="342"/>
      <c r="C1249" s="265"/>
      <c r="D1249" s="270"/>
      <c r="E1249" s="267"/>
      <c r="F1249" s="268"/>
      <c r="G1249" s="270"/>
      <c r="H1249" s="274"/>
      <c r="I1249" s="270"/>
      <c r="J1249" s="271"/>
    </row>
    <row r="1250" spans="1:10" ht="13.5">
      <c r="A1250" s="332"/>
      <c r="B1250" s="255"/>
      <c r="C1250" s="325"/>
      <c r="D1250" s="326"/>
      <c r="E1250" s="327"/>
      <c r="F1250" s="273"/>
      <c r="G1250" s="326"/>
      <c r="H1250" s="272"/>
      <c r="I1250" s="326"/>
      <c r="J1250" s="329"/>
    </row>
    <row r="1251" spans="1:10" ht="13.5">
      <c r="A1251" s="332"/>
      <c r="B1251" s="255"/>
      <c r="C1251" s="325"/>
      <c r="D1251" s="326"/>
      <c r="E1251" s="327"/>
      <c r="F1251" s="273"/>
      <c r="G1251" s="326"/>
      <c r="H1251" s="272"/>
      <c r="I1251" s="326"/>
      <c r="J1251" s="329"/>
    </row>
    <row r="1252" spans="1:10" ht="13.5">
      <c r="A1252" s="332"/>
      <c r="B1252" s="255"/>
      <c r="C1252" s="325"/>
      <c r="D1252" s="326"/>
      <c r="E1252" s="327"/>
      <c r="F1252" s="273"/>
      <c r="G1252" s="326"/>
      <c r="H1252" s="272"/>
      <c r="I1252" s="326"/>
      <c r="J1252" s="329"/>
    </row>
    <row r="1253" spans="1:10" ht="13.5">
      <c r="A1253" s="332"/>
      <c r="B1253" s="255"/>
      <c r="C1253" s="325"/>
      <c r="D1253" s="326"/>
      <c r="E1253" s="327"/>
      <c r="F1253" s="273"/>
      <c r="G1253" s="326"/>
      <c r="H1253" s="272"/>
      <c r="I1253" s="326"/>
      <c r="J1253" s="329"/>
    </row>
    <row r="1254" spans="1:10" ht="13.5">
      <c r="A1254" s="332"/>
      <c r="B1254" s="255"/>
      <c r="C1254" s="325"/>
      <c r="D1254" s="326"/>
      <c r="E1254" s="327"/>
      <c r="F1254" s="273"/>
      <c r="G1254" s="326"/>
      <c r="H1254" s="272"/>
      <c r="I1254" s="326"/>
      <c r="J1254" s="329"/>
    </row>
    <row r="1255" spans="1:10" ht="13.5">
      <c r="A1255" s="332"/>
      <c r="B1255" s="255"/>
      <c r="C1255" s="325"/>
      <c r="D1255" s="326"/>
      <c r="E1255" s="327"/>
      <c r="F1255" s="273"/>
      <c r="G1255" s="326"/>
      <c r="H1255" s="272"/>
      <c r="I1255" s="326"/>
      <c r="J1255" s="329"/>
    </row>
    <row r="1256" spans="1:10" ht="13.5">
      <c r="A1256" s="263"/>
      <c r="B1256" s="264"/>
      <c r="C1256" s="265"/>
      <c r="D1256" s="270"/>
      <c r="E1256" s="267"/>
      <c r="F1256" s="268"/>
      <c r="G1256" s="270"/>
      <c r="H1256" s="274"/>
      <c r="I1256" s="270"/>
      <c r="J1256" s="271"/>
    </row>
    <row r="1257" spans="1:10" ht="13.5">
      <c r="A1257" s="332"/>
      <c r="B1257" s="255"/>
      <c r="C1257" s="325"/>
      <c r="D1257" s="326"/>
      <c r="E1257" s="327"/>
      <c r="F1257" s="273"/>
      <c r="G1257" s="326"/>
      <c r="H1257" s="272"/>
      <c r="I1257" s="326"/>
      <c r="J1257" s="329"/>
    </row>
    <row r="1258" spans="1:10" ht="13.5">
      <c r="A1258" s="332"/>
      <c r="B1258" s="255"/>
      <c r="C1258" s="325"/>
      <c r="D1258" s="326"/>
      <c r="E1258" s="327"/>
      <c r="F1258" s="273"/>
      <c r="G1258" s="326"/>
      <c r="H1258" s="272"/>
      <c r="I1258" s="326"/>
      <c r="J1258" s="329"/>
    </row>
    <row r="1259" spans="1:10" ht="13.5">
      <c r="A1259" s="332"/>
      <c r="B1259" s="255"/>
      <c r="C1259" s="325"/>
      <c r="D1259" s="326"/>
      <c r="E1259" s="327"/>
      <c r="F1259" s="273"/>
      <c r="G1259" s="326"/>
      <c r="H1259" s="272"/>
      <c r="I1259" s="326"/>
      <c r="J1259" s="329"/>
    </row>
    <row r="1260" spans="1:10" ht="13.5">
      <c r="A1260" s="263"/>
      <c r="B1260" s="264"/>
      <c r="C1260" s="265"/>
      <c r="D1260" s="270"/>
      <c r="E1260" s="267"/>
      <c r="F1260" s="268"/>
      <c r="G1260" s="270"/>
      <c r="H1260" s="274"/>
      <c r="I1260" s="270"/>
      <c r="J1260" s="271"/>
    </row>
    <row r="1261" spans="1:10" ht="13.5">
      <c r="A1261" s="332"/>
      <c r="B1261" s="320"/>
      <c r="C1261" s="325"/>
      <c r="D1261" s="326"/>
      <c r="E1261" s="327"/>
      <c r="F1261" s="273"/>
      <c r="G1261" s="326"/>
      <c r="H1261" s="272"/>
      <c r="I1261" s="326"/>
      <c r="J1261" s="329"/>
    </row>
    <row r="1262" spans="1:10" ht="13.5">
      <c r="A1262" s="332"/>
      <c r="B1262" s="320"/>
      <c r="C1262" s="325"/>
      <c r="D1262" s="326"/>
      <c r="E1262" s="327"/>
      <c r="F1262" s="273"/>
      <c r="G1262" s="326"/>
      <c r="H1262" s="272"/>
      <c r="I1262" s="326"/>
      <c r="J1262" s="329"/>
    </row>
    <row r="1263" spans="1:10" ht="13.5">
      <c r="A1263" s="280"/>
      <c r="B1263" s="335"/>
      <c r="C1263" s="313"/>
      <c r="D1263" s="314"/>
      <c r="E1263" s="282"/>
      <c r="F1263" s="283"/>
      <c r="G1263" s="314"/>
      <c r="H1263" s="316"/>
      <c r="I1263" s="314"/>
      <c r="J1263" s="318"/>
    </row>
    <row r="1264" spans="1:10" ht="13.5">
      <c r="A1264" s="332"/>
      <c r="B1264" s="320"/>
      <c r="C1264" s="325"/>
      <c r="D1264" s="326"/>
      <c r="E1264" s="327"/>
      <c r="F1264" s="273"/>
      <c r="G1264" s="326"/>
      <c r="H1264" s="272"/>
      <c r="I1264" s="326"/>
      <c r="J1264" s="329"/>
    </row>
    <row r="1265" spans="1:10" ht="13.5">
      <c r="A1265" s="280"/>
      <c r="B1265" s="335"/>
      <c r="C1265" s="313"/>
      <c r="D1265" s="314"/>
      <c r="E1265" s="282"/>
      <c r="F1265" s="283"/>
      <c r="G1265" s="314"/>
      <c r="H1265" s="316"/>
      <c r="I1265" s="314"/>
      <c r="J1265" s="318"/>
    </row>
    <row r="1266" spans="1:10" ht="13.5">
      <c r="A1266" s="332"/>
      <c r="B1266" s="320"/>
      <c r="C1266" s="325"/>
      <c r="D1266" s="326"/>
      <c r="E1266" s="327"/>
      <c r="F1266" s="273"/>
      <c r="G1266" s="326"/>
      <c r="H1266" s="272"/>
      <c r="I1266" s="326"/>
      <c r="J1266" s="329"/>
    </row>
    <row r="1267" spans="1:10" ht="13.5">
      <c r="A1267" s="280"/>
      <c r="B1267" s="335"/>
      <c r="C1267" s="313"/>
      <c r="D1267" s="314"/>
      <c r="E1267" s="282"/>
      <c r="F1267" s="283"/>
      <c r="G1267" s="314"/>
      <c r="H1267" s="316"/>
      <c r="I1267" s="314"/>
      <c r="J1267" s="318"/>
    </row>
    <row r="1268" spans="1:10" ht="13.5">
      <c r="A1268" s="332"/>
      <c r="B1268" s="320"/>
      <c r="C1268" s="325"/>
      <c r="D1268" s="326"/>
      <c r="E1268" s="327"/>
      <c r="F1268" s="273"/>
      <c r="G1268" s="326"/>
      <c r="H1268" s="272"/>
      <c r="I1268" s="326"/>
      <c r="J1268" s="329"/>
    </row>
    <row r="1269" spans="1:10" ht="13.5">
      <c r="A1269" s="263"/>
      <c r="B1269" s="342"/>
      <c r="C1269" s="265"/>
      <c r="D1269" s="270"/>
      <c r="E1269" s="267"/>
      <c r="F1269" s="268"/>
      <c r="G1269" s="270"/>
      <c r="H1269" s="274"/>
      <c r="I1269" s="270"/>
      <c r="J1269" s="271"/>
    </row>
    <row r="1270" spans="1:10" ht="13.5">
      <c r="A1270" s="332"/>
      <c r="B1270" s="320"/>
      <c r="C1270" s="325"/>
      <c r="D1270" s="326"/>
      <c r="E1270" s="327"/>
      <c r="F1270" s="273"/>
      <c r="G1270" s="326"/>
      <c r="H1270" s="272"/>
      <c r="I1270" s="326"/>
      <c r="J1270" s="329"/>
    </row>
    <row r="1271" spans="1:10" ht="13.5">
      <c r="A1271" s="280"/>
      <c r="B1271" s="335"/>
      <c r="C1271" s="313"/>
      <c r="D1271" s="314"/>
      <c r="E1271" s="282"/>
      <c r="F1271" s="283"/>
      <c r="G1271" s="314"/>
      <c r="H1271" s="316"/>
      <c r="I1271" s="314"/>
      <c r="J1271" s="318"/>
    </row>
    <row r="1272" spans="1:10" ht="13.5">
      <c r="A1272" s="332"/>
      <c r="B1272" s="320"/>
      <c r="C1272" s="325"/>
      <c r="D1272" s="326"/>
      <c r="E1272" s="327"/>
      <c r="F1272" s="273"/>
      <c r="G1272" s="326"/>
      <c r="H1272" s="272"/>
      <c r="I1272" s="326"/>
      <c r="J1272" s="329"/>
    </row>
    <row r="1273" spans="1:10" ht="13.5">
      <c r="A1273" s="332"/>
      <c r="B1273" s="320"/>
      <c r="C1273" s="325"/>
      <c r="D1273" s="326"/>
      <c r="E1273" s="327"/>
      <c r="F1273" s="273"/>
      <c r="G1273" s="326"/>
      <c r="H1273" s="272"/>
      <c r="I1273" s="326"/>
      <c r="J1273" s="329"/>
    </row>
    <row r="1274" spans="1:10" ht="13.5">
      <c r="A1274" s="280"/>
      <c r="B1274" s="335"/>
      <c r="C1274" s="313"/>
      <c r="D1274" s="314"/>
      <c r="E1274" s="282"/>
      <c r="F1274" s="283"/>
      <c r="G1274" s="314"/>
      <c r="H1274" s="316"/>
      <c r="I1274" s="314"/>
      <c r="J1274" s="318"/>
    </row>
    <row r="1275" spans="1:10" ht="13.5">
      <c r="A1275" s="332"/>
      <c r="B1275" s="320"/>
      <c r="C1275" s="325"/>
      <c r="D1275" s="326"/>
      <c r="E1275" s="327"/>
      <c r="F1275" s="273"/>
      <c r="G1275" s="326"/>
      <c r="H1275" s="272"/>
      <c r="I1275" s="326"/>
      <c r="J1275" s="329"/>
    </row>
    <row r="1276" spans="1:10" ht="13.5">
      <c r="A1276" s="332"/>
      <c r="B1276" s="320"/>
      <c r="C1276" s="325"/>
      <c r="D1276" s="326"/>
      <c r="E1276" s="327"/>
      <c r="F1276" s="273"/>
      <c r="G1276" s="326"/>
      <c r="H1276" s="272"/>
      <c r="I1276" s="326"/>
      <c r="J1276" s="329"/>
    </row>
    <row r="1277" spans="1:10" ht="13.5">
      <c r="A1277" s="332"/>
      <c r="B1277" s="320"/>
      <c r="C1277" s="325"/>
      <c r="D1277" s="326"/>
      <c r="E1277" s="327"/>
      <c r="F1277" s="273"/>
      <c r="G1277" s="326"/>
      <c r="H1277" s="272"/>
      <c r="I1277" s="326"/>
      <c r="J1277" s="329"/>
    </row>
    <row r="1278" spans="1:10" ht="13.5">
      <c r="A1278" s="332"/>
      <c r="B1278" s="320"/>
      <c r="C1278" s="325"/>
      <c r="D1278" s="326"/>
      <c r="E1278" s="327"/>
      <c r="F1278" s="273"/>
      <c r="G1278" s="326"/>
      <c r="H1278" s="272"/>
      <c r="I1278" s="326"/>
      <c r="J1278" s="329"/>
    </row>
    <row r="1279" spans="1:10" ht="13.5">
      <c r="A1279" s="280"/>
      <c r="B1279" s="335"/>
      <c r="C1279" s="313"/>
      <c r="D1279" s="314"/>
      <c r="E1279" s="282"/>
      <c r="F1279" s="283"/>
      <c r="G1279" s="314"/>
      <c r="H1279" s="316"/>
      <c r="I1279" s="314"/>
      <c r="J1279" s="318"/>
    </row>
    <row r="1280" spans="1:10" ht="13.5">
      <c r="A1280" s="332"/>
      <c r="B1280" s="320"/>
      <c r="C1280" s="325"/>
      <c r="D1280" s="326"/>
      <c r="E1280" s="327"/>
      <c r="F1280" s="273"/>
      <c r="G1280" s="326"/>
      <c r="H1280" s="272"/>
      <c r="I1280" s="326"/>
      <c r="J1280" s="329"/>
    </row>
    <row r="1281" spans="1:10" ht="13.5">
      <c r="A1281" s="280"/>
      <c r="B1281" s="335"/>
      <c r="C1281" s="313"/>
      <c r="D1281" s="314"/>
      <c r="E1281" s="282"/>
      <c r="F1281" s="283"/>
      <c r="G1281" s="314"/>
      <c r="H1281" s="316"/>
      <c r="I1281" s="314"/>
      <c r="J1281" s="318"/>
    </row>
    <row r="1282" spans="1:10" ht="13.5">
      <c r="A1282" s="332"/>
      <c r="B1282" s="320"/>
      <c r="C1282" s="325"/>
      <c r="D1282" s="326"/>
      <c r="E1282" s="327"/>
      <c r="F1282" s="273"/>
      <c r="G1282" s="326"/>
      <c r="H1282" s="272"/>
      <c r="I1282" s="326"/>
      <c r="J1282" s="329"/>
    </row>
    <row r="1283" spans="1:10" ht="13.5">
      <c r="A1283" s="280"/>
      <c r="B1283" s="335"/>
      <c r="C1283" s="313"/>
      <c r="D1283" s="314"/>
      <c r="E1283" s="282"/>
      <c r="F1283" s="283"/>
      <c r="G1283" s="314"/>
      <c r="H1283" s="316"/>
      <c r="I1283" s="314"/>
      <c r="J1283" s="318"/>
    </row>
    <row r="1284" spans="1:10" ht="13.5">
      <c r="A1284" s="332"/>
      <c r="B1284" s="255"/>
      <c r="C1284" s="325"/>
      <c r="D1284" s="326"/>
      <c r="E1284" s="327"/>
      <c r="F1284" s="273"/>
      <c r="G1284" s="326"/>
      <c r="H1284" s="272"/>
      <c r="I1284" s="326"/>
      <c r="J1284" s="329"/>
    </row>
    <row r="1285" spans="1:10" ht="13.5">
      <c r="A1285" s="332"/>
      <c r="B1285" s="255"/>
      <c r="C1285" s="325"/>
      <c r="D1285" s="326"/>
      <c r="E1285" s="327"/>
      <c r="F1285" s="273"/>
      <c r="G1285" s="326"/>
      <c r="H1285" s="272"/>
      <c r="I1285" s="326"/>
      <c r="J1285" s="329"/>
    </row>
    <row r="1286" spans="1:10" ht="13.5">
      <c r="A1286" s="332"/>
      <c r="B1286" s="255"/>
      <c r="C1286" s="325"/>
      <c r="D1286" s="326"/>
      <c r="E1286" s="327"/>
      <c r="F1286" s="273"/>
      <c r="G1286" s="326"/>
      <c r="H1286" s="272"/>
      <c r="I1286" s="326"/>
      <c r="J1286" s="329"/>
    </row>
    <row r="1287" spans="1:10" ht="13.5">
      <c r="A1287" s="332"/>
      <c r="B1287" s="255"/>
      <c r="C1287" s="325"/>
      <c r="D1287" s="326"/>
      <c r="E1287" s="327"/>
      <c r="F1287" s="273"/>
      <c r="G1287" s="326"/>
      <c r="H1287" s="272"/>
      <c r="I1287" s="326"/>
      <c r="J1287" s="329"/>
    </row>
    <row r="1288" spans="1:10" ht="13.5">
      <c r="A1288" s="332"/>
      <c r="B1288" s="255"/>
      <c r="C1288" s="325"/>
      <c r="D1288" s="326"/>
      <c r="E1288" s="327"/>
      <c r="F1288" s="273"/>
      <c r="G1288" s="326"/>
      <c r="H1288" s="272"/>
      <c r="I1288" s="326"/>
      <c r="J1288" s="329"/>
    </row>
    <row r="1289" spans="1:10" ht="13.5">
      <c r="A1289" s="332"/>
      <c r="B1289" s="255"/>
      <c r="C1289" s="325"/>
      <c r="D1289" s="326"/>
      <c r="E1289" s="327"/>
      <c r="F1289" s="273"/>
      <c r="G1289" s="326"/>
      <c r="H1289" s="272"/>
      <c r="I1289" s="326"/>
      <c r="J1289" s="329"/>
    </row>
    <row r="1290" spans="1:10" ht="13.5">
      <c r="A1290" s="332"/>
      <c r="B1290" s="255"/>
      <c r="C1290" s="325"/>
      <c r="D1290" s="326"/>
      <c r="E1290" s="327"/>
      <c r="F1290" s="273"/>
      <c r="G1290" s="326"/>
      <c r="H1290" s="272"/>
      <c r="I1290" s="326"/>
      <c r="J1290" s="329"/>
    </row>
    <row r="1291" spans="1:10" ht="13.5">
      <c r="A1291" s="332"/>
      <c r="B1291" s="255"/>
      <c r="C1291" s="325"/>
      <c r="D1291" s="326"/>
      <c r="E1291" s="327"/>
      <c r="F1291" s="273"/>
      <c r="G1291" s="326"/>
      <c r="H1291" s="272"/>
      <c r="I1291" s="326"/>
      <c r="J1291" s="329"/>
    </row>
    <row r="1292" spans="1:10" ht="13.5">
      <c r="A1292" s="332"/>
      <c r="B1292" s="255"/>
      <c r="C1292" s="325"/>
      <c r="D1292" s="326"/>
      <c r="E1292" s="327"/>
      <c r="F1292" s="273"/>
      <c r="G1292" s="326"/>
      <c r="H1292" s="272"/>
      <c r="I1292" s="326"/>
      <c r="J1292" s="329"/>
    </row>
    <row r="1293" spans="1:10" ht="13.5">
      <c r="A1293" s="332"/>
      <c r="B1293" s="255"/>
      <c r="C1293" s="325"/>
      <c r="D1293" s="326"/>
      <c r="E1293" s="327"/>
      <c r="F1293" s="273"/>
      <c r="G1293" s="326"/>
      <c r="H1293" s="272"/>
      <c r="I1293" s="326"/>
      <c r="J1293" s="329"/>
    </row>
    <row r="1294" spans="1:10" ht="13.5">
      <c r="A1294" s="332"/>
      <c r="B1294" s="255"/>
      <c r="C1294" s="325"/>
      <c r="D1294" s="326"/>
      <c r="E1294" s="327"/>
      <c r="F1294" s="273"/>
      <c r="G1294" s="326"/>
      <c r="H1294" s="272"/>
      <c r="I1294" s="326"/>
      <c r="J1294" s="329"/>
    </row>
    <row r="1295" spans="1:10" ht="13.5">
      <c r="A1295" s="332"/>
      <c r="B1295" s="320"/>
      <c r="C1295" s="325"/>
      <c r="D1295" s="326"/>
      <c r="E1295" s="327"/>
      <c r="F1295" s="273"/>
      <c r="G1295" s="326"/>
      <c r="H1295" s="272"/>
      <c r="I1295" s="326"/>
      <c r="J1295" s="329"/>
    </row>
    <row r="1296" spans="1:10" ht="13.5">
      <c r="A1296" s="280"/>
      <c r="B1296" s="335"/>
      <c r="C1296" s="313"/>
      <c r="D1296" s="314"/>
      <c r="E1296" s="282"/>
      <c r="F1296" s="268"/>
      <c r="G1296" s="314"/>
      <c r="H1296" s="316"/>
      <c r="I1296" s="314"/>
      <c r="J1296" s="318"/>
    </row>
    <row r="1297" spans="1:10" ht="13.5">
      <c r="A1297" s="332"/>
      <c r="B1297" s="255"/>
      <c r="C1297" s="325"/>
      <c r="D1297" s="326"/>
      <c r="E1297" s="327"/>
      <c r="F1297" s="273"/>
      <c r="G1297" s="326"/>
      <c r="H1297" s="272"/>
      <c r="I1297" s="326"/>
      <c r="J1297" s="329"/>
    </row>
    <row r="1298" spans="1:10" ht="13.5">
      <c r="A1298" s="332"/>
      <c r="B1298" s="255"/>
      <c r="C1298" s="325"/>
      <c r="D1298" s="326"/>
      <c r="E1298" s="327"/>
      <c r="F1298" s="273"/>
      <c r="G1298" s="326"/>
      <c r="H1298" s="272"/>
      <c r="I1298" s="326"/>
      <c r="J1298" s="329"/>
    </row>
    <row r="1299" spans="1:10" ht="13.5">
      <c r="A1299" s="332"/>
      <c r="B1299" s="255"/>
      <c r="C1299" s="325"/>
      <c r="D1299" s="326"/>
      <c r="E1299" s="327"/>
      <c r="F1299" s="273"/>
      <c r="G1299" s="326"/>
      <c r="H1299" s="272"/>
      <c r="I1299" s="326"/>
      <c r="J1299" s="329"/>
    </row>
    <row r="1300" spans="1:10" ht="13.5">
      <c r="A1300" s="332"/>
      <c r="B1300" s="255"/>
      <c r="C1300" s="325"/>
      <c r="D1300" s="326"/>
      <c r="E1300" s="327"/>
      <c r="F1300" s="273"/>
      <c r="G1300" s="326"/>
      <c r="H1300" s="272"/>
      <c r="I1300" s="326"/>
      <c r="J1300" s="329"/>
    </row>
    <row r="1301" spans="1:10" ht="13.5">
      <c r="A1301" s="332"/>
      <c r="B1301" s="255"/>
      <c r="C1301" s="325"/>
      <c r="D1301" s="326"/>
      <c r="E1301" s="327"/>
      <c r="F1301" s="273"/>
      <c r="G1301" s="326"/>
      <c r="H1301" s="272"/>
      <c r="I1301" s="326"/>
      <c r="J1301" s="329"/>
    </row>
    <row r="1302" spans="1:10" ht="13.5">
      <c r="A1302" s="332"/>
      <c r="B1302" s="255"/>
      <c r="C1302" s="325"/>
      <c r="D1302" s="326"/>
      <c r="E1302" s="327"/>
      <c r="F1302" s="273"/>
      <c r="G1302" s="326"/>
      <c r="H1302" s="272"/>
      <c r="I1302" s="326"/>
      <c r="J1302" s="329"/>
    </row>
    <row r="1303" spans="1:10" ht="13.5">
      <c r="A1303" s="332"/>
      <c r="B1303" s="255"/>
      <c r="C1303" s="325"/>
      <c r="D1303" s="326"/>
      <c r="E1303" s="327"/>
      <c r="F1303" s="273"/>
      <c r="G1303" s="326"/>
      <c r="H1303" s="272"/>
      <c r="I1303" s="326"/>
      <c r="J1303" s="329"/>
    </row>
    <row r="1304" spans="1:10" ht="13.5">
      <c r="A1304" s="332"/>
      <c r="B1304" s="255"/>
      <c r="C1304" s="325"/>
      <c r="D1304" s="326"/>
      <c r="E1304" s="327"/>
      <c r="F1304" s="273"/>
      <c r="G1304" s="326"/>
      <c r="H1304" s="272"/>
      <c r="I1304" s="326"/>
      <c r="J1304" s="329"/>
    </row>
    <row r="1305" spans="1:10" ht="13.5">
      <c r="A1305" s="332"/>
      <c r="B1305" s="255"/>
      <c r="C1305" s="325"/>
      <c r="D1305" s="326"/>
      <c r="E1305" s="327"/>
      <c r="F1305" s="273"/>
      <c r="G1305" s="326"/>
      <c r="H1305" s="272"/>
      <c r="I1305" s="326"/>
      <c r="J1305" s="329"/>
    </row>
    <row r="1306" spans="1:10" ht="13.5">
      <c r="A1306" s="332"/>
      <c r="B1306" s="255"/>
      <c r="C1306" s="325"/>
      <c r="D1306" s="326"/>
      <c r="E1306" s="327"/>
      <c r="F1306" s="273"/>
      <c r="G1306" s="326"/>
      <c r="H1306" s="272"/>
      <c r="I1306" s="326"/>
      <c r="J1306" s="329"/>
    </row>
    <row r="1307" spans="1:10" ht="13.5">
      <c r="A1307" s="332"/>
      <c r="B1307" s="255"/>
      <c r="C1307" s="325"/>
      <c r="D1307" s="326"/>
      <c r="E1307" s="327"/>
      <c r="F1307" s="273"/>
      <c r="G1307" s="326"/>
      <c r="H1307" s="272"/>
      <c r="I1307" s="326"/>
      <c r="J1307" s="329"/>
    </row>
    <row r="1308" spans="1:10" ht="13.5">
      <c r="A1308" s="332"/>
      <c r="B1308" s="255"/>
      <c r="C1308" s="325"/>
      <c r="D1308" s="326"/>
      <c r="E1308" s="327"/>
      <c r="F1308" s="273"/>
      <c r="G1308" s="326"/>
      <c r="H1308" s="272"/>
      <c r="I1308" s="326"/>
      <c r="J1308" s="329"/>
    </row>
    <row r="1309" spans="1:10" ht="13.5">
      <c r="A1309" s="332"/>
      <c r="B1309" s="255"/>
      <c r="C1309" s="325"/>
      <c r="D1309" s="326"/>
      <c r="E1309" s="327"/>
      <c r="F1309" s="273"/>
      <c r="G1309" s="326"/>
      <c r="H1309" s="272"/>
      <c r="I1309" s="326"/>
      <c r="J1309" s="329"/>
    </row>
    <row r="1310" spans="1:10" ht="13.5">
      <c r="A1310" s="280"/>
      <c r="B1310" s="335"/>
      <c r="C1310" s="313"/>
      <c r="D1310" s="314"/>
      <c r="E1310" s="282"/>
      <c r="F1310" s="268"/>
      <c r="G1310" s="314"/>
      <c r="H1310" s="316"/>
      <c r="I1310" s="314"/>
      <c r="J1310" s="318"/>
    </row>
    <row r="1311" spans="1:10" ht="13.5">
      <c r="A1311" s="332"/>
      <c r="B1311" s="320"/>
      <c r="C1311" s="325"/>
      <c r="D1311" s="326"/>
      <c r="E1311" s="327"/>
      <c r="F1311" s="273"/>
      <c r="G1311" s="326"/>
      <c r="H1311" s="272"/>
      <c r="I1311" s="326"/>
      <c r="J1311" s="329"/>
    </row>
    <row r="1312" spans="1:10" ht="13.5">
      <c r="A1312" s="280"/>
      <c r="B1312" s="335"/>
      <c r="C1312" s="313"/>
      <c r="D1312" s="314"/>
      <c r="E1312" s="282"/>
      <c r="F1312" s="268"/>
      <c r="G1312" s="314"/>
      <c r="H1312" s="316"/>
      <c r="I1312" s="314"/>
      <c r="J1312" s="318"/>
    </row>
    <row r="1313" spans="1:10" ht="13.5">
      <c r="A1313" s="332"/>
      <c r="B1313" s="320"/>
      <c r="C1313" s="325"/>
      <c r="D1313" s="326"/>
      <c r="E1313" s="327"/>
      <c r="F1313" s="273"/>
      <c r="G1313" s="326"/>
      <c r="H1313" s="272"/>
      <c r="I1313" s="326"/>
      <c r="J1313" s="329"/>
    </row>
    <row r="1314" spans="1:10" ht="13.5">
      <c r="A1314" s="332"/>
      <c r="B1314" s="320"/>
      <c r="C1314" s="325"/>
      <c r="D1314" s="326"/>
      <c r="E1314" s="327"/>
      <c r="F1314" s="273"/>
      <c r="G1314" s="326"/>
      <c r="H1314" s="272"/>
      <c r="I1314" s="326"/>
      <c r="J1314" s="329"/>
    </row>
    <row r="1315" spans="1:10" ht="13.5">
      <c r="A1315" s="332"/>
      <c r="B1315" s="320"/>
      <c r="C1315" s="325"/>
      <c r="D1315" s="326"/>
      <c r="E1315" s="327"/>
      <c r="F1315" s="273"/>
      <c r="G1315" s="326"/>
      <c r="H1315" s="272"/>
      <c r="I1315" s="326"/>
      <c r="J1315" s="329"/>
    </row>
    <row r="1316" spans="1:10" ht="13.5">
      <c r="A1316" s="280"/>
      <c r="B1316" s="335"/>
      <c r="C1316" s="313"/>
      <c r="D1316" s="314"/>
      <c r="E1316" s="282"/>
      <c r="F1316" s="268"/>
      <c r="G1316" s="314"/>
      <c r="H1316" s="316"/>
      <c r="I1316" s="314"/>
      <c r="J1316" s="318"/>
    </row>
    <row r="1317" spans="1:10" ht="13.5">
      <c r="A1317" s="332"/>
      <c r="B1317" s="255"/>
      <c r="C1317" s="325"/>
      <c r="D1317" s="326"/>
      <c r="E1317" s="327"/>
      <c r="F1317" s="273"/>
      <c r="G1317" s="326"/>
      <c r="H1317" s="272"/>
      <c r="I1317" s="326"/>
      <c r="J1317" s="329"/>
    </row>
    <row r="1318" spans="1:10" ht="13.5">
      <c r="A1318" s="332"/>
      <c r="B1318" s="255"/>
      <c r="C1318" s="325"/>
      <c r="D1318" s="326"/>
      <c r="E1318" s="327"/>
      <c r="F1318" s="273"/>
      <c r="G1318" s="326"/>
      <c r="H1318" s="272"/>
      <c r="I1318" s="326"/>
      <c r="J1318" s="329"/>
    </row>
    <row r="1319" spans="1:10" ht="13.5">
      <c r="A1319" s="332"/>
      <c r="B1319" s="255"/>
      <c r="C1319" s="325"/>
      <c r="D1319" s="326"/>
      <c r="E1319" s="327"/>
      <c r="F1319" s="273"/>
      <c r="G1319" s="326"/>
      <c r="H1319" s="272"/>
      <c r="I1319" s="326"/>
      <c r="J1319" s="329"/>
    </row>
    <row r="1320" spans="1:10" ht="13.5">
      <c r="A1320" s="332"/>
      <c r="B1320" s="255"/>
      <c r="C1320" s="325"/>
      <c r="D1320" s="326"/>
      <c r="E1320" s="327"/>
      <c r="F1320" s="273"/>
      <c r="G1320" s="326"/>
      <c r="H1320" s="272"/>
      <c r="I1320" s="326"/>
      <c r="J1320" s="329"/>
    </row>
    <row r="1321" spans="1:10" ht="13.5">
      <c r="A1321" s="332"/>
      <c r="B1321" s="255"/>
      <c r="C1321" s="325"/>
      <c r="D1321" s="326"/>
      <c r="E1321" s="327"/>
      <c r="F1321" s="273"/>
      <c r="G1321" s="326"/>
      <c r="H1321" s="272"/>
      <c r="I1321" s="326"/>
      <c r="J1321" s="329"/>
    </row>
    <row r="1322" spans="1:10" ht="13.5">
      <c r="A1322" s="280"/>
      <c r="B1322" s="335"/>
      <c r="C1322" s="313"/>
      <c r="D1322" s="314"/>
      <c r="E1322" s="282"/>
      <c r="F1322" s="268"/>
      <c r="G1322" s="314"/>
      <c r="H1322" s="316"/>
      <c r="I1322" s="314"/>
      <c r="J1322" s="318"/>
    </row>
    <row r="1323" spans="1:10" ht="13.5">
      <c r="A1323" s="332"/>
      <c r="B1323" s="320"/>
      <c r="C1323" s="325"/>
      <c r="D1323" s="326"/>
      <c r="E1323" s="327"/>
      <c r="F1323" s="273"/>
      <c r="G1323" s="326"/>
      <c r="H1323" s="272"/>
      <c r="I1323" s="326"/>
      <c r="J1323" s="329"/>
    </row>
    <row r="1324" spans="1:10" ht="13.5">
      <c r="A1324" s="280"/>
      <c r="B1324" s="335"/>
      <c r="C1324" s="313"/>
      <c r="D1324" s="314"/>
      <c r="E1324" s="282"/>
      <c r="F1324" s="283"/>
      <c r="G1324" s="314"/>
      <c r="H1324" s="316"/>
      <c r="I1324" s="314"/>
      <c r="J1324" s="318"/>
    </row>
    <row r="1325" spans="1:10" ht="13.5">
      <c r="A1325" s="332"/>
      <c r="B1325" s="320"/>
      <c r="C1325" s="325"/>
      <c r="D1325" s="326"/>
      <c r="E1325" s="327"/>
      <c r="F1325" s="273"/>
      <c r="G1325" s="326"/>
      <c r="H1325" s="272"/>
      <c r="I1325" s="326"/>
      <c r="J1325" s="329"/>
    </row>
    <row r="1326" spans="1:10" ht="13.5">
      <c r="A1326" s="332"/>
      <c r="B1326" s="320"/>
      <c r="C1326" s="325"/>
      <c r="D1326" s="326"/>
      <c r="E1326" s="327"/>
      <c r="F1326" s="273"/>
      <c r="G1326" s="326"/>
      <c r="H1326" s="272"/>
      <c r="I1326" s="326"/>
      <c r="J1326" s="329"/>
    </row>
    <row r="1327" spans="1:10" ht="13.5">
      <c r="A1327" s="332"/>
      <c r="B1327" s="320"/>
      <c r="C1327" s="325"/>
      <c r="D1327" s="326"/>
      <c r="E1327" s="327"/>
      <c r="F1327" s="273"/>
      <c r="G1327" s="326"/>
      <c r="H1327" s="272"/>
      <c r="I1327" s="326"/>
      <c r="J1327" s="329"/>
    </row>
    <row r="1328" spans="1:10" ht="13.5">
      <c r="A1328" s="280"/>
      <c r="B1328" s="335"/>
      <c r="C1328" s="313"/>
      <c r="D1328" s="314"/>
      <c r="E1328" s="282"/>
      <c r="F1328" s="283"/>
      <c r="G1328" s="314"/>
      <c r="H1328" s="316"/>
      <c r="I1328" s="314"/>
      <c r="J1328" s="318"/>
    </row>
    <row r="1329" spans="1:10" ht="13.5">
      <c r="A1329" s="332"/>
      <c r="B1329" s="320"/>
      <c r="C1329" s="325"/>
      <c r="D1329" s="326"/>
      <c r="E1329" s="327"/>
      <c r="F1329" s="273"/>
      <c r="G1329" s="326"/>
      <c r="H1329" s="272"/>
      <c r="I1329" s="326"/>
      <c r="J1329" s="329"/>
    </row>
    <row r="1330" spans="1:10" ht="13.5">
      <c r="A1330" s="332"/>
      <c r="B1330" s="320"/>
      <c r="C1330" s="325"/>
      <c r="D1330" s="326"/>
      <c r="E1330" s="327"/>
      <c r="F1330" s="273"/>
      <c r="G1330" s="326"/>
      <c r="H1330" s="272"/>
      <c r="I1330" s="326"/>
      <c r="J1330" s="329"/>
    </row>
    <row r="1331" spans="1:10" ht="13.5">
      <c r="A1331" s="332"/>
      <c r="B1331" s="320"/>
      <c r="C1331" s="325"/>
      <c r="D1331" s="326"/>
      <c r="E1331" s="327"/>
      <c r="F1331" s="273"/>
      <c r="G1331" s="326"/>
      <c r="H1331" s="272"/>
      <c r="I1331" s="326"/>
      <c r="J1331" s="329"/>
    </row>
    <row r="1332" spans="1:10" ht="13.5">
      <c r="A1332" s="280"/>
      <c r="B1332" s="335"/>
      <c r="C1332" s="313"/>
      <c r="D1332" s="314"/>
      <c r="E1332" s="282"/>
      <c r="F1332" s="283"/>
      <c r="G1332" s="314"/>
      <c r="H1332" s="316"/>
      <c r="I1332" s="314"/>
      <c r="J1332" s="318"/>
    </row>
    <row r="1333" spans="1:10" ht="13.5">
      <c r="A1333" s="329" t="s">
        <v>460</v>
      </c>
      <c r="B1333" s="255"/>
      <c r="C1333" s="325"/>
      <c r="D1333" s="328"/>
      <c r="E1333" s="327"/>
      <c r="F1333" s="273"/>
      <c r="G1333" s="385"/>
      <c r="H1333" s="272"/>
      <c r="I1333" s="273"/>
      <c r="J1333" s="329"/>
    </row>
    <row r="1334" spans="1:10" ht="13.5">
      <c r="A1334" s="280"/>
      <c r="B1334" s="335"/>
      <c r="C1334" s="313"/>
      <c r="D1334" s="314"/>
      <c r="E1334" s="315"/>
      <c r="F1334" s="283"/>
      <c r="G1334" s="314"/>
      <c r="H1334" s="316"/>
      <c r="I1334" s="314"/>
      <c r="J1334" s="318"/>
    </row>
    <row r="1335" spans="1:10" ht="13.5">
      <c r="A1335" s="332"/>
      <c r="B1335" s="255"/>
      <c r="C1335" s="325"/>
      <c r="D1335" s="328"/>
      <c r="E1335" s="327"/>
      <c r="F1335" s="273"/>
      <c r="G1335" s="326"/>
      <c r="H1335" s="272"/>
      <c r="I1335" s="273"/>
      <c r="J1335" s="329"/>
    </row>
    <row r="1336" spans="1:10" ht="13.5">
      <c r="A1336" s="280"/>
      <c r="B1336" s="335"/>
      <c r="C1336" s="313"/>
      <c r="D1336" s="314"/>
      <c r="E1336" s="315"/>
      <c r="F1336" s="283"/>
      <c r="G1336" s="314"/>
      <c r="H1336" s="316"/>
      <c r="I1336" s="314"/>
      <c r="J1336" s="318"/>
    </row>
    <row r="1337" spans="1:10" ht="13.5">
      <c r="A1337" s="332"/>
      <c r="B1337" s="255"/>
      <c r="C1337" s="325"/>
      <c r="D1337" s="328"/>
      <c r="E1337" s="327"/>
      <c r="F1337" s="273"/>
      <c r="G1337" s="385"/>
      <c r="H1337" s="272"/>
      <c r="I1337" s="273"/>
      <c r="J1337" s="329"/>
    </row>
    <row r="1338" spans="1:10" ht="13.5">
      <c r="A1338" s="280"/>
      <c r="B1338" s="335"/>
      <c r="C1338" s="313"/>
      <c r="D1338" s="314"/>
      <c r="E1338" s="315"/>
      <c r="F1338" s="283"/>
      <c r="G1338" s="314"/>
      <c r="H1338" s="316"/>
      <c r="I1338" s="314"/>
      <c r="J1338" s="318"/>
    </row>
    <row r="1339" spans="1:10" ht="13.5">
      <c r="A1339" s="332"/>
      <c r="B1339" s="255"/>
      <c r="C1339" s="325"/>
      <c r="D1339" s="328"/>
      <c r="E1339" s="327"/>
      <c r="F1339" s="273"/>
      <c r="G1339" s="385"/>
      <c r="H1339" s="272"/>
      <c r="I1339" s="273"/>
      <c r="J1339" s="329"/>
    </row>
    <row r="1340" spans="1:10" ht="13.5">
      <c r="A1340" s="280"/>
      <c r="B1340" s="335"/>
      <c r="C1340" s="313"/>
      <c r="D1340" s="314"/>
      <c r="E1340" s="315"/>
      <c r="F1340" s="283"/>
      <c r="G1340" s="314"/>
      <c r="H1340" s="316"/>
      <c r="I1340" s="314"/>
      <c r="J1340" s="318"/>
    </row>
    <row r="1341" spans="1:10" ht="13.5">
      <c r="A1341" s="332"/>
      <c r="B1341" s="255"/>
      <c r="C1341" s="325"/>
      <c r="D1341" s="328"/>
      <c r="E1341" s="327"/>
      <c r="F1341" s="273"/>
      <c r="G1341" s="385"/>
      <c r="H1341" s="272"/>
      <c r="I1341" s="273"/>
      <c r="J1341" s="329"/>
    </row>
    <row r="1342" spans="1:10" ht="13.5">
      <c r="A1342" s="280"/>
      <c r="B1342" s="335"/>
      <c r="C1342" s="313"/>
      <c r="D1342" s="314"/>
      <c r="E1342" s="315"/>
      <c r="F1342" s="283"/>
      <c r="G1342" s="314"/>
      <c r="H1342" s="316"/>
      <c r="I1342" s="314"/>
      <c r="J1342" s="318"/>
    </row>
    <row r="1343" spans="1:10" ht="13.5">
      <c r="A1343" s="332"/>
      <c r="B1343" s="255"/>
      <c r="C1343" s="325"/>
      <c r="D1343" s="328"/>
      <c r="E1343" s="327"/>
      <c r="F1343" s="273"/>
      <c r="G1343" s="385"/>
      <c r="H1343" s="272"/>
      <c r="I1343" s="273"/>
      <c r="J1343" s="329"/>
    </row>
    <row r="1344" spans="1:10" ht="13.5">
      <c r="A1344" s="332"/>
      <c r="B1344" s="255"/>
      <c r="C1344" s="325"/>
      <c r="D1344" s="328"/>
      <c r="E1344" s="327"/>
      <c r="F1344" s="273"/>
      <c r="G1344" s="385"/>
      <c r="H1344" s="272"/>
      <c r="I1344" s="273"/>
      <c r="J1344" s="329"/>
    </row>
    <row r="1345" spans="1:10" ht="13.5">
      <c r="A1345" s="332"/>
      <c r="B1345" s="255"/>
      <c r="C1345" s="325"/>
      <c r="D1345" s="328"/>
      <c r="E1345" s="327"/>
      <c r="F1345" s="273"/>
      <c r="G1345" s="385"/>
      <c r="H1345" s="272"/>
      <c r="I1345" s="273"/>
      <c r="J1345" s="329"/>
    </row>
    <row r="1346" spans="1:10" ht="13.5">
      <c r="A1346" s="332"/>
      <c r="B1346" s="255"/>
      <c r="C1346" s="325"/>
      <c r="D1346" s="328"/>
      <c r="E1346" s="327"/>
      <c r="F1346" s="273"/>
      <c r="G1346" s="385"/>
      <c r="H1346" s="272"/>
      <c r="I1346" s="273"/>
      <c r="J1346" s="329"/>
    </row>
    <row r="1347" spans="1:10" ht="13.5">
      <c r="A1347" s="280"/>
      <c r="B1347" s="335"/>
      <c r="C1347" s="313"/>
      <c r="D1347" s="283"/>
      <c r="E1347" s="315"/>
      <c r="F1347" s="283"/>
      <c r="G1347" s="314"/>
      <c r="H1347" s="316"/>
      <c r="I1347" s="314"/>
      <c r="J1347" s="318"/>
    </row>
    <row r="1348" spans="1:10" ht="13.5">
      <c r="A1348" s="332"/>
      <c r="B1348" s="255"/>
      <c r="C1348" s="325"/>
      <c r="D1348" s="328"/>
      <c r="E1348" s="327"/>
      <c r="F1348" s="273"/>
      <c r="G1348" s="385"/>
      <c r="H1348" s="272"/>
      <c r="I1348" s="273"/>
      <c r="J1348" s="329"/>
    </row>
    <row r="1349" spans="1:10" ht="13.5">
      <c r="A1349" s="332"/>
      <c r="B1349" s="255"/>
      <c r="C1349" s="325"/>
      <c r="D1349" s="328"/>
      <c r="E1349" s="327"/>
      <c r="F1349" s="273"/>
      <c r="G1349" s="385"/>
      <c r="H1349" s="272"/>
      <c r="I1349" s="273"/>
      <c r="J1349" s="329"/>
    </row>
    <row r="1350" spans="1:10" ht="13.5">
      <c r="A1350" s="332"/>
      <c r="B1350" s="255"/>
      <c r="C1350" s="325"/>
      <c r="D1350" s="328"/>
      <c r="E1350" s="327"/>
      <c r="F1350" s="273"/>
      <c r="G1350" s="385"/>
      <c r="H1350" s="272"/>
      <c r="I1350" s="273"/>
      <c r="J1350" s="329"/>
    </row>
    <row r="1351" spans="1:10" ht="13.5">
      <c r="A1351" s="332"/>
      <c r="B1351" s="255"/>
      <c r="C1351" s="325"/>
      <c r="D1351" s="328"/>
      <c r="E1351" s="327"/>
      <c r="F1351" s="273"/>
      <c r="G1351" s="385"/>
      <c r="H1351" s="272"/>
      <c r="I1351" s="273"/>
      <c r="J1351" s="329"/>
    </row>
    <row r="1352" spans="1:10" ht="13.5">
      <c r="A1352" s="280"/>
      <c r="B1352" s="335"/>
      <c r="C1352" s="313"/>
      <c r="D1352" s="283"/>
      <c r="E1352" s="315"/>
      <c r="F1352" s="283"/>
      <c r="G1352" s="314"/>
      <c r="H1352" s="316"/>
      <c r="I1352" s="314"/>
      <c r="J1352" s="318"/>
    </row>
    <row r="1353" spans="1:10" ht="13.5">
      <c r="A1353" s="332"/>
      <c r="B1353" s="255"/>
      <c r="C1353" s="325"/>
      <c r="D1353" s="328"/>
      <c r="E1353" s="327"/>
      <c r="F1353" s="273"/>
      <c r="G1353" s="385"/>
      <c r="H1353" s="272"/>
      <c r="I1353" s="273"/>
      <c r="J1353" s="329"/>
    </row>
    <row r="1354" spans="1:10" ht="13.5">
      <c r="A1354" s="332"/>
      <c r="B1354" s="255"/>
      <c r="C1354" s="325"/>
      <c r="D1354" s="328"/>
      <c r="E1354" s="327"/>
      <c r="F1354" s="273"/>
      <c r="G1354" s="385"/>
      <c r="H1354" s="272"/>
      <c r="I1354" s="273"/>
      <c r="J1354" s="329"/>
    </row>
    <row r="1355" spans="1:10" ht="13.5">
      <c r="A1355" s="332"/>
      <c r="B1355" s="255"/>
      <c r="C1355" s="325"/>
      <c r="D1355" s="328"/>
      <c r="E1355" s="327"/>
      <c r="F1355" s="273"/>
      <c r="G1355" s="385"/>
      <c r="H1355" s="272"/>
      <c r="I1355" s="273"/>
      <c r="J1355" s="329"/>
    </row>
    <row r="1356" spans="1:10" ht="13.5">
      <c r="A1356" s="332"/>
      <c r="B1356" s="255"/>
      <c r="C1356" s="325"/>
      <c r="D1356" s="328"/>
      <c r="E1356" s="327"/>
      <c r="F1356" s="273"/>
      <c r="G1356" s="385"/>
      <c r="H1356" s="272"/>
      <c r="I1356" s="273"/>
      <c r="J1356" s="329"/>
    </row>
    <row r="1357" spans="1:10" ht="13.5">
      <c r="A1357" s="280"/>
      <c r="B1357" s="335"/>
      <c r="C1357" s="313"/>
      <c r="D1357" s="283"/>
      <c r="E1357" s="315"/>
      <c r="F1357" s="283"/>
      <c r="G1357" s="314"/>
      <c r="H1357" s="316"/>
      <c r="I1357" s="314"/>
      <c r="J1357" s="318"/>
    </row>
    <row r="1358" spans="1:10" ht="13.5">
      <c r="A1358" s="332"/>
      <c r="B1358" s="255"/>
      <c r="C1358" s="325"/>
      <c r="D1358" s="328"/>
      <c r="E1358" s="327"/>
      <c r="F1358" s="273"/>
      <c r="G1358" s="385"/>
      <c r="H1358" s="272"/>
      <c r="I1358" s="273"/>
      <c r="J1358" s="329"/>
    </row>
    <row r="1359" spans="1:10" ht="13.5">
      <c r="A1359" s="332"/>
      <c r="B1359" s="255"/>
      <c r="C1359" s="325"/>
      <c r="D1359" s="328"/>
      <c r="E1359" s="327"/>
      <c r="F1359" s="273"/>
      <c r="G1359" s="385"/>
      <c r="H1359" s="272"/>
      <c r="I1359" s="273"/>
      <c r="J1359" s="329"/>
    </row>
    <row r="1360" spans="1:10" ht="13.5">
      <c r="A1360" s="332"/>
      <c r="B1360" s="255"/>
      <c r="C1360" s="325"/>
      <c r="D1360" s="328"/>
      <c r="E1360" s="327"/>
      <c r="F1360" s="273"/>
      <c r="G1360" s="385"/>
      <c r="H1360" s="272"/>
      <c r="I1360" s="273"/>
      <c r="J1360" s="329"/>
    </row>
    <row r="1361" spans="1:10" ht="13.5">
      <c r="A1361" s="332"/>
      <c r="B1361" s="255"/>
      <c r="C1361" s="325"/>
      <c r="D1361" s="328"/>
      <c r="E1361" s="327"/>
      <c r="F1361" s="273"/>
      <c r="G1361" s="385"/>
      <c r="H1361" s="272"/>
      <c r="I1361" s="273"/>
      <c r="J1361" s="329"/>
    </row>
    <row r="1362" spans="1:10" ht="13.5">
      <c r="A1362" s="280"/>
      <c r="B1362" s="335"/>
      <c r="C1362" s="313"/>
      <c r="D1362" s="283"/>
      <c r="E1362" s="315"/>
      <c r="F1362" s="283"/>
      <c r="G1362" s="314"/>
      <c r="H1362" s="316"/>
      <c r="I1362" s="314"/>
      <c r="J1362" s="318"/>
    </row>
    <row r="1363" spans="1:10" ht="13.5">
      <c r="A1363" s="332"/>
      <c r="B1363" s="255"/>
      <c r="C1363" s="325"/>
      <c r="D1363" s="328"/>
      <c r="E1363" s="327"/>
      <c r="F1363" s="273"/>
      <c r="G1363" s="385"/>
      <c r="H1363" s="272"/>
      <c r="I1363" s="273"/>
      <c r="J1363" s="329"/>
    </row>
    <row r="1364" spans="1:10" ht="13.5">
      <c r="A1364" s="332"/>
      <c r="B1364" s="255"/>
      <c r="C1364" s="325"/>
      <c r="D1364" s="328"/>
      <c r="E1364" s="327"/>
      <c r="F1364" s="273"/>
      <c r="G1364" s="385"/>
      <c r="H1364" s="272"/>
      <c r="I1364" s="273"/>
      <c r="J1364" s="329"/>
    </row>
    <row r="1365" spans="1:10" ht="13.5">
      <c r="A1365" s="332"/>
      <c r="B1365" s="255"/>
      <c r="C1365" s="325"/>
      <c r="D1365" s="328"/>
      <c r="E1365" s="327"/>
      <c r="F1365" s="273"/>
      <c r="G1365" s="385"/>
      <c r="H1365" s="272"/>
      <c r="I1365" s="273"/>
      <c r="J1365" s="329"/>
    </row>
    <row r="1366" spans="1:10" ht="13.5">
      <c r="A1366" s="332"/>
      <c r="B1366" s="255"/>
      <c r="C1366" s="325"/>
      <c r="D1366" s="328"/>
      <c r="E1366" s="327"/>
      <c r="F1366" s="273"/>
      <c r="G1366" s="385"/>
      <c r="H1366" s="272"/>
      <c r="I1366" s="273"/>
      <c r="J1366" s="329"/>
    </row>
    <row r="1367" spans="1:10" ht="13.5">
      <c r="A1367" s="280"/>
      <c r="B1367" s="335"/>
      <c r="C1367" s="313"/>
      <c r="D1367" s="283"/>
      <c r="E1367" s="315"/>
      <c r="F1367" s="283"/>
      <c r="G1367" s="314"/>
      <c r="H1367" s="316"/>
      <c r="I1367" s="314"/>
      <c r="J1367" s="318"/>
    </row>
    <row r="1368" spans="1:10" ht="13.5">
      <c r="A1368" s="332"/>
      <c r="B1368" s="255"/>
      <c r="C1368" s="325"/>
      <c r="D1368" s="328"/>
      <c r="E1368" s="327"/>
      <c r="F1368" s="273"/>
      <c r="G1368" s="385"/>
      <c r="H1368" s="272"/>
      <c r="I1368" s="273"/>
      <c r="J1368" s="329"/>
    </row>
    <row r="1369" spans="1:10" ht="13.5">
      <c r="A1369" s="332"/>
      <c r="B1369" s="255"/>
      <c r="C1369" s="325"/>
      <c r="D1369" s="328"/>
      <c r="E1369" s="327"/>
      <c r="F1369" s="273"/>
      <c r="G1369" s="385"/>
      <c r="H1369" s="272"/>
      <c r="I1369" s="273"/>
      <c r="J1369" s="329"/>
    </row>
    <row r="1370" spans="1:10" ht="13.5">
      <c r="A1370" s="332"/>
      <c r="B1370" s="255"/>
      <c r="C1370" s="325"/>
      <c r="D1370" s="328"/>
      <c r="E1370" s="327"/>
      <c r="F1370" s="273"/>
      <c r="G1370" s="385"/>
      <c r="H1370" s="272"/>
      <c r="I1370" s="273"/>
      <c r="J1370" s="329"/>
    </row>
    <row r="1371" spans="1:10" ht="13.5">
      <c r="A1371" s="332"/>
      <c r="B1371" s="255"/>
      <c r="C1371" s="325"/>
      <c r="D1371" s="328"/>
      <c r="E1371" s="327"/>
      <c r="F1371" s="273"/>
      <c r="G1371" s="385"/>
      <c r="H1371" s="272"/>
      <c r="I1371" s="273"/>
      <c r="J1371" s="329"/>
    </row>
    <row r="1372" spans="1:10" ht="13.5">
      <c r="A1372" s="280"/>
      <c r="B1372" s="335"/>
      <c r="C1372" s="313"/>
      <c r="D1372" s="283"/>
      <c r="E1372" s="315"/>
      <c r="F1372" s="283"/>
      <c r="G1372" s="314"/>
      <c r="H1372" s="316"/>
      <c r="I1372" s="314"/>
      <c r="J1372" s="318"/>
    </row>
    <row r="1373" spans="1:10" ht="13.5">
      <c r="A1373" s="332"/>
      <c r="B1373" s="255"/>
      <c r="C1373" s="325"/>
      <c r="D1373" s="328"/>
      <c r="E1373" s="327"/>
      <c r="F1373" s="273"/>
      <c r="G1373" s="385"/>
      <c r="H1373" s="272"/>
      <c r="I1373" s="273"/>
      <c r="J1373" s="329"/>
    </row>
    <row r="1374" spans="1:10" ht="13.5">
      <c r="A1374" s="332"/>
      <c r="B1374" s="255"/>
      <c r="C1374" s="325"/>
      <c r="D1374" s="328"/>
      <c r="E1374" s="327"/>
      <c r="F1374" s="273"/>
      <c r="G1374" s="385"/>
      <c r="H1374" s="272"/>
      <c r="I1374" s="273"/>
      <c r="J1374" s="329"/>
    </row>
    <row r="1375" spans="1:10" ht="13.5">
      <c r="A1375" s="332"/>
      <c r="B1375" s="255"/>
      <c r="C1375" s="325"/>
      <c r="D1375" s="328"/>
      <c r="E1375" s="327"/>
      <c r="F1375" s="273"/>
      <c r="G1375" s="385"/>
      <c r="H1375" s="272"/>
      <c r="I1375" s="273"/>
      <c r="J1375" s="329"/>
    </row>
    <row r="1376" spans="1:10" ht="13.5">
      <c r="A1376" s="332"/>
      <c r="B1376" s="255"/>
      <c r="C1376" s="325"/>
      <c r="D1376" s="328"/>
      <c r="E1376" s="327"/>
      <c r="F1376" s="273"/>
      <c r="G1376" s="385"/>
      <c r="H1376" s="272"/>
      <c r="I1376" s="273"/>
      <c r="J1376" s="329"/>
    </row>
    <row r="1377" spans="1:10" ht="13.5">
      <c r="A1377" s="280"/>
      <c r="B1377" s="335"/>
      <c r="C1377" s="313"/>
      <c r="D1377" s="314"/>
      <c r="E1377" s="315"/>
      <c r="F1377" s="283"/>
      <c r="G1377" s="314"/>
      <c r="H1377" s="316"/>
      <c r="I1377" s="314"/>
      <c r="J1377" s="318"/>
    </row>
    <row r="1378" spans="1:10" ht="13.5">
      <c r="A1378" s="332"/>
      <c r="B1378" s="255"/>
      <c r="C1378" s="325"/>
      <c r="D1378" s="328"/>
      <c r="E1378" s="327"/>
      <c r="F1378" s="273"/>
      <c r="G1378" s="385"/>
      <c r="H1378" s="272"/>
      <c r="I1378" s="273"/>
      <c r="J1378" s="329"/>
    </row>
    <row r="1379" spans="1:10" ht="13.5">
      <c r="A1379" s="332"/>
      <c r="B1379" s="255"/>
      <c r="C1379" s="325"/>
      <c r="D1379" s="328"/>
      <c r="E1379" s="327"/>
      <c r="F1379" s="273"/>
      <c r="G1379" s="385"/>
      <c r="H1379" s="272"/>
      <c r="I1379" s="273"/>
      <c r="J1379" s="329"/>
    </row>
    <row r="1380" spans="1:10" ht="13.5">
      <c r="A1380" s="332"/>
      <c r="B1380" s="255"/>
      <c r="C1380" s="325"/>
      <c r="D1380" s="328"/>
      <c r="E1380" s="327"/>
      <c r="F1380" s="273"/>
      <c r="G1380" s="385"/>
      <c r="H1380" s="272"/>
      <c r="I1380" s="273"/>
      <c r="J1380" s="329"/>
    </row>
    <row r="1381" spans="1:10" ht="13.5">
      <c r="A1381" s="332"/>
      <c r="B1381" s="255"/>
      <c r="C1381" s="325"/>
      <c r="D1381" s="328"/>
      <c r="E1381" s="327"/>
      <c r="F1381" s="273"/>
      <c r="G1381" s="385"/>
      <c r="H1381" s="272"/>
      <c r="I1381" s="273"/>
      <c r="J1381" s="329"/>
    </row>
    <row r="1382" spans="1:10" ht="13.5">
      <c r="A1382" s="280"/>
      <c r="B1382" s="335"/>
      <c r="C1382" s="313"/>
      <c r="D1382" s="314"/>
      <c r="E1382" s="315"/>
      <c r="F1382" s="283"/>
      <c r="G1382" s="314"/>
      <c r="H1382" s="316"/>
      <c r="I1382" s="314"/>
      <c r="J1382" s="318"/>
    </row>
    <row r="1383" spans="1:10" ht="13.5">
      <c r="A1383" s="332"/>
      <c r="B1383" s="255"/>
      <c r="C1383" s="325"/>
      <c r="D1383" s="328"/>
      <c r="E1383" s="327"/>
      <c r="F1383" s="273"/>
      <c r="G1383" s="385"/>
      <c r="H1383" s="272"/>
      <c r="I1383" s="273"/>
      <c r="J1383" s="329"/>
    </row>
    <row r="1384" spans="1:10" ht="13.5">
      <c r="A1384" s="332"/>
      <c r="B1384" s="255"/>
      <c r="C1384" s="325"/>
      <c r="D1384" s="328"/>
      <c r="E1384" s="327"/>
      <c r="F1384" s="273"/>
      <c r="G1384" s="385"/>
      <c r="H1384" s="272"/>
      <c r="I1384" s="273"/>
      <c r="J1384" s="329"/>
    </row>
    <row r="1385" spans="1:10" ht="13.5">
      <c r="A1385" s="332"/>
      <c r="B1385" s="255"/>
      <c r="C1385" s="325"/>
      <c r="D1385" s="328"/>
      <c r="E1385" s="327"/>
      <c r="F1385" s="273"/>
      <c r="G1385" s="385"/>
      <c r="H1385" s="272"/>
      <c r="I1385" s="273"/>
      <c r="J1385" s="329"/>
    </row>
    <row r="1386" spans="1:10" ht="13.5">
      <c r="A1386" s="332"/>
      <c r="B1386" s="255"/>
      <c r="C1386" s="325"/>
      <c r="D1386" s="328"/>
      <c r="E1386" s="327"/>
      <c r="F1386" s="273"/>
      <c r="G1386" s="385"/>
      <c r="H1386" s="272"/>
      <c r="I1386" s="273"/>
      <c r="J1386" s="329"/>
    </row>
    <row r="1387" spans="1:10" ht="13.5">
      <c r="A1387" s="280"/>
      <c r="B1387" s="335"/>
      <c r="C1387" s="313"/>
      <c r="D1387" s="314"/>
      <c r="E1387" s="315"/>
      <c r="F1387" s="283"/>
      <c r="G1387" s="314"/>
      <c r="H1387" s="316"/>
      <c r="I1387" s="314"/>
      <c r="J1387" s="318"/>
    </row>
    <row r="1388" spans="1:10" ht="13.5">
      <c r="A1388" s="332"/>
      <c r="B1388" s="255"/>
      <c r="C1388" s="325"/>
      <c r="D1388" s="328"/>
      <c r="E1388" s="327"/>
      <c r="F1388" s="273"/>
      <c r="G1388" s="385"/>
      <c r="H1388" s="272"/>
      <c r="I1388" s="273"/>
      <c r="J1388" s="329"/>
    </row>
    <row r="1389" spans="1:10" ht="13.5">
      <c r="A1389" s="332"/>
      <c r="B1389" s="255"/>
      <c r="C1389" s="325"/>
      <c r="D1389" s="328"/>
      <c r="E1389" s="327"/>
      <c r="F1389" s="273"/>
      <c r="G1389" s="385"/>
      <c r="H1389" s="272"/>
      <c r="I1389" s="273"/>
      <c r="J1389" s="329"/>
    </row>
    <row r="1390" spans="1:10" ht="13.5">
      <c r="A1390" s="332"/>
      <c r="B1390" s="255"/>
      <c r="C1390" s="325"/>
      <c r="D1390" s="328"/>
      <c r="E1390" s="327"/>
      <c r="F1390" s="273"/>
      <c r="G1390" s="385"/>
      <c r="H1390" s="272"/>
      <c r="I1390" s="273"/>
      <c r="J1390" s="329"/>
    </row>
    <row r="1391" spans="1:10" ht="13.5">
      <c r="A1391" s="332"/>
      <c r="B1391" s="255"/>
      <c r="C1391" s="325"/>
      <c r="D1391" s="328"/>
      <c r="E1391" s="327"/>
      <c r="F1391" s="273"/>
      <c r="G1391" s="385"/>
      <c r="H1391" s="272"/>
      <c r="I1391" s="273"/>
      <c r="J1391" s="329"/>
    </row>
    <row r="1392" spans="1:10" ht="13.5">
      <c r="A1392" s="280"/>
      <c r="B1392" s="335"/>
      <c r="C1392" s="313"/>
      <c r="D1392" s="314"/>
      <c r="E1392" s="315"/>
      <c r="F1392" s="283"/>
      <c r="G1392" s="314"/>
      <c r="H1392" s="316"/>
      <c r="I1392" s="314"/>
      <c r="J1392" s="318"/>
    </row>
    <row r="1393" spans="1:10" ht="13.5">
      <c r="A1393" s="332"/>
      <c r="B1393" s="255"/>
      <c r="C1393" s="325"/>
      <c r="D1393" s="328"/>
      <c r="E1393" s="327"/>
      <c r="F1393" s="273"/>
      <c r="G1393" s="385"/>
      <c r="H1393" s="272"/>
      <c r="I1393" s="273"/>
      <c r="J1393" s="329"/>
    </row>
    <row r="1394" spans="1:10" ht="13.5">
      <c r="A1394" s="332"/>
      <c r="B1394" s="255"/>
      <c r="C1394" s="325"/>
      <c r="D1394" s="328"/>
      <c r="E1394" s="327"/>
      <c r="F1394" s="273"/>
      <c r="G1394" s="385"/>
      <c r="H1394" s="272"/>
      <c r="I1394" s="273"/>
      <c r="J1394" s="329"/>
    </row>
    <row r="1395" spans="1:10" ht="13.5">
      <c r="A1395" s="332"/>
      <c r="B1395" s="255"/>
      <c r="C1395" s="325"/>
      <c r="D1395" s="328"/>
      <c r="E1395" s="327"/>
      <c r="F1395" s="273"/>
      <c r="G1395" s="385"/>
      <c r="H1395" s="272"/>
      <c r="I1395" s="273"/>
      <c r="J1395" s="329"/>
    </row>
    <row r="1396" spans="1:10" ht="13.5">
      <c r="A1396" s="332"/>
      <c r="B1396" s="255"/>
      <c r="C1396" s="325"/>
      <c r="D1396" s="328"/>
      <c r="E1396" s="327"/>
      <c r="F1396" s="273"/>
      <c r="G1396" s="385"/>
      <c r="H1396" s="272"/>
      <c r="I1396" s="273"/>
      <c r="J1396" s="329"/>
    </row>
    <row r="1397" spans="1:10" ht="13.5">
      <c r="A1397" s="280"/>
      <c r="B1397" s="335"/>
      <c r="C1397" s="313"/>
      <c r="D1397" s="314"/>
      <c r="E1397" s="315"/>
      <c r="F1397" s="283"/>
      <c r="G1397" s="314"/>
      <c r="H1397" s="316"/>
      <c r="I1397" s="314"/>
      <c r="J1397" s="318"/>
    </row>
    <row r="1398" spans="1:10" ht="13.5">
      <c r="A1398" s="332"/>
      <c r="B1398" s="255"/>
      <c r="C1398" s="325"/>
      <c r="D1398" s="328"/>
      <c r="E1398" s="327"/>
      <c r="F1398" s="273"/>
      <c r="G1398" s="385"/>
      <c r="H1398" s="272"/>
      <c r="I1398" s="273"/>
      <c r="J1398" s="329"/>
    </row>
    <row r="1399" spans="1:10" ht="13.5">
      <c r="A1399" s="332"/>
      <c r="B1399" s="255"/>
      <c r="C1399" s="325"/>
      <c r="D1399" s="328"/>
      <c r="E1399" s="327"/>
      <c r="F1399" s="273"/>
      <c r="G1399" s="385"/>
      <c r="H1399" s="272"/>
      <c r="I1399" s="273"/>
      <c r="J1399" s="329"/>
    </row>
    <row r="1400" spans="1:10" ht="13.5">
      <c r="A1400" s="332"/>
      <c r="B1400" s="255"/>
      <c r="C1400" s="325"/>
      <c r="D1400" s="328"/>
      <c r="E1400" s="327"/>
      <c r="F1400" s="273"/>
      <c r="G1400" s="385"/>
      <c r="H1400" s="272"/>
      <c r="I1400" s="273"/>
      <c r="J1400" s="329"/>
    </row>
    <row r="1401" spans="1:10" ht="13.5">
      <c r="A1401" s="332"/>
      <c r="B1401" s="255"/>
      <c r="C1401" s="325"/>
      <c r="D1401" s="328"/>
      <c r="E1401" s="327"/>
      <c r="F1401" s="273"/>
      <c r="G1401" s="385"/>
      <c r="H1401" s="272"/>
      <c r="I1401" s="273"/>
      <c r="J1401" s="329"/>
    </row>
    <row r="1402" spans="1:10" ht="13.5">
      <c r="A1402" s="280"/>
      <c r="B1402" s="335"/>
      <c r="C1402" s="313"/>
      <c r="D1402" s="314"/>
      <c r="E1402" s="315"/>
      <c r="F1402" s="283"/>
      <c r="G1402" s="314"/>
      <c r="H1402" s="316"/>
      <c r="I1402" s="314"/>
      <c r="J1402" s="318"/>
    </row>
    <row r="1403" spans="1:10" ht="13.5">
      <c r="A1403" s="332"/>
      <c r="B1403" s="255"/>
      <c r="C1403" s="325"/>
      <c r="D1403" s="328"/>
      <c r="E1403" s="327"/>
      <c r="F1403" s="273"/>
      <c r="G1403" s="385"/>
      <c r="H1403" s="272"/>
      <c r="I1403" s="273"/>
      <c r="J1403" s="329"/>
    </row>
    <row r="1404" spans="1:10" ht="13.5">
      <c r="A1404" s="332"/>
      <c r="B1404" s="255"/>
      <c r="C1404" s="325"/>
      <c r="D1404" s="328"/>
      <c r="E1404" s="327"/>
      <c r="F1404" s="273"/>
      <c r="G1404" s="385"/>
      <c r="H1404" s="272"/>
      <c r="I1404" s="273"/>
      <c r="J1404" s="329"/>
    </row>
    <row r="1405" spans="1:10" ht="13.5">
      <c r="A1405" s="332"/>
      <c r="B1405" s="255"/>
      <c r="C1405" s="325"/>
      <c r="D1405" s="328"/>
      <c r="E1405" s="327"/>
      <c r="F1405" s="273"/>
      <c r="G1405" s="385"/>
      <c r="H1405" s="272"/>
      <c r="I1405" s="273"/>
      <c r="J1405" s="329"/>
    </row>
    <row r="1406" spans="1:10" ht="13.5">
      <c r="A1406" s="332"/>
      <c r="B1406" s="255"/>
      <c r="C1406" s="325"/>
      <c r="D1406" s="328"/>
      <c r="E1406" s="327"/>
      <c r="F1406" s="273"/>
      <c r="G1406" s="385"/>
      <c r="H1406" s="272"/>
      <c r="I1406" s="273"/>
      <c r="J1406" s="329"/>
    </row>
    <row r="1407" spans="1:10" ht="13.5">
      <c r="A1407" s="280"/>
      <c r="B1407" s="335"/>
      <c r="C1407" s="313"/>
      <c r="D1407" s="283"/>
      <c r="E1407" s="315"/>
      <c r="F1407" s="283"/>
      <c r="G1407" s="283"/>
      <c r="H1407" s="365"/>
      <c r="I1407" s="283"/>
      <c r="J1407" s="318"/>
    </row>
    <row r="1408" spans="1:10" ht="13.5">
      <c r="A1408" s="332"/>
      <c r="B1408" s="255"/>
      <c r="C1408" s="325"/>
      <c r="D1408" s="328"/>
      <c r="E1408" s="327"/>
      <c r="F1408" s="273"/>
      <c r="G1408" s="385"/>
      <c r="H1408" s="272"/>
      <c r="I1408" s="273"/>
      <c r="J1408" s="329"/>
    </row>
    <row r="1409" spans="1:10" ht="13.5">
      <c r="A1409" s="332"/>
      <c r="B1409" s="255"/>
      <c r="C1409" s="325"/>
      <c r="D1409" s="328"/>
      <c r="E1409" s="327"/>
      <c r="F1409" s="273"/>
      <c r="G1409" s="385"/>
      <c r="H1409" s="272"/>
      <c r="I1409" s="273"/>
      <c r="J1409" s="329"/>
    </row>
    <row r="1410" spans="1:10" ht="13.5">
      <c r="A1410" s="332"/>
      <c r="B1410" s="255"/>
      <c r="C1410" s="325"/>
      <c r="D1410" s="328"/>
      <c r="E1410" s="327"/>
      <c r="F1410" s="273"/>
      <c r="G1410" s="385"/>
      <c r="H1410" s="272"/>
      <c r="I1410" s="273"/>
      <c r="J1410" s="329"/>
    </row>
    <row r="1411" spans="1:10" ht="13.5">
      <c r="A1411" s="332"/>
      <c r="B1411" s="255"/>
      <c r="C1411" s="325"/>
      <c r="D1411" s="328"/>
      <c r="E1411" s="327"/>
      <c r="F1411" s="273"/>
      <c r="G1411" s="385"/>
      <c r="H1411" s="272"/>
      <c r="I1411" s="273"/>
      <c r="J1411" s="329"/>
    </row>
    <row r="1412" spans="1:10" ht="13.5">
      <c r="A1412" s="280"/>
      <c r="B1412" s="335"/>
      <c r="C1412" s="313"/>
      <c r="D1412" s="283"/>
      <c r="E1412" s="315"/>
      <c r="F1412" s="283"/>
      <c r="G1412" s="283"/>
      <c r="H1412" s="365"/>
      <c r="I1412" s="283"/>
      <c r="J1412" s="318"/>
    </row>
    <row r="1413" spans="1:10" ht="13.5">
      <c r="A1413" s="332"/>
      <c r="B1413" s="255"/>
      <c r="C1413" s="325"/>
      <c r="D1413" s="328"/>
      <c r="E1413" s="327"/>
      <c r="F1413" s="273"/>
      <c r="G1413" s="385"/>
      <c r="H1413" s="272"/>
      <c r="I1413" s="273"/>
      <c r="J1413" s="329"/>
    </row>
    <row r="1414" spans="1:10" ht="13.5">
      <c r="A1414" s="332"/>
      <c r="B1414" s="255"/>
      <c r="C1414" s="325"/>
      <c r="D1414" s="328"/>
      <c r="E1414" s="327"/>
      <c r="F1414" s="273"/>
      <c r="G1414" s="385"/>
      <c r="H1414" s="272"/>
      <c r="I1414" s="273"/>
      <c r="J1414" s="329"/>
    </row>
    <row r="1415" spans="1:10" ht="13.5">
      <c r="A1415" s="332"/>
      <c r="B1415" s="255"/>
      <c r="C1415" s="325"/>
      <c r="D1415" s="328"/>
      <c r="E1415" s="327"/>
      <c r="F1415" s="273"/>
      <c r="G1415" s="385"/>
      <c r="H1415" s="272"/>
      <c r="I1415" s="273"/>
      <c r="J1415" s="329"/>
    </row>
    <row r="1416" spans="1:10" ht="13.5">
      <c r="A1416" s="332"/>
      <c r="B1416" s="255"/>
      <c r="C1416" s="325"/>
      <c r="D1416" s="328"/>
      <c r="E1416" s="327"/>
      <c r="F1416" s="273"/>
      <c r="G1416" s="385"/>
      <c r="H1416" s="272"/>
      <c r="I1416" s="273"/>
      <c r="J1416" s="329"/>
    </row>
    <row r="1417" spans="1:10" ht="13.5">
      <c r="A1417" s="280"/>
      <c r="B1417" s="335"/>
      <c r="C1417" s="313"/>
      <c r="D1417" s="283"/>
      <c r="E1417" s="315"/>
      <c r="F1417" s="283"/>
      <c r="G1417" s="283"/>
      <c r="H1417" s="365"/>
      <c r="I1417" s="283"/>
      <c r="J1417" s="318"/>
    </row>
    <row r="1418" spans="1:10" ht="13.5">
      <c r="A1418" s="332"/>
      <c r="B1418" s="255"/>
      <c r="C1418" s="325"/>
      <c r="D1418" s="328"/>
      <c r="E1418" s="327"/>
      <c r="F1418" s="273"/>
      <c r="G1418" s="385"/>
      <c r="H1418" s="272"/>
      <c r="I1418" s="273"/>
      <c r="J1418" s="329"/>
    </row>
    <row r="1419" spans="1:10" ht="13.5">
      <c r="A1419" s="332"/>
      <c r="B1419" s="255"/>
      <c r="C1419" s="325"/>
      <c r="D1419" s="328"/>
      <c r="E1419" s="327"/>
      <c r="F1419" s="273"/>
      <c r="G1419" s="385"/>
      <c r="H1419" s="272"/>
      <c r="I1419" s="273"/>
      <c r="J1419" s="329"/>
    </row>
    <row r="1420" spans="1:10" ht="13.5">
      <c r="A1420" s="332"/>
      <c r="B1420" s="255"/>
      <c r="C1420" s="325"/>
      <c r="D1420" s="328"/>
      <c r="E1420" s="327"/>
      <c r="F1420" s="273"/>
      <c r="G1420" s="385"/>
      <c r="H1420" s="272"/>
      <c r="I1420" s="273"/>
      <c r="J1420" s="329"/>
    </row>
    <row r="1421" spans="1:10" ht="13.5">
      <c r="A1421" s="332"/>
      <c r="B1421" s="255"/>
      <c r="C1421" s="325"/>
      <c r="D1421" s="328"/>
      <c r="E1421" s="327"/>
      <c r="F1421" s="273"/>
      <c r="G1421" s="385"/>
      <c r="H1421" s="272"/>
      <c r="I1421" s="273"/>
      <c r="J1421" s="329"/>
    </row>
    <row r="1422" spans="1:10" ht="13.5">
      <c r="A1422" s="280"/>
      <c r="B1422" s="335"/>
      <c r="C1422" s="313"/>
      <c r="D1422" s="283"/>
      <c r="E1422" s="315"/>
      <c r="F1422" s="283"/>
      <c r="G1422" s="283"/>
      <c r="H1422" s="365"/>
      <c r="I1422" s="283"/>
      <c r="J1422" s="318"/>
    </row>
    <row r="1423" spans="1:10" ht="13.5">
      <c r="A1423" s="332"/>
      <c r="B1423" s="255"/>
      <c r="C1423" s="325"/>
      <c r="D1423" s="328"/>
      <c r="E1423" s="327"/>
      <c r="F1423" s="273"/>
      <c r="G1423" s="385"/>
      <c r="H1423" s="272"/>
      <c r="I1423" s="273"/>
      <c r="J1423" s="329"/>
    </row>
    <row r="1424" spans="1:10" ht="13.5">
      <c r="A1424" s="332"/>
      <c r="B1424" s="255"/>
      <c r="C1424" s="325"/>
      <c r="D1424" s="328"/>
      <c r="E1424" s="327"/>
      <c r="F1424" s="273"/>
      <c r="G1424" s="385"/>
      <c r="H1424" s="272"/>
      <c r="I1424" s="273"/>
      <c r="J1424" s="329"/>
    </row>
    <row r="1425" spans="1:10" ht="13.5">
      <c r="A1425" s="332"/>
      <c r="B1425" s="255"/>
      <c r="C1425" s="325"/>
      <c r="D1425" s="328"/>
      <c r="E1425" s="327"/>
      <c r="F1425" s="273"/>
      <c r="G1425" s="385"/>
      <c r="H1425" s="272"/>
      <c r="I1425" s="273"/>
      <c r="J1425" s="329"/>
    </row>
    <row r="1426" spans="1:10" ht="13.5">
      <c r="A1426" s="332"/>
      <c r="B1426" s="255"/>
      <c r="C1426" s="325"/>
      <c r="D1426" s="328"/>
      <c r="E1426" s="327"/>
      <c r="F1426" s="273"/>
      <c r="G1426" s="385"/>
      <c r="H1426" s="272"/>
      <c r="I1426" s="273"/>
      <c r="J1426" s="329"/>
    </row>
    <row r="1427" spans="1:10" ht="13.5">
      <c r="A1427" s="280"/>
      <c r="B1427" s="335"/>
      <c r="C1427" s="313"/>
      <c r="D1427" s="283"/>
      <c r="E1427" s="315"/>
      <c r="F1427" s="283"/>
      <c r="G1427" s="314"/>
      <c r="H1427" s="316"/>
      <c r="I1427" s="314"/>
      <c r="J1427" s="318"/>
    </row>
    <row r="1428" spans="1:10" ht="13.5">
      <c r="A1428" s="332"/>
      <c r="B1428" s="255"/>
      <c r="C1428" s="325"/>
      <c r="D1428" s="328"/>
      <c r="E1428" s="327"/>
      <c r="F1428" s="273"/>
      <c r="G1428" s="385"/>
      <c r="H1428" s="272"/>
      <c r="I1428" s="273"/>
      <c r="J1428" s="329"/>
    </row>
    <row r="1429" spans="1:10" ht="13.5">
      <c r="A1429" s="332"/>
      <c r="B1429" s="255"/>
      <c r="C1429" s="325"/>
      <c r="D1429" s="328"/>
      <c r="E1429" s="327"/>
      <c r="F1429" s="273"/>
      <c r="G1429" s="385"/>
      <c r="H1429" s="272"/>
      <c r="I1429" s="273"/>
      <c r="J1429" s="329"/>
    </row>
    <row r="1430" spans="1:10" ht="13.5">
      <c r="A1430" s="332"/>
      <c r="B1430" s="255"/>
      <c r="C1430" s="325"/>
      <c r="D1430" s="328"/>
      <c r="E1430" s="327"/>
      <c r="F1430" s="273"/>
      <c r="G1430" s="385"/>
      <c r="H1430" s="272"/>
      <c r="I1430" s="273"/>
      <c r="J1430" s="329"/>
    </row>
    <row r="1431" spans="1:10" ht="13.5">
      <c r="A1431" s="332"/>
      <c r="B1431" s="255"/>
      <c r="C1431" s="325"/>
      <c r="D1431" s="328"/>
      <c r="E1431" s="327"/>
      <c r="F1431" s="273"/>
      <c r="G1431" s="385"/>
      <c r="H1431" s="272"/>
      <c r="I1431" s="273"/>
      <c r="J1431" s="329"/>
    </row>
    <row r="1432" spans="1:10" ht="13.5">
      <c r="A1432" s="280"/>
      <c r="B1432" s="335"/>
      <c r="C1432" s="313"/>
      <c r="D1432" s="314"/>
      <c r="E1432" s="315"/>
      <c r="F1432" s="283"/>
      <c r="G1432" s="314"/>
      <c r="H1432" s="316"/>
      <c r="I1432" s="314"/>
      <c r="J1432" s="318"/>
    </row>
    <row r="1433" spans="1:10" ht="13.5">
      <c r="A1433" s="332"/>
      <c r="B1433" s="255"/>
      <c r="C1433" s="325"/>
      <c r="D1433" s="328"/>
      <c r="E1433" s="327"/>
      <c r="F1433" s="273"/>
      <c r="G1433" s="385"/>
      <c r="H1433" s="272"/>
      <c r="I1433" s="273"/>
      <c r="J1433" s="329"/>
    </row>
    <row r="1434" spans="1:10" ht="13.5">
      <c r="A1434" s="332"/>
      <c r="B1434" s="255"/>
      <c r="C1434" s="325"/>
      <c r="D1434" s="328"/>
      <c r="E1434" s="327"/>
      <c r="F1434" s="273"/>
      <c r="G1434" s="385"/>
      <c r="H1434" s="272"/>
      <c r="I1434" s="273"/>
      <c r="J1434" s="329"/>
    </row>
    <row r="1435" spans="1:10" ht="13.5">
      <c r="A1435" s="332"/>
      <c r="B1435" s="255"/>
      <c r="C1435" s="325"/>
      <c r="D1435" s="328"/>
      <c r="E1435" s="327"/>
      <c r="F1435" s="273"/>
      <c r="G1435" s="385"/>
      <c r="H1435" s="272"/>
      <c r="I1435" s="273"/>
      <c r="J1435" s="329"/>
    </row>
    <row r="1436" spans="1:10" ht="13.5">
      <c r="A1436" s="332"/>
      <c r="B1436" s="255"/>
      <c r="C1436" s="325"/>
      <c r="D1436" s="328"/>
      <c r="E1436" s="327"/>
      <c r="F1436" s="273"/>
      <c r="G1436" s="385"/>
      <c r="H1436" s="272"/>
      <c r="I1436" s="273"/>
      <c r="J1436" s="329"/>
    </row>
    <row r="1437" spans="1:10" ht="13.5">
      <c r="A1437" s="280"/>
      <c r="B1437" s="335"/>
      <c r="C1437" s="313"/>
      <c r="D1437" s="314"/>
      <c r="E1437" s="315"/>
      <c r="F1437" s="283"/>
      <c r="G1437" s="314"/>
      <c r="H1437" s="316"/>
      <c r="I1437" s="314"/>
      <c r="J1437" s="318"/>
    </row>
    <row r="1438" spans="1:10" ht="13.5">
      <c r="A1438" s="332"/>
      <c r="B1438" s="255"/>
      <c r="C1438" s="325"/>
      <c r="D1438" s="328"/>
      <c r="E1438" s="327"/>
      <c r="F1438" s="273"/>
      <c r="G1438" s="385"/>
      <c r="H1438" s="272"/>
      <c r="I1438" s="273"/>
      <c r="J1438" s="329"/>
    </row>
    <row r="1439" spans="1:10" ht="13.5">
      <c r="A1439" s="332"/>
      <c r="B1439" s="255"/>
      <c r="C1439" s="325"/>
      <c r="D1439" s="328"/>
      <c r="E1439" s="327"/>
      <c r="F1439" s="273"/>
      <c r="G1439" s="385"/>
      <c r="H1439" s="272"/>
      <c r="I1439" s="273"/>
      <c r="J1439" s="329"/>
    </row>
    <row r="1440" spans="1:10" ht="13.5">
      <c r="A1440" s="332"/>
      <c r="B1440" s="255"/>
      <c r="C1440" s="325"/>
      <c r="D1440" s="328"/>
      <c r="E1440" s="327"/>
      <c r="F1440" s="273"/>
      <c r="G1440" s="385"/>
      <c r="H1440" s="272"/>
      <c r="I1440" s="273"/>
      <c r="J1440" s="329"/>
    </row>
    <row r="1441" spans="1:10" ht="13.5">
      <c r="A1441" s="332"/>
      <c r="B1441" s="255"/>
      <c r="C1441" s="325"/>
      <c r="D1441" s="328"/>
      <c r="E1441" s="327"/>
      <c r="F1441" s="273"/>
      <c r="G1441" s="385"/>
      <c r="H1441" s="272"/>
      <c r="I1441" s="273"/>
      <c r="J1441" s="329"/>
    </row>
    <row r="1442" spans="1:10" ht="13.5">
      <c r="A1442" s="280"/>
      <c r="B1442" s="335"/>
      <c r="C1442" s="313"/>
      <c r="D1442" s="314"/>
      <c r="E1442" s="315"/>
      <c r="F1442" s="283"/>
      <c r="G1442" s="314"/>
      <c r="H1442" s="316"/>
      <c r="I1442" s="314"/>
      <c r="J1442" s="318"/>
    </row>
    <row r="1443" spans="1:10" ht="13.5">
      <c r="A1443" s="332"/>
      <c r="B1443" s="255"/>
      <c r="C1443" s="325"/>
      <c r="D1443" s="328"/>
      <c r="E1443" s="327"/>
      <c r="F1443" s="273"/>
      <c r="G1443" s="385"/>
      <c r="H1443" s="272"/>
      <c r="I1443" s="273"/>
      <c r="J1443" s="329"/>
    </row>
    <row r="1444" spans="1:10" ht="13.5">
      <c r="A1444" s="332"/>
      <c r="B1444" s="255"/>
      <c r="C1444" s="325"/>
      <c r="D1444" s="328"/>
      <c r="E1444" s="327"/>
      <c r="F1444" s="273"/>
      <c r="G1444" s="385"/>
      <c r="H1444" s="272"/>
      <c r="I1444" s="273"/>
      <c r="J1444" s="329"/>
    </row>
    <row r="1445" spans="1:10" ht="13.5">
      <c r="A1445" s="332"/>
      <c r="B1445" s="255"/>
      <c r="C1445" s="325"/>
      <c r="D1445" s="328"/>
      <c r="E1445" s="327"/>
      <c r="F1445" s="273"/>
      <c r="G1445" s="385"/>
      <c r="H1445" s="272"/>
      <c r="I1445" s="273"/>
      <c r="J1445" s="329"/>
    </row>
    <row r="1446" spans="1:10" ht="13.5">
      <c r="A1446" s="332"/>
      <c r="B1446" s="255"/>
      <c r="C1446" s="325"/>
      <c r="D1446" s="328"/>
      <c r="E1446" s="327"/>
      <c r="F1446" s="273"/>
      <c r="G1446" s="385"/>
      <c r="H1446" s="272"/>
      <c r="I1446" s="273"/>
      <c r="J1446" s="329"/>
    </row>
    <row r="1447" spans="1:10" ht="13.5">
      <c r="A1447" s="263"/>
      <c r="B1447" s="264"/>
      <c r="C1447" s="265"/>
      <c r="D1447" s="266"/>
      <c r="E1447" s="267"/>
      <c r="F1447" s="268"/>
      <c r="G1447" s="311"/>
      <c r="H1447" s="274"/>
      <c r="I1447" s="268"/>
      <c r="J1447" s="271"/>
    </row>
    <row r="1448" spans="1:10" ht="13.5">
      <c r="A1448" s="332"/>
      <c r="B1448" s="255"/>
      <c r="C1448" s="325"/>
      <c r="D1448" s="328"/>
      <c r="E1448" s="327"/>
      <c r="F1448" s="273"/>
      <c r="G1448" s="385"/>
      <c r="H1448" s="272"/>
      <c r="I1448" s="273"/>
      <c r="J1448" s="329"/>
    </row>
    <row r="1449" spans="1:10" ht="13.5">
      <c r="A1449" s="332"/>
      <c r="B1449" s="255"/>
      <c r="C1449" s="325"/>
      <c r="D1449" s="328"/>
      <c r="E1449" s="327"/>
      <c r="F1449" s="273"/>
      <c r="G1449" s="385"/>
      <c r="H1449" s="272"/>
      <c r="I1449" s="273"/>
      <c r="J1449" s="329"/>
    </row>
    <row r="1450" spans="1:10" ht="13.5">
      <c r="A1450" s="280"/>
      <c r="B1450" s="335"/>
      <c r="C1450" s="313"/>
      <c r="D1450" s="314"/>
      <c r="E1450" s="315"/>
      <c r="F1450" s="283"/>
      <c r="G1450" s="314"/>
      <c r="H1450" s="316"/>
      <c r="I1450" s="314"/>
      <c r="J1450" s="318"/>
    </row>
    <row r="1451" spans="1:10" ht="13.5">
      <c r="A1451" s="332"/>
      <c r="B1451" s="255"/>
      <c r="C1451" s="325"/>
      <c r="D1451" s="328"/>
      <c r="E1451" s="327"/>
      <c r="F1451" s="273"/>
      <c r="G1451" s="385"/>
      <c r="H1451" s="272"/>
      <c r="I1451" s="273"/>
      <c r="J1451" s="329"/>
    </row>
    <row r="1452" spans="1:10" ht="13.5">
      <c r="A1452" s="332"/>
      <c r="B1452" s="255"/>
      <c r="C1452" s="325"/>
      <c r="D1452" s="328"/>
      <c r="E1452" s="327"/>
      <c r="F1452" s="273"/>
      <c r="G1452" s="385"/>
      <c r="H1452" s="272"/>
      <c r="I1452" s="273"/>
      <c r="J1452" s="329"/>
    </row>
    <row r="1453" spans="1:10" ht="13.5">
      <c r="A1453" s="332"/>
      <c r="B1453" s="255"/>
      <c r="C1453" s="325"/>
      <c r="D1453" s="328"/>
      <c r="E1453" s="327"/>
      <c r="F1453" s="273"/>
      <c r="G1453" s="385"/>
      <c r="H1453" s="272"/>
      <c r="I1453" s="273"/>
      <c r="J1453" s="329"/>
    </row>
    <row r="1454" spans="1:10" ht="13.5">
      <c r="A1454" s="332"/>
      <c r="B1454" s="255"/>
      <c r="C1454" s="325"/>
      <c r="D1454" s="328"/>
      <c r="E1454" s="327"/>
      <c r="F1454" s="273"/>
      <c r="G1454" s="385"/>
      <c r="H1454" s="272"/>
      <c r="I1454" s="273"/>
      <c r="J1454" s="329"/>
    </row>
    <row r="1455" spans="1:10" ht="13.5">
      <c r="A1455" s="280"/>
      <c r="B1455" s="335"/>
      <c r="C1455" s="313"/>
      <c r="D1455" s="314"/>
      <c r="E1455" s="315"/>
      <c r="F1455" s="283"/>
      <c r="G1455" s="314"/>
      <c r="H1455" s="316"/>
      <c r="I1455" s="314"/>
      <c r="J1455" s="318"/>
    </row>
    <row r="1456" spans="1:10" ht="13.5">
      <c r="A1456" s="332"/>
      <c r="B1456" s="255"/>
      <c r="C1456" s="325"/>
      <c r="D1456" s="328"/>
      <c r="E1456" s="327"/>
      <c r="F1456" s="273"/>
      <c r="G1456" s="385"/>
      <c r="H1456" s="272"/>
      <c r="I1456" s="273"/>
      <c r="J1456" s="329"/>
    </row>
    <row r="1457" spans="1:10" ht="13.5">
      <c r="A1457" s="332"/>
      <c r="B1457" s="255"/>
      <c r="C1457" s="325"/>
      <c r="D1457" s="328"/>
      <c r="E1457" s="327"/>
      <c r="F1457" s="273"/>
      <c r="G1457" s="385"/>
      <c r="H1457" s="272"/>
      <c r="I1457" s="273"/>
      <c r="J1457" s="329"/>
    </row>
    <row r="1458" spans="1:10" ht="13.5">
      <c r="A1458" s="332"/>
      <c r="B1458" s="255"/>
      <c r="C1458" s="325"/>
      <c r="D1458" s="328"/>
      <c r="E1458" s="327"/>
      <c r="F1458" s="273"/>
      <c r="G1458" s="385"/>
      <c r="H1458" s="272"/>
      <c r="I1458" s="273"/>
      <c r="J1458" s="329"/>
    </row>
    <row r="1459" spans="1:10" ht="13.5">
      <c r="A1459" s="332"/>
      <c r="B1459" s="255"/>
      <c r="C1459" s="325"/>
      <c r="D1459" s="328"/>
      <c r="E1459" s="327"/>
      <c r="F1459" s="273"/>
      <c r="G1459" s="385"/>
      <c r="H1459" s="272"/>
      <c r="I1459" s="273"/>
      <c r="J1459" s="329"/>
    </row>
    <row r="1460" spans="1:10" ht="13.5">
      <c r="A1460" s="280"/>
      <c r="B1460" s="335"/>
      <c r="C1460" s="313"/>
      <c r="D1460" s="314"/>
      <c r="E1460" s="315"/>
      <c r="F1460" s="283"/>
      <c r="G1460" s="314"/>
      <c r="H1460" s="316"/>
      <c r="I1460" s="314"/>
      <c r="J1460" s="318"/>
    </row>
    <row r="1461" spans="1:10" ht="13.5">
      <c r="A1461" s="332"/>
      <c r="B1461" s="255"/>
      <c r="C1461" s="325"/>
      <c r="D1461" s="328"/>
      <c r="E1461" s="327"/>
      <c r="F1461" s="273"/>
      <c r="G1461" s="385"/>
      <c r="H1461" s="272"/>
      <c r="I1461" s="273"/>
      <c r="J1461" s="329"/>
    </row>
    <row r="1462" spans="1:10" ht="13.5">
      <c r="A1462" s="332"/>
      <c r="B1462" s="255"/>
      <c r="C1462" s="325"/>
      <c r="D1462" s="328"/>
      <c r="E1462" s="327"/>
      <c r="F1462" s="273"/>
      <c r="G1462" s="385"/>
      <c r="H1462" s="272"/>
      <c r="I1462" s="273"/>
      <c r="J1462" s="329"/>
    </row>
    <row r="1463" spans="1:10" ht="13.5">
      <c r="A1463" s="332"/>
      <c r="B1463" s="255"/>
      <c r="C1463" s="325"/>
      <c r="D1463" s="328"/>
      <c r="E1463" s="327"/>
      <c r="F1463" s="273"/>
      <c r="G1463" s="385"/>
      <c r="H1463" s="272"/>
      <c r="I1463" s="273"/>
      <c r="J1463" s="329"/>
    </row>
    <row r="1464" spans="1:10" ht="13.5">
      <c r="A1464" s="332"/>
      <c r="B1464" s="255"/>
      <c r="C1464" s="325"/>
      <c r="D1464" s="328"/>
      <c r="E1464" s="327"/>
      <c r="F1464" s="273"/>
      <c r="G1464" s="385"/>
      <c r="H1464" s="272"/>
      <c r="I1464" s="273"/>
      <c r="J1464" s="329"/>
    </row>
    <row r="1465" spans="1:10" ht="13.5">
      <c r="A1465" s="280"/>
      <c r="B1465" s="335"/>
      <c r="C1465" s="313"/>
      <c r="D1465" s="283"/>
      <c r="E1465" s="315"/>
      <c r="F1465" s="283"/>
      <c r="G1465" s="314"/>
      <c r="H1465" s="316"/>
      <c r="I1465" s="314"/>
      <c r="J1465" s="318"/>
    </row>
    <row r="1466" spans="1:10" ht="13.5">
      <c r="A1466" s="332"/>
      <c r="B1466" s="255"/>
      <c r="C1466" s="325"/>
      <c r="D1466" s="328"/>
      <c r="E1466" s="327"/>
      <c r="F1466" s="273"/>
      <c r="G1466" s="385"/>
      <c r="H1466" s="272"/>
      <c r="I1466" s="273"/>
      <c r="J1466" s="329"/>
    </row>
    <row r="1467" spans="1:10" ht="13.5">
      <c r="A1467" s="332"/>
      <c r="B1467" s="255"/>
      <c r="C1467" s="325"/>
      <c r="D1467" s="328"/>
      <c r="E1467" s="327"/>
      <c r="F1467" s="273"/>
      <c r="G1467" s="385"/>
      <c r="H1467" s="272"/>
      <c r="I1467" s="273"/>
      <c r="J1467" s="329"/>
    </row>
    <row r="1468" spans="1:10" ht="13.5">
      <c r="A1468" s="332"/>
      <c r="B1468" s="255"/>
      <c r="C1468" s="325"/>
      <c r="D1468" s="328"/>
      <c r="E1468" s="327"/>
      <c r="F1468" s="273"/>
      <c r="G1468" s="385"/>
      <c r="H1468" s="272"/>
      <c r="I1468" s="273"/>
      <c r="J1468" s="329"/>
    </row>
    <row r="1469" spans="1:10" ht="13.5">
      <c r="A1469" s="332"/>
      <c r="B1469" s="255"/>
      <c r="C1469" s="325"/>
      <c r="D1469" s="328"/>
      <c r="E1469" s="327"/>
      <c r="F1469" s="273"/>
      <c r="G1469" s="385"/>
      <c r="H1469" s="272"/>
      <c r="I1469" s="273"/>
      <c r="J1469" s="329"/>
    </row>
    <row r="1470" spans="1:10" ht="13.5">
      <c r="A1470" s="263"/>
      <c r="B1470" s="264"/>
      <c r="C1470" s="265"/>
      <c r="D1470" s="266"/>
      <c r="E1470" s="267"/>
      <c r="F1470" s="268"/>
      <c r="G1470" s="311"/>
      <c r="H1470" s="274"/>
      <c r="I1470" s="268"/>
      <c r="J1470" s="271"/>
    </row>
    <row r="1471" spans="1:10" ht="13.5">
      <c r="A1471" s="298"/>
      <c r="B1471" s="341"/>
      <c r="C1471" s="256"/>
      <c r="D1471" s="261"/>
      <c r="E1471" s="286"/>
      <c r="F1471" s="259"/>
      <c r="G1471" s="261"/>
      <c r="H1471" s="276"/>
      <c r="I1471" s="261"/>
      <c r="J1471" s="301"/>
    </row>
    <row r="1472" spans="1:10" ht="13.5">
      <c r="A1472" s="298"/>
      <c r="B1472" s="341"/>
      <c r="C1472" s="256"/>
      <c r="D1472" s="261"/>
      <c r="E1472" s="286"/>
      <c r="F1472" s="259"/>
      <c r="G1472" s="261"/>
      <c r="H1472" s="276"/>
      <c r="I1472" s="261"/>
      <c r="J1472" s="301"/>
    </row>
    <row r="1473" spans="1:10" ht="13.5">
      <c r="A1473" s="298"/>
      <c r="B1473" s="341"/>
      <c r="C1473" s="256"/>
      <c r="D1473" s="261"/>
      <c r="E1473" s="286"/>
      <c r="F1473" s="259"/>
      <c r="G1473" s="261"/>
      <c r="H1473" s="276"/>
      <c r="I1473" s="261"/>
      <c r="J1473" s="301"/>
    </row>
    <row r="1474" spans="1:10" ht="13.5">
      <c r="A1474" s="298"/>
      <c r="B1474" s="341"/>
      <c r="C1474" s="256"/>
      <c r="D1474" s="261"/>
      <c r="E1474" s="286"/>
      <c r="F1474" s="259"/>
      <c r="G1474" s="261"/>
      <c r="H1474" s="276"/>
      <c r="I1474" s="261"/>
      <c r="J1474" s="301"/>
    </row>
    <row r="1475" spans="1:10" ht="13.5">
      <c r="A1475" s="280"/>
      <c r="B1475" s="335"/>
      <c r="C1475" s="313"/>
      <c r="D1475" s="314"/>
      <c r="E1475" s="315"/>
      <c r="F1475" s="283"/>
      <c r="G1475" s="314"/>
      <c r="H1475" s="316"/>
      <c r="I1475" s="314"/>
      <c r="J1475" s="318"/>
    </row>
    <row r="1476" spans="1:10" ht="13.5">
      <c r="A1476" s="332"/>
      <c r="B1476" s="255"/>
      <c r="C1476" s="325"/>
      <c r="D1476" s="328"/>
      <c r="E1476" s="327"/>
      <c r="F1476" s="273"/>
      <c r="G1476" s="385"/>
      <c r="H1476" s="272"/>
      <c r="I1476" s="273"/>
      <c r="J1476" s="329"/>
    </row>
    <row r="1477" spans="1:10" ht="13.5">
      <c r="A1477" s="332"/>
      <c r="B1477" s="255"/>
      <c r="C1477" s="325"/>
      <c r="D1477" s="328"/>
      <c r="E1477" s="327"/>
      <c r="F1477" s="273"/>
      <c r="G1477" s="385"/>
      <c r="H1477" s="272"/>
      <c r="I1477" s="273"/>
      <c r="J1477" s="329"/>
    </row>
    <row r="1478" spans="1:10" ht="13.5">
      <c r="A1478" s="332"/>
      <c r="B1478" s="255"/>
      <c r="C1478" s="325"/>
      <c r="D1478" s="328"/>
      <c r="E1478" s="327"/>
      <c r="F1478" s="273"/>
      <c r="G1478" s="385"/>
      <c r="H1478" s="272"/>
      <c r="I1478" s="273"/>
      <c r="J1478" s="329"/>
    </row>
    <row r="1479" spans="1:10" ht="13.5">
      <c r="A1479" s="280"/>
      <c r="B1479" s="335"/>
      <c r="C1479" s="313"/>
      <c r="D1479" s="283"/>
      <c r="E1479" s="315"/>
      <c r="F1479" s="283"/>
      <c r="G1479" s="314"/>
      <c r="H1479" s="316"/>
      <c r="I1479" s="314"/>
      <c r="J1479" s="318"/>
    </row>
    <row r="1480" spans="1:10" ht="13.5">
      <c r="A1480" s="332"/>
      <c r="B1480" s="255"/>
      <c r="C1480" s="325"/>
      <c r="D1480" s="328"/>
      <c r="E1480" s="327"/>
      <c r="F1480" s="273"/>
      <c r="G1480" s="385"/>
      <c r="H1480" s="272"/>
      <c r="I1480" s="273"/>
      <c r="J1480" s="329"/>
    </row>
    <row r="1481" spans="1:10" ht="13.5">
      <c r="A1481" s="332"/>
      <c r="B1481" s="255"/>
      <c r="C1481" s="325"/>
      <c r="D1481" s="328"/>
      <c r="E1481" s="327"/>
      <c r="F1481" s="273"/>
      <c r="G1481" s="385"/>
      <c r="H1481" s="272"/>
      <c r="I1481" s="273"/>
      <c r="J1481" s="329"/>
    </row>
    <row r="1482" spans="1:10" ht="13.5">
      <c r="A1482" s="332"/>
      <c r="B1482" s="255"/>
      <c r="C1482" s="325"/>
      <c r="D1482" s="328"/>
      <c r="E1482" s="327"/>
      <c r="F1482" s="273"/>
      <c r="G1482" s="385"/>
      <c r="H1482" s="272"/>
      <c r="I1482" s="273"/>
      <c r="J1482" s="329"/>
    </row>
    <row r="1483" spans="1:10" ht="13.5">
      <c r="A1483" s="280"/>
      <c r="B1483" s="335"/>
      <c r="C1483" s="313"/>
      <c r="D1483" s="283"/>
      <c r="E1483" s="315"/>
      <c r="F1483" s="283"/>
      <c r="G1483" s="314"/>
      <c r="H1483" s="316"/>
      <c r="I1483" s="314"/>
      <c r="J1483" s="318"/>
    </row>
    <row r="1484" spans="1:10" ht="13.5">
      <c r="A1484" s="332"/>
      <c r="B1484" s="255"/>
      <c r="C1484" s="325"/>
      <c r="D1484" s="328"/>
      <c r="E1484" s="327"/>
      <c r="F1484" s="273"/>
      <c r="G1484" s="385"/>
      <c r="H1484" s="272"/>
      <c r="I1484" s="273"/>
      <c r="J1484" s="329"/>
    </row>
    <row r="1485" spans="1:10" ht="13.5">
      <c r="A1485" s="332"/>
      <c r="B1485" s="255"/>
      <c r="C1485" s="325"/>
      <c r="D1485" s="328"/>
      <c r="E1485" s="327"/>
      <c r="F1485" s="273"/>
      <c r="G1485" s="385"/>
      <c r="H1485" s="272"/>
      <c r="I1485" s="273"/>
      <c r="J1485" s="329"/>
    </row>
    <row r="1486" spans="1:10" ht="13.5">
      <c r="A1486" s="332"/>
      <c r="B1486" s="255"/>
      <c r="C1486" s="325"/>
      <c r="D1486" s="328"/>
      <c r="E1486" s="327"/>
      <c r="F1486" s="273"/>
      <c r="G1486" s="385"/>
      <c r="H1486" s="272"/>
      <c r="I1486" s="273"/>
      <c r="J1486" s="329"/>
    </row>
    <row r="1487" spans="1:10" ht="13.5">
      <c r="A1487" s="280"/>
      <c r="B1487" s="335"/>
      <c r="C1487" s="313"/>
      <c r="D1487" s="283"/>
      <c r="E1487" s="315"/>
      <c r="F1487" s="283"/>
      <c r="G1487" s="314"/>
      <c r="H1487" s="316"/>
      <c r="I1487" s="314"/>
      <c r="J1487" s="318"/>
    </row>
    <row r="1488" spans="1:10" ht="13.5">
      <c r="A1488" s="332"/>
      <c r="B1488" s="255"/>
      <c r="C1488" s="325"/>
      <c r="D1488" s="328"/>
      <c r="E1488" s="327"/>
      <c r="F1488" s="273"/>
      <c r="G1488" s="385"/>
      <c r="H1488" s="272"/>
      <c r="I1488" s="273"/>
      <c r="J1488" s="329"/>
    </row>
    <row r="1489" spans="1:10" ht="13.5">
      <c r="A1489" s="332"/>
      <c r="B1489" s="255"/>
      <c r="C1489" s="325"/>
      <c r="D1489" s="328"/>
      <c r="E1489" s="327"/>
      <c r="F1489" s="273"/>
      <c r="G1489" s="385"/>
      <c r="H1489" s="272"/>
      <c r="I1489" s="273"/>
      <c r="J1489" s="329"/>
    </row>
    <row r="1490" spans="1:10" ht="13.5">
      <c r="A1490" s="332"/>
      <c r="B1490" s="255"/>
      <c r="C1490" s="325"/>
      <c r="D1490" s="328"/>
      <c r="E1490" s="327"/>
      <c r="F1490" s="273"/>
      <c r="G1490" s="385"/>
      <c r="H1490" s="272"/>
      <c r="I1490" s="273"/>
      <c r="J1490" s="329"/>
    </row>
    <row r="1491" spans="1:10" ht="13.5">
      <c r="A1491" s="280"/>
      <c r="B1491" s="335"/>
      <c r="C1491" s="313"/>
      <c r="D1491" s="283"/>
      <c r="E1491" s="315"/>
      <c r="F1491" s="283"/>
      <c r="G1491" s="314"/>
      <c r="H1491" s="316"/>
      <c r="I1491" s="314"/>
      <c r="J1491" s="318"/>
    </row>
    <row r="1492" spans="1:10" ht="13.5">
      <c r="A1492" s="332"/>
      <c r="B1492" s="255"/>
      <c r="C1492" s="325"/>
      <c r="D1492" s="328"/>
      <c r="E1492" s="327"/>
      <c r="F1492" s="273"/>
      <c r="G1492" s="385"/>
      <c r="H1492" s="272"/>
      <c r="I1492" s="273"/>
      <c r="J1492" s="329"/>
    </row>
    <row r="1493" spans="1:10" ht="13.5">
      <c r="A1493" s="332"/>
      <c r="B1493" s="255"/>
      <c r="C1493" s="325"/>
      <c r="D1493" s="328"/>
      <c r="E1493" s="327"/>
      <c r="F1493" s="273"/>
      <c r="G1493" s="385"/>
      <c r="H1493" s="272"/>
      <c r="I1493" s="273"/>
      <c r="J1493" s="329"/>
    </row>
    <row r="1494" spans="1:10" ht="13.5">
      <c r="A1494" s="332"/>
      <c r="B1494" s="255"/>
      <c r="C1494" s="325"/>
      <c r="D1494" s="328"/>
      <c r="E1494" s="327"/>
      <c r="F1494" s="273"/>
      <c r="G1494" s="385"/>
      <c r="H1494" s="272"/>
      <c r="I1494" s="273"/>
      <c r="J1494" s="329"/>
    </row>
    <row r="1495" spans="1:10" ht="13.5">
      <c r="A1495" s="280"/>
      <c r="B1495" s="335"/>
      <c r="C1495" s="313"/>
      <c r="D1495" s="283"/>
      <c r="E1495" s="315"/>
      <c r="F1495" s="283"/>
      <c r="G1495" s="314"/>
      <c r="H1495" s="316"/>
      <c r="I1495" s="314"/>
      <c r="J1495" s="318"/>
    </row>
    <row r="1496" spans="1:10" ht="13.5">
      <c r="A1496" s="332"/>
      <c r="B1496" s="255"/>
      <c r="C1496" s="325"/>
      <c r="D1496" s="328"/>
      <c r="E1496" s="327"/>
      <c r="F1496" s="273"/>
      <c r="G1496" s="385"/>
      <c r="H1496" s="272"/>
      <c r="I1496" s="273"/>
      <c r="J1496" s="329"/>
    </row>
    <row r="1497" spans="1:10" ht="13.5">
      <c r="A1497" s="332"/>
      <c r="B1497" s="255"/>
      <c r="C1497" s="325"/>
      <c r="D1497" s="328"/>
      <c r="E1497" s="327"/>
      <c r="F1497" s="273"/>
      <c r="G1497" s="385"/>
      <c r="H1497" s="272"/>
      <c r="I1497" s="273"/>
      <c r="J1497" s="329"/>
    </row>
    <row r="1498" spans="1:10" ht="13.5">
      <c r="A1498" s="332"/>
      <c r="B1498" s="255"/>
      <c r="C1498" s="325"/>
      <c r="D1498" s="328"/>
      <c r="E1498" s="327"/>
      <c r="F1498" s="273"/>
      <c r="G1498" s="385"/>
      <c r="H1498" s="272"/>
      <c r="I1498" s="273"/>
      <c r="J1498" s="329"/>
    </row>
    <row r="1499" spans="1:10" ht="13.5">
      <c r="A1499" s="280"/>
      <c r="B1499" s="335"/>
      <c r="C1499" s="313"/>
      <c r="D1499" s="314"/>
      <c r="E1499" s="315"/>
      <c r="F1499" s="283"/>
      <c r="G1499" s="314"/>
      <c r="H1499" s="316"/>
      <c r="I1499" s="314"/>
      <c r="J1499" s="318"/>
    </row>
    <row r="1500" spans="1:10" ht="13.5">
      <c r="A1500" s="332"/>
      <c r="B1500" s="255"/>
      <c r="C1500" s="325"/>
      <c r="D1500" s="328"/>
      <c r="E1500" s="327"/>
      <c r="F1500" s="273"/>
      <c r="G1500" s="385"/>
      <c r="H1500" s="272"/>
      <c r="I1500" s="273"/>
      <c r="J1500" s="329"/>
    </row>
    <row r="1501" spans="1:10" ht="13.5">
      <c r="A1501" s="280"/>
      <c r="B1501" s="335"/>
      <c r="C1501" s="313"/>
      <c r="D1501" s="314"/>
      <c r="E1501" s="315"/>
      <c r="F1501" s="283"/>
      <c r="G1501" s="314"/>
      <c r="H1501" s="316"/>
      <c r="I1501" s="314"/>
      <c r="J1501" s="318"/>
    </row>
    <row r="1502" spans="1:10" ht="13.5">
      <c r="A1502" s="332"/>
      <c r="B1502" s="255"/>
      <c r="C1502" s="325"/>
      <c r="D1502" s="328"/>
      <c r="E1502" s="327"/>
      <c r="F1502" s="273"/>
      <c r="G1502" s="385"/>
      <c r="H1502" s="272"/>
      <c r="I1502" s="273"/>
      <c r="J1502" s="329"/>
    </row>
    <row r="1503" spans="1:10" ht="13.5">
      <c r="A1503" s="280"/>
      <c r="B1503" s="335"/>
      <c r="C1503" s="313"/>
      <c r="D1503" s="314"/>
      <c r="E1503" s="315"/>
      <c r="F1503" s="283"/>
      <c r="G1503" s="314"/>
      <c r="H1503" s="316"/>
      <c r="I1503" s="314"/>
      <c r="J1503" s="318"/>
    </row>
    <row r="1504" spans="1:10" ht="13.5">
      <c r="A1504" s="332"/>
      <c r="B1504" s="255"/>
      <c r="C1504" s="325"/>
      <c r="D1504" s="328"/>
      <c r="E1504" s="327"/>
      <c r="F1504" s="273"/>
      <c r="G1504" s="326"/>
      <c r="H1504" s="272"/>
      <c r="I1504" s="273"/>
      <c r="J1504" s="329"/>
    </row>
    <row r="1505" spans="1:10" ht="13.5">
      <c r="A1505" s="332"/>
      <c r="B1505" s="255"/>
      <c r="C1505" s="325"/>
      <c r="D1505" s="328"/>
      <c r="E1505" s="327"/>
      <c r="F1505" s="273"/>
      <c r="G1505" s="326"/>
      <c r="H1505" s="272"/>
      <c r="I1505" s="273"/>
      <c r="J1505" s="329"/>
    </row>
    <row r="1506" spans="1:10" ht="13.5">
      <c r="A1506" s="332"/>
      <c r="B1506" s="255"/>
      <c r="C1506" s="325"/>
      <c r="D1506" s="328"/>
      <c r="E1506" s="327"/>
      <c r="F1506" s="273"/>
      <c r="G1506" s="326"/>
      <c r="H1506" s="272"/>
      <c r="I1506" s="273"/>
      <c r="J1506" s="329"/>
    </row>
    <row r="1507" spans="1:10" ht="13.5">
      <c r="A1507" s="332"/>
      <c r="B1507" s="255"/>
      <c r="C1507" s="325"/>
      <c r="D1507" s="328"/>
      <c r="E1507" s="327"/>
      <c r="F1507" s="273"/>
      <c r="G1507" s="326"/>
      <c r="H1507" s="272"/>
      <c r="I1507" s="273"/>
      <c r="J1507" s="329"/>
    </row>
    <row r="1508" spans="1:10" ht="13.5">
      <c r="A1508" s="280"/>
      <c r="B1508" s="335"/>
      <c r="C1508" s="313"/>
      <c r="D1508" s="314"/>
      <c r="E1508" s="315"/>
      <c r="F1508" s="283"/>
      <c r="G1508" s="314"/>
      <c r="H1508" s="316"/>
      <c r="I1508" s="314"/>
      <c r="J1508" s="318"/>
    </row>
    <row r="1509" spans="1:10" ht="13.5">
      <c r="A1509" s="332"/>
      <c r="B1509" s="255"/>
      <c r="C1509" s="325"/>
      <c r="D1509" s="328"/>
      <c r="E1509" s="327"/>
      <c r="F1509" s="273"/>
      <c r="G1509" s="326"/>
      <c r="H1509" s="272"/>
      <c r="I1509" s="273"/>
      <c r="J1509" s="329"/>
    </row>
    <row r="1510" spans="1:10" ht="13.5">
      <c r="A1510" s="332"/>
      <c r="B1510" s="255"/>
      <c r="C1510" s="325"/>
      <c r="D1510" s="328"/>
      <c r="E1510" s="327"/>
      <c r="F1510" s="273"/>
      <c r="G1510" s="326"/>
      <c r="H1510" s="272"/>
      <c r="I1510" s="273"/>
      <c r="J1510" s="329"/>
    </row>
    <row r="1511" spans="1:10" ht="13.5">
      <c r="A1511" s="332"/>
      <c r="B1511" s="255"/>
      <c r="C1511" s="325"/>
      <c r="D1511" s="328"/>
      <c r="E1511" s="327"/>
      <c r="F1511" s="273"/>
      <c r="G1511" s="326"/>
      <c r="H1511" s="272"/>
      <c r="I1511" s="273"/>
      <c r="J1511" s="329"/>
    </row>
    <row r="1512" spans="1:10" ht="13.5">
      <c r="A1512" s="332"/>
      <c r="B1512" s="255"/>
      <c r="C1512" s="325"/>
      <c r="D1512" s="328"/>
      <c r="E1512" s="327"/>
      <c r="F1512" s="273"/>
      <c r="G1512" s="326"/>
      <c r="H1512" s="272"/>
      <c r="I1512" s="273"/>
      <c r="J1512" s="329"/>
    </row>
    <row r="1513" spans="1:10" ht="13.5">
      <c r="A1513" s="280"/>
      <c r="B1513" s="335"/>
      <c r="C1513" s="313"/>
      <c r="D1513" s="314"/>
      <c r="E1513" s="315"/>
      <c r="F1513" s="283"/>
      <c r="G1513" s="314"/>
      <c r="H1513" s="316"/>
      <c r="I1513" s="314"/>
      <c r="J1513" s="318"/>
    </row>
    <row r="1514" spans="1:10" ht="13.5">
      <c r="A1514" s="332"/>
      <c r="B1514" s="255"/>
      <c r="C1514" s="325"/>
      <c r="D1514" s="328"/>
      <c r="E1514" s="327"/>
      <c r="F1514" s="273"/>
      <c r="G1514" s="385"/>
      <c r="H1514" s="272"/>
      <c r="I1514" s="273"/>
      <c r="J1514" s="329"/>
    </row>
    <row r="1515" spans="1:10" ht="13.5">
      <c r="A1515" s="332"/>
      <c r="B1515" s="255"/>
      <c r="C1515" s="325"/>
      <c r="D1515" s="328"/>
      <c r="E1515" s="327"/>
      <c r="F1515" s="273"/>
      <c r="G1515" s="385"/>
      <c r="H1515" s="272"/>
      <c r="I1515" s="273"/>
      <c r="J1515" s="329"/>
    </row>
    <row r="1516" spans="1:10" ht="13.5">
      <c r="A1516" s="332"/>
      <c r="B1516" s="255"/>
      <c r="C1516" s="325"/>
      <c r="D1516" s="328"/>
      <c r="E1516" s="327"/>
      <c r="F1516" s="273"/>
      <c r="G1516" s="385"/>
      <c r="H1516" s="272"/>
      <c r="I1516" s="273"/>
      <c r="J1516" s="329"/>
    </row>
    <row r="1517" spans="1:10" ht="13.5">
      <c r="A1517" s="332"/>
      <c r="B1517" s="255"/>
      <c r="C1517" s="325"/>
      <c r="D1517" s="328"/>
      <c r="E1517" s="327"/>
      <c r="F1517" s="273"/>
      <c r="G1517" s="385"/>
      <c r="H1517" s="272"/>
      <c r="I1517" s="273"/>
      <c r="J1517" s="329"/>
    </row>
    <row r="1518" spans="1:10" ht="13.5">
      <c r="A1518" s="280"/>
      <c r="B1518" s="335"/>
      <c r="C1518" s="313"/>
      <c r="D1518" s="314"/>
      <c r="E1518" s="315"/>
      <c r="F1518" s="283"/>
      <c r="G1518" s="314"/>
      <c r="H1518" s="316"/>
      <c r="I1518" s="314"/>
      <c r="J1518" s="318"/>
    </row>
    <row r="1519" spans="1:10" ht="13.5">
      <c r="A1519" s="332"/>
      <c r="B1519" s="255"/>
      <c r="C1519" s="325"/>
      <c r="D1519" s="328"/>
      <c r="E1519" s="327"/>
      <c r="F1519" s="273"/>
      <c r="G1519" s="385"/>
      <c r="H1519" s="272"/>
      <c r="I1519" s="273"/>
      <c r="J1519" s="329"/>
    </row>
    <row r="1520" spans="1:10" ht="13.5">
      <c r="A1520" s="332"/>
      <c r="B1520" s="255"/>
      <c r="C1520" s="325"/>
      <c r="D1520" s="328"/>
      <c r="E1520" s="327"/>
      <c r="F1520" s="273"/>
      <c r="G1520" s="385"/>
      <c r="H1520" s="272"/>
      <c r="I1520" s="273"/>
      <c r="J1520" s="329"/>
    </row>
    <row r="1521" spans="1:10" ht="13.5">
      <c r="A1521" s="332"/>
      <c r="B1521" s="255"/>
      <c r="C1521" s="325"/>
      <c r="D1521" s="328"/>
      <c r="E1521" s="327"/>
      <c r="F1521" s="273"/>
      <c r="G1521" s="385"/>
      <c r="H1521" s="272"/>
      <c r="I1521" s="273"/>
      <c r="J1521" s="329"/>
    </row>
    <row r="1522" spans="1:10" ht="13.5">
      <c r="A1522" s="332"/>
      <c r="B1522" s="255"/>
      <c r="C1522" s="325"/>
      <c r="D1522" s="328"/>
      <c r="E1522" s="327"/>
      <c r="F1522" s="273"/>
      <c r="G1522" s="385"/>
      <c r="H1522" s="272"/>
      <c r="I1522" s="273"/>
      <c r="J1522" s="329"/>
    </row>
    <row r="1523" spans="1:10" ht="13.5">
      <c r="A1523" s="280"/>
      <c r="B1523" s="335"/>
      <c r="C1523" s="313"/>
      <c r="D1523" s="314"/>
      <c r="E1523" s="315"/>
      <c r="F1523" s="283"/>
      <c r="G1523" s="314"/>
      <c r="H1523" s="316"/>
      <c r="I1523" s="314"/>
      <c r="J1523" s="318"/>
    </row>
    <row r="1524" spans="1:10" ht="13.5">
      <c r="A1524" s="332"/>
      <c r="B1524" s="255"/>
      <c r="C1524" s="325"/>
      <c r="D1524" s="328"/>
      <c r="E1524" s="327"/>
      <c r="F1524" s="273"/>
      <c r="G1524" s="385"/>
      <c r="H1524" s="272"/>
      <c r="I1524" s="273"/>
      <c r="J1524" s="329"/>
    </row>
    <row r="1525" spans="1:10" ht="13.5">
      <c r="A1525" s="332"/>
      <c r="B1525" s="255"/>
      <c r="C1525" s="325"/>
      <c r="D1525" s="328"/>
      <c r="E1525" s="327"/>
      <c r="F1525" s="273"/>
      <c r="G1525" s="385"/>
      <c r="H1525" s="272"/>
      <c r="I1525" s="273"/>
      <c r="J1525" s="329"/>
    </row>
    <row r="1526" spans="1:10" ht="13.5">
      <c r="A1526" s="332"/>
      <c r="B1526" s="255"/>
      <c r="C1526" s="325"/>
      <c r="D1526" s="328"/>
      <c r="E1526" s="327"/>
      <c r="F1526" s="273"/>
      <c r="G1526" s="385"/>
      <c r="H1526" s="272"/>
      <c r="I1526" s="273"/>
      <c r="J1526" s="329"/>
    </row>
    <row r="1527" spans="1:10" ht="13.5">
      <c r="A1527" s="332"/>
      <c r="B1527" s="255"/>
      <c r="C1527" s="325"/>
      <c r="D1527" s="328"/>
      <c r="E1527" s="327"/>
      <c r="F1527" s="273"/>
      <c r="G1527" s="385"/>
      <c r="H1527" s="272"/>
      <c r="I1527" s="273"/>
      <c r="J1527" s="329"/>
    </row>
    <row r="1528" spans="1:10" ht="13.5">
      <c r="A1528" s="280"/>
      <c r="B1528" s="335"/>
      <c r="C1528" s="313"/>
      <c r="D1528" s="314"/>
      <c r="E1528" s="315"/>
      <c r="F1528" s="283"/>
      <c r="G1528" s="314"/>
      <c r="H1528" s="316"/>
      <c r="I1528" s="314"/>
      <c r="J1528" s="318"/>
    </row>
    <row r="1529" spans="1:10" ht="13.5">
      <c r="A1529" s="332"/>
      <c r="B1529" s="255"/>
      <c r="C1529" s="325"/>
      <c r="D1529" s="328"/>
      <c r="E1529" s="327"/>
      <c r="F1529" s="273"/>
      <c r="G1529" s="385"/>
      <c r="H1529" s="272"/>
      <c r="I1529" s="273"/>
      <c r="J1529" s="329"/>
    </row>
    <row r="1530" spans="1:10" ht="13.5">
      <c r="A1530" s="332"/>
      <c r="B1530" s="255"/>
      <c r="C1530" s="325"/>
      <c r="D1530" s="328"/>
      <c r="E1530" s="327"/>
      <c r="F1530" s="273"/>
      <c r="G1530" s="385"/>
      <c r="H1530" s="272"/>
      <c r="I1530" s="273"/>
      <c r="J1530" s="329"/>
    </row>
    <row r="1531" spans="1:10" ht="13.5">
      <c r="A1531" s="332"/>
      <c r="B1531" s="255"/>
      <c r="C1531" s="325"/>
      <c r="D1531" s="328"/>
      <c r="E1531" s="327"/>
      <c r="F1531" s="273"/>
      <c r="G1531" s="385"/>
      <c r="H1531" s="272"/>
      <c r="I1531" s="273"/>
      <c r="J1531" s="329"/>
    </row>
    <row r="1532" spans="1:10" ht="13.5">
      <c r="A1532" s="332"/>
      <c r="B1532" s="255"/>
      <c r="C1532" s="325"/>
      <c r="D1532" s="328"/>
      <c r="E1532" s="327"/>
      <c r="F1532" s="273"/>
      <c r="G1532" s="385"/>
      <c r="H1532" s="272"/>
      <c r="I1532" s="273"/>
      <c r="J1532" s="329"/>
    </row>
    <row r="1533" spans="1:10" ht="13.5">
      <c r="A1533" s="280"/>
      <c r="B1533" s="335"/>
      <c r="C1533" s="313"/>
      <c r="D1533" s="314"/>
      <c r="E1533" s="315"/>
      <c r="F1533" s="283"/>
      <c r="G1533" s="314"/>
      <c r="H1533" s="316"/>
      <c r="I1533" s="314"/>
      <c r="J1533" s="318"/>
    </row>
    <row r="1534" spans="1:10" ht="13.5">
      <c r="A1534" s="332"/>
      <c r="B1534" s="255"/>
      <c r="C1534" s="325"/>
      <c r="D1534" s="328"/>
      <c r="E1534" s="327"/>
      <c r="F1534" s="273"/>
      <c r="G1534" s="385"/>
      <c r="H1534" s="272"/>
      <c r="I1534" s="273"/>
      <c r="J1534" s="329"/>
    </row>
    <row r="1535" spans="1:10" ht="13.5">
      <c r="A1535" s="332"/>
      <c r="B1535" s="255"/>
      <c r="C1535" s="325"/>
      <c r="D1535" s="328"/>
      <c r="E1535" s="327"/>
      <c r="F1535" s="273"/>
      <c r="G1535" s="385"/>
      <c r="H1535" s="272"/>
      <c r="I1535" s="273"/>
      <c r="J1535" s="329"/>
    </row>
    <row r="1536" spans="1:10" ht="13.5">
      <c r="A1536" s="332"/>
      <c r="B1536" s="255"/>
      <c r="C1536" s="325"/>
      <c r="D1536" s="328"/>
      <c r="E1536" s="327"/>
      <c r="F1536" s="273"/>
      <c r="G1536" s="385"/>
      <c r="H1536" s="272"/>
      <c r="I1536" s="273"/>
      <c r="J1536" s="329"/>
    </row>
    <row r="1537" spans="1:10" ht="13.5">
      <c r="A1537" s="332"/>
      <c r="B1537" s="255"/>
      <c r="C1537" s="325"/>
      <c r="D1537" s="328"/>
      <c r="E1537" s="327"/>
      <c r="F1537" s="273"/>
      <c r="G1537" s="385"/>
      <c r="H1537" s="272"/>
      <c r="I1537" s="273"/>
      <c r="J1537" s="329"/>
    </row>
    <row r="1538" spans="1:10" ht="13.5">
      <c r="A1538" s="280"/>
      <c r="B1538" s="335"/>
      <c r="C1538" s="313"/>
      <c r="D1538" s="314"/>
      <c r="E1538" s="315"/>
      <c r="F1538" s="283"/>
      <c r="G1538" s="314"/>
      <c r="H1538" s="316"/>
      <c r="I1538" s="314"/>
      <c r="J1538" s="318"/>
    </row>
    <row r="1539" spans="1:10" ht="13.5">
      <c r="A1539" s="332"/>
      <c r="B1539" s="255"/>
      <c r="C1539" s="325"/>
      <c r="D1539" s="328"/>
      <c r="E1539" s="327"/>
      <c r="F1539" s="273"/>
      <c r="G1539" s="385"/>
      <c r="H1539" s="272"/>
      <c r="I1539" s="273"/>
      <c r="J1539" s="329"/>
    </row>
    <row r="1540" spans="1:10" ht="13.5">
      <c r="A1540" s="280"/>
      <c r="B1540" s="335"/>
      <c r="C1540" s="313"/>
      <c r="D1540" s="314"/>
      <c r="E1540" s="315"/>
      <c r="F1540" s="283"/>
      <c r="G1540" s="314"/>
      <c r="H1540" s="316"/>
      <c r="I1540" s="314"/>
      <c r="J1540" s="318"/>
    </row>
    <row r="1541" spans="1:10" ht="13.5">
      <c r="A1541" s="332"/>
      <c r="B1541" s="255"/>
      <c r="C1541" s="325"/>
      <c r="D1541" s="328"/>
      <c r="E1541" s="327"/>
      <c r="F1541" s="273"/>
      <c r="G1541" s="326"/>
      <c r="H1541" s="272"/>
      <c r="I1541" s="273"/>
      <c r="J1541" s="329"/>
    </row>
    <row r="1542" spans="1:10" ht="13.5">
      <c r="A1542" s="280"/>
      <c r="B1542" s="335"/>
      <c r="C1542" s="313"/>
      <c r="D1542" s="314"/>
      <c r="E1542" s="315"/>
      <c r="F1542" s="283"/>
      <c r="G1542" s="314"/>
      <c r="H1542" s="316"/>
      <c r="I1542" s="314"/>
      <c r="J1542" s="318"/>
    </row>
    <row r="1543" spans="1:10" ht="13.5">
      <c r="A1543" s="332"/>
      <c r="B1543" s="255"/>
      <c r="C1543" s="325"/>
      <c r="D1543" s="328"/>
      <c r="E1543" s="327"/>
      <c r="F1543" s="273"/>
      <c r="G1543" s="385"/>
      <c r="H1543" s="272"/>
      <c r="I1543" s="273"/>
      <c r="J1543" s="329"/>
    </row>
    <row r="1544" spans="1:10" ht="13.5">
      <c r="A1544" s="280"/>
      <c r="B1544" s="335"/>
      <c r="C1544" s="313"/>
      <c r="D1544" s="314"/>
      <c r="E1544" s="315"/>
      <c r="F1544" s="283"/>
      <c r="G1544" s="314"/>
      <c r="H1544" s="316"/>
      <c r="I1544" s="314"/>
      <c r="J1544" s="318"/>
    </row>
    <row r="1545" spans="1:10" ht="13.5">
      <c r="A1545" s="332"/>
      <c r="B1545" s="255"/>
      <c r="C1545" s="325"/>
      <c r="D1545" s="328"/>
      <c r="E1545" s="327"/>
      <c r="F1545" s="273"/>
      <c r="G1545" s="328"/>
      <c r="H1545" s="291"/>
      <c r="I1545" s="273"/>
      <c r="J1545" s="329"/>
    </row>
    <row r="1546" spans="1:10" ht="13.5">
      <c r="A1546" s="332"/>
      <c r="B1546" s="255"/>
      <c r="C1546" s="325"/>
      <c r="D1546" s="328"/>
      <c r="E1546" s="327"/>
      <c r="F1546" s="273"/>
      <c r="G1546" s="328"/>
      <c r="H1546" s="291"/>
      <c r="I1546" s="273"/>
      <c r="J1546" s="329"/>
    </row>
    <row r="1547" spans="1:10" ht="13.5">
      <c r="A1547" s="332"/>
      <c r="B1547" s="255"/>
      <c r="C1547" s="325"/>
      <c r="D1547" s="328"/>
      <c r="E1547" s="327"/>
      <c r="F1547" s="273"/>
      <c r="G1547" s="328"/>
      <c r="H1547" s="291"/>
      <c r="I1547" s="273"/>
      <c r="J1547" s="329"/>
    </row>
    <row r="1548" spans="1:10" ht="13.5">
      <c r="A1548" s="332"/>
      <c r="B1548" s="255"/>
      <c r="C1548" s="325"/>
      <c r="D1548" s="328"/>
      <c r="E1548" s="327"/>
      <c r="F1548" s="273"/>
      <c r="G1548" s="328"/>
      <c r="H1548" s="291"/>
      <c r="I1548" s="273"/>
      <c r="J1548" s="329"/>
    </row>
    <row r="1549" spans="1:10" ht="13.5">
      <c r="A1549" s="280"/>
      <c r="B1549" s="335"/>
      <c r="C1549" s="313"/>
      <c r="D1549" s="314"/>
      <c r="E1549" s="315"/>
      <c r="F1549" s="283"/>
      <c r="G1549" s="314"/>
      <c r="H1549" s="316"/>
      <c r="I1549" s="314"/>
      <c r="J1549" s="318"/>
    </row>
    <row r="1550" spans="1:10" ht="13.5">
      <c r="A1550" s="332"/>
      <c r="B1550" s="255"/>
      <c r="C1550" s="325"/>
      <c r="D1550" s="328"/>
      <c r="E1550" s="327"/>
      <c r="F1550" s="273"/>
      <c r="G1550" s="385"/>
      <c r="H1550" s="272"/>
      <c r="I1550" s="273"/>
      <c r="J1550" s="329"/>
    </row>
    <row r="1551" spans="1:10" ht="13.5">
      <c r="A1551" s="332"/>
      <c r="B1551" s="255"/>
      <c r="C1551" s="325"/>
      <c r="D1551" s="328"/>
      <c r="E1551" s="327"/>
      <c r="F1551" s="273"/>
      <c r="G1551" s="385"/>
      <c r="H1551" s="272"/>
      <c r="I1551" s="273"/>
      <c r="J1551" s="329"/>
    </row>
    <row r="1552" spans="1:10" ht="13.5">
      <c r="A1552" s="280"/>
      <c r="B1552" s="335"/>
      <c r="C1552" s="313"/>
      <c r="D1552" s="314"/>
      <c r="E1552" s="315"/>
      <c r="F1552" s="283"/>
      <c r="G1552" s="314"/>
      <c r="H1552" s="316"/>
      <c r="I1552" s="314"/>
      <c r="J1552" s="318"/>
    </row>
    <row r="1553" spans="1:10" ht="13.5">
      <c r="A1553" s="332"/>
      <c r="B1553" s="255"/>
      <c r="C1553" s="325"/>
      <c r="D1553" s="328"/>
      <c r="E1553" s="327"/>
      <c r="F1553" s="273"/>
      <c r="G1553" s="385"/>
      <c r="H1553" s="272"/>
      <c r="I1553" s="273"/>
      <c r="J1553" s="329"/>
    </row>
    <row r="1554" spans="1:10" ht="13.5">
      <c r="A1554" s="280"/>
      <c r="B1554" s="335"/>
      <c r="C1554" s="313"/>
      <c r="D1554" s="314"/>
      <c r="E1554" s="315"/>
      <c r="F1554" s="283"/>
      <c r="G1554" s="314"/>
      <c r="H1554" s="316"/>
      <c r="I1554" s="314"/>
      <c r="J1554" s="318"/>
    </row>
    <row r="1555" spans="1:10" ht="13.5">
      <c r="A1555" s="332"/>
      <c r="B1555" s="255"/>
      <c r="C1555" s="325"/>
      <c r="D1555" s="328"/>
      <c r="E1555" s="327"/>
      <c r="F1555" s="273"/>
      <c r="G1555" s="385"/>
      <c r="H1555" s="272"/>
      <c r="I1555" s="273"/>
      <c r="J1555" s="329"/>
    </row>
    <row r="1556" spans="1:10" ht="13.5">
      <c r="A1556" s="280"/>
      <c r="B1556" s="335"/>
      <c r="C1556" s="313"/>
      <c r="D1556" s="314"/>
      <c r="E1556" s="315"/>
      <c r="F1556" s="283"/>
      <c r="G1556" s="314"/>
      <c r="H1556" s="316"/>
      <c r="I1556" s="314"/>
      <c r="J1556" s="318"/>
    </row>
    <row r="1557" spans="1:10" ht="13.5">
      <c r="A1557" s="332"/>
      <c r="B1557" s="255"/>
      <c r="C1557" s="325"/>
      <c r="D1557" s="328"/>
      <c r="E1557" s="327"/>
      <c r="F1557" s="273"/>
      <c r="G1557" s="385"/>
      <c r="H1557" s="272"/>
      <c r="I1557" s="273"/>
      <c r="J1557" s="329"/>
    </row>
    <row r="1558" spans="1:10" ht="13.5">
      <c r="A1558" s="332"/>
      <c r="B1558" s="255"/>
      <c r="C1558" s="325"/>
      <c r="D1558" s="328"/>
      <c r="E1558" s="327"/>
      <c r="F1558" s="273"/>
      <c r="G1558" s="385"/>
      <c r="H1558" s="272"/>
      <c r="I1558" s="273"/>
      <c r="J1558" s="329"/>
    </row>
    <row r="1559" spans="1:10" ht="13.5">
      <c r="A1559" s="332"/>
      <c r="B1559" s="255"/>
      <c r="C1559" s="325"/>
      <c r="D1559" s="328"/>
      <c r="E1559" s="327"/>
      <c r="F1559" s="273"/>
      <c r="G1559" s="385"/>
      <c r="H1559" s="272"/>
      <c r="I1559" s="273"/>
      <c r="J1559" s="329"/>
    </row>
    <row r="1560" spans="1:10" ht="13.5">
      <c r="A1560" s="280"/>
      <c r="B1560" s="335"/>
      <c r="C1560" s="313"/>
      <c r="D1560" s="314"/>
      <c r="E1560" s="315"/>
      <c r="F1560" s="283"/>
      <c r="G1560" s="314"/>
      <c r="H1560" s="316"/>
      <c r="I1560" s="314"/>
      <c r="J1560" s="318"/>
    </row>
    <row r="1561" spans="1:10" ht="13.5">
      <c r="A1561" s="332"/>
      <c r="B1561" s="255"/>
      <c r="C1561" s="325"/>
      <c r="D1561" s="328"/>
      <c r="E1561" s="327"/>
      <c r="F1561" s="273"/>
      <c r="G1561" s="385"/>
      <c r="H1561" s="272"/>
      <c r="I1561" s="273"/>
      <c r="J1561" s="329"/>
    </row>
    <row r="1562" spans="1:10" ht="13.5">
      <c r="A1562" s="280"/>
      <c r="B1562" s="335"/>
      <c r="C1562" s="313"/>
      <c r="D1562" s="314"/>
      <c r="E1562" s="315"/>
      <c r="F1562" s="283"/>
      <c r="G1562" s="314"/>
      <c r="H1562" s="316"/>
      <c r="I1562" s="314"/>
      <c r="J1562" s="318"/>
    </row>
    <row r="1563" spans="1:10" ht="13.5">
      <c r="A1563" s="332"/>
      <c r="B1563" s="255"/>
      <c r="C1563" s="325"/>
      <c r="D1563" s="328"/>
      <c r="E1563" s="327"/>
      <c r="F1563" s="273"/>
      <c r="G1563" s="385"/>
      <c r="H1563" s="273"/>
      <c r="I1563" s="273"/>
      <c r="J1563" s="329"/>
    </row>
    <row r="1564" spans="1:10" ht="13.5">
      <c r="A1564" s="332"/>
      <c r="B1564" s="255"/>
      <c r="C1564" s="325"/>
      <c r="D1564" s="328"/>
      <c r="E1564" s="327"/>
      <c r="F1564" s="273"/>
      <c r="G1564" s="385"/>
      <c r="H1564" s="273"/>
      <c r="I1564" s="273"/>
      <c r="J1564" s="329"/>
    </row>
    <row r="1565" spans="1:10" ht="13.5">
      <c r="A1565" s="332"/>
      <c r="B1565" s="255"/>
      <c r="C1565" s="325"/>
      <c r="D1565" s="328"/>
      <c r="E1565" s="327"/>
      <c r="F1565" s="273"/>
      <c r="G1565" s="385"/>
      <c r="H1565" s="273"/>
      <c r="I1565" s="273"/>
      <c r="J1565" s="329"/>
    </row>
    <row r="1566" spans="1:10" ht="13.5">
      <c r="A1566" s="332"/>
      <c r="B1566" s="255"/>
      <c r="C1566" s="325"/>
      <c r="D1566" s="328"/>
      <c r="E1566" s="327"/>
      <c r="F1566" s="273"/>
      <c r="G1566" s="385"/>
      <c r="H1566" s="273"/>
      <c r="I1566" s="273"/>
      <c r="J1566" s="329"/>
    </row>
    <row r="1567" spans="1:10" ht="13.5">
      <c r="A1567" s="332"/>
      <c r="B1567" s="255"/>
      <c r="C1567" s="325"/>
      <c r="D1567" s="328"/>
      <c r="E1567" s="327"/>
      <c r="F1567" s="273"/>
      <c r="G1567" s="385"/>
      <c r="H1567" s="273"/>
      <c r="I1567" s="273"/>
      <c r="J1567" s="329"/>
    </row>
    <row r="1568" spans="1:10" ht="13.5">
      <c r="A1568" s="332"/>
      <c r="B1568" s="255"/>
      <c r="C1568" s="325"/>
      <c r="D1568" s="328"/>
      <c r="E1568" s="327"/>
      <c r="F1568" s="273"/>
      <c r="G1568" s="385"/>
      <c r="H1568" s="273"/>
      <c r="I1568" s="273"/>
      <c r="J1568" s="329"/>
    </row>
    <row r="1569" spans="1:10" ht="13.5">
      <c r="A1569" s="280"/>
      <c r="B1569" s="335"/>
      <c r="C1569" s="313"/>
      <c r="D1569" s="314"/>
      <c r="E1569" s="315"/>
      <c r="F1569" s="283"/>
      <c r="G1569" s="314"/>
      <c r="H1569" s="316"/>
      <c r="I1569" s="314"/>
      <c r="J1569" s="318"/>
    </row>
    <row r="1570" spans="1:10" ht="13.5">
      <c r="A1570" s="332"/>
      <c r="B1570" s="255"/>
      <c r="C1570" s="325"/>
      <c r="D1570" s="328"/>
      <c r="E1570" s="327"/>
      <c r="F1570" s="273"/>
      <c r="G1570" s="385"/>
      <c r="H1570" s="273"/>
      <c r="I1570" s="273"/>
      <c r="J1570" s="329"/>
    </row>
    <row r="1571" spans="1:10" ht="13.5">
      <c r="A1571" s="280"/>
      <c r="B1571" s="335"/>
      <c r="C1571" s="313"/>
      <c r="D1571" s="314"/>
      <c r="E1571" s="315"/>
      <c r="F1571" s="283"/>
      <c r="G1571" s="314"/>
      <c r="H1571" s="316"/>
      <c r="I1571" s="314"/>
      <c r="J1571" s="318"/>
    </row>
    <row r="1572" spans="1:10" ht="13.5">
      <c r="A1572" s="332"/>
      <c r="B1572" s="255"/>
      <c r="C1572" s="325"/>
      <c r="D1572" s="328"/>
      <c r="E1572" s="327"/>
      <c r="F1572" s="273"/>
      <c r="G1572" s="385"/>
      <c r="H1572" s="272"/>
      <c r="I1572" s="273"/>
      <c r="J1572" s="329"/>
    </row>
    <row r="1573" spans="1:10" ht="13.5">
      <c r="A1573" s="332"/>
      <c r="B1573" s="255"/>
      <c r="C1573" s="325"/>
      <c r="D1573" s="328"/>
      <c r="E1573" s="327"/>
      <c r="F1573" s="273"/>
      <c r="G1573" s="385"/>
      <c r="H1573" s="272"/>
      <c r="I1573" s="273"/>
      <c r="J1573" s="329"/>
    </row>
    <row r="1574" spans="1:10" ht="13.5">
      <c r="A1574" s="332"/>
      <c r="B1574" s="255"/>
      <c r="C1574" s="325"/>
      <c r="D1574" s="328"/>
      <c r="E1574" s="327"/>
      <c r="F1574" s="273"/>
      <c r="G1574" s="385"/>
      <c r="H1574" s="272"/>
      <c r="I1574" s="273"/>
      <c r="J1574" s="329"/>
    </row>
    <row r="1575" spans="1:10" ht="13.5">
      <c r="A1575" s="332"/>
      <c r="B1575" s="255"/>
      <c r="C1575" s="325"/>
      <c r="D1575" s="328"/>
      <c r="E1575" s="327"/>
      <c r="F1575" s="273"/>
      <c r="G1575" s="385"/>
      <c r="H1575" s="272"/>
      <c r="I1575" s="273"/>
      <c r="J1575" s="329"/>
    </row>
    <row r="1576" spans="1:10" ht="13.5">
      <c r="A1576" s="280"/>
      <c r="B1576" s="335"/>
      <c r="C1576" s="313"/>
      <c r="D1576" s="314"/>
      <c r="E1576" s="315"/>
      <c r="F1576" s="283"/>
      <c r="G1576" s="314"/>
      <c r="H1576" s="316"/>
      <c r="I1576" s="314"/>
      <c r="J1576" s="318"/>
    </row>
    <row r="1577" spans="1:10" ht="13.5">
      <c r="A1577" s="332"/>
      <c r="B1577" s="255"/>
      <c r="C1577" s="325"/>
      <c r="D1577" s="328"/>
      <c r="E1577" s="327"/>
      <c r="F1577" s="273"/>
      <c r="G1577" s="385"/>
      <c r="H1577" s="272"/>
      <c r="I1577" s="273"/>
      <c r="J1577" s="329"/>
    </row>
    <row r="1578" spans="1:10" ht="13.5">
      <c r="A1578" s="280"/>
      <c r="B1578" s="335"/>
      <c r="C1578" s="313"/>
      <c r="D1578" s="314"/>
      <c r="E1578" s="315"/>
      <c r="F1578" s="283"/>
      <c r="G1578" s="314"/>
      <c r="H1578" s="316"/>
      <c r="I1578" s="314"/>
      <c r="J1578" s="318"/>
    </row>
    <row r="1579" spans="1:10" ht="13.5">
      <c r="A1579" s="332"/>
      <c r="B1579" s="255"/>
      <c r="C1579" s="325"/>
      <c r="D1579" s="328"/>
      <c r="E1579" s="327"/>
      <c r="F1579" s="273"/>
      <c r="G1579" s="385"/>
      <c r="H1579" s="272"/>
      <c r="I1579" s="273"/>
      <c r="J1579" s="329"/>
    </row>
    <row r="1580" spans="1:10" ht="13.5">
      <c r="A1580" s="280"/>
      <c r="B1580" s="335"/>
      <c r="C1580" s="313"/>
      <c r="D1580" s="314"/>
      <c r="E1580" s="315"/>
      <c r="F1580" s="283"/>
      <c r="G1580" s="314"/>
      <c r="H1580" s="316"/>
      <c r="I1580" s="314"/>
      <c r="J1580" s="318"/>
    </row>
    <row r="1581" spans="1:10" ht="13.5">
      <c r="A1581" s="332"/>
      <c r="B1581" s="255"/>
      <c r="C1581" s="325"/>
      <c r="D1581" s="328"/>
      <c r="E1581" s="327"/>
      <c r="F1581" s="273"/>
      <c r="G1581" s="385"/>
      <c r="H1581" s="272"/>
      <c r="I1581" s="273"/>
      <c r="J1581" s="329"/>
    </row>
    <row r="1582" spans="1:10" ht="13.5">
      <c r="A1582" s="332"/>
      <c r="B1582" s="255"/>
      <c r="C1582" s="325"/>
      <c r="D1582" s="328"/>
      <c r="E1582" s="327"/>
      <c r="F1582" s="273"/>
      <c r="G1582" s="385"/>
      <c r="H1582" s="272"/>
      <c r="I1582" s="273"/>
      <c r="J1582" s="329"/>
    </row>
    <row r="1583" spans="1:10" ht="13.5">
      <c r="A1583" s="332"/>
      <c r="B1583" s="255"/>
      <c r="C1583" s="325"/>
      <c r="D1583" s="328"/>
      <c r="E1583" s="327"/>
      <c r="F1583" s="273"/>
      <c r="G1583" s="385"/>
      <c r="H1583" s="272"/>
      <c r="I1583" s="273"/>
      <c r="J1583" s="329"/>
    </row>
    <row r="1584" spans="1:10" ht="13.5">
      <c r="A1584" s="280"/>
      <c r="B1584" s="335"/>
      <c r="C1584" s="313"/>
      <c r="D1584" s="314"/>
      <c r="E1584" s="315"/>
      <c r="F1584" s="283"/>
      <c r="G1584" s="314"/>
      <c r="H1584" s="316"/>
      <c r="I1584" s="314"/>
      <c r="J1584" s="318"/>
    </row>
    <row r="1585" spans="1:10" ht="13.5">
      <c r="A1585" s="332"/>
      <c r="B1585" s="255"/>
      <c r="C1585" s="325"/>
      <c r="D1585" s="328"/>
      <c r="E1585" s="327"/>
      <c r="F1585" s="273"/>
      <c r="G1585" s="385"/>
      <c r="H1585" s="272"/>
      <c r="I1585" s="273"/>
      <c r="J1585" s="329"/>
    </row>
    <row r="1586" spans="1:10" ht="13.5">
      <c r="A1586" s="280"/>
      <c r="B1586" s="335"/>
      <c r="C1586" s="313"/>
      <c r="D1586" s="314"/>
      <c r="E1586" s="315"/>
      <c r="F1586" s="283"/>
      <c r="G1586" s="314"/>
      <c r="H1586" s="316"/>
      <c r="I1586" s="314"/>
      <c r="J1586" s="318"/>
    </row>
    <row r="1587" spans="1:10" ht="13.5">
      <c r="A1587" s="332"/>
      <c r="B1587" s="255"/>
      <c r="C1587" s="325"/>
      <c r="D1587" s="328"/>
      <c r="E1587" s="327"/>
      <c r="F1587" s="273"/>
      <c r="G1587" s="385"/>
      <c r="H1587" s="272"/>
      <c r="I1587" s="273"/>
      <c r="J1587" s="329"/>
    </row>
    <row r="1588" spans="1:10" ht="13.5">
      <c r="A1588" s="332"/>
      <c r="B1588" s="255"/>
      <c r="C1588" s="325"/>
      <c r="D1588" s="328"/>
      <c r="E1588" s="327"/>
      <c r="F1588" s="273"/>
      <c r="G1588" s="385"/>
      <c r="H1588" s="272"/>
      <c r="I1588" s="273"/>
      <c r="J1588" s="329"/>
    </row>
    <row r="1589" spans="1:10" ht="13.5">
      <c r="A1589" s="332"/>
      <c r="B1589" s="255"/>
      <c r="C1589" s="325"/>
      <c r="D1589" s="328"/>
      <c r="E1589" s="327"/>
      <c r="F1589" s="273"/>
      <c r="G1589" s="385"/>
      <c r="H1589" s="272"/>
      <c r="I1589" s="273"/>
      <c r="J1589" s="329"/>
    </row>
    <row r="1590" spans="1:10" ht="13.5">
      <c r="A1590" s="332"/>
      <c r="B1590" s="255"/>
      <c r="C1590" s="325"/>
      <c r="D1590" s="328"/>
      <c r="E1590" s="327"/>
      <c r="F1590" s="273"/>
      <c r="G1590" s="385"/>
      <c r="H1590" s="272"/>
      <c r="I1590" s="273"/>
      <c r="J1590" s="329"/>
    </row>
    <row r="1591" spans="1:10" ht="13.5">
      <c r="A1591" s="280"/>
      <c r="B1591" s="335"/>
      <c r="C1591" s="313"/>
      <c r="D1591" s="314"/>
      <c r="E1591" s="315"/>
      <c r="F1591" s="283"/>
      <c r="G1591" s="314"/>
      <c r="H1591" s="316"/>
      <c r="I1591" s="314"/>
      <c r="J1591" s="318"/>
    </row>
    <row r="1592" spans="1:10" ht="13.5">
      <c r="A1592" s="332"/>
      <c r="B1592" s="255"/>
      <c r="C1592" s="325"/>
      <c r="D1592" s="328"/>
      <c r="E1592" s="327"/>
      <c r="F1592" s="273"/>
      <c r="G1592" s="385"/>
      <c r="H1592" s="272"/>
      <c r="I1592" s="273"/>
      <c r="J1592" s="329"/>
    </row>
    <row r="1593" spans="1:10" ht="13.5">
      <c r="A1593" s="280"/>
      <c r="B1593" s="335"/>
      <c r="C1593" s="313"/>
      <c r="D1593" s="314"/>
      <c r="E1593" s="315"/>
      <c r="F1593" s="283"/>
      <c r="G1593" s="314"/>
      <c r="H1593" s="316"/>
      <c r="I1593" s="314"/>
      <c r="J1593" s="318"/>
    </row>
    <row r="1594" spans="1:10" ht="13.5">
      <c r="A1594" s="332"/>
      <c r="B1594" s="255"/>
      <c r="C1594" s="325"/>
      <c r="D1594" s="328"/>
      <c r="E1594" s="327"/>
      <c r="F1594" s="273"/>
      <c r="G1594" s="385"/>
      <c r="H1594" s="272"/>
      <c r="I1594" s="273"/>
      <c r="J1594" s="329"/>
    </row>
    <row r="1595" spans="1:10" ht="13.5">
      <c r="A1595" s="280"/>
      <c r="B1595" s="335"/>
      <c r="C1595" s="313"/>
      <c r="D1595" s="314"/>
      <c r="E1595" s="315"/>
      <c r="F1595" s="283"/>
      <c r="G1595" s="314"/>
      <c r="H1595" s="316"/>
      <c r="I1595" s="314"/>
      <c r="J1595" s="318"/>
    </row>
    <row r="1596" spans="1:10" ht="13.5">
      <c r="A1596" s="332"/>
      <c r="B1596" s="255"/>
      <c r="C1596" s="325"/>
      <c r="D1596" s="328"/>
      <c r="E1596" s="327"/>
      <c r="F1596" s="273"/>
      <c r="G1596" s="385"/>
      <c r="H1596" s="272"/>
      <c r="I1596" s="273"/>
      <c r="J1596" s="329"/>
    </row>
    <row r="1597" spans="1:10" ht="13.5">
      <c r="A1597" s="332"/>
      <c r="B1597" s="255"/>
      <c r="C1597" s="325"/>
      <c r="D1597" s="328"/>
      <c r="E1597" s="327"/>
      <c r="F1597" s="273"/>
      <c r="G1597" s="385"/>
      <c r="H1597" s="272"/>
      <c r="I1597" s="273"/>
      <c r="J1597" s="329"/>
    </row>
    <row r="1598" spans="1:10" ht="13.5">
      <c r="A1598" s="280"/>
      <c r="B1598" s="335"/>
      <c r="C1598" s="313"/>
      <c r="D1598" s="314"/>
      <c r="E1598" s="315"/>
      <c r="F1598" s="283"/>
      <c r="G1598" s="314"/>
      <c r="H1598" s="316"/>
      <c r="I1598" s="314"/>
      <c r="J1598" s="318"/>
    </row>
    <row r="1599" spans="1:10" ht="13.5">
      <c r="A1599" s="332"/>
      <c r="B1599" s="255"/>
      <c r="C1599" s="325"/>
      <c r="D1599" s="328"/>
      <c r="E1599" s="327"/>
      <c r="F1599" s="273"/>
      <c r="G1599" s="385"/>
      <c r="H1599" s="272"/>
      <c r="I1599" s="273"/>
      <c r="J1599" s="329"/>
    </row>
    <row r="1600" spans="1:10" ht="13.5">
      <c r="A1600" s="280"/>
      <c r="B1600" s="335"/>
      <c r="C1600" s="313"/>
      <c r="D1600" s="314"/>
      <c r="E1600" s="315"/>
      <c r="F1600" s="283"/>
      <c r="G1600" s="314"/>
      <c r="H1600" s="316"/>
      <c r="I1600" s="314"/>
      <c r="J1600" s="318"/>
    </row>
    <row r="1601" spans="1:10" ht="13.5">
      <c r="A1601" s="332"/>
      <c r="B1601" s="255"/>
      <c r="C1601" s="325"/>
      <c r="D1601" s="328"/>
      <c r="E1601" s="327"/>
      <c r="F1601" s="273"/>
      <c r="G1601" s="385"/>
      <c r="H1601" s="272"/>
      <c r="I1601" s="273"/>
      <c r="J1601" s="329"/>
    </row>
    <row r="1602" spans="1:10" ht="13.5">
      <c r="A1602" s="280"/>
      <c r="B1602" s="335"/>
      <c r="C1602" s="313"/>
      <c r="D1602" s="314"/>
      <c r="E1602" s="315"/>
      <c r="F1602" s="283"/>
      <c r="G1602" s="314"/>
      <c r="H1602" s="316"/>
      <c r="I1602" s="314"/>
      <c r="J1602" s="318"/>
    </row>
    <row r="1603" spans="1:10" ht="13.5">
      <c r="A1603" s="332"/>
      <c r="B1603" s="255"/>
      <c r="C1603" s="325"/>
      <c r="D1603" s="328"/>
      <c r="E1603" s="327"/>
      <c r="F1603" s="273"/>
      <c r="G1603" s="385"/>
      <c r="H1603" s="272"/>
      <c r="I1603" s="273"/>
      <c r="J1603" s="329"/>
    </row>
    <row r="1604" spans="1:10" ht="13.5">
      <c r="A1604" s="332"/>
      <c r="B1604" s="255"/>
      <c r="C1604" s="325"/>
      <c r="D1604" s="328"/>
      <c r="E1604" s="327"/>
      <c r="F1604" s="273"/>
      <c r="G1604" s="385"/>
      <c r="H1604" s="272"/>
      <c r="I1604" s="273"/>
      <c r="J1604" s="329"/>
    </row>
    <row r="1605" spans="1:10" ht="13.5">
      <c r="A1605" s="332"/>
      <c r="B1605" s="255"/>
      <c r="C1605" s="325"/>
      <c r="D1605" s="328"/>
      <c r="E1605" s="327"/>
      <c r="F1605" s="273"/>
      <c r="G1605" s="385"/>
      <c r="H1605" s="272"/>
      <c r="I1605" s="273"/>
      <c r="J1605" s="329"/>
    </row>
    <row r="1606" spans="1:10" ht="13.5">
      <c r="A1606" s="332"/>
      <c r="B1606" s="255"/>
      <c r="C1606" s="325"/>
      <c r="D1606" s="328"/>
      <c r="E1606" s="327"/>
      <c r="F1606" s="273"/>
      <c r="G1606" s="385"/>
      <c r="H1606" s="272"/>
      <c r="I1606" s="273"/>
      <c r="J1606" s="329"/>
    </row>
    <row r="1607" spans="1:10" ht="13.5">
      <c r="A1607" s="332"/>
      <c r="B1607" s="255"/>
      <c r="C1607" s="325"/>
      <c r="D1607" s="328"/>
      <c r="E1607" s="327"/>
      <c r="F1607" s="273"/>
      <c r="G1607" s="385"/>
      <c r="H1607" s="272"/>
      <c r="I1607" s="273"/>
      <c r="J1607" s="329"/>
    </row>
    <row r="1608" spans="1:10" ht="13.5">
      <c r="A1608" s="332"/>
      <c r="B1608" s="255"/>
      <c r="C1608" s="325"/>
      <c r="D1608" s="328"/>
      <c r="E1608" s="327"/>
      <c r="F1608" s="273"/>
      <c r="G1608" s="385"/>
      <c r="H1608" s="272"/>
      <c r="I1608" s="273"/>
      <c r="J1608" s="329"/>
    </row>
    <row r="1609" spans="1:10" ht="13.5">
      <c r="A1609" s="332"/>
      <c r="B1609" s="255"/>
      <c r="C1609" s="325"/>
      <c r="D1609" s="328"/>
      <c r="E1609" s="327"/>
      <c r="F1609" s="273"/>
      <c r="G1609" s="385"/>
      <c r="H1609" s="272"/>
      <c r="I1609" s="273"/>
      <c r="J1609" s="329"/>
    </row>
    <row r="1610" spans="1:10" ht="13.5">
      <c r="A1610" s="332"/>
      <c r="B1610" s="255"/>
      <c r="C1610" s="325"/>
      <c r="D1610" s="328"/>
      <c r="E1610" s="327"/>
      <c r="F1610" s="273"/>
      <c r="G1610" s="385"/>
      <c r="H1610" s="272"/>
      <c r="I1610" s="273"/>
      <c r="J1610" s="329"/>
    </row>
    <row r="1611" spans="1:10" ht="13.5">
      <c r="A1611" s="332"/>
      <c r="B1611" s="255"/>
      <c r="C1611" s="325"/>
      <c r="D1611" s="328"/>
      <c r="E1611" s="327"/>
      <c r="F1611" s="273"/>
      <c r="G1611" s="385"/>
      <c r="H1611" s="272"/>
      <c r="I1611" s="273"/>
      <c r="J1611" s="329"/>
    </row>
    <row r="1612" spans="1:10" ht="13.5">
      <c r="A1612" s="332"/>
      <c r="B1612" s="255"/>
      <c r="C1612" s="325"/>
      <c r="D1612" s="328"/>
      <c r="E1612" s="327"/>
      <c r="F1612" s="273"/>
      <c r="G1612" s="385"/>
      <c r="H1612" s="272"/>
      <c r="I1612" s="273"/>
      <c r="J1612" s="329"/>
    </row>
    <row r="1613" spans="1:10" ht="13.5">
      <c r="A1613" s="332"/>
      <c r="B1613" s="255"/>
      <c r="C1613" s="325"/>
      <c r="D1613" s="328"/>
      <c r="E1613" s="327"/>
      <c r="F1613" s="273"/>
      <c r="G1613" s="385"/>
      <c r="H1613" s="272"/>
      <c r="I1613" s="273"/>
      <c r="J1613" s="329"/>
    </row>
    <row r="1614" spans="1:10" ht="13.5">
      <c r="A1614" s="332"/>
      <c r="B1614" s="255"/>
      <c r="C1614" s="325"/>
      <c r="D1614" s="328"/>
      <c r="E1614" s="327"/>
      <c r="F1614" s="273"/>
      <c r="G1614" s="385"/>
      <c r="H1614" s="272"/>
      <c r="I1614" s="273"/>
      <c r="J1614" s="329"/>
    </row>
    <row r="1615" spans="1:10" ht="13.5">
      <c r="A1615" s="280"/>
      <c r="B1615" s="335"/>
      <c r="C1615" s="313"/>
      <c r="D1615" s="314"/>
      <c r="E1615" s="315"/>
      <c r="F1615" s="283"/>
      <c r="G1615" s="314"/>
      <c r="H1615" s="316"/>
      <c r="I1615" s="314"/>
      <c r="J1615" s="318"/>
    </row>
    <row r="1616" spans="1:10" ht="13.5">
      <c r="A1616" s="332"/>
      <c r="B1616" s="255"/>
      <c r="C1616" s="325"/>
      <c r="D1616" s="328"/>
      <c r="E1616" s="327"/>
      <c r="F1616" s="273"/>
      <c r="G1616" s="326"/>
      <c r="H1616" s="272"/>
      <c r="I1616" s="273"/>
      <c r="J1616" s="329"/>
    </row>
    <row r="1617" spans="1:10" ht="13.5">
      <c r="A1617" s="332"/>
      <c r="B1617" s="255"/>
      <c r="C1617" s="325"/>
      <c r="D1617" s="328"/>
      <c r="E1617" s="327"/>
      <c r="F1617" s="273"/>
      <c r="G1617" s="326"/>
      <c r="H1617" s="272"/>
      <c r="I1617" s="273"/>
      <c r="J1617" s="329"/>
    </row>
    <row r="1618" spans="1:10" ht="13.5">
      <c r="A1618" s="332"/>
      <c r="B1618" s="255"/>
      <c r="C1618" s="325"/>
      <c r="D1618" s="328"/>
      <c r="E1618" s="327"/>
      <c r="F1618" s="273"/>
      <c r="G1618" s="326"/>
      <c r="H1618" s="272"/>
      <c r="I1618" s="273"/>
      <c r="J1618" s="329"/>
    </row>
    <row r="1619" spans="1:10" ht="13.5">
      <c r="A1619" s="280"/>
      <c r="B1619" s="335"/>
      <c r="C1619" s="313"/>
      <c r="D1619" s="283"/>
      <c r="E1619" s="315"/>
      <c r="F1619" s="283"/>
      <c r="G1619" s="314"/>
      <c r="H1619" s="316"/>
      <c r="I1619" s="314"/>
      <c r="J1619" s="318"/>
    </row>
    <row r="1620" spans="1:10" ht="13.5">
      <c r="A1620" s="332"/>
      <c r="B1620" s="255"/>
      <c r="C1620" s="325"/>
      <c r="D1620" s="328"/>
      <c r="E1620" s="327"/>
      <c r="F1620" s="273"/>
      <c r="G1620" s="326"/>
      <c r="H1620" s="272"/>
      <c r="I1620" s="273"/>
      <c r="J1620" s="329"/>
    </row>
    <row r="1621" spans="1:10" ht="13.5">
      <c r="A1621" s="332"/>
      <c r="B1621" s="255"/>
      <c r="C1621" s="325"/>
      <c r="D1621" s="328"/>
      <c r="E1621" s="327"/>
      <c r="F1621" s="273"/>
      <c r="G1621" s="326"/>
      <c r="H1621" s="272"/>
      <c r="I1621" s="273"/>
      <c r="J1621" s="329"/>
    </row>
    <row r="1622" spans="1:10" ht="13.5">
      <c r="A1622" s="332"/>
      <c r="B1622" s="255"/>
      <c r="C1622" s="325"/>
      <c r="D1622" s="328"/>
      <c r="E1622" s="327"/>
      <c r="F1622" s="273"/>
      <c r="G1622" s="326"/>
      <c r="H1622" s="272"/>
      <c r="I1622" s="273"/>
      <c r="J1622" s="329"/>
    </row>
    <row r="1623" spans="1:10" ht="13.5">
      <c r="A1623" s="280"/>
      <c r="B1623" s="335"/>
      <c r="C1623" s="313"/>
      <c r="D1623" s="283"/>
      <c r="E1623" s="315"/>
      <c r="F1623" s="283"/>
      <c r="G1623" s="314"/>
      <c r="H1623" s="316"/>
      <c r="I1623" s="314"/>
      <c r="J1623" s="318"/>
    </row>
    <row r="1624" spans="1:10" ht="13.5">
      <c r="A1624" s="332"/>
      <c r="B1624" s="255"/>
      <c r="C1624" s="325"/>
      <c r="D1624" s="328"/>
      <c r="E1624" s="327"/>
      <c r="F1624" s="273"/>
      <c r="G1624" s="326"/>
      <c r="H1624" s="272"/>
      <c r="I1624" s="273"/>
      <c r="J1624" s="329"/>
    </row>
    <row r="1625" spans="1:10" ht="13.5">
      <c r="A1625" s="332"/>
      <c r="B1625" s="255"/>
      <c r="C1625" s="325"/>
      <c r="D1625" s="328"/>
      <c r="E1625" s="327"/>
      <c r="F1625" s="273"/>
      <c r="G1625" s="326"/>
      <c r="H1625" s="272"/>
      <c r="I1625" s="273"/>
      <c r="J1625" s="329"/>
    </row>
    <row r="1626" spans="1:10" ht="13.5">
      <c r="A1626" s="332"/>
      <c r="B1626" s="255"/>
      <c r="C1626" s="325"/>
      <c r="D1626" s="328"/>
      <c r="E1626" s="327"/>
      <c r="F1626" s="273"/>
      <c r="G1626" s="326"/>
      <c r="H1626" s="272"/>
      <c r="I1626" s="273"/>
      <c r="J1626" s="329"/>
    </row>
    <row r="1627" spans="1:10" ht="13.5">
      <c r="A1627" s="280"/>
      <c r="B1627" s="335"/>
      <c r="C1627" s="313"/>
      <c r="D1627" s="283"/>
      <c r="E1627" s="315"/>
      <c r="F1627" s="283"/>
      <c r="G1627" s="314"/>
      <c r="H1627" s="316"/>
      <c r="I1627" s="314"/>
      <c r="J1627" s="318"/>
    </row>
    <row r="1628" spans="1:10" ht="13.5">
      <c r="A1628" s="332"/>
      <c r="B1628" s="255"/>
      <c r="C1628" s="325"/>
      <c r="D1628" s="328"/>
      <c r="E1628" s="327"/>
      <c r="F1628" s="273"/>
      <c r="G1628" s="326"/>
      <c r="H1628" s="272"/>
      <c r="I1628" s="273"/>
      <c r="J1628" s="329"/>
    </row>
    <row r="1629" spans="1:10" ht="13.5">
      <c r="A1629" s="332"/>
      <c r="B1629" s="255"/>
      <c r="C1629" s="325"/>
      <c r="D1629" s="328"/>
      <c r="E1629" s="327"/>
      <c r="F1629" s="273"/>
      <c r="G1629" s="326"/>
      <c r="H1629" s="272"/>
      <c r="I1629" s="273"/>
      <c r="J1629" s="329"/>
    </row>
    <row r="1630" spans="1:10" ht="13.5">
      <c r="A1630" s="332"/>
      <c r="B1630" s="255"/>
      <c r="C1630" s="325"/>
      <c r="D1630" s="328"/>
      <c r="E1630" s="327"/>
      <c r="F1630" s="273"/>
      <c r="G1630" s="326"/>
      <c r="H1630" s="272"/>
      <c r="I1630" s="273"/>
      <c r="J1630" s="329"/>
    </row>
    <row r="1631" spans="1:10" ht="13.5">
      <c r="A1631" s="280"/>
      <c r="B1631" s="335"/>
      <c r="C1631" s="313"/>
      <c r="D1631" s="283"/>
      <c r="E1631" s="315"/>
      <c r="F1631" s="283"/>
      <c r="G1631" s="314"/>
      <c r="H1631" s="316"/>
      <c r="I1631" s="314"/>
      <c r="J1631" s="318"/>
    </row>
    <row r="1632" spans="1:10" ht="13.5">
      <c r="A1632" s="332"/>
      <c r="B1632" s="255"/>
      <c r="C1632" s="325"/>
      <c r="D1632" s="328"/>
      <c r="E1632" s="327"/>
      <c r="F1632" s="273"/>
      <c r="G1632" s="326"/>
      <c r="H1632" s="272"/>
      <c r="I1632" s="273"/>
      <c r="J1632" s="329"/>
    </row>
    <row r="1633" spans="1:10" ht="13.5">
      <c r="A1633" s="332"/>
      <c r="B1633" s="255"/>
      <c r="C1633" s="325"/>
      <c r="D1633" s="328"/>
      <c r="E1633" s="327"/>
      <c r="F1633" s="273"/>
      <c r="G1633" s="326"/>
      <c r="H1633" s="272"/>
      <c r="I1633" s="273"/>
      <c r="J1633" s="329"/>
    </row>
    <row r="1634" spans="1:10" ht="13.5">
      <c r="A1634" s="332"/>
      <c r="B1634" s="255"/>
      <c r="C1634" s="325"/>
      <c r="D1634" s="328"/>
      <c r="E1634" s="327"/>
      <c r="F1634" s="273"/>
      <c r="G1634" s="326"/>
      <c r="H1634" s="272"/>
      <c r="I1634" s="273"/>
      <c r="J1634" s="329"/>
    </row>
    <row r="1635" spans="1:10" ht="13.5">
      <c r="A1635" s="280"/>
      <c r="B1635" s="335"/>
      <c r="C1635" s="313"/>
      <c r="D1635" s="283"/>
      <c r="E1635" s="315"/>
      <c r="F1635" s="283"/>
      <c r="G1635" s="314"/>
      <c r="H1635" s="316"/>
      <c r="I1635" s="314"/>
      <c r="J1635" s="318"/>
    </row>
    <row r="1636" spans="1:10" ht="13.5">
      <c r="A1636" s="332"/>
      <c r="B1636" s="255"/>
      <c r="C1636" s="325"/>
      <c r="D1636" s="328"/>
      <c r="E1636" s="327"/>
      <c r="F1636" s="273"/>
      <c r="G1636" s="326"/>
      <c r="H1636" s="272"/>
      <c r="I1636" s="273"/>
      <c r="J1636" s="329"/>
    </row>
    <row r="1637" spans="1:10" ht="13.5">
      <c r="A1637" s="332"/>
      <c r="B1637" s="255"/>
      <c r="C1637" s="325"/>
      <c r="D1637" s="328"/>
      <c r="E1637" s="327"/>
      <c r="F1637" s="273"/>
      <c r="G1637" s="326"/>
      <c r="H1637" s="272"/>
      <c r="I1637" s="273"/>
      <c r="J1637" s="329"/>
    </row>
    <row r="1638" spans="1:10" ht="13.5">
      <c r="A1638" s="332"/>
      <c r="B1638" s="255"/>
      <c r="C1638" s="325"/>
      <c r="D1638" s="328"/>
      <c r="E1638" s="327"/>
      <c r="F1638" s="273"/>
      <c r="G1638" s="326"/>
      <c r="H1638" s="272"/>
      <c r="I1638" s="273"/>
      <c r="J1638" s="329"/>
    </row>
    <row r="1639" spans="1:10" ht="13.5">
      <c r="A1639" s="280"/>
      <c r="B1639" s="335"/>
      <c r="C1639" s="313"/>
      <c r="D1639" s="283"/>
      <c r="E1639" s="315"/>
      <c r="F1639" s="283"/>
      <c r="G1639" s="314"/>
      <c r="H1639" s="316"/>
      <c r="I1639" s="314"/>
      <c r="J1639" s="318"/>
    </row>
    <row r="1640" spans="1:10" ht="13.5">
      <c r="A1640" s="332" t="s">
        <v>461</v>
      </c>
      <c r="B1640" s="255"/>
      <c r="C1640" s="325"/>
      <c r="D1640" s="328"/>
      <c r="E1640" s="327"/>
      <c r="F1640" s="273"/>
      <c r="G1640" s="326"/>
      <c r="H1640" s="272"/>
      <c r="I1640" s="273"/>
      <c r="J1640" s="329"/>
    </row>
    <row r="1641" spans="1:10" ht="13.5">
      <c r="A1641" s="280"/>
      <c r="B1641" s="335"/>
      <c r="C1641" s="313"/>
      <c r="D1641" s="283"/>
      <c r="E1641" s="315"/>
      <c r="F1641" s="283"/>
      <c r="G1641" s="314"/>
      <c r="H1641" s="316"/>
      <c r="I1641" s="314"/>
      <c r="J1641" s="318"/>
    </row>
    <row r="1642" spans="1:10" ht="13.5">
      <c r="A1642" s="332"/>
      <c r="B1642" s="255"/>
      <c r="C1642" s="325"/>
      <c r="D1642" s="328"/>
      <c r="E1642" s="327"/>
      <c r="F1642" s="273"/>
      <c r="G1642" s="326"/>
      <c r="H1642" s="272"/>
      <c r="I1642" s="273"/>
      <c r="J1642" s="329"/>
    </row>
    <row r="1643" spans="1:10" ht="13.5">
      <c r="A1643" s="332"/>
      <c r="B1643" s="255"/>
      <c r="C1643" s="325"/>
      <c r="D1643" s="328"/>
      <c r="E1643" s="327"/>
      <c r="F1643" s="273"/>
      <c r="G1643" s="326"/>
      <c r="H1643" s="272"/>
      <c r="I1643" s="273"/>
      <c r="J1643" s="329"/>
    </row>
    <row r="1644" spans="1:10" ht="13.5">
      <c r="A1644" s="332"/>
      <c r="B1644" s="255"/>
      <c r="C1644" s="325"/>
      <c r="D1644" s="328"/>
      <c r="E1644" s="327"/>
      <c r="F1644" s="273"/>
      <c r="G1644" s="326"/>
      <c r="H1644" s="272"/>
      <c r="I1644" s="273"/>
      <c r="J1644" s="329"/>
    </row>
    <row r="1645" spans="1:10" ht="13.5">
      <c r="A1645" s="280"/>
      <c r="B1645" s="335"/>
      <c r="C1645" s="313"/>
      <c r="D1645" s="283"/>
      <c r="E1645" s="315"/>
      <c r="F1645" s="283"/>
      <c r="G1645" s="314"/>
      <c r="H1645" s="316"/>
      <c r="I1645" s="314"/>
      <c r="J1645" s="318"/>
    </row>
    <row r="1646" spans="1:10" ht="13.5">
      <c r="A1646" s="332"/>
      <c r="B1646" s="255"/>
      <c r="C1646" s="325"/>
      <c r="D1646" s="328"/>
      <c r="E1646" s="327"/>
      <c r="F1646" s="273"/>
      <c r="G1646" s="326"/>
      <c r="H1646" s="272"/>
      <c r="I1646" s="273"/>
      <c r="J1646" s="329"/>
    </row>
    <row r="1647" spans="1:10" ht="13.5">
      <c r="A1647" s="332"/>
      <c r="B1647" s="255"/>
      <c r="C1647" s="325"/>
      <c r="D1647" s="328"/>
      <c r="E1647" s="327"/>
      <c r="F1647" s="273"/>
      <c r="G1647" s="326"/>
      <c r="H1647" s="272"/>
      <c r="I1647" s="273"/>
      <c r="J1647" s="329"/>
    </row>
    <row r="1648" spans="1:10" ht="13.5">
      <c r="A1648" s="332"/>
      <c r="B1648" s="255"/>
      <c r="C1648" s="325"/>
      <c r="D1648" s="328"/>
      <c r="E1648" s="327"/>
      <c r="F1648" s="273"/>
      <c r="G1648" s="326"/>
      <c r="H1648" s="272"/>
      <c r="I1648" s="273"/>
      <c r="J1648" s="329"/>
    </row>
    <row r="1649" spans="1:10" ht="13.5">
      <c r="A1649" s="280"/>
      <c r="B1649" s="335"/>
      <c r="C1649" s="313"/>
      <c r="D1649" s="283"/>
      <c r="E1649" s="315"/>
      <c r="F1649" s="283"/>
      <c r="G1649" s="314"/>
      <c r="H1649" s="316"/>
      <c r="I1649" s="314"/>
      <c r="J1649" s="318"/>
    </row>
    <row r="1650" spans="1:10" ht="13.5">
      <c r="A1650" s="332"/>
      <c r="B1650" s="255"/>
      <c r="C1650" s="325"/>
      <c r="D1650" s="328"/>
      <c r="E1650" s="327"/>
      <c r="F1650" s="273"/>
      <c r="G1650" s="326"/>
      <c r="H1650" s="272"/>
      <c r="I1650" s="273"/>
      <c r="J1650" s="329"/>
    </row>
    <row r="1651" spans="1:10" ht="13.5">
      <c r="A1651" s="332"/>
      <c r="B1651" s="255"/>
      <c r="C1651" s="325"/>
      <c r="D1651" s="328"/>
      <c r="E1651" s="327"/>
      <c r="F1651" s="273"/>
      <c r="G1651" s="326"/>
      <c r="H1651" s="272"/>
      <c r="I1651" s="273"/>
      <c r="J1651" s="329"/>
    </row>
    <row r="1652" spans="1:10" ht="13.5">
      <c r="A1652" s="332"/>
      <c r="B1652" s="255"/>
      <c r="C1652" s="325"/>
      <c r="D1652" s="328"/>
      <c r="E1652" s="327"/>
      <c r="F1652" s="273"/>
      <c r="G1652" s="326"/>
      <c r="H1652" s="272"/>
      <c r="I1652" s="273"/>
      <c r="J1652" s="329"/>
    </row>
    <row r="1653" spans="1:10" ht="13.5">
      <c r="A1653" s="280"/>
      <c r="B1653" s="335"/>
      <c r="C1653" s="313"/>
      <c r="D1653" s="283"/>
      <c r="E1653" s="315"/>
      <c r="F1653" s="283"/>
      <c r="G1653" s="314"/>
      <c r="H1653" s="316"/>
      <c r="I1653" s="314"/>
      <c r="J1653" s="318"/>
    </row>
    <row r="1654" spans="1:10" ht="13.5">
      <c r="A1654" s="332"/>
      <c r="B1654" s="255"/>
      <c r="C1654" s="325"/>
      <c r="D1654" s="328"/>
      <c r="E1654" s="327"/>
      <c r="F1654" s="273"/>
      <c r="G1654" s="326"/>
      <c r="H1654" s="272"/>
      <c r="I1654" s="273"/>
      <c r="J1654" s="329"/>
    </row>
    <row r="1655" spans="1:10" ht="13.5">
      <c r="A1655" s="332"/>
      <c r="B1655" s="255"/>
      <c r="C1655" s="325"/>
      <c r="D1655" s="328"/>
      <c r="E1655" s="327"/>
      <c r="F1655" s="273"/>
      <c r="G1655" s="326"/>
      <c r="H1655" s="272"/>
      <c r="I1655" s="273"/>
      <c r="J1655" s="329"/>
    </row>
    <row r="1656" spans="1:10" ht="13.5">
      <c r="A1656" s="332"/>
      <c r="B1656" s="255"/>
      <c r="C1656" s="325"/>
      <c r="D1656" s="328"/>
      <c r="E1656" s="327"/>
      <c r="F1656" s="273"/>
      <c r="G1656" s="326"/>
      <c r="H1656" s="272"/>
      <c r="I1656" s="273"/>
      <c r="J1656" s="329"/>
    </row>
    <row r="1657" spans="1:10" ht="13.5">
      <c r="A1657" s="280"/>
      <c r="B1657" s="335"/>
      <c r="C1657" s="313"/>
      <c r="D1657" s="283"/>
      <c r="E1657" s="315"/>
      <c r="F1657" s="283"/>
      <c r="G1657" s="314"/>
      <c r="H1657" s="316"/>
      <c r="I1657" s="314"/>
      <c r="J1657" s="318"/>
    </row>
    <row r="1658" spans="1:10" ht="13.5">
      <c r="A1658" s="332"/>
      <c r="B1658" s="255"/>
      <c r="C1658" s="325"/>
      <c r="D1658" s="328"/>
      <c r="E1658" s="327"/>
      <c r="F1658" s="273"/>
      <c r="G1658" s="326"/>
      <c r="H1658" s="272"/>
      <c r="I1658" s="273"/>
      <c r="J1658" s="329"/>
    </row>
    <row r="1659" spans="1:10" ht="13.5">
      <c r="A1659" s="332"/>
      <c r="B1659" s="255"/>
      <c r="C1659" s="325"/>
      <c r="D1659" s="328"/>
      <c r="E1659" s="327"/>
      <c r="F1659" s="273"/>
      <c r="G1659" s="326"/>
      <c r="H1659" s="272"/>
      <c r="I1659" s="273"/>
      <c r="J1659" s="329"/>
    </row>
    <row r="1660" spans="1:10" ht="13.5">
      <c r="A1660" s="332"/>
      <c r="B1660" s="255"/>
      <c r="C1660" s="325"/>
      <c r="D1660" s="328"/>
      <c r="E1660" s="327"/>
      <c r="F1660" s="273"/>
      <c r="G1660" s="326"/>
      <c r="H1660" s="272"/>
      <c r="I1660" s="273"/>
      <c r="J1660" s="329"/>
    </row>
    <row r="1661" spans="1:10" ht="13.5">
      <c r="A1661" s="280"/>
      <c r="B1661" s="335"/>
      <c r="C1661" s="313"/>
      <c r="D1661" s="283"/>
      <c r="E1661" s="315"/>
      <c r="F1661" s="283"/>
      <c r="G1661" s="314"/>
      <c r="H1661" s="316"/>
      <c r="I1661" s="314"/>
      <c r="J1661" s="318"/>
    </row>
    <row r="1662" spans="1:10" ht="13.5">
      <c r="A1662" s="332"/>
      <c r="B1662" s="255"/>
      <c r="C1662" s="325"/>
      <c r="D1662" s="328"/>
      <c r="E1662" s="327"/>
      <c r="F1662" s="273"/>
      <c r="G1662" s="326"/>
      <c r="H1662" s="272"/>
      <c r="I1662" s="273"/>
      <c r="J1662" s="329"/>
    </row>
    <row r="1663" spans="1:10" ht="13.5">
      <c r="A1663" s="332"/>
      <c r="B1663" s="255"/>
      <c r="C1663" s="325"/>
      <c r="D1663" s="328"/>
      <c r="E1663" s="327"/>
      <c r="F1663" s="273"/>
      <c r="G1663" s="326"/>
      <c r="H1663" s="272"/>
      <c r="I1663" s="273"/>
      <c r="J1663" s="329"/>
    </row>
    <row r="1664" spans="1:10" ht="13.5">
      <c r="A1664" s="332"/>
      <c r="B1664" s="255"/>
      <c r="C1664" s="325"/>
      <c r="D1664" s="328"/>
      <c r="E1664" s="327"/>
      <c r="F1664" s="273"/>
      <c r="G1664" s="326"/>
      <c r="H1664" s="272"/>
      <c r="I1664" s="273"/>
      <c r="J1664" s="329"/>
    </row>
    <row r="1665" spans="1:10" ht="13.5">
      <c r="A1665" s="280"/>
      <c r="B1665" s="335"/>
      <c r="C1665" s="313"/>
      <c r="D1665" s="314"/>
      <c r="E1665" s="315"/>
      <c r="F1665" s="283"/>
      <c r="G1665" s="314"/>
      <c r="H1665" s="316"/>
      <c r="I1665" s="314"/>
      <c r="J1665" s="318"/>
    </row>
    <row r="1666" spans="1:10" ht="13.5">
      <c r="A1666" s="332"/>
      <c r="B1666" s="255"/>
      <c r="C1666" s="325"/>
      <c r="D1666" s="328"/>
      <c r="E1666" s="327"/>
      <c r="F1666" s="273"/>
      <c r="G1666" s="326"/>
      <c r="H1666" s="272"/>
      <c r="I1666" s="273"/>
      <c r="J1666" s="329"/>
    </row>
    <row r="1667" spans="1:10" ht="13.5">
      <c r="A1667" s="332"/>
      <c r="B1667" s="255"/>
      <c r="C1667" s="325"/>
      <c r="D1667" s="328"/>
      <c r="E1667" s="327"/>
      <c r="F1667" s="273"/>
      <c r="G1667" s="326"/>
      <c r="H1667" s="272"/>
      <c r="I1667" s="273"/>
      <c r="J1667" s="329"/>
    </row>
    <row r="1668" spans="1:10" ht="13.5">
      <c r="A1668" s="332"/>
      <c r="B1668" s="255"/>
      <c r="C1668" s="325"/>
      <c r="D1668" s="328"/>
      <c r="E1668" s="327"/>
      <c r="F1668" s="273"/>
      <c r="G1668" s="326"/>
      <c r="H1668" s="272"/>
      <c r="I1668" s="273"/>
      <c r="J1668" s="329"/>
    </row>
    <row r="1669" spans="1:10" ht="13.5">
      <c r="A1669" s="280"/>
      <c r="B1669" s="335"/>
      <c r="C1669" s="313"/>
      <c r="D1669" s="314"/>
      <c r="E1669" s="315"/>
      <c r="F1669" s="283"/>
      <c r="G1669" s="314"/>
      <c r="H1669" s="316"/>
      <c r="I1669" s="314"/>
      <c r="J1669" s="318"/>
    </row>
    <row r="1670" spans="1:10" ht="13.5">
      <c r="A1670" s="332"/>
      <c r="B1670" s="255"/>
      <c r="C1670" s="325"/>
      <c r="D1670" s="328"/>
      <c r="E1670" s="327"/>
      <c r="F1670" s="273"/>
      <c r="G1670" s="326"/>
      <c r="H1670" s="272"/>
      <c r="I1670" s="273"/>
      <c r="J1670" s="329"/>
    </row>
    <row r="1671" spans="1:10" ht="13.5">
      <c r="A1671" s="280"/>
      <c r="B1671" s="335"/>
      <c r="C1671" s="313"/>
      <c r="D1671" s="314"/>
      <c r="E1671" s="315"/>
      <c r="F1671" s="283"/>
      <c r="G1671" s="314"/>
      <c r="H1671" s="316"/>
      <c r="I1671" s="314"/>
      <c r="J1671" s="318"/>
    </row>
    <row r="1672" spans="1:10" ht="13.5">
      <c r="A1672" s="332"/>
      <c r="B1672" s="255"/>
      <c r="C1672" s="325"/>
      <c r="D1672" s="328"/>
      <c r="E1672" s="327"/>
      <c r="F1672" s="273"/>
      <c r="G1672" s="326"/>
      <c r="H1672" s="272"/>
      <c r="I1672" s="273"/>
      <c r="J1672" s="329"/>
    </row>
    <row r="1673" spans="1:10" ht="13.5">
      <c r="A1673" s="280"/>
      <c r="B1673" s="335"/>
      <c r="C1673" s="313"/>
      <c r="D1673" s="314"/>
      <c r="E1673" s="315"/>
      <c r="F1673" s="283"/>
      <c r="G1673" s="314"/>
      <c r="H1673" s="316"/>
      <c r="I1673" s="314"/>
      <c r="J1673" s="318"/>
    </row>
    <row r="1674" spans="1:10" ht="13.5">
      <c r="A1674" s="332"/>
      <c r="B1674" s="255"/>
      <c r="C1674" s="325"/>
      <c r="D1674" s="328"/>
      <c r="E1674" s="327"/>
      <c r="F1674" s="273"/>
      <c r="G1674" s="326"/>
      <c r="H1674" s="272"/>
      <c r="I1674" s="273"/>
      <c r="J1674" s="329"/>
    </row>
    <row r="1675" spans="1:10" ht="13.5">
      <c r="A1675" s="280"/>
      <c r="B1675" s="335"/>
      <c r="C1675" s="313"/>
      <c r="D1675" s="314"/>
      <c r="E1675" s="315"/>
      <c r="F1675" s="283"/>
      <c r="G1675" s="314"/>
      <c r="H1675" s="316"/>
      <c r="I1675" s="314"/>
      <c r="J1675" s="318"/>
    </row>
    <row r="1676" spans="1:10" ht="13.5">
      <c r="A1676" s="332"/>
      <c r="B1676" s="255"/>
      <c r="C1676" s="325"/>
      <c r="D1676" s="328"/>
      <c r="E1676" s="327"/>
      <c r="F1676" s="273"/>
      <c r="G1676" s="385"/>
      <c r="H1676" s="272"/>
      <c r="I1676" s="273"/>
      <c r="J1676" s="329"/>
    </row>
    <row r="1677" spans="1:10" ht="13.5">
      <c r="A1677" s="280"/>
      <c r="B1677" s="335"/>
      <c r="C1677" s="313"/>
      <c r="D1677" s="314"/>
      <c r="E1677" s="315"/>
      <c r="F1677" s="283"/>
      <c r="G1677" s="314"/>
      <c r="H1677" s="316"/>
      <c r="I1677" s="314"/>
      <c r="J1677" s="318"/>
    </row>
    <row r="1678" spans="1:10" ht="13.5">
      <c r="A1678" s="332"/>
      <c r="B1678" s="255"/>
      <c r="C1678" s="325"/>
      <c r="D1678" s="328"/>
      <c r="E1678" s="327"/>
      <c r="F1678" s="273"/>
      <c r="G1678" s="326"/>
      <c r="H1678" s="272"/>
      <c r="I1678" s="273"/>
      <c r="J1678" s="329"/>
    </row>
    <row r="1679" spans="1:10" ht="13.5">
      <c r="A1679" s="280"/>
      <c r="B1679" s="335"/>
      <c r="C1679" s="313"/>
      <c r="D1679" s="314"/>
      <c r="E1679" s="315"/>
      <c r="F1679" s="283"/>
      <c r="G1679" s="314"/>
      <c r="H1679" s="316"/>
      <c r="I1679" s="314"/>
      <c r="J1679" s="318"/>
    </row>
    <row r="1680" spans="1:10" ht="13.5">
      <c r="A1680" s="332"/>
      <c r="B1680" s="255"/>
      <c r="C1680" s="325"/>
      <c r="D1680" s="328"/>
      <c r="E1680" s="327"/>
      <c r="F1680" s="273"/>
      <c r="G1680" s="326"/>
      <c r="H1680" s="272"/>
      <c r="I1680" s="273"/>
      <c r="J1680" s="329"/>
    </row>
    <row r="1681" spans="1:10" ht="13.5">
      <c r="A1681" s="280"/>
      <c r="B1681" s="335"/>
      <c r="C1681" s="313"/>
      <c r="D1681" s="314"/>
      <c r="E1681" s="315"/>
      <c r="F1681" s="283"/>
      <c r="G1681" s="314"/>
      <c r="H1681" s="316"/>
      <c r="I1681" s="314"/>
      <c r="J1681" s="318"/>
    </row>
    <row r="1682" spans="1:10" ht="13.5">
      <c r="A1682" s="332"/>
      <c r="B1682" s="255"/>
      <c r="C1682" s="325"/>
      <c r="D1682" s="328"/>
      <c r="E1682" s="327"/>
      <c r="F1682" s="273"/>
      <c r="G1682" s="326"/>
      <c r="H1682" s="272"/>
      <c r="I1682" s="273"/>
      <c r="J1682" s="329"/>
    </row>
    <row r="1683" spans="1:10" ht="13.5">
      <c r="A1683" s="280"/>
      <c r="B1683" s="335"/>
      <c r="C1683" s="313"/>
      <c r="D1683" s="314"/>
      <c r="E1683" s="315"/>
      <c r="F1683" s="283"/>
      <c r="G1683" s="314"/>
      <c r="H1683" s="316"/>
      <c r="I1683" s="314"/>
      <c r="J1683" s="318"/>
    </row>
    <row r="1684" spans="1:10" ht="13.5">
      <c r="A1684" s="332"/>
      <c r="B1684" s="255"/>
      <c r="C1684" s="325"/>
      <c r="D1684" s="328"/>
      <c r="E1684" s="327"/>
      <c r="F1684" s="273"/>
      <c r="G1684" s="326"/>
      <c r="H1684" s="272"/>
      <c r="I1684" s="273"/>
      <c r="J1684" s="329"/>
    </row>
    <row r="1685" spans="1:10" ht="13.5">
      <c r="A1685" s="280"/>
      <c r="B1685" s="335"/>
      <c r="C1685" s="313"/>
      <c r="D1685" s="314"/>
      <c r="E1685" s="315"/>
      <c r="F1685" s="283"/>
      <c r="G1685" s="314"/>
      <c r="H1685" s="316"/>
      <c r="I1685" s="314"/>
      <c r="J1685" s="318"/>
    </row>
    <row r="1686" spans="1:10" ht="13.5">
      <c r="A1686" s="332"/>
      <c r="B1686" s="386"/>
      <c r="C1686" s="325"/>
      <c r="D1686" s="328"/>
      <c r="E1686" s="327"/>
      <c r="F1686" s="273"/>
      <c r="G1686" s="326"/>
      <c r="H1686" s="272"/>
      <c r="I1686" s="273"/>
      <c r="J1686" s="329"/>
    </row>
    <row r="1687" spans="1:10" ht="13.5">
      <c r="A1687" s="280"/>
      <c r="B1687" s="335"/>
      <c r="C1687" s="313"/>
      <c r="D1687" s="314"/>
      <c r="E1687" s="315"/>
      <c r="F1687" s="283"/>
      <c r="G1687" s="314"/>
      <c r="H1687" s="316"/>
      <c r="I1687" s="314"/>
      <c r="J1687" s="318"/>
    </row>
    <row r="1688" spans="1:10" ht="13.5">
      <c r="A1688" s="332"/>
      <c r="B1688" s="386"/>
      <c r="C1688" s="325"/>
      <c r="D1688" s="328"/>
      <c r="E1688" s="327"/>
      <c r="F1688" s="273"/>
      <c r="G1688" s="385"/>
      <c r="H1688" s="272"/>
      <c r="I1688" s="273"/>
      <c r="J1688" s="329"/>
    </row>
    <row r="1689" spans="1:10" ht="13.5">
      <c r="A1689" s="280"/>
      <c r="B1689" s="335"/>
      <c r="C1689" s="313"/>
      <c r="D1689" s="314"/>
      <c r="E1689" s="315"/>
      <c r="F1689" s="283"/>
      <c r="G1689" s="314"/>
      <c r="H1689" s="316"/>
      <c r="I1689" s="314"/>
      <c r="J1689" s="318"/>
    </row>
    <row r="1690" spans="1:10" ht="13.5">
      <c r="A1690" s="332"/>
      <c r="B1690" s="386"/>
      <c r="C1690" s="325"/>
      <c r="D1690" s="328"/>
      <c r="E1690" s="327"/>
      <c r="F1690" s="273"/>
      <c r="G1690" s="385"/>
      <c r="H1690" s="272"/>
      <c r="I1690" s="273"/>
      <c r="J1690" s="329"/>
    </row>
    <row r="1691" spans="1:10" ht="13.5">
      <c r="A1691" s="280"/>
      <c r="B1691" s="335"/>
      <c r="C1691" s="313"/>
      <c r="D1691" s="314"/>
      <c r="E1691" s="315"/>
      <c r="F1691" s="283"/>
      <c r="G1691" s="314"/>
      <c r="H1691" s="316"/>
      <c r="I1691" s="314"/>
      <c r="J1691" s="318"/>
    </row>
    <row r="1692" spans="1:10" ht="13.5">
      <c r="A1692" s="332"/>
      <c r="B1692" s="386"/>
      <c r="C1692" s="325"/>
      <c r="D1692" s="328"/>
      <c r="E1692" s="327"/>
      <c r="F1692" s="273"/>
      <c r="G1692" s="385"/>
      <c r="H1692" s="272"/>
      <c r="I1692" s="273"/>
      <c r="J1692" s="329"/>
    </row>
    <row r="1693" spans="1:10" ht="13.5">
      <c r="A1693" s="280"/>
      <c r="B1693" s="335"/>
      <c r="C1693" s="313"/>
      <c r="D1693" s="314"/>
      <c r="E1693" s="315"/>
      <c r="F1693" s="283"/>
      <c r="G1693" s="314"/>
      <c r="H1693" s="316"/>
      <c r="I1693" s="314"/>
      <c r="J1693" s="318"/>
    </row>
    <row r="1694" spans="1:10" ht="13.5">
      <c r="A1694" s="332"/>
      <c r="B1694" s="386"/>
      <c r="C1694" s="325"/>
      <c r="D1694" s="328"/>
      <c r="E1694" s="327"/>
      <c r="F1694" s="273"/>
      <c r="G1694" s="385"/>
      <c r="H1694" s="272"/>
      <c r="I1694" s="273"/>
      <c r="J1694" s="329"/>
    </row>
    <row r="1695" spans="1:10" ht="13.5">
      <c r="A1695" s="280"/>
      <c r="B1695" s="335"/>
      <c r="C1695" s="313"/>
      <c r="D1695" s="314"/>
      <c r="E1695" s="315"/>
      <c r="F1695" s="283"/>
      <c r="G1695" s="314"/>
      <c r="H1695" s="316"/>
      <c r="I1695" s="314"/>
      <c r="J1695" s="387"/>
    </row>
    <row r="1696" spans="1:10" ht="13.5">
      <c r="A1696" s="332"/>
      <c r="B1696" s="386"/>
      <c r="C1696" s="325"/>
      <c r="D1696" s="328"/>
      <c r="E1696" s="327"/>
      <c r="F1696" s="273"/>
      <c r="G1696" s="385"/>
      <c r="H1696" s="272"/>
      <c r="I1696" s="273"/>
      <c r="J1696" s="329"/>
    </row>
    <row r="1697" spans="1:10" ht="13.5">
      <c r="A1697" s="280"/>
      <c r="B1697" s="335"/>
      <c r="C1697" s="313"/>
      <c r="D1697" s="314"/>
      <c r="E1697" s="315"/>
      <c r="F1697" s="283"/>
      <c r="G1697" s="314"/>
      <c r="H1697" s="316"/>
      <c r="I1697" s="314"/>
      <c r="J1697" s="387"/>
    </row>
    <row r="1698" spans="1:10" ht="13.5">
      <c r="A1698" s="332"/>
      <c r="B1698" s="386"/>
      <c r="C1698" s="325"/>
      <c r="D1698" s="328"/>
      <c r="E1698" s="327"/>
      <c r="F1698" s="273"/>
      <c r="G1698" s="385"/>
      <c r="H1698" s="272"/>
      <c r="I1698" s="273"/>
      <c r="J1698" s="329"/>
    </row>
    <row r="1699" spans="1:10" ht="13.5">
      <c r="A1699" s="280"/>
      <c r="B1699" s="335"/>
      <c r="C1699" s="313"/>
      <c r="D1699" s="283"/>
      <c r="E1699" s="282"/>
      <c r="F1699" s="283"/>
      <c r="G1699" s="283"/>
      <c r="H1699" s="283"/>
      <c r="I1699" s="314"/>
      <c r="J1699" s="387"/>
    </row>
    <row r="1700" spans="1:10" ht="13.5">
      <c r="A1700" s="332"/>
      <c r="B1700" s="386"/>
      <c r="C1700" s="325"/>
      <c r="D1700" s="328"/>
      <c r="E1700" s="327"/>
      <c r="F1700" s="273"/>
      <c r="G1700" s="385"/>
      <c r="H1700" s="272"/>
      <c r="I1700" s="273"/>
      <c r="J1700" s="329"/>
    </row>
    <row r="1701" spans="1:10" ht="13.5">
      <c r="A1701" s="280"/>
      <c r="B1701" s="335"/>
      <c r="C1701" s="313"/>
      <c r="D1701" s="314"/>
      <c r="E1701" s="315"/>
      <c r="F1701" s="283"/>
      <c r="G1701" s="314"/>
      <c r="H1701" s="316"/>
      <c r="I1701" s="314"/>
      <c r="J1701" s="387"/>
    </row>
    <row r="1702" spans="1:10" ht="13.5">
      <c r="A1702" s="332"/>
      <c r="B1702" s="255"/>
      <c r="C1702" s="325"/>
      <c r="D1702" s="328"/>
      <c r="E1702" s="327"/>
      <c r="F1702" s="273"/>
      <c r="G1702" s="326"/>
      <c r="H1702" s="272"/>
      <c r="I1702" s="273"/>
      <c r="J1702" s="329"/>
    </row>
    <row r="1703" spans="1:10" ht="13.5">
      <c r="A1703" s="280"/>
      <c r="B1703" s="335"/>
      <c r="C1703" s="313"/>
      <c r="D1703" s="314"/>
      <c r="E1703" s="315"/>
      <c r="F1703" s="283"/>
      <c r="G1703" s="314"/>
      <c r="H1703" s="316"/>
      <c r="I1703" s="314"/>
      <c r="J1703" s="318"/>
    </row>
    <row r="1704" spans="1:10" ht="13.5">
      <c r="A1704" s="332"/>
      <c r="B1704" s="255"/>
      <c r="C1704" s="325"/>
      <c r="D1704" s="328"/>
      <c r="E1704" s="327"/>
      <c r="F1704" s="273"/>
      <c r="G1704" s="385"/>
      <c r="H1704" s="272"/>
      <c r="I1704" s="273"/>
      <c r="J1704" s="329"/>
    </row>
    <row r="1705" spans="1:10" ht="13.5">
      <c r="A1705" s="280"/>
      <c r="B1705" s="335"/>
      <c r="C1705" s="313"/>
      <c r="D1705" s="314"/>
      <c r="E1705" s="315"/>
      <c r="F1705" s="283"/>
      <c r="G1705" s="314"/>
      <c r="H1705" s="316"/>
      <c r="I1705" s="314"/>
      <c r="J1705" s="318"/>
    </row>
    <row r="1706" spans="1:10" ht="13.5">
      <c r="A1706" s="332"/>
      <c r="B1706" s="255"/>
      <c r="C1706" s="325"/>
      <c r="D1706" s="328"/>
      <c r="E1706" s="327"/>
      <c r="F1706" s="273"/>
      <c r="G1706" s="385"/>
      <c r="H1706" s="272"/>
      <c r="I1706" s="273"/>
      <c r="J1706" s="329"/>
    </row>
    <row r="1707" spans="1:10" ht="13.5">
      <c r="A1707" s="332"/>
      <c r="B1707" s="255"/>
      <c r="C1707" s="325"/>
      <c r="D1707" s="328"/>
      <c r="E1707" s="327"/>
      <c r="F1707" s="273"/>
      <c r="G1707" s="385"/>
      <c r="H1707" s="272"/>
      <c r="I1707" s="273"/>
      <c r="J1707" s="329"/>
    </row>
    <row r="1708" spans="1:10" ht="13.5">
      <c r="A1708" s="280"/>
      <c r="B1708" s="335"/>
      <c r="C1708" s="313"/>
      <c r="D1708" s="314"/>
      <c r="E1708" s="315"/>
      <c r="F1708" s="283"/>
      <c r="G1708" s="314"/>
      <c r="H1708" s="316"/>
      <c r="I1708" s="314"/>
      <c r="J1708" s="318"/>
    </row>
    <row r="1709" spans="1:10" ht="13.5">
      <c r="A1709" s="332"/>
      <c r="B1709" s="255"/>
      <c r="C1709" s="325"/>
      <c r="D1709" s="328"/>
      <c r="E1709" s="327"/>
      <c r="F1709" s="273"/>
      <c r="G1709" s="385"/>
      <c r="H1709" s="272"/>
      <c r="I1709" s="273"/>
      <c r="J1709" s="329"/>
    </row>
    <row r="1710" spans="1:10" ht="13.5">
      <c r="A1710" s="332"/>
      <c r="B1710" s="255"/>
      <c r="C1710" s="325"/>
      <c r="D1710" s="328"/>
      <c r="E1710" s="327"/>
      <c r="F1710" s="273"/>
      <c r="G1710" s="385"/>
      <c r="H1710" s="272"/>
      <c r="I1710" s="273"/>
      <c r="J1710" s="329"/>
    </row>
    <row r="1711" spans="1:10" ht="13.5">
      <c r="A1711" s="332"/>
      <c r="B1711" s="255"/>
      <c r="C1711" s="325"/>
      <c r="D1711" s="328"/>
      <c r="E1711" s="327"/>
      <c r="F1711" s="273"/>
      <c r="G1711" s="385"/>
      <c r="H1711" s="272"/>
      <c r="I1711" s="273"/>
      <c r="J1711" s="329"/>
    </row>
    <row r="1712" spans="1:10" ht="13.5">
      <c r="A1712" s="332"/>
      <c r="B1712" s="255"/>
      <c r="C1712" s="325"/>
      <c r="D1712" s="328"/>
      <c r="E1712" s="327"/>
      <c r="F1712" s="273"/>
      <c r="G1712" s="385"/>
      <c r="H1712" s="272"/>
      <c r="I1712" s="273"/>
      <c r="J1712" s="329"/>
    </row>
    <row r="1713" spans="1:10" ht="13.5">
      <c r="A1713" s="332"/>
      <c r="B1713" s="255"/>
      <c r="C1713" s="325"/>
      <c r="D1713" s="328"/>
      <c r="E1713" s="327"/>
      <c r="F1713" s="273"/>
      <c r="G1713" s="385"/>
      <c r="H1713" s="272"/>
      <c r="I1713" s="273"/>
      <c r="J1713" s="329"/>
    </row>
    <row r="1714" spans="1:10" ht="13.5">
      <c r="A1714" s="280"/>
      <c r="B1714" s="335"/>
      <c r="C1714" s="313"/>
      <c r="D1714" s="314"/>
      <c r="E1714" s="315"/>
      <c r="F1714" s="283"/>
      <c r="G1714" s="314"/>
      <c r="H1714" s="316"/>
      <c r="I1714" s="314"/>
      <c r="J1714" s="318"/>
    </row>
    <row r="1715" spans="1:10" ht="13.5">
      <c r="A1715" s="332"/>
      <c r="B1715" s="255"/>
      <c r="C1715" s="325"/>
      <c r="D1715" s="328"/>
      <c r="E1715" s="327"/>
      <c r="F1715" s="273"/>
      <c r="G1715" s="385"/>
      <c r="H1715" s="272"/>
      <c r="I1715" s="273"/>
      <c r="J1715" s="329"/>
    </row>
    <row r="1716" spans="1:10" ht="13.5">
      <c r="A1716" s="332"/>
      <c r="B1716" s="255"/>
      <c r="C1716" s="325"/>
      <c r="D1716" s="328"/>
      <c r="E1716" s="327"/>
      <c r="F1716" s="273"/>
      <c r="G1716" s="385"/>
      <c r="H1716" s="272"/>
      <c r="I1716" s="273"/>
      <c r="J1716" s="329"/>
    </row>
    <row r="1717" spans="1:10" ht="13.5">
      <c r="A1717" s="332"/>
      <c r="B1717" s="255"/>
      <c r="C1717" s="325"/>
      <c r="D1717" s="328"/>
      <c r="E1717" s="327"/>
      <c r="F1717" s="273"/>
      <c r="G1717" s="385"/>
      <c r="H1717" s="272"/>
      <c r="I1717" s="273"/>
      <c r="J1717" s="329"/>
    </row>
    <row r="1718" spans="1:10" ht="13.5">
      <c r="A1718" s="332"/>
      <c r="B1718" s="255"/>
      <c r="C1718" s="325"/>
      <c r="D1718" s="328"/>
      <c r="E1718" s="327"/>
      <c r="F1718" s="273"/>
      <c r="G1718" s="385"/>
      <c r="H1718" s="272"/>
      <c r="I1718" s="273"/>
      <c r="J1718" s="329"/>
    </row>
    <row r="1719" spans="1:10" ht="13.5">
      <c r="A1719" s="280"/>
      <c r="B1719" s="335"/>
      <c r="C1719" s="313"/>
      <c r="D1719" s="314"/>
      <c r="E1719" s="315"/>
      <c r="F1719" s="283"/>
      <c r="G1719" s="314"/>
      <c r="H1719" s="316"/>
      <c r="I1719" s="314"/>
      <c r="J1719" s="318"/>
    </row>
    <row r="1720" spans="1:10" ht="13.5">
      <c r="A1720" s="332"/>
      <c r="B1720" s="255"/>
      <c r="C1720" s="325"/>
      <c r="D1720" s="328"/>
      <c r="E1720" s="327"/>
      <c r="F1720" s="273"/>
      <c r="G1720" s="385"/>
      <c r="H1720" s="272"/>
      <c r="I1720" s="273"/>
      <c r="J1720" s="329"/>
    </row>
    <row r="1721" spans="1:10" ht="13.5">
      <c r="A1721" s="280"/>
      <c r="B1721" s="335"/>
      <c r="C1721" s="313"/>
      <c r="D1721" s="314"/>
      <c r="E1721" s="315"/>
      <c r="F1721" s="283"/>
      <c r="G1721" s="314"/>
      <c r="H1721" s="316"/>
      <c r="I1721" s="314"/>
      <c r="J1721" s="318"/>
    </row>
    <row r="1722" spans="1:10" ht="13.5">
      <c r="A1722" s="332"/>
      <c r="B1722" s="255"/>
      <c r="C1722" s="325"/>
      <c r="D1722" s="328"/>
      <c r="E1722" s="327"/>
      <c r="F1722" s="273"/>
      <c r="G1722" s="326"/>
      <c r="H1722" s="272"/>
      <c r="I1722" s="273"/>
      <c r="J1722" s="329"/>
    </row>
    <row r="1723" spans="1:10" ht="13.5">
      <c r="A1723" s="280"/>
      <c r="B1723" s="335"/>
      <c r="C1723" s="313"/>
      <c r="D1723" s="314"/>
      <c r="E1723" s="315"/>
      <c r="F1723" s="283"/>
      <c r="G1723" s="314"/>
      <c r="H1723" s="316"/>
      <c r="I1723" s="314"/>
      <c r="J1723" s="318"/>
    </row>
    <row r="1724" spans="1:10" ht="13.5">
      <c r="A1724" s="332"/>
      <c r="B1724" s="255"/>
      <c r="C1724" s="325"/>
      <c r="D1724" s="328"/>
      <c r="E1724" s="327"/>
      <c r="F1724" s="273"/>
      <c r="G1724" s="385"/>
      <c r="H1724" s="272"/>
      <c r="I1724" s="273"/>
      <c r="J1724" s="329"/>
    </row>
    <row r="1725" spans="1:10" ht="13.5">
      <c r="A1725" s="280"/>
      <c r="B1725" s="335"/>
      <c r="C1725" s="313"/>
      <c r="D1725" s="314"/>
      <c r="E1725" s="315"/>
      <c r="F1725" s="283"/>
      <c r="G1725" s="314"/>
      <c r="H1725" s="316"/>
      <c r="I1725" s="314"/>
      <c r="J1725" s="318"/>
    </row>
    <row r="1726" spans="1:10" ht="13.5">
      <c r="A1726" s="332"/>
      <c r="B1726" s="255"/>
      <c r="C1726" s="325"/>
      <c r="D1726" s="328"/>
      <c r="E1726" s="327"/>
      <c r="F1726" s="273"/>
      <c r="G1726" s="385"/>
      <c r="H1726" s="272"/>
      <c r="I1726" s="273"/>
      <c r="J1726" s="329"/>
    </row>
    <row r="1727" spans="1:10" ht="13.5">
      <c r="A1727" s="280"/>
      <c r="B1727" s="335"/>
      <c r="C1727" s="313"/>
      <c r="D1727" s="314"/>
      <c r="E1727" s="315"/>
      <c r="F1727" s="283"/>
      <c r="G1727" s="314"/>
      <c r="H1727" s="316"/>
      <c r="I1727" s="314"/>
      <c r="J1727" s="318"/>
    </row>
    <row r="1728" spans="1:10" ht="13.5">
      <c r="A1728" s="332"/>
      <c r="B1728" s="255"/>
      <c r="C1728" s="325"/>
      <c r="D1728" s="328"/>
      <c r="E1728" s="327"/>
      <c r="F1728" s="273"/>
      <c r="G1728" s="326"/>
      <c r="H1728" s="272"/>
      <c r="I1728" s="273"/>
      <c r="J1728" s="329"/>
    </row>
    <row r="1729" spans="1:10" ht="13.5">
      <c r="A1729" s="332"/>
      <c r="B1729" s="255"/>
      <c r="C1729" s="325"/>
      <c r="D1729" s="328"/>
      <c r="E1729" s="327"/>
      <c r="F1729" s="273"/>
      <c r="G1729" s="326"/>
      <c r="H1729" s="272"/>
      <c r="I1729" s="273"/>
      <c r="J1729" s="329"/>
    </row>
    <row r="1730" spans="1:10" ht="13.5">
      <c r="A1730" s="280"/>
      <c r="B1730" s="335"/>
      <c r="C1730" s="313"/>
      <c r="D1730" s="314"/>
      <c r="E1730" s="315"/>
      <c r="F1730" s="388"/>
      <c r="G1730" s="314"/>
      <c r="H1730" s="316"/>
      <c r="I1730" s="314"/>
      <c r="J1730" s="318"/>
    </row>
    <row r="1731" spans="1:10" ht="13.5">
      <c r="A1731" s="332"/>
      <c r="B1731" s="255"/>
      <c r="C1731" s="325"/>
      <c r="D1731" s="328"/>
      <c r="E1731" s="327"/>
      <c r="F1731" s="273"/>
      <c r="G1731" s="385"/>
      <c r="H1731" s="272"/>
      <c r="I1731" s="273"/>
      <c r="J1731" s="329"/>
    </row>
    <row r="1732" spans="1:10" ht="13.5">
      <c r="A1732" s="280"/>
      <c r="B1732" s="335"/>
      <c r="C1732" s="313"/>
      <c r="D1732" s="314"/>
      <c r="E1732" s="315"/>
      <c r="F1732" s="283"/>
      <c r="G1732" s="314"/>
      <c r="H1732" s="316"/>
      <c r="I1732" s="314"/>
      <c r="J1732" s="318"/>
    </row>
    <row r="1733" spans="1:10" ht="13.5">
      <c r="A1733" s="332"/>
      <c r="B1733" s="255"/>
      <c r="C1733" s="325"/>
      <c r="D1733" s="328"/>
      <c r="E1733" s="327"/>
      <c r="F1733" s="273"/>
      <c r="G1733" s="326"/>
      <c r="H1733" s="272"/>
      <c r="I1733" s="273"/>
      <c r="J1733" s="329"/>
    </row>
    <row r="1734" spans="1:10" ht="13.5">
      <c r="A1734" s="280"/>
      <c r="B1734" s="335"/>
      <c r="C1734" s="313"/>
      <c r="D1734" s="314"/>
      <c r="E1734" s="315"/>
      <c r="F1734" s="283"/>
      <c r="G1734" s="314"/>
      <c r="H1734" s="316"/>
      <c r="I1734" s="314"/>
      <c r="J1734" s="318"/>
    </row>
    <row r="1735" spans="1:10" ht="13.5">
      <c r="A1735" s="332"/>
      <c r="B1735" s="255"/>
      <c r="C1735" s="325"/>
      <c r="D1735" s="328"/>
      <c r="E1735" s="327"/>
      <c r="F1735" s="273"/>
      <c r="G1735" s="385"/>
      <c r="H1735" s="272"/>
      <c r="I1735" s="273"/>
      <c r="J1735" s="329"/>
    </row>
    <row r="1736" spans="1:10" ht="13.5">
      <c r="A1736" s="332"/>
      <c r="B1736" s="255"/>
      <c r="C1736" s="325"/>
      <c r="D1736" s="328"/>
      <c r="E1736" s="327"/>
      <c r="F1736" s="273"/>
      <c r="G1736" s="385"/>
      <c r="H1736" s="272"/>
      <c r="I1736" s="273"/>
      <c r="J1736" s="329"/>
    </row>
    <row r="1737" spans="1:10" ht="13.5">
      <c r="A1737" s="332"/>
      <c r="B1737" s="255"/>
      <c r="C1737" s="325"/>
      <c r="D1737" s="328"/>
      <c r="E1737" s="327"/>
      <c r="F1737" s="273"/>
      <c r="G1737" s="385"/>
      <c r="H1737" s="272"/>
      <c r="I1737" s="273"/>
      <c r="J1737" s="329"/>
    </row>
    <row r="1738" spans="1:10" ht="13.5">
      <c r="A1738" s="280"/>
      <c r="B1738" s="335"/>
      <c r="C1738" s="313"/>
      <c r="D1738" s="314"/>
      <c r="E1738" s="315"/>
      <c r="F1738" s="283"/>
      <c r="G1738" s="314"/>
      <c r="H1738" s="316"/>
      <c r="I1738" s="314"/>
      <c r="J1738" s="318"/>
    </row>
    <row r="1739" spans="1:10" ht="13.5">
      <c r="A1739" s="332"/>
      <c r="B1739" s="320"/>
      <c r="C1739" s="325"/>
      <c r="D1739" s="328"/>
      <c r="E1739" s="327"/>
      <c r="F1739" s="273"/>
      <c r="G1739" s="385"/>
      <c r="H1739" s="272"/>
      <c r="I1739" s="273"/>
      <c r="J1739" s="329"/>
    </row>
    <row r="1740" spans="1:10" ht="13.5">
      <c r="A1740" s="280"/>
      <c r="B1740" s="335"/>
      <c r="C1740" s="313"/>
      <c r="D1740" s="314"/>
      <c r="E1740" s="315"/>
      <c r="F1740" s="283"/>
      <c r="G1740" s="314"/>
      <c r="H1740" s="316"/>
      <c r="I1740" s="314"/>
      <c r="J1740" s="318"/>
    </row>
    <row r="1741" spans="1:10" ht="13.5">
      <c r="A1741" s="332"/>
      <c r="B1741" s="255"/>
      <c r="C1741" s="325"/>
      <c r="D1741" s="328"/>
      <c r="E1741" s="327"/>
      <c r="F1741" s="273"/>
      <c r="G1741" s="326"/>
      <c r="H1741" s="272"/>
      <c r="I1741" s="273"/>
      <c r="J1741" s="329"/>
    </row>
    <row r="1742" spans="1:10" ht="13.5">
      <c r="A1742" s="280"/>
      <c r="B1742" s="335"/>
      <c r="C1742" s="313"/>
      <c r="D1742" s="314"/>
      <c r="E1742" s="315"/>
      <c r="F1742" s="283"/>
      <c r="G1742" s="314"/>
      <c r="H1742" s="316"/>
      <c r="I1742" s="314"/>
      <c r="J1742" s="318"/>
    </row>
    <row r="1743" spans="1:10" ht="13.5">
      <c r="A1743" s="332"/>
      <c r="B1743" s="320"/>
      <c r="C1743" s="325"/>
      <c r="D1743" s="328"/>
      <c r="E1743" s="327"/>
      <c r="F1743" s="273"/>
      <c r="G1743" s="326"/>
      <c r="H1743" s="272"/>
      <c r="I1743" s="273"/>
      <c r="J1743" s="329"/>
    </row>
    <row r="1744" spans="1:10" ht="13.5">
      <c r="A1744" s="332"/>
      <c r="B1744" s="320"/>
      <c r="C1744" s="325"/>
      <c r="D1744" s="328"/>
      <c r="E1744" s="327"/>
      <c r="F1744" s="273"/>
      <c r="G1744" s="326"/>
      <c r="H1744" s="272"/>
      <c r="I1744" s="273"/>
      <c r="J1744" s="329"/>
    </row>
    <row r="1745" spans="1:10" ht="13.5">
      <c r="A1745" s="332"/>
      <c r="B1745" s="320"/>
      <c r="C1745" s="325"/>
      <c r="D1745" s="328"/>
      <c r="E1745" s="327"/>
      <c r="F1745" s="273"/>
      <c r="G1745" s="326"/>
      <c r="H1745" s="272"/>
      <c r="I1745" s="273"/>
      <c r="J1745" s="329"/>
    </row>
    <row r="1746" spans="1:10" ht="13.5">
      <c r="A1746" s="280"/>
      <c r="B1746" s="335"/>
      <c r="C1746" s="313"/>
      <c r="D1746" s="314"/>
      <c r="E1746" s="315"/>
      <c r="F1746" s="283"/>
      <c r="G1746" s="314"/>
      <c r="H1746" s="316"/>
      <c r="I1746" s="314"/>
      <c r="J1746" s="318"/>
    </row>
    <row r="1747" spans="1:10" ht="13.5">
      <c r="A1747" s="332"/>
      <c r="B1747" s="320"/>
      <c r="C1747" s="325"/>
      <c r="D1747" s="328"/>
      <c r="E1747" s="327"/>
      <c r="F1747" s="273"/>
      <c r="G1747" s="326"/>
      <c r="H1747" s="272"/>
      <c r="I1747" s="273"/>
      <c r="J1747" s="329"/>
    </row>
    <row r="1748" spans="1:10" ht="13.5">
      <c r="A1748" s="280"/>
      <c r="B1748" s="335"/>
      <c r="C1748" s="313"/>
      <c r="D1748" s="314"/>
      <c r="E1748" s="315"/>
      <c r="F1748" s="283"/>
      <c r="G1748" s="314"/>
      <c r="H1748" s="316"/>
      <c r="I1748" s="314"/>
      <c r="J1748" s="318"/>
    </row>
    <row r="1749" spans="1:10" ht="13.5">
      <c r="A1749" s="332"/>
      <c r="B1749" s="320"/>
      <c r="C1749" s="325"/>
      <c r="D1749" s="328"/>
      <c r="E1749" s="327"/>
      <c r="F1749" s="273"/>
      <c r="G1749" s="385"/>
      <c r="H1749" s="272"/>
      <c r="I1749" s="273"/>
      <c r="J1749" s="329"/>
    </row>
    <row r="1750" spans="1:10" ht="13.5">
      <c r="A1750" s="332"/>
      <c r="B1750" s="320"/>
      <c r="C1750" s="325"/>
      <c r="D1750" s="328"/>
      <c r="E1750" s="327"/>
      <c r="F1750" s="273"/>
      <c r="G1750" s="385"/>
      <c r="H1750" s="272"/>
      <c r="I1750" s="273"/>
      <c r="J1750" s="329"/>
    </row>
    <row r="1751" spans="1:10" ht="13.5">
      <c r="A1751" s="332"/>
      <c r="B1751" s="320"/>
      <c r="C1751" s="325"/>
      <c r="D1751" s="328"/>
      <c r="E1751" s="327"/>
      <c r="F1751" s="273"/>
      <c r="G1751" s="385"/>
      <c r="H1751" s="272"/>
      <c r="I1751" s="273"/>
      <c r="J1751" s="329"/>
    </row>
    <row r="1752" spans="1:10" ht="13.5">
      <c r="A1752" s="280"/>
      <c r="B1752" s="335"/>
      <c r="C1752" s="313"/>
      <c r="D1752" s="283"/>
      <c r="E1752" s="315"/>
      <c r="F1752" s="283"/>
      <c r="G1752" s="314"/>
      <c r="H1752" s="316"/>
      <c r="I1752" s="314"/>
      <c r="J1752" s="318"/>
    </row>
    <row r="1753" spans="1:10" ht="13.5">
      <c r="A1753" s="332"/>
      <c r="B1753" s="320"/>
      <c r="C1753" s="325"/>
      <c r="D1753" s="328"/>
      <c r="E1753" s="327"/>
      <c r="F1753" s="273"/>
      <c r="G1753" s="385"/>
      <c r="H1753" s="272"/>
      <c r="I1753" s="273"/>
      <c r="J1753" s="329"/>
    </row>
    <row r="1754" spans="1:10" ht="13.5">
      <c r="A1754" s="332"/>
      <c r="B1754" s="320"/>
      <c r="C1754" s="325"/>
      <c r="D1754" s="328"/>
      <c r="E1754" s="327"/>
      <c r="F1754" s="273"/>
      <c r="G1754" s="385"/>
      <c r="H1754" s="272"/>
      <c r="I1754" s="273"/>
      <c r="J1754" s="329"/>
    </row>
    <row r="1755" spans="1:10" ht="13.5">
      <c r="A1755" s="332"/>
      <c r="B1755" s="320"/>
      <c r="C1755" s="325"/>
      <c r="D1755" s="328"/>
      <c r="E1755" s="327"/>
      <c r="F1755" s="273"/>
      <c r="G1755" s="385"/>
      <c r="H1755" s="272"/>
      <c r="I1755" s="273"/>
      <c r="J1755" s="329"/>
    </row>
    <row r="1756" spans="1:10" ht="13.5">
      <c r="A1756" s="280"/>
      <c r="B1756" s="335"/>
      <c r="C1756" s="313"/>
      <c r="D1756" s="283"/>
      <c r="E1756" s="315"/>
      <c r="F1756" s="283"/>
      <c r="G1756" s="314"/>
      <c r="H1756" s="316"/>
      <c r="I1756" s="314"/>
      <c r="J1756" s="318"/>
    </row>
    <row r="1757" spans="1:10" ht="13.5">
      <c r="A1757" s="332"/>
      <c r="B1757" s="320"/>
      <c r="C1757" s="325"/>
      <c r="D1757" s="328"/>
      <c r="E1757" s="327"/>
      <c r="F1757" s="273"/>
      <c r="G1757" s="385"/>
      <c r="H1757" s="272"/>
      <c r="I1757" s="273"/>
      <c r="J1757" s="329"/>
    </row>
    <row r="1758" spans="1:10" ht="13.5">
      <c r="A1758" s="332"/>
      <c r="B1758" s="320"/>
      <c r="C1758" s="325"/>
      <c r="D1758" s="328"/>
      <c r="E1758" s="327"/>
      <c r="F1758" s="273"/>
      <c r="G1758" s="385"/>
      <c r="H1758" s="272"/>
      <c r="I1758" s="273"/>
      <c r="J1758" s="329"/>
    </row>
    <row r="1759" spans="1:10" ht="13.5">
      <c r="A1759" s="332"/>
      <c r="B1759" s="320"/>
      <c r="C1759" s="325"/>
      <c r="D1759" s="328"/>
      <c r="E1759" s="327"/>
      <c r="F1759" s="273"/>
      <c r="G1759" s="385"/>
      <c r="H1759" s="272"/>
      <c r="I1759" s="273"/>
      <c r="J1759" s="329"/>
    </row>
    <row r="1760" spans="1:10" ht="13.5">
      <c r="A1760" s="280"/>
      <c r="B1760" s="335"/>
      <c r="C1760" s="313"/>
      <c r="D1760" s="283"/>
      <c r="E1760" s="315"/>
      <c r="F1760" s="283"/>
      <c r="G1760" s="314"/>
      <c r="H1760" s="316"/>
      <c r="I1760" s="314"/>
      <c r="J1760" s="318"/>
    </row>
    <row r="1761" spans="1:10" ht="13.5">
      <c r="A1761" s="332"/>
      <c r="B1761" s="320"/>
      <c r="C1761" s="325"/>
      <c r="D1761" s="328"/>
      <c r="E1761" s="327"/>
      <c r="F1761" s="273"/>
      <c r="G1761" s="385"/>
      <c r="H1761" s="272"/>
      <c r="I1761" s="273"/>
      <c r="J1761" s="329"/>
    </row>
    <row r="1762" spans="1:10" ht="13.5">
      <c r="A1762" s="332"/>
      <c r="B1762" s="320"/>
      <c r="C1762" s="325"/>
      <c r="D1762" s="328"/>
      <c r="E1762" s="327"/>
      <c r="F1762" s="273"/>
      <c r="G1762" s="385"/>
      <c r="H1762" s="272"/>
      <c r="I1762" s="273"/>
      <c r="J1762" s="329"/>
    </row>
    <row r="1763" spans="1:10" ht="13.5">
      <c r="A1763" s="332"/>
      <c r="B1763" s="320"/>
      <c r="C1763" s="325"/>
      <c r="D1763" s="328"/>
      <c r="E1763" s="327"/>
      <c r="F1763" s="273"/>
      <c r="G1763" s="385"/>
      <c r="H1763" s="272"/>
      <c r="I1763" s="273"/>
      <c r="J1763" s="329"/>
    </row>
    <row r="1764" spans="1:10" ht="13.5">
      <c r="A1764" s="280"/>
      <c r="B1764" s="335"/>
      <c r="C1764" s="313"/>
      <c r="D1764" s="283"/>
      <c r="E1764" s="315"/>
      <c r="F1764" s="283"/>
      <c r="G1764" s="314"/>
      <c r="H1764" s="316"/>
      <c r="I1764" s="314"/>
      <c r="J1764" s="318"/>
    </row>
    <row r="1765" spans="1:10" ht="13.5">
      <c r="A1765" s="332"/>
      <c r="B1765" s="320"/>
      <c r="C1765" s="325"/>
      <c r="D1765" s="328"/>
      <c r="E1765" s="327"/>
      <c r="F1765" s="273"/>
      <c r="G1765" s="385"/>
      <c r="H1765" s="272"/>
      <c r="I1765" s="273"/>
      <c r="J1765" s="329"/>
    </row>
    <row r="1766" spans="1:10" ht="13.5">
      <c r="A1766" s="332"/>
      <c r="B1766" s="320"/>
      <c r="C1766" s="325"/>
      <c r="D1766" s="328"/>
      <c r="E1766" s="327"/>
      <c r="F1766" s="273"/>
      <c r="G1766" s="385"/>
      <c r="H1766" s="272"/>
      <c r="I1766" s="273"/>
      <c r="J1766" s="329"/>
    </row>
    <row r="1767" spans="1:10" ht="13.5">
      <c r="A1767" s="332"/>
      <c r="B1767" s="320"/>
      <c r="C1767" s="325"/>
      <c r="D1767" s="328"/>
      <c r="E1767" s="327"/>
      <c r="F1767" s="273"/>
      <c r="G1767" s="385"/>
      <c r="H1767" s="272"/>
      <c r="I1767" s="273"/>
      <c r="J1767" s="329"/>
    </row>
    <row r="1768" spans="1:10" ht="13.5">
      <c r="A1768" s="280"/>
      <c r="B1768" s="335"/>
      <c r="C1768" s="313"/>
      <c r="D1768" s="283"/>
      <c r="E1768" s="315"/>
      <c r="F1768" s="283"/>
      <c r="G1768" s="314"/>
      <c r="H1768" s="316"/>
      <c r="I1768" s="314"/>
      <c r="J1768" s="318"/>
    </row>
    <row r="1769" spans="1:10" ht="13.5">
      <c r="A1769" s="332"/>
      <c r="B1769" s="320"/>
      <c r="C1769" s="325"/>
      <c r="D1769" s="328"/>
      <c r="E1769" s="327"/>
      <c r="F1769" s="273"/>
      <c r="G1769" s="385"/>
      <c r="H1769" s="272"/>
      <c r="I1769" s="273"/>
      <c r="J1769" s="329"/>
    </row>
    <row r="1770" spans="1:10" ht="13.5">
      <c r="A1770" s="332"/>
      <c r="B1770" s="320"/>
      <c r="C1770" s="325"/>
      <c r="D1770" s="328"/>
      <c r="E1770" s="327"/>
      <c r="F1770" s="273"/>
      <c r="G1770" s="385"/>
      <c r="H1770" s="272"/>
      <c r="I1770" s="273"/>
      <c r="J1770" s="329"/>
    </row>
    <row r="1771" spans="1:10" ht="13.5">
      <c r="A1771" s="332"/>
      <c r="B1771" s="320"/>
      <c r="C1771" s="325"/>
      <c r="D1771" s="328"/>
      <c r="E1771" s="327"/>
      <c r="F1771" s="273"/>
      <c r="G1771" s="385"/>
      <c r="H1771" s="272"/>
      <c r="I1771" s="273"/>
      <c r="J1771" s="329"/>
    </row>
    <row r="1772" spans="1:10" ht="13.5">
      <c r="A1772" s="280"/>
      <c r="B1772" s="335"/>
      <c r="C1772" s="313"/>
      <c r="D1772" s="314"/>
      <c r="E1772" s="315"/>
      <c r="F1772" s="283"/>
      <c r="G1772" s="314"/>
      <c r="H1772" s="316"/>
      <c r="I1772" s="314"/>
      <c r="J1772" s="318"/>
    </row>
    <row r="1773" spans="1:10" ht="13.5">
      <c r="A1773" s="332"/>
      <c r="B1773" s="320"/>
      <c r="C1773" s="325"/>
      <c r="D1773" s="328"/>
      <c r="E1773" s="327"/>
      <c r="F1773" s="273"/>
      <c r="G1773" s="326"/>
      <c r="H1773" s="272"/>
      <c r="I1773" s="273"/>
      <c r="J1773" s="329"/>
    </row>
    <row r="1774" spans="1:10" ht="13.5">
      <c r="A1774" s="332"/>
      <c r="B1774" s="320"/>
      <c r="C1774" s="325"/>
      <c r="D1774" s="328"/>
      <c r="E1774" s="327"/>
      <c r="F1774" s="273"/>
      <c r="G1774" s="326"/>
      <c r="H1774" s="272"/>
      <c r="I1774" s="273"/>
      <c r="J1774" s="329"/>
    </row>
    <row r="1775" spans="1:10" ht="13.5">
      <c r="A1775" s="280"/>
      <c r="B1775" s="335"/>
      <c r="C1775" s="313"/>
      <c r="D1775" s="314"/>
      <c r="E1775" s="315"/>
      <c r="F1775" s="283"/>
      <c r="G1775" s="314"/>
      <c r="H1775" s="316"/>
      <c r="I1775" s="314"/>
      <c r="J1775" s="318"/>
    </row>
    <row r="1776" spans="1:10" ht="13.5">
      <c r="A1776" s="332"/>
      <c r="B1776" s="320"/>
      <c r="C1776" s="325"/>
      <c r="D1776" s="328"/>
      <c r="E1776" s="327"/>
      <c r="F1776" s="273"/>
      <c r="G1776" s="326"/>
      <c r="H1776" s="272"/>
      <c r="I1776" s="273"/>
      <c r="J1776" s="329"/>
    </row>
    <row r="1777" spans="1:10" ht="13.5">
      <c r="A1777" s="280"/>
      <c r="B1777" s="335"/>
      <c r="C1777" s="313"/>
      <c r="D1777" s="314"/>
      <c r="E1777" s="315"/>
      <c r="F1777" s="283"/>
      <c r="G1777" s="314"/>
      <c r="H1777" s="316"/>
      <c r="I1777" s="314"/>
      <c r="J1777" s="318"/>
    </row>
    <row r="1778" spans="1:10" ht="13.5">
      <c r="A1778" s="332"/>
      <c r="B1778" s="320"/>
      <c r="C1778" s="325"/>
      <c r="D1778" s="328"/>
      <c r="E1778" s="327"/>
      <c r="F1778" s="273"/>
      <c r="G1778" s="385"/>
      <c r="H1778" s="272"/>
      <c r="I1778" s="273"/>
      <c r="J1778" s="329"/>
    </row>
    <row r="1779" spans="1:10" ht="13.5">
      <c r="A1779" s="332"/>
      <c r="B1779" s="320"/>
      <c r="C1779" s="325"/>
      <c r="D1779" s="328"/>
      <c r="E1779" s="327"/>
      <c r="F1779" s="273"/>
      <c r="G1779" s="385"/>
      <c r="H1779" s="272"/>
      <c r="I1779" s="273"/>
      <c r="J1779" s="329"/>
    </row>
    <row r="1780" spans="1:10" ht="13.5">
      <c r="A1780" s="280"/>
      <c r="B1780" s="335"/>
      <c r="C1780" s="313"/>
      <c r="D1780" s="314"/>
      <c r="E1780" s="315"/>
      <c r="F1780" s="283"/>
      <c r="G1780" s="314"/>
      <c r="H1780" s="316"/>
      <c r="I1780" s="314"/>
      <c r="J1780" s="318"/>
    </row>
    <row r="1781" spans="1:10" ht="13.5">
      <c r="A1781" s="332"/>
      <c r="B1781" s="320"/>
      <c r="C1781" s="325"/>
      <c r="D1781" s="328"/>
      <c r="E1781" s="327"/>
      <c r="F1781" s="273"/>
      <c r="G1781" s="326"/>
      <c r="H1781" s="272"/>
      <c r="I1781" s="273"/>
      <c r="J1781" s="329"/>
    </row>
    <row r="1782" spans="1:10" ht="13.5">
      <c r="A1782" s="280"/>
      <c r="B1782" s="335"/>
      <c r="C1782" s="313"/>
      <c r="D1782" s="314"/>
      <c r="E1782" s="315"/>
      <c r="F1782" s="283"/>
      <c r="G1782" s="314"/>
      <c r="H1782" s="316"/>
      <c r="I1782" s="314"/>
      <c r="J1782" s="318"/>
    </row>
    <row r="1783" spans="1:10" ht="13.5">
      <c r="A1783" s="332"/>
      <c r="B1783" s="320"/>
      <c r="C1783" s="325"/>
      <c r="D1783" s="328"/>
      <c r="E1783" s="327"/>
      <c r="F1783" s="273"/>
      <c r="G1783" s="326"/>
      <c r="H1783" s="272"/>
      <c r="I1783" s="273"/>
      <c r="J1783" s="329"/>
    </row>
    <row r="1784" spans="1:10" ht="13.5">
      <c r="A1784" s="332"/>
      <c r="B1784" s="320"/>
      <c r="C1784" s="325"/>
      <c r="D1784" s="328"/>
      <c r="E1784" s="327"/>
      <c r="F1784" s="273"/>
      <c r="G1784" s="326"/>
      <c r="H1784" s="272"/>
      <c r="I1784" s="273"/>
      <c r="J1784" s="329"/>
    </row>
    <row r="1785" spans="1:10" ht="13.5">
      <c r="A1785" s="332"/>
      <c r="B1785" s="320"/>
      <c r="C1785" s="325"/>
      <c r="D1785" s="328"/>
      <c r="E1785" s="327"/>
      <c r="F1785" s="273"/>
      <c r="G1785" s="326"/>
      <c r="H1785" s="272"/>
      <c r="I1785" s="273"/>
      <c r="J1785" s="329"/>
    </row>
    <row r="1786" spans="1:10" ht="13.5">
      <c r="A1786" s="332"/>
      <c r="B1786" s="320"/>
      <c r="C1786" s="325"/>
      <c r="D1786" s="328"/>
      <c r="E1786" s="327"/>
      <c r="F1786" s="273"/>
      <c r="G1786" s="326"/>
      <c r="H1786" s="272"/>
      <c r="I1786" s="273"/>
      <c r="J1786" s="329"/>
    </row>
    <row r="1787" spans="1:10" ht="13.5">
      <c r="A1787" s="280"/>
      <c r="B1787" s="335"/>
      <c r="C1787" s="313"/>
      <c r="D1787" s="314"/>
      <c r="E1787" s="315"/>
      <c r="F1787" s="283"/>
      <c r="G1787" s="314"/>
      <c r="H1787" s="316"/>
      <c r="I1787" s="314"/>
      <c r="J1787" s="318"/>
    </row>
    <row r="1788" spans="1:10" ht="13.5">
      <c r="A1788" s="298"/>
      <c r="B1788" s="341"/>
      <c r="C1788" s="256"/>
      <c r="D1788" s="261"/>
      <c r="E1788" s="327"/>
      <c r="F1788" s="259"/>
      <c r="G1788" s="261"/>
      <c r="H1788" s="276"/>
      <c r="I1788" s="261"/>
      <c r="J1788" s="301"/>
    </row>
    <row r="1789" spans="1:10" ht="13.5">
      <c r="A1789" s="280"/>
      <c r="B1789" s="335"/>
      <c r="C1789" s="313"/>
      <c r="D1789" s="314"/>
      <c r="E1789" s="315"/>
      <c r="F1789" s="283"/>
      <c r="G1789" s="314"/>
      <c r="H1789" s="316"/>
      <c r="I1789" s="314"/>
      <c r="J1789" s="318"/>
    </row>
    <row r="1790" spans="1:10" ht="13.5">
      <c r="A1790" s="298"/>
      <c r="B1790" s="341"/>
      <c r="C1790" s="256"/>
      <c r="D1790" s="261"/>
      <c r="E1790" s="327"/>
      <c r="F1790" s="259"/>
      <c r="G1790" s="261"/>
      <c r="H1790" s="276"/>
      <c r="I1790" s="389"/>
      <c r="J1790" s="390"/>
    </row>
    <row r="1791" spans="1:10" ht="13.5">
      <c r="A1791" s="298"/>
      <c r="B1791" s="341"/>
      <c r="C1791" s="256"/>
      <c r="D1791" s="261"/>
      <c r="E1791" s="327"/>
      <c r="F1791" s="259"/>
      <c r="G1791" s="261"/>
      <c r="H1791" s="276"/>
      <c r="I1791" s="389"/>
      <c r="J1791" s="301"/>
    </row>
    <row r="1792" spans="1:10" ht="13.5">
      <c r="A1792" s="280"/>
      <c r="B1792" s="335"/>
      <c r="C1792" s="313"/>
      <c r="D1792" s="314"/>
      <c r="E1792" s="315"/>
      <c r="F1792" s="283"/>
      <c r="G1792" s="314"/>
      <c r="H1792" s="316"/>
      <c r="I1792" s="314"/>
      <c r="J1792" s="318"/>
    </row>
    <row r="1793" spans="1:10" ht="13.5">
      <c r="A1793" s="298"/>
      <c r="B1793" s="341"/>
      <c r="C1793" s="256"/>
      <c r="D1793" s="261"/>
      <c r="E1793" s="327"/>
      <c r="F1793" s="259"/>
      <c r="G1793" s="261"/>
      <c r="H1793" s="276"/>
      <c r="I1793" s="261"/>
      <c r="J1793" s="390"/>
    </row>
    <row r="1794" spans="1:10" ht="13.5">
      <c r="A1794" s="280"/>
      <c r="B1794" s="335"/>
      <c r="C1794" s="313"/>
      <c r="D1794" s="314"/>
      <c r="E1794" s="315"/>
      <c r="F1794" s="283"/>
      <c r="G1794" s="314"/>
      <c r="H1794" s="316"/>
      <c r="I1794" s="314"/>
      <c r="J1794" s="391"/>
    </row>
    <row r="1795" spans="1:10" ht="13.5">
      <c r="A1795" s="332"/>
      <c r="B1795" s="320"/>
      <c r="C1795" s="325"/>
      <c r="D1795" s="261"/>
      <c r="E1795" s="327"/>
      <c r="F1795" s="259"/>
      <c r="G1795" s="261"/>
      <c r="H1795" s="272"/>
      <c r="I1795" s="273"/>
      <c r="J1795" s="329"/>
    </row>
    <row r="1796" spans="1:10" ht="13.5">
      <c r="A1796" s="332"/>
      <c r="B1796" s="320"/>
      <c r="C1796" s="325"/>
      <c r="D1796" s="261"/>
      <c r="E1796" s="327"/>
      <c r="F1796" s="259"/>
      <c r="G1796" s="261"/>
      <c r="H1796" s="272"/>
      <c r="I1796" s="273"/>
      <c r="J1796" s="329"/>
    </row>
    <row r="1797" spans="1:10" ht="13.5">
      <c r="A1797" s="332"/>
      <c r="B1797" s="320"/>
      <c r="C1797" s="325"/>
      <c r="D1797" s="261"/>
      <c r="E1797" s="327"/>
      <c r="F1797" s="259"/>
      <c r="G1797" s="261"/>
      <c r="H1797" s="272"/>
      <c r="I1797" s="273"/>
      <c r="J1797" s="329"/>
    </row>
    <row r="1798" spans="1:10" ht="13.5">
      <c r="A1798" s="280"/>
      <c r="B1798" s="335"/>
      <c r="C1798" s="313"/>
      <c r="D1798" s="314"/>
      <c r="E1798" s="315"/>
      <c r="F1798" s="283"/>
      <c r="G1798" s="314"/>
      <c r="H1798" s="316"/>
      <c r="I1798" s="314"/>
      <c r="J1798" s="318"/>
    </row>
    <row r="1799" spans="1:10" ht="13.5">
      <c r="A1799" s="332"/>
      <c r="B1799" s="320"/>
      <c r="C1799" s="325"/>
      <c r="D1799" s="261"/>
      <c r="E1799" s="327"/>
      <c r="F1799" s="259"/>
      <c r="G1799" s="261"/>
      <c r="H1799" s="272"/>
      <c r="I1799" s="273"/>
      <c r="J1799" s="329"/>
    </row>
    <row r="1800" spans="1:10" ht="13.5">
      <c r="A1800" s="332"/>
      <c r="B1800" s="320"/>
      <c r="C1800" s="325"/>
      <c r="D1800" s="261"/>
      <c r="E1800" s="327"/>
      <c r="F1800" s="259"/>
      <c r="G1800" s="261"/>
      <c r="H1800" s="272"/>
      <c r="I1800" s="273"/>
      <c r="J1800" s="329"/>
    </row>
    <row r="1801" spans="1:10" ht="13.5">
      <c r="A1801" s="280"/>
      <c r="B1801" s="335"/>
      <c r="C1801" s="313"/>
      <c r="D1801" s="314"/>
      <c r="E1801" s="315"/>
      <c r="F1801" s="283"/>
      <c r="G1801" s="314"/>
      <c r="H1801" s="316"/>
      <c r="I1801" s="314"/>
      <c r="J1801" s="318"/>
    </row>
    <row r="1802" spans="1:10" ht="13.5">
      <c r="A1802" s="332"/>
      <c r="B1802" s="320"/>
      <c r="C1802" s="325"/>
      <c r="D1802" s="261"/>
      <c r="E1802" s="327"/>
      <c r="F1802" s="259"/>
      <c r="G1802" s="261"/>
      <c r="H1802" s="272"/>
      <c r="I1802" s="273"/>
      <c r="J1802" s="329"/>
    </row>
    <row r="1803" spans="1:10" ht="13.5">
      <c r="A1803" s="280"/>
      <c r="B1803" s="335"/>
      <c r="C1803" s="313"/>
      <c r="D1803" s="314"/>
      <c r="E1803" s="315"/>
      <c r="F1803" s="283"/>
      <c r="G1803" s="314"/>
      <c r="H1803" s="316"/>
      <c r="I1803" s="314"/>
      <c r="J1803" s="318"/>
    </row>
    <row r="1804" spans="1:10" ht="13.5">
      <c r="A1804" s="332"/>
      <c r="B1804" s="320"/>
      <c r="C1804" s="325"/>
      <c r="D1804" s="328"/>
      <c r="E1804" s="327"/>
      <c r="F1804" s="273"/>
      <c r="G1804" s="326"/>
      <c r="H1804" s="272"/>
      <c r="I1804" s="273"/>
      <c r="J1804" s="329"/>
    </row>
    <row r="1805" spans="1:10" ht="13.5">
      <c r="A1805" s="280"/>
      <c r="B1805" s="335"/>
      <c r="C1805" s="313"/>
      <c r="D1805" s="314"/>
      <c r="E1805" s="315"/>
      <c r="F1805" s="283"/>
      <c r="G1805" s="314"/>
      <c r="H1805" s="316"/>
      <c r="I1805" s="314"/>
      <c r="J1805" s="318"/>
    </row>
    <row r="1806" spans="1:10" ht="13.5">
      <c r="A1806" s="332"/>
      <c r="B1806" s="320"/>
      <c r="C1806" s="325"/>
      <c r="D1806" s="326"/>
      <c r="E1806" s="327"/>
      <c r="F1806" s="273"/>
      <c r="G1806" s="326"/>
      <c r="H1806" s="272"/>
      <c r="I1806" s="273"/>
      <c r="J1806" s="329"/>
    </row>
    <row r="1807" spans="1:10" ht="13.5">
      <c r="A1807" s="332"/>
      <c r="B1807" s="320"/>
      <c r="C1807" s="325"/>
      <c r="D1807" s="326"/>
      <c r="E1807" s="327"/>
      <c r="F1807" s="273"/>
      <c r="G1807" s="326"/>
      <c r="H1807" s="272"/>
      <c r="I1807" s="273"/>
      <c r="J1807" s="329"/>
    </row>
    <row r="1808" spans="1:10" ht="13.5">
      <c r="A1808" s="280"/>
      <c r="B1808" s="335"/>
      <c r="C1808" s="313"/>
      <c r="D1808" s="314"/>
      <c r="E1808" s="315"/>
      <c r="F1808" s="283"/>
      <c r="G1808" s="314"/>
      <c r="H1808" s="316"/>
      <c r="I1808" s="314"/>
      <c r="J1808" s="318"/>
    </row>
    <row r="1809" spans="1:10" ht="13.5">
      <c r="A1809" s="332"/>
      <c r="B1809" s="320"/>
      <c r="C1809" s="325"/>
      <c r="D1809" s="328"/>
      <c r="E1809" s="327"/>
      <c r="F1809" s="273"/>
      <c r="G1809" s="328"/>
      <c r="H1809" s="272"/>
      <c r="I1809" s="273"/>
      <c r="J1809" s="329"/>
    </row>
    <row r="1810" spans="1:10" ht="13.5">
      <c r="A1810" s="332"/>
      <c r="B1810" s="320"/>
      <c r="C1810" s="325"/>
      <c r="D1810" s="328"/>
      <c r="E1810" s="327"/>
      <c r="F1810" s="273"/>
      <c r="G1810" s="328"/>
      <c r="H1810" s="272"/>
      <c r="I1810" s="273"/>
      <c r="J1810" s="329"/>
    </row>
    <row r="1811" spans="1:10" ht="13.5">
      <c r="A1811" s="332"/>
      <c r="B1811" s="320"/>
      <c r="C1811" s="325"/>
      <c r="D1811" s="328"/>
      <c r="E1811" s="327"/>
      <c r="F1811" s="273"/>
      <c r="G1811" s="328"/>
      <c r="H1811" s="272"/>
      <c r="I1811" s="273"/>
      <c r="J1811" s="329"/>
    </row>
    <row r="1812" spans="1:10" ht="13.5">
      <c r="A1812" s="332"/>
      <c r="B1812" s="320"/>
      <c r="C1812" s="325"/>
      <c r="D1812" s="328"/>
      <c r="E1812" s="327"/>
      <c r="F1812" s="273"/>
      <c r="G1812" s="328"/>
      <c r="H1812" s="272"/>
      <c r="I1812" s="273"/>
      <c r="J1812" s="329"/>
    </row>
    <row r="1813" spans="1:10" ht="13.5">
      <c r="A1813" s="332"/>
      <c r="B1813" s="320"/>
      <c r="C1813" s="325"/>
      <c r="D1813" s="328"/>
      <c r="E1813" s="327"/>
      <c r="F1813" s="273"/>
      <c r="G1813" s="328"/>
      <c r="H1813" s="272"/>
      <c r="I1813" s="273"/>
      <c r="J1813" s="329"/>
    </row>
    <row r="1814" spans="1:10" ht="13.5">
      <c r="A1814" s="280"/>
      <c r="B1814" s="288"/>
      <c r="C1814" s="313"/>
      <c r="D1814" s="314"/>
      <c r="E1814" s="315"/>
      <c r="F1814" s="283"/>
      <c r="G1814" s="314"/>
      <c r="H1814" s="316"/>
      <c r="I1814" s="314"/>
      <c r="J1814" s="318"/>
    </row>
    <row r="1815" spans="1:10" ht="13.5">
      <c r="A1815" s="332"/>
      <c r="B1815" s="320"/>
      <c r="C1815" s="325"/>
      <c r="D1815" s="328"/>
      <c r="E1815" s="327"/>
      <c r="F1815" s="273"/>
      <c r="G1815" s="328"/>
      <c r="H1815" s="272"/>
      <c r="I1815" s="273"/>
      <c r="J1815" s="329"/>
    </row>
    <row r="1816" spans="1:10" ht="13.5">
      <c r="A1816" s="332"/>
      <c r="B1816" s="320"/>
      <c r="C1816" s="325"/>
      <c r="D1816" s="328"/>
      <c r="E1816" s="327"/>
      <c r="F1816" s="273"/>
      <c r="G1816" s="328"/>
      <c r="H1816" s="272"/>
      <c r="I1816" s="273"/>
      <c r="J1816" s="329"/>
    </row>
    <row r="1817" spans="1:10" ht="13.5">
      <c r="A1817" s="332"/>
      <c r="B1817" s="320"/>
      <c r="C1817" s="325"/>
      <c r="D1817" s="328"/>
      <c r="E1817" s="327"/>
      <c r="F1817" s="273"/>
      <c r="G1817" s="328"/>
      <c r="H1817" s="272"/>
      <c r="I1817" s="273"/>
      <c r="J1817" s="329"/>
    </row>
    <row r="1818" spans="1:10" ht="13.5">
      <c r="A1818" s="332"/>
      <c r="B1818" s="320"/>
      <c r="C1818" s="325"/>
      <c r="D1818" s="328"/>
      <c r="E1818" s="327"/>
      <c r="F1818" s="273"/>
      <c r="G1818" s="328"/>
      <c r="H1818" s="272"/>
      <c r="I1818" s="273"/>
      <c r="J1818" s="329"/>
    </row>
    <row r="1819" spans="1:10" ht="13.5">
      <c r="A1819" s="332"/>
      <c r="B1819" s="320"/>
      <c r="C1819" s="325"/>
      <c r="D1819" s="328"/>
      <c r="E1819" s="327"/>
      <c r="F1819" s="273"/>
      <c r="G1819" s="328"/>
      <c r="H1819" s="272"/>
      <c r="I1819" s="273"/>
      <c r="J1819" s="329"/>
    </row>
    <row r="1820" spans="1:10" ht="13.5">
      <c r="A1820" s="332"/>
      <c r="B1820" s="320"/>
      <c r="C1820" s="325"/>
      <c r="D1820" s="328"/>
      <c r="E1820" s="327"/>
      <c r="F1820" s="273"/>
      <c r="G1820" s="328"/>
      <c r="H1820" s="272"/>
      <c r="I1820" s="273"/>
      <c r="J1820" s="329"/>
    </row>
    <row r="1821" spans="1:10" ht="13.5">
      <c r="A1821" s="332"/>
      <c r="B1821" s="320"/>
      <c r="C1821" s="325"/>
      <c r="D1821" s="328"/>
      <c r="E1821" s="327"/>
      <c r="F1821" s="273"/>
      <c r="G1821" s="328"/>
      <c r="H1821" s="272"/>
      <c r="I1821" s="273"/>
      <c r="J1821" s="329"/>
    </row>
    <row r="1822" spans="1:10" ht="13.5">
      <c r="A1822" s="332"/>
      <c r="B1822" s="320"/>
      <c r="C1822" s="325"/>
      <c r="D1822" s="328"/>
      <c r="E1822" s="327"/>
      <c r="F1822" s="273"/>
      <c r="G1822" s="328"/>
      <c r="H1822" s="272"/>
      <c r="I1822" s="273"/>
      <c r="J1822" s="329"/>
    </row>
    <row r="1823" spans="1:10" ht="13.5">
      <c r="A1823" s="332"/>
      <c r="B1823" s="320"/>
      <c r="C1823" s="325"/>
      <c r="D1823" s="328"/>
      <c r="E1823" s="327"/>
      <c r="F1823" s="273"/>
      <c r="G1823" s="328"/>
      <c r="H1823" s="272"/>
      <c r="I1823" s="273"/>
      <c r="J1823" s="329"/>
    </row>
    <row r="1824" spans="1:10" ht="13.5">
      <c r="A1824" s="332"/>
      <c r="B1824" s="320"/>
      <c r="C1824" s="325"/>
      <c r="D1824" s="328"/>
      <c r="E1824" s="327"/>
      <c r="F1824" s="273"/>
      <c r="G1824" s="328"/>
      <c r="H1824" s="272"/>
      <c r="I1824" s="273"/>
      <c r="J1824" s="329"/>
    </row>
    <row r="1825" spans="1:10" ht="13.5">
      <c r="A1825" s="332"/>
      <c r="B1825" s="320"/>
      <c r="C1825" s="325"/>
      <c r="D1825" s="328"/>
      <c r="E1825" s="327"/>
      <c r="F1825" s="273"/>
      <c r="G1825" s="328"/>
      <c r="H1825" s="272"/>
      <c r="I1825" s="273"/>
      <c r="J1825" s="329"/>
    </row>
    <row r="1826" spans="1:10" ht="13.5">
      <c r="A1826" s="332"/>
      <c r="B1826" s="320"/>
      <c r="C1826" s="325"/>
      <c r="D1826" s="328"/>
      <c r="E1826" s="327"/>
      <c r="F1826" s="273"/>
      <c r="G1826" s="328"/>
      <c r="H1826" s="272"/>
      <c r="I1826" s="273"/>
      <c r="J1826" s="329"/>
    </row>
    <row r="1827" spans="1:10" ht="13.5">
      <c r="A1827" s="332"/>
      <c r="B1827" s="320"/>
      <c r="C1827" s="325"/>
      <c r="D1827" s="328"/>
      <c r="E1827" s="327"/>
      <c r="F1827" s="273"/>
      <c r="G1827" s="328"/>
      <c r="H1827" s="272"/>
      <c r="I1827" s="273"/>
      <c r="J1827" s="329"/>
    </row>
    <row r="1828" spans="1:10" ht="13.5">
      <c r="A1828" s="280"/>
      <c r="B1828" s="335"/>
      <c r="C1828" s="313"/>
      <c r="D1828" s="314"/>
      <c r="E1828" s="315"/>
      <c r="F1828" s="283"/>
      <c r="G1828" s="314"/>
      <c r="H1828" s="316"/>
      <c r="I1828" s="314"/>
      <c r="J1828" s="318"/>
    </row>
    <row r="1829" spans="1:10" ht="13.5">
      <c r="A1829" s="332"/>
      <c r="B1829" s="320"/>
      <c r="C1829" s="325"/>
      <c r="D1829" s="328"/>
      <c r="E1829" s="327"/>
      <c r="F1829" s="273"/>
      <c r="G1829" s="328"/>
      <c r="H1829" s="272"/>
      <c r="I1829" s="273"/>
      <c r="J1829" s="329"/>
    </row>
    <row r="1830" spans="1:10" ht="13.5">
      <c r="A1830" s="332"/>
      <c r="B1830" s="320"/>
      <c r="C1830" s="325"/>
      <c r="D1830" s="328"/>
      <c r="E1830" s="327"/>
      <c r="F1830" s="273"/>
      <c r="G1830" s="328"/>
      <c r="H1830" s="272"/>
      <c r="I1830" s="273"/>
      <c r="J1830" s="329"/>
    </row>
    <row r="1831" spans="1:10" ht="13.5">
      <c r="A1831" s="280"/>
      <c r="B1831" s="335"/>
      <c r="C1831" s="313"/>
      <c r="D1831" s="314"/>
      <c r="E1831" s="315"/>
      <c r="F1831" s="283"/>
      <c r="G1831" s="314"/>
      <c r="H1831" s="316"/>
      <c r="I1831" s="314"/>
      <c r="J1831" s="318"/>
    </row>
    <row r="1832" spans="1:10" ht="13.5">
      <c r="A1832" s="332"/>
      <c r="B1832" s="320"/>
      <c r="C1832" s="325"/>
      <c r="D1832" s="328"/>
      <c r="E1832" s="327"/>
      <c r="F1832" s="273"/>
      <c r="G1832" s="326"/>
      <c r="H1832" s="272"/>
      <c r="I1832" s="273"/>
      <c r="J1832" s="329"/>
    </row>
    <row r="1833" spans="1:10" ht="13.5">
      <c r="A1833" s="332"/>
      <c r="B1833" s="320"/>
      <c r="C1833" s="325"/>
      <c r="D1833" s="328"/>
      <c r="E1833" s="327"/>
      <c r="F1833" s="273"/>
      <c r="G1833" s="326"/>
      <c r="H1833" s="272"/>
      <c r="I1833" s="273"/>
      <c r="J1833" s="329"/>
    </row>
    <row r="1834" spans="1:10" ht="13.5">
      <c r="A1834" s="280"/>
      <c r="B1834" s="335"/>
      <c r="C1834" s="313"/>
      <c r="D1834" s="314"/>
      <c r="E1834" s="315"/>
      <c r="F1834" s="283"/>
      <c r="G1834" s="314"/>
      <c r="H1834" s="316"/>
      <c r="I1834" s="314"/>
      <c r="J1834" s="318"/>
    </row>
    <row r="1835" spans="1:10" ht="13.5">
      <c r="A1835" s="332"/>
      <c r="B1835" s="320"/>
      <c r="C1835" s="325"/>
      <c r="D1835" s="328"/>
      <c r="E1835" s="327"/>
      <c r="F1835" s="273"/>
      <c r="G1835" s="326"/>
      <c r="H1835" s="272"/>
      <c r="I1835" s="273"/>
      <c r="J1835" s="329"/>
    </row>
    <row r="1836" spans="1:10" ht="13.5">
      <c r="A1836" s="332"/>
      <c r="B1836" s="320"/>
      <c r="C1836" s="325"/>
      <c r="D1836" s="328"/>
      <c r="E1836" s="327"/>
      <c r="F1836" s="273"/>
      <c r="G1836" s="326"/>
      <c r="H1836" s="272"/>
      <c r="I1836" s="273"/>
      <c r="J1836" s="329"/>
    </row>
    <row r="1837" spans="1:10" ht="13.5">
      <c r="A1837" s="332"/>
      <c r="B1837" s="320"/>
      <c r="C1837" s="325"/>
      <c r="D1837" s="328"/>
      <c r="E1837" s="327"/>
      <c r="F1837" s="273"/>
      <c r="G1837" s="326"/>
      <c r="H1837" s="272"/>
      <c r="I1837" s="273"/>
      <c r="J1837" s="329"/>
    </row>
    <row r="1838" spans="1:10" ht="13.5">
      <c r="A1838" s="280"/>
      <c r="B1838" s="335"/>
      <c r="C1838" s="313"/>
      <c r="D1838" s="314"/>
      <c r="E1838" s="315"/>
      <c r="F1838" s="283"/>
      <c r="G1838" s="314"/>
      <c r="H1838" s="316"/>
      <c r="I1838" s="314"/>
      <c r="J1838" s="318"/>
    </row>
    <row r="1839" spans="1:10" ht="13.5">
      <c r="A1839" s="332"/>
      <c r="B1839" s="320"/>
      <c r="C1839" s="325"/>
      <c r="D1839" s="328"/>
      <c r="E1839" s="327"/>
      <c r="F1839" s="273"/>
      <c r="G1839" s="328"/>
      <c r="H1839" s="272"/>
      <c r="I1839" s="273"/>
      <c r="J1839" s="329"/>
    </row>
    <row r="1840" spans="1:10" ht="13.5">
      <c r="A1840" s="280"/>
      <c r="B1840" s="335"/>
      <c r="C1840" s="313"/>
      <c r="D1840" s="314"/>
      <c r="E1840" s="315"/>
      <c r="F1840" s="283"/>
      <c r="G1840" s="314"/>
      <c r="H1840" s="316"/>
      <c r="I1840" s="314"/>
      <c r="J1840" s="318"/>
    </row>
    <row r="1841" spans="1:10" ht="13.5">
      <c r="A1841" s="332"/>
      <c r="B1841" s="320"/>
      <c r="C1841" s="325"/>
      <c r="D1841" s="328"/>
      <c r="E1841" s="327"/>
      <c r="F1841" s="273"/>
      <c r="G1841" s="328"/>
      <c r="H1841" s="272"/>
      <c r="I1841" s="273"/>
      <c r="J1841" s="329"/>
    </row>
    <row r="1842" spans="1:10" ht="13.5">
      <c r="A1842" s="332"/>
      <c r="B1842" s="320"/>
      <c r="C1842" s="325"/>
      <c r="D1842" s="328"/>
      <c r="E1842" s="327"/>
      <c r="F1842" s="273"/>
      <c r="G1842" s="328"/>
      <c r="H1842" s="272"/>
      <c r="I1842" s="273"/>
      <c r="J1842" s="329"/>
    </row>
    <row r="1843" spans="1:10" ht="13.5">
      <c r="A1843" s="280"/>
      <c r="B1843" s="335"/>
      <c r="C1843" s="313"/>
      <c r="D1843" s="314"/>
      <c r="E1843" s="315"/>
      <c r="F1843" s="283"/>
      <c r="G1843" s="314"/>
      <c r="H1843" s="316"/>
      <c r="I1843" s="314"/>
      <c r="J1843" s="318"/>
    </row>
    <row r="1844" spans="1:10" ht="13.5">
      <c r="A1844" s="332"/>
      <c r="B1844" s="320"/>
      <c r="C1844" s="325"/>
      <c r="D1844" s="328"/>
      <c r="E1844" s="327"/>
      <c r="F1844" s="273"/>
      <c r="G1844" s="326"/>
      <c r="H1844" s="272"/>
      <c r="I1844" s="273"/>
      <c r="J1844" s="329"/>
    </row>
    <row r="1845" spans="1:10" ht="13.5">
      <c r="A1845" s="332"/>
      <c r="B1845" s="392"/>
      <c r="C1845" s="325"/>
      <c r="D1845" s="328"/>
      <c r="E1845" s="327"/>
      <c r="F1845" s="273"/>
      <c r="G1845" s="326"/>
      <c r="H1845" s="272"/>
      <c r="I1845" s="273"/>
      <c r="J1845" s="329"/>
    </row>
    <row r="1846" spans="1:10" ht="13.5">
      <c r="A1846" s="332"/>
      <c r="B1846" s="392"/>
      <c r="C1846" s="325"/>
      <c r="D1846" s="328"/>
      <c r="E1846" s="327"/>
      <c r="F1846" s="273"/>
      <c r="G1846" s="326"/>
      <c r="H1846" s="272"/>
      <c r="I1846" s="273"/>
      <c r="J1846" s="329"/>
    </row>
    <row r="1847" spans="1:10" ht="13.5">
      <c r="A1847" s="332"/>
      <c r="B1847" s="392"/>
      <c r="C1847" s="325"/>
      <c r="D1847" s="328"/>
      <c r="E1847" s="327"/>
      <c r="F1847" s="273"/>
      <c r="G1847" s="326"/>
      <c r="H1847" s="272"/>
      <c r="I1847" s="273"/>
      <c r="J1847" s="329"/>
    </row>
    <row r="1848" spans="1:10" ht="13.5">
      <c r="A1848" s="280"/>
      <c r="B1848" s="335"/>
      <c r="C1848" s="313"/>
      <c r="D1848" s="314"/>
      <c r="E1848" s="315"/>
      <c r="F1848" s="283"/>
      <c r="G1848" s="314"/>
      <c r="H1848" s="316"/>
      <c r="I1848" s="314"/>
      <c r="J1848" s="318"/>
    </row>
    <row r="1849" spans="1:10" ht="13.5">
      <c r="A1849" s="332"/>
      <c r="B1849" s="320"/>
      <c r="C1849" s="325"/>
      <c r="D1849" s="328"/>
      <c r="E1849" s="327"/>
      <c r="F1849" s="273"/>
      <c r="G1849" s="326"/>
      <c r="H1849" s="272"/>
      <c r="I1849" s="273"/>
      <c r="J1849" s="329"/>
    </row>
    <row r="1850" spans="1:10" ht="13.5">
      <c r="A1850" s="332"/>
      <c r="B1850" s="392"/>
      <c r="C1850" s="325"/>
      <c r="D1850" s="328"/>
      <c r="E1850" s="327"/>
      <c r="F1850" s="273"/>
      <c r="G1850" s="326"/>
      <c r="H1850" s="272"/>
      <c r="I1850" s="273"/>
      <c r="J1850" s="329"/>
    </row>
    <row r="1851" spans="1:10" ht="13.5">
      <c r="A1851" s="332"/>
      <c r="B1851" s="392"/>
      <c r="C1851" s="325"/>
      <c r="D1851" s="328"/>
      <c r="E1851" s="327"/>
      <c r="F1851" s="273"/>
      <c r="G1851" s="326"/>
      <c r="H1851" s="272"/>
      <c r="I1851" s="273"/>
      <c r="J1851" s="329"/>
    </row>
    <row r="1852" spans="1:10" ht="13.5">
      <c r="A1852" s="332"/>
      <c r="B1852" s="392"/>
      <c r="C1852" s="325"/>
      <c r="D1852" s="328"/>
      <c r="E1852" s="327"/>
      <c r="F1852" s="273"/>
      <c r="G1852" s="326"/>
      <c r="H1852" s="272"/>
      <c r="I1852" s="273"/>
      <c r="J1852" s="329"/>
    </row>
    <row r="1853" spans="1:10" ht="13.5">
      <c r="A1853" s="280"/>
      <c r="B1853" s="288"/>
      <c r="C1853" s="313"/>
      <c r="D1853" s="314"/>
      <c r="E1853" s="315"/>
      <c r="F1853" s="283"/>
      <c r="G1853" s="314"/>
      <c r="H1853" s="316"/>
      <c r="I1853" s="314"/>
      <c r="J1853" s="318"/>
    </row>
    <row r="1854" spans="1:10" ht="13.5">
      <c r="A1854" s="332"/>
      <c r="B1854" s="320"/>
      <c r="C1854" s="325"/>
      <c r="D1854" s="328"/>
      <c r="E1854" s="327"/>
      <c r="F1854" s="273"/>
      <c r="G1854" s="326"/>
      <c r="H1854" s="272"/>
      <c r="I1854" s="273"/>
      <c r="J1854" s="329"/>
    </row>
    <row r="1855" spans="1:10" ht="13.5">
      <c r="A1855" s="332"/>
      <c r="B1855" s="392"/>
      <c r="C1855" s="325"/>
      <c r="D1855" s="328"/>
      <c r="E1855" s="327"/>
      <c r="F1855" s="273"/>
      <c r="G1855" s="326"/>
      <c r="H1855" s="272"/>
      <c r="I1855" s="273"/>
      <c r="J1855" s="329"/>
    </row>
    <row r="1856" spans="1:10" ht="13.5">
      <c r="A1856" s="332"/>
      <c r="B1856" s="392"/>
      <c r="C1856" s="325"/>
      <c r="D1856" s="328"/>
      <c r="E1856" s="327"/>
      <c r="F1856" s="273"/>
      <c r="G1856" s="326"/>
      <c r="H1856" s="272"/>
      <c r="I1856" s="273"/>
      <c r="J1856" s="329"/>
    </row>
    <row r="1857" spans="1:10" ht="13.5">
      <c r="A1857" s="332"/>
      <c r="B1857" s="392"/>
      <c r="C1857" s="325"/>
      <c r="D1857" s="328"/>
      <c r="E1857" s="327"/>
      <c r="F1857" s="273"/>
      <c r="G1857" s="326"/>
      <c r="H1857" s="272"/>
      <c r="I1857" s="273"/>
      <c r="J1857" s="329"/>
    </row>
    <row r="1858" spans="1:10" ht="13.5">
      <c r="A1858" s="280"/>
      <c r="B1858" s="335"/>
      <c r="C1858" s="313"/>
      <c r="D1858" s="314"/>
      <c r="E1858" s="315"/>
      <c r="F1858" s="283"/>
      <c r="G1858" s="314"/>
      <c r="H1858" s="316"/>
      <c r="I1858" s="314"/>
      <c r="J1858" s="318"/>
    </row>
    <row r="1859" spans="1:10" ht="13.5">
      <c r="A1859" s="332"/>
      <c r="B1859" s="320"/>
      <c r="C1859" s="325"/>
      <c r="D1859" s="328"/>
      <c r="E1859" s="327"/>
      <c r="F1859" s="273"/>
      <c r="G1859" s="326"/>
      <c r="H1859" s="272"/>
      <c r="I1859" s="273"/>
      <c r="J1859" s="329"/>
    </row>
    <row r="1860" spans="1:10" ht="13.5">
      <c r="A1860" s="332"/>
      <c r="B1860" s="392"/>
      <c r="C1860" s="325"/>
      <c r="D1860" s="328"/>
      <c r="E1860" s="327"/>
      <c r="F1860" s="273"/>
      <c r="G1860" s="326"/>
      <c r="H1860" s="272"/>
      <c r="I1860" s="273"/>
      <c r="J1860" s="329"/>
    </row>
    <row r="1861" spans="1:10" ht="13.5">
      <c r="A1861" s="332"/>
      <c r="B1861" s="392"/>
      <c r="C1861" s="325"/>
      <c r="D1861" s="328"/>
      <c r="E1861" s="327"/>
      <c r="F1861" s="273"/>
      <c r="G1861" s="326"/>
      <c r="H1861" s="272"/>
      <c r="I1861" s="273"/>
      <c r="J1861" s="329"/>
    </row>
    <row r="1862" spans="1:10" ht="13.5">
      <c r="A1862" s="332"/>
      <c r="B1862" s="392"/>
      <c r="C1862" s="325"/>
      <c r="D1862" s="328"/>
      <c r="E1862" s="327"/>
      <c r="F1862" s="273"/>
      <c r="G1862" s="326"/>
      <c r="H1862" s="272"/>
      <c r="I1862" s="273"/>
      <c r="J1862" s="329"/>
    </row>
    <row r="1863" spans="1:10" ht="13.5">
      <c r="A1863" s="280"/>
      <c r="B1863" s="335"/>
      <c r="C1863" s="313"/>
      <c r="D1863" s="314"/>
      <c r="E1863" s="315"/>
      <c r="F1863" s="283"/>
      <c r="G1863" s="314"/>
      <c r="H1863" s="316"/>
      <c r="I1863" s="314"/>
      <c r="J1863" s="318"/>
    </row>
    <row r="1864" spans="1:10" ht="13.5">
      <c r="A1864" s="332"/>
      <c r="B1864" s="320"/>
      <c r="C1864" s="325"/>
      <c r="D1864" s="328"/>
      <c r="E1864" s="327"/>
      <c r="F1864" s="273"/>
      <c r="G1864" s="326"/>
      <c r="H1864" s="272"/>
      <c r="I1864" s="273"/>
      <c r="J1864" s="329"/>
    </row>
    <row r="1865" spans="1:10" ht="13.5">
      <c r="A1865" s="332"/>
      <c r="B1865" s="392"/>
      <c r="C1865" s="325"/>
      <c r="D1865" s="328"/>
      <c r="E1865" s="327"/>
      <c r="F1865" s="273"/>
      <c r="G1865" s="326"/>
      <c r="H1865" s="272"/>
      <c r="I1865" s="273"/>
      <c r="J1865" s="329"/>
    </row>
    <row r="1866" spans="1:10" ht="13.5">
      <c r="A1866" s="332"/>
      <c r="B1866" s="392"/>
      <c r="C1866" s="325"/>
      <c r="D1866" s="328"/>
      <c r="E1866" s="327"/>
      <c r="F1866" s="273"/>
      <c r="G1866" s="326"/>
      <c r="H1866" s="272"/>
      <c r="I1866" s="273"/>
      <c r="J1866" s="329"/>
    </row>
    <row r="1867" spans="1:10" ht="13.5">
      <c r="A1867" s="332"/>
      <c r="B1867" s="392"/>
      <c r="C1867" s="325"/>
      <c r="D1867" s="328"/>
      <c r="E1867" s="327"/>
      <c r="F1867" s="273"/>
      <c r="G1867" s="326"/>
      <c r="H1867" s="272"/>
      <c r="I1867" s="273"/>
      <c r="J1867" s="329"/>
    </row>
    <row r="1868" spans="1:10" ht="13.5">
      <c r="A1868" s="280"/>
      <c r="B1868" s="335"/>
      <c r="C1868" s="313"/>
      <c r="D1868" s="314"/>
      <c r="E1868" s="315"/>
      <c r="F1868" s="283"/>
      <c r="G1868" s="314"/>
      <c r="H1868" s="316"/>
      <c r="I1868" s="314"/>
      <c r="J1868" s="318"/>
    </row>
    <row r="1869" spans="1:10" ht="13.5">
      <c r="A1869" s="332"/>
      <c r="B1869" s="320"/>
      <c r="C1869" s="393"/>
      <c r="D1869" s="328"/>
      <c r="E1869" s="327"/>
      <c r="F1869" s="273"/>
      <c r="G1869" s="326"/>
      <c r="H1869" s="272"/>
      <c r="I1869" s="273"/>
      <c r="J1869" s="329"/>
    </row>
    <row r="1870" spans="1:10" ht="13.5">
      <c r="A1870" s="332"/>
      <c r="B1870" s="320"/>
      <c r="C1870" s="325"/>
      <c r="D1870" s="328"/>
      <c r="E1870" s="327"/>
      <c r="F1870" s="273"/>
      <c r="G1870" s="326"/>
      <c r="H1870" s="272"/>
      <c r="I1870" s="273"/>
      <c r="J1870" s="329"/>
    </row>
    <row r="1871" spans="1:10" ht="13.5">
      <c r="A1871" s="332"/>
      <c r="B1871" s="320"/>
      <c r="C1871" s="325"/>
      <c r="D1871" s="328"/>
      <c r="E1871" s="327"/>
      <c r="F1871" s="273"/>
      <c r="G1871" s="326"/>
      <c r="H1871" s="272"/>
      <c r="I1871" s="273"/>
      <c r="J1871" s="329"/>
    </row>
    <row r="1872" spans="1:10" ht="13.5">
      <c r="A1872" s="332"/>
      <c r="B1872" s="320"/>
      <c r="C1872" s="325"/>
      <c r="D1872" s="328"/>
      <c r="E1872" s="327"/>
      <c r="F1872" s="273"/>
      <c r="G1872" s="326"/>
      <c r="H1872" s="272"/>
      <c r="I1872" s="273"/>
      <c r="J1872" s="329"/>
    </row>
    <row r="1873" spans="1:10" ht="13.5">
      <c r="A1873" s="280"/>
      <c r="B1873" s="335"/>
      <c r="C1873" s="313"/>
      <c r="D1873" s="314"/>
      <c r="E1873" s="315"/>
      <c r="F1873" s="283"/>
      <c r="G1873" s="314"/>
      <c r="H1873" s="316"/>
      <c r="I1873" s="314"/>
      <c r="J1873" s="318"/>
    </row>
    <row r="1874" spans="1:10" ht="13.5">
      <c r="A1874" s="332"/>
      <c r="B1874" s="320"/>
      <c r="C1874" s="325"/>
      <c r="D1874" s="328"/>
      <c r="E1874" s="327"/>
      <c r="F1874" s="273"/>
      <c r="G1874" s="326"/>
      <c r="H1874" s="272"/>
      <c r="I1874" s="273"/>
      <c r="J1874" s="329"/>
    </row>
    <row r="1875" spans="1:10" ht="13.5">
      <c r="A1875" s="332"/>
      <c r="B1875" s="320"/>
      <c r="C1875" s="325"/>
      <c r="D1875" s="328"/>
      <c r="E1875" s="327"/>
      <c r="F1875" s="273"/>
      <c r="G1875" s="326"/>
      <c r="H1875" s="272"/>
      <c r="I1875" s="273"/>
      <c r="J1875" s="329"/>
    </row>
    <row r="1876" spans="1:10" ht="13.5">
      <c r="A1876" s="332"/>
      <c r="B1876" s="320"/>
      <c r="C1876" s="325"/>
      <c r="D1876" s="328"/>
      <c r="E1876" s="327"/>
      <c r="F1876" s="273"/>
      <c r="G1876" s="326"/>
      <c r="H1876" s="272"/>
      <c r="I1876" s="273"/>
      <c r="J1876" s="329"/>
    </row>
    <row r="1877" spans="1:10" ht="13.5">
      <c r="A1877" s="280"/>
      <c r="B1877" s="335"/>
      <c r="C1877" s="313"/>
      <c r="D1877" s="314"/>
      <c r="E1877" s="315"/>
      <c r="F1877" s="283"/>
      <c r="G1877" s="314"/>
      <c r="H1877" s="316"/>
      <c r="I1877" s="314"/>
      <c r="J1877" s="318"/>
    </row>
    <row r="1878" spans="1:10" ht="13.5">
      <c r="A1878" s="332"/>
      <c r="B1878" s="320"/>
      <c r="C1878" s="325"/>
      <c r="D1878" s="326"/>
      <c r="E1878" s="327"/>
      <c r="F1878" s="273"/>
      <c r="G1878" s="326"/>
      <c r="H1878" s="272"/>
      <c r="I1878" s="273"/>
      <c r="J1878" s="329"/>
    </row>
    <row r="1879" spans="1:10" ht="13.5">
      <c r="A1879" s="332"/>
      <c r="B1879" s="320"/>
      <c r="C1879" s="325"/>
      <c r="D1879" s="326"/>
      <c r="E1879" s="327"/>
      <c r="F1879" s="273"/>
      <c r="G1879" s="326"/>
      <c r="H1879" s="272"/>
      <c r="I1879" s="273"/>
      <c r="J1879" s="329"/>
    </row>
    <row r="1880" spans="1:10" ht="13.5">
      <c r="A1880" s="332"/>
      <c r="B1880" s="320"/>
      <c r="C1880" s="325"/>
      <c r="D1880" s="326"/>
      <c r="E1880" s="327"/>
      <c r="F1880" s="273"/>
      <c r="G1880" s="326"/>
      <c r="H1880" s="272"/>
      <c r="I1880" s="273"/>
      <c r="J1880" s="329"/>
    </row>
    <row r="1881" spans="1:10" ht="13.5">
      <c r="A1881" s="332"/>
      <c r="B1881" s="320"/>
      <c r="C1881" s="325"/>
      <c r="D1881" s="326"/>
      <c r="E1881" s="327"/>
      <c r="F1881" s="273"/>
      <c r="G1881" s="326"/>
      <c r="H1881" s="272"/>
      <c r="I1881" s="273"/>
      <c r="J1881" s="329"/>
    </row>
    <row r="1882" spans="1:10" ht="13.5">
      <c r="A1882" s="332"/>
      <c r="B1882" s="320"/>
      <c r="C1882" s="325"/>
      <c r="D1882" s="326"/>
      <c r="E1882" s="327"/>
      <c r="F1882" s="273"/>
      <c r="G1882" s="326"/>
      <c r="H1882" s="272"/>
      <c r="I1882" s="273"/>
      <c r="J1882" s="329"/>
    </row>
    <row r="1883" spans="1:10" ht="13.5">
      <c r="A1883" s="332"/>
      <c r="B1883" s="320"/>
      <c r="C1883" s="325"/>
      <c r="D1883" s="326"/>
      <c r="E1883" s="327"/>
      <c r="F1883" s="273"/>
      <c r="G1883" s="326"/>
      <c r="H1883" s="272"/>
      <c r="I1883" s="273"/>
      <c r="J1883" s="329"/>
    </row>
    <row r="1884" spans="1:10" ht="13.5">
      <c r="A1884" s="332"/>
      <c r="B1884" s="320"/>
      <c r="C1884" s="325"/>
      <c r="D1884" s="326"/>
      <c r="E1884" s="327"/>
      <c r="F1884" s="273"/>
      <c r="G1884" s="326"/>
      <c r="H1884" s="272"/>
      <c r="I1884" s="273"/>
      <c r="J1884" s="329"/>
    </row>
    <row r="1885" spans="1:10" ht="13.5">
      <c r="A1885" s="280"/>
      <c r="B1885" s="335"/>
      <c r="C1885" s="313"/>
      <c r="D1885" s="314"/>
      <c r="E1885" s="315"/>
      <c r="F1885" s="283"/>
      <c r="G1885" s="314"/>
      <c r="H1885" s="316"/>
      <c r="I1885" s="314"/>
      <c r="J1885" s="318"/>
    </row>
    <row r="1886" spans="1:10" ht="13.5">
      <c r="A1886" s="332"/>
      <c r="B1886" s="320"/>
      <c r="C1886" s="325"/>
      <c r="D1886" s="328"/>
      <c r="E1886" s="327"/>
      <c r="F1886" s="273"/>
      <c r="G1886" s="328"/>
      <c r="H1886" s="272"/>
      <c r="I1886" s="273"/>
      <c r="J1886" s="329"/>
    </row>
    <row r="1887" spans="1:10" ht="13.5">
      <c r="A1887" s="332"/>
      <c r="B1887" s="320"/>
      <c r="C1887" s="325"/>
      <c r="D1887" s="328"/>
      <c r="E1887" s="327"/>
      <c r="F1887" s="273"/>
      <c r="G1887" s="328"/>
      <c r="H1887" s="272"/>
      <c r="I1887" s="273"/>
      <c r="J1887" s="329"/>
    </row>
    <row r="1888" spans="1:10" ht="13.5">
      <c r="A1888" s="280"/>
      <c r="B1888" s="335"/>
      <c r="C1888" s="313"/>
      <c r="D1888" s="314"/>
      <c r="E1888" s="315"/>
      <c r="F1888" s="283"/>
      <c r="G1888" s="314"/>
      <c r="H1888" s="316"/>
      <c r="I1888" s="314"/>
      <c r="J1888" s="318"/>
    </row>
    <row r="1889" spans="1:10" ht="13.5">
      <c r="A1889" s="332"/>
      <c r="B1889" s="320"/>
      <c r="C1889" s="325"/>
      <c r="D1889" s="328"/>
      <c r="E1889" s="327"/>
      <c r="F1889" s="273"/>
      <c r="G1889" s="328"/>
      <c r="H1889" s="272"/>
      <c r="I1889" s="273"/>
      <c r="J1889" s="329"/>
    </row>
    <row r="1890" spans="1:10" ht="13.5">
      <c r="A1890" s="332"/>
      <c r="B1890" s="320"/>
      <c r="C1890" s="325"/>
      <c r="D1890" s="328"/>
      <c r="E1890" s="327"/>
      <c r="F1890" s="273"/>
      <c r="G1890" s="328"/>
      <c r="H1890" s="272"/>
      <c r="I1890" s="273"/>
      <c r="J1890" s="329"/>
    </row>
    <row r="1891" spans="1:10" ht="13.5">
      <c r="A1891" s="332"/>
      <c r="B1891" s="320"/>
      <c r="C1891" s="325"/>
      <c r="D1891" s="328"/>
      <c r="E1891" s="327"/>
      <c r="F1891" s="273"/>
      <c r="G1891" s="328"/>
      <c r="H1891" s="272"/>
      <c r="I1891" s="273"/>
      <c r="J1891" s="329"/>
    </row>
    <row r="1892" spans="1:10" ht="13.5">
      <c r="A1892" s="280"/>
      <c r="B1892" s="335"/>
      <c r="C1892" s="313"/>
      <c r="D1892" s="314"/>
      <c r="E1892" s="315"/>
      <c r="F1892" s="283"/>
      <c r="G1892" s="314"/>
      <c r="H1892" s="316"/>
      <c r="I1892" s="314"/>
      <c r="J1892" s="318"/>
    </row>
    <row r="1893" spans="1:10" ht="13.5">
      <c r="A1893" s="332"/>
      <c r="B1893" s="320"/>
      <c r="C1893" s="325"/>
      <c r="D1893" s="328"/>
      <c r="E1893" s="327"/>
      <c r="F1893" s="273"/>
      <c r="G1893" s="328"/>
      <c r="H1893" s="272"/>
      <c r="I1893" s="273"/>
      <c r="J1893" s="329"/>
    </row>
    <row r="1894" spans="1:10" ht="13.5">
      <c r="A1894" s="332"/>
      <c r="B1894" s="320"/>
      <c r="C1894" s="325"/>
      <c r="D1894" s="328"/>
      <c r="E1894" s="327"/>
      <c r="F1894" s="273"/>
      <c r="G1894" s="328"/>
      <c r="H1894" s="272"/>
      <c r="I1894" s="273"/>
      <c r="J1894" s="329"/>
    </row>
    <row r="1895" spans="1:10" ht="13.5">
      <c r="A1895" s="332"/>
      <c r="B1895" s="320"/>
      <c r="C1895" s="325"/>
      <c r="D1895" s="328"/>
      <c r="E1895" s="327"/>
      <c r="F1895" s="273"/>
      <c r="G1895" s="328"/>
      <c r="H1895" s="272"/>
      <c r="I1895" s="273"/>
      <c r="J1895" s="329"/>
    </row>
    <row r="1896" spans="1:10" ht="13.5">
      <c r="A1896" s="280"/>
      <c r="B1896" s="335"/>
      <c r="C1896" s="313"/>
      <c r="D1896" s="314"/>
      <c r="E1896" s="315"/>
      <c r="F1896" s="283"/>
      <c r="G1896" s="314"/>
      <c r="H1896" s="316"/>
      <c r="I1896" s="314"/>
      <c r="J1896" s="318"/>
    </row>
    <row r="1897" spans="1:10" ht="13.5">
      <c r="A1897" s="332"/>
      <c r="B1897" s="320"/>
      <c r="C1897" s="325"/>
      <c r="D1897" s="328"/>
      <c r="E1897" s="327"/>
      <c r="F1897" s="273"/>
      <c r="G1897" s="328"/>
      <c r="H1897" s="272"/>
      <c r="I1897" s="273"/>
      <c r="J1897" s="329"/>
    </row>
    <row r="1898" spans="1:10" ht="13.5">
      <c r="A1898" s="280"/>
      <c r="B1898" s="335"/>
      <c r="C1898" s="313"/>
      <c r="D1898" s="314"/>
      <c r="E1898" s="315"/>
      <c r="F1898" s="283"/>
      <c r="G1898" s="314"/>
      <c r="H1898" s="316"/>
      <c r="I1898" s="314"/>
      <c r="J1898" s="318"/>
    </row>
    <row r="1899" spans="1:10" ht="13.5">
      <c r="A1899" s="332"/>
      <c r="B1899" s="320"/>
      <c r="C1899" s="325"/>
      <c r="D1899" s="328"/>
      <c r="E1899" s="327"/>
      <c r="F1899" s="273"/>
      <c r="G1899" s="328"/>
      <c r="H1899" s="272"/>
      <c r="I1899" s="273"/>
      <c r="J1899" s="329"/>
    </row>
    <row r="1900" spans="1:10" ht="13.5">
      <c r="A1900" s="280"/>
      <c r="B1900" s="335"/>
      <c r="C1900" s="313"/>
      <c r="D1900" s="314"/>
      <c r="E1900" s="315"/>
      <c r="F1900" s="283"/>
      <c r="G1900" s="314"/>
      <c r="H1900" s="316"/>
      <c r="I1900" s="314"/>
      <c r="J1900" s="318"/>
    </row>
    <row r="1901" spans="1:10" ht="13.5">
      <c r="A1901" s="332"/>
      <c r="B1901" s="320"/>
      <c r="C1901" s="325"/>
      <c r="D1901" s="328"/>
      <c r="E1901" s="327"/>
      <c r="F1901" s="273"/>
      <c r="G1901" s="328"/>
      <c r="H1901" s="272"/>
      <c r="I1901" s="273"/>
      <c r="J1901" s="329"/>
    </row>
    <row r="1902" spans="1:10" ht="13.5">
      <c r="A1902" s="332"/>
      <c r="B1902" s="320"/>
      <c r="C1902" s="325"/>
      <c r="D1902" s="328"/>
      <c r="E1902" s="327"/>
      <c r="F1902" s="273"/>
      <c r="G1902" s="328"/>
      <c r="H1902" s="272"/>
      <c r="I1902" s="273"/>
      <c r="J1902" s="329"/>
    </row>
    <row r="1903" spans="1:10" ht="13.5">
      <c r="A1903" s="332"/>
      <c r="B1903" s="320"/>
      <c r="C1903" s="325"/>
      <c r="D1903" s="328"/>
      <c r="E1903" s="327"/>
      <c r="F1903" s="273"/>
      <c r="G1903" s="328"/>
      <c r="H1903" s="272"/>
      <c r="I1903" s="273"/>
      <c r="J1903" s="329"/>
    </row>
    <row r="1904" spans="1:10" ht="13.5">
      <c r="A1904" s="332"/>
      <c r="B1904" s="320"/>
      <c r="C1904" s="325"/>
      <c r="D1904" s="328"/>
      <c r="E1904" s="327"/>
      <c r="F1904" s="273"/>
      <c r="G1904" s="328"/>
      <c r="H1904" s="272"/>
      <c r="I1904" s="273"/>
      <c r="J1904" s="329"/>
    </row>
    <row r="1905" spans="1:10" ht="13.5">
      <c r="A1905" s="332"/>
      <c r="B1905" s="320"/>
      <c r="C1905" s="325"/>
      <c r="D1905" s="328"/>
      <c r="E1905" s="327"/>
      <c r="F1905" s="273"/>
      <c r="G1905" s="328"/>
      <c r="H1905" s="272"/>
      <c r="I1905" s="273"/>
      <c r="J1905" s="329"/>
    </row>
    <row r="1906" spans="1:10" ht="13.5">
      <c r="A1906" s="280"/>
      <c r="B1906" s="335"/>
      <c r="C1906" s="313"/>
      <c r="D1906" s="314"/>
      <c r="E1906" s="315"/>
      <c r="F1906" s="283"/>
      <c r="G1906" s="314"/>
      <c r="H1906" s="316"/>
      <c r="I1906" s="314"/>
      <c r="J1906" s="318"/>
    </row>
    <row r="1907" spans="1:10" ht="13.5">
      <c r="A1907" s="332"/>
      <c r="B1907" s="320"/>
      <c r="C1907" s="325"/>
      <c r="D1907" s="328"/>
      <c r="E1907" s="327"/>
      <c r="F1907" s="273"/>
      <c r="G1907" s="326"/>
      <c r="H1907" s="272"/>
      <c r="I1907" s="273"/>
      <c r="J1907" s="329"/>
    </row>
    <row r="1908" spans="1:10" ht="13.5">
      <c r="A1908" s="332"/>
      <c r="B1908" s="320"/>
      <c r="C1908" s="325"/>
      <c r="D1908" s="328"/>
      <c r="E1908" s="327"/>
      <c r="F1908" s="273"/>
      <c r="G1908" s="326"/>
      <c r="H1908" s="272"/>
      <c r="I1908" s="273"/>
      <c r="J1908" s="329"/>
    </row>
    <row r="1909" spans="1:10" ht="13.5">
      <c r="A1909" s="332"/>
      <c r="B1909" s="320"/>
      <c r="C1909" s="325"/>
      <c r="D1909" s="328"/>
      <c r="E1909" s="327"/>
      <c r="F1909" s="273"/>
      <c r="G1909" s="326"/>
      <c r="H1909" s="272"/>
      <c r="I1909" s="273"/>
      <c r="J1909" s="329"/>
    </row>
    <row r="1910" spans="1:10" ht="13.5">
      <c r="A1910" s="280"/>
      <c r="B1910" s="335"/>
      <c r="C1910" s="313"/>
      <c r="D1910" s="314"/>
      <c r="E1910" s="315"/>
      <c r="F1910" s="283"/>
      <c r="G1910" s="314"/>
      <c r="H1910" s="316"/>
      <c r="I1910" s="314"/>
      <c r="J1910" s="318"/>
    </row>
    <row r="1911" spans="1:10" ht="13.5">
      <c r="A1911" s="332"/>
      <c r="B1911" s="320"/>
      <c r="C1911" s="325"/>
      <c r="D1911" s="326"/>
      <c r="E1911" s="327"/>
      <c r="F1911" s="273"/>
      <c r="G1911" s="326"/>
      <c r="H1911" s="272"/>
      <c r="I1911" s="273"/>
      <c r="J1911" s="329"/>
    </row>
    <row r="1912" spans="1:10" ht="13.5">
      <c r="A1912" s="332"/>
      <c r="B1912" s="320"/>
      <c r="C1912" s="325"/>
      <c r="D1912" s="326"/>
      <c r="E1912" s="327"/>
      <c r="F1912" s="273"/>
      <c r="G1912" s="326"/>
      <c r="H1912" s="272"/>
      <c r="I1912" s="273"/>
      <c r="J1912" s="329"/>
    </row>
    <row r="1913" spans="1:10" ht="13.5">
      <c r="A1913" s="332"/>
      <c r="B1913" s="320"/>
      <c r="C1913" s="325"/>
      <c r="D1913" s="326"/>
      <c r="E1913" s="327"/>
      <c r="F1913" s="273"/>
      <c r="G1913" s="326"/>
      <c r="H1913" s="272"/>
      <c r="I1913" s="273"/>
      <c r="J1913" s="329"/>
    </row>
    <row r="1914" spans="1:10" ht="13.5">
      <c r="A1914" s="280"/>
      <c r="B1914" s="335"/>
      <c r="C1914" s="313"/>
      <c r="D1914" s="314"/>
      <c r="E1914" s="315"/>
      <c r="F1914" s="283"/>
      <c r="G1914" s="314"/>
      <c r="H1914" s="316"/>
      <c r="I1914" s="314"/>
      <c r="J1914" s="318"/>
    </row>
    <row r="1915" spans="1:10" ht="13.5">
      <c r="A1915" s="332"/>
      <c r="B1915" s="320"/>
      <c r="C1915" s="325"/>
      <c r="D1915" s="326"/>
      <c r="E1915" s="327"/>
      <c r="F1915" s="273"/>
      <c r="G1915" s="326"/>
      <c r="H1915" s="272"/>
      <c r="I1915" s="273"/>
      <c r="J1915" s="329"/>
    </row>
    <row r="1916" spans="1:10" ht="13.5">
      <c r="A1916" s="332"/>
      <c r="B1916" s="320"/>
      <c r="C1916" s="325"/>
      <c r="D1916" s="326"/>
      <c r="E1916" s="327"/>
      <c r="F1916" s="273"/>
      <c r="G1916" s="326"/>
      <c r="H1916" s="272"/>
      <c r="I1916" s="273"/>
      <c r="J1916" s="329"/>
    </row>
    <row r="1917" spans="1:10" ht="13.5">
      <c r="A1917" s="332"/>
      <c r="B1917" s="320"/>
      <c r="C1917" s="325"/>
      <c r="D1917" s="326"/>
      <c r="E1917" s="327"/>
      <c r="F1917" s="273"/>
      <c r="G1917" s="326"/>
      <c r="H1917" s="272"/>
      <c r="I1917" s="273"/>
      <c r="J1917" s="329"/>
    </row>
    <row r="1918" spans="1:10" ht="13.5">
      <c r="A1918" s="332"/>
      <c r="B1918" s="320"/>
      <c r="C1918" s="325"/>
      <c r="D1918" s="326"/>
      <c r="E1918" s="327"/>
      <c r="F1918" s="273"/>
      <c r="G1918" s="326"/>
      <c r="H1918" s="272"/>
      <c r="I1918" s="273"/>
      <c r="J1918" s="329"/>
    </row>
    <row r="1919" spans="1:10" ht="13.5">
      <c r="A1919" s="332"/>
      <c r="B1919" s="320"/>
      <c r="C1919" s="325"/>
      <c r="D1919" s="326"/>
      <c r="E1919" s="327"/>
      <c r="F1919" s="273"/>
      <c r="G1919" s="326"/>
      <c r="H1919" s="272"/>
      <c r="I1919" s="273"/>
      <c r="J1919" s="329"/>
    </row>
    <row r="1920" spans="1:10" ht="13.5">
      <c r="A1920" s="332"/>
      <c r="B1920" s="320"/>
      <c r="C1920" s="325"/>
      <c r="D1920" s="326"/>
      <c r="E1920" s="327"/>
      <c r="F1920" s="273"/>
      <c r="G1920" s="326"/>
      <c r="H1920" s="272"/>
      <c r="I1920" s="273"/>
      <c r="J1920" s="329"/>
    </row>
    <row r="1921" spans="1:10" ht="13.5">
      <c r="A1921" s="280"/>
      <c r="B1921" s="335"/>
      <c r="C1921" s="313"/>
      <c r="D1921" s="314"/>
      <c r="E1921" s="315"/>
      <c r="F1921" s="283"/>
      <c r="G1921" s="314"/>
      <c r="H1921" s="316"/>
      <c r="I1921" s="314"/>
      <c r="J1921" s="318"/>
    </row>
    <row r="1922" spans="1:10" ht="13.5">
      <c r="A1922" s="332"/>
      <c r="B1922" s="320"/>
      <c r="C1922" s="325"/>
      <c r="D1922" s="326"/>
      <c r="E1922" s="327"/>
      <c r="F1922" s="273"/>
      <c r="G1922" s="326"/>
      <c r="H1922" s="272"/>
      <c r="I1922" s="273"/>
      <c r="J1922" s="329"/>
    </row>
    <row r="1923" spans="1:10" ht="13.5">
      <c r="A1923" s="332"/>
      <c r="B1923" s="320"/>
      <c r="C1923" s="325"/>
      <c r="D1923" s="326"/>
      <c r="E1923" s="327"/>
      <c r="F1923" s="273"/>
      <c r="G1923" s="326"/>
      <c r="H1923" s="272"/>
      <c r="I1923" s="273"/>
      <c r="J1923" s="329"/>
    </row>
    <row r="1924" spans="1:10" ht="13.5">
      <c r="A1924" s="332"/>
      <c r="B1924" s="320"/>
      <c r="C1924" s="325"/>
      <c r="D1924" s="326"/>
      <c r="E1924" s="327"/>
      <c r="F1924" s="273"/>
      <c r="G1924" s="326"/>
      <c r="H1924" s="272"/>
      <c r="I1924" s="273"/>
      <c r="J1924" s="329"/>
    </row>
    <row r="1925" spans="1:10" ht="13.5">
      <c r="A1925" s="280"/>
      <c r="B1925" s="335"/>
      <c r="C1925" s="313"/>
      <c r="D1925" s="314"/>
      <c r="E1925" s="315"/>
      <c r="F1925" s="283"/>
      <c r="G1925" s="314"/>
      <c r="H1925" s="316"/>
      <c r="I1925" s="314"/>
      <c r="J1925" s="318"/>
    </row>
    <row r="1926" spans="1:10" ht="13.5">
      <c r="A1926" s="332"/>
      <c r="B1926" s="320"/>
      <c r="C1926" s="325"/>
      <c r="D1926" s="326"/>
      <c r="E1926" s="327"/>
      <c r="F1926" s="273"/>
      <c r="G1926" s="326"/>
      <c r="H1926" s="272"/>
      <c r="I1926" s="273"/>
      <c r="J1926" s="329"/>
    </row>
    <row r="1927" spans="1:10" ht="13.5">
      <c r="A1927" s="280"/>
      <c r="B1927" s="335"/>
      <c r="C1927" s="313"/>
      <c r="D1927" s="314"/>
      <c r="E1927" s="315"/>
      <c r="F1927" s="283"/>
      <c r="G1927" s="314"/>
      <c r="H1927" s="316"/>
      <c r="I1927" s="314"/>
      <c r="J1927" s="318"/>
    </row>
    <row r="1928" spans="1:10" ht="13.5">
      <c r="A1928" s="332"/>
      <c r="B1928" s="320"/>
      <c r="C1928" s="325"/>
      <c r="D1928" s="326"/>
      <c r="E1928" s="327"/>
      <c r="F1928" s="273"/>
      <c r="G1928" s="326"/>
      <c r="H1928" s="272"/>
      <c r="I1928" s="273"/>
      <c r="J1928" s="329"/>
    </row>
    <row r="1929" spans="1:10" ht="13.5">
      <c r="A1929" s="280"/>
      <c r="B1929" s="335"/>
      <c r="C1929" s="313"/>
      <c r="D1929" s="314"/>
      <c r="E1929" s="315"/>
      <c r="F1929" s="283"/>
      <c r="G1929" s="314"/>
      <c r="H1929" s="316"/>
      <c r="I1929" s="314"/>
      <c r="J1929" s="318"/>
    </row>
    <row r="1930" spans="1:10" ht="13.5">
      <c r="A1930" s="332"/>
      <c r="B1930" s="320"/>
      <c r="C1930" s="325"/>
      <c r="D1930" s="261"/>
      <c r="E1930" s="327"/>
      <c r="F1930" s="259"/>
      <c r="G1930" s="261"/>
      <c r="H1930" s="272"/>
      <c r="I1930" s="273"/>
      <c r="J1930" s="329"/>
    </row>
    <row r="1931" spans="1:10" ht="13.5">
      <c r="A1931" s="280"/>
      <c r="B1931" s="335"/>
      <c r="C1931" s="313"/>
      <c r="D1931" s="314"/>
      <c r="E1931" s="315"/>
      <c r="F1931" s="283"/>
      <c r="G1931" s="314"/>
      <c r="H1931" s="316"/>
      <c r="I1931" s="314"/>
      <c r="J1931" s="318"/>
    </row>
    <row r="1932" spans="1:10" ht="13.5">
      <c r="A1932" s="332"/>
      <c r="B1932" s="320"/>
      <c r="C1932" s="325"/>
      <c r="D1932" s="326"/>
      <c r="E1932" s="327"/>
      <c r="F1932" s="273"/>
      <c r="G1932" s="326"/>
      <c r="H1932" s="272"/>
      <c r="I1932" s="273"/>
      <c r="J1932" s="329"/>
    </row>
    <row r="1933" spans="1:10" ht="13.5">
      <c r="A1933" s="280"/>
      <c r="B1933" s="335"/>
      <c r="C1933" s="313"/>
      <c r="D1933" s="314"/>
      <c r="E1933" s="315"/>
      <c r="F1933" s="283"/>
      <c r="G1933" s="314"/>
      <c r="H1933" s="316"/>
      <c r="I1933" s="314"/>
      <c r="J1933" s="318"/>
    </row>
    <row r="1934" spans="1:10" ht="13.5">
      <c r="A1934" s="332"/>
      <c r="B1934" s="320"/>
      <c r="C1934" s="325"/>
      <c r="D1934" s="326"/>
      <c r="E1934" s="327"/>
      <c r="F1934" s="273"/>
      <c r="G1934" s="326"/>
      <c r="H1934" s="272"/>
      <c r="I1934" s="273"/>
      <c r="J1934" s="329"/>
    </row>
    <row r="1935" spans="1:10" ht="13.5">
      <c r="A1935" s="280"/>
      <c r="B1935" s="335"/>
      <c r="C1935" s="313"/>
      <c r="D1935" s="314"/>
      <c r="E1935" s="315"/>
      <c r="F1935" s="283"/>
      <c r="G1935" s="314"/>
      <c r="H1935" s="316"/>
      <c r="I1935" s="314"/>
      <c r="J1935" s="318"/>
    </row>
    <row r="1936" spans="1:10" ht="13.5">
      <c r="A1936" s="332"/>
      <c r="B1936" s="320"/>
      <c r="C1936" s="325"/>
      <c r="D1936" s="326"/>
      <c r="E1936" s="327"/>
      <c r="F1936" s="273"/>
      <c r="G1936" s="326"/>
      <c r="H1936" s="272"/>
      <c r="I1936" s="273"/>
      <c r="J1936" s="329"/>
    </row>
    <row r="1937" spans="1:10" ht="13.5">
      <c r="A1937" s="332"/>
      <c r="B1937" s="320"/>
      <c r="C1937" s="325"/>
      <c r="D1937" s="326"/>
      <c r="E1937" s="327"/>
      <c r="F1937" s="273"/>
      <c r="G1937" s="326"/>
      <c r="H1937" s="272"/>
      <c r="I1937" s="273"/>
      <c r="J1937" s="329"/>
    </row>
    <row r="1938" spans="1:10" ht="13.5">
      <c r="A1938" s="332"/>
      <c r="B1938" s="320"/>
      <c r="C1938" s="325"/>
      <c r="D1938" s="326"/>
      <c r="E1938" s="327"/>
      <c r="F1938" s="273"/>
      <c r="G1938" s="326"/>
      <c r="H1938" s="272"/>
      <c r="I1938" s="273"/>
      <c r="J1938" s="329"/>
    </row>
    <row r="1939" spans="1:10" ht="13.5">
      <c r="A1939" s="280"/>
      <c r="B1939" s="335"/>
      <c r="C1939" s="313"/>
      <c r="D1939" s="314"/>
      <c r="E1939" s="315"/>
      <c r="F1939" s="283"/>
      <c r="G1939" s="314"/>
      <c r="H1939" s="316"/>
      <c r="I1939" s="314"/>
      <c r="J1939" s="318"/>
    </row>
    <row r="1940" spans="1:10" ht="13.5">
      <c r="A1940" s="332"/>
      <c r="B1940" s="320"/>
      <c r="C1940" s="325"/>
      <c r="D1940" s="326"/>
      <c r="E1940" s="327"/>
      <c r="F1940" s="273"/>
      <c r="G1940" s="326"/>
      <c r="H1940" s="272"/>
      <c r="I1940" s="273"/>
      <c r="J1940" s="329"/>
    </row>
    <row r="1941" spans="1:10" ht="13.5">
      <c r="A1941" s="280"/>
      <c r="B1941" s="335"/>
      <c r="C1941" s="313"/>
      <c r="D1941" s="314"/>
      <c r="E1941" s="315"/>
      <c r="F1941" s="283"/>
      <c r="G1941" s="314"/>
      <c r="H1941" s="316"/>
      <c r="I1941" s="314"/>
      <c r="J1941" s="318"/>
    </row>
    <row r="1942" spans="1:10" ht="13.5">
      <c r="A1942" s="332"/>
      <c r="B1942" s="320"/>
      <c r="C1942" s="325"/>
      <c r="D1942" s="326"/>
      <c r="E1942" s="327"/>
      <c r="F1942" s="273"/>
      <c r="G1942" s="326"/>
      <c r="H1942" s="272"/>
      <c r="I1942" s="273"/>
      <c r="J1942" s="329"/>
    </row>
    <row r="1943" spans="1:10" ht="13.5">
      <c r="A1943" s="332"/>
      <c r="B1943" s="320"/>
      <c r="C1943" s="325"/>
      <c r="D1943" s="326"/>
      <c r="E1943" s="327"/>
      <c r="F1943" s="273"/>
      <c r="G1943" s="326"/>
      <c r="H1943" s="272"/>
      <c r="I1943" s="273"/>
      <c r="J1943" s="329"/>
    </row>
    <row r="1944" spans="1:10" ht="13.5">
      <c r="A1944" s="332"/>
      <c r="B1944" s="320"/>
      <c r="C1944" s="325"/>
      <c r="D1944" s="326"/>
      <c r="E1944" s="327"/>
      <c r="F1944" s="273"/>
      <c r="G1944" s="326"/>
      <c r="H1944" s="272"/>
      <c r="I1944" s="273"/>
      <c r="J1944" s="329"/>
    </row>
    <row r="1945" spans="1:10" ht="13.5">
      <c r="A1945" s="332"/>
      <c r="B1945" s="320"/>
      <c r="C1945" s="325"/>
      <c r="D1945" s="326"/>
      <c r="E1945" s="327"/>
      <c r="F1945" s="273"/>
      <c r="G1945" s="326"/>
      <c r="H1945" s="272"/>
      <c r="I1945" s="273"/>
      <c r="J1945" s="329"/>
    </row>
    <row r="1946" spans="1:10" ht="13.5">
      <c r="A1946" s="280"/>
      <c r="B1946" s="335"/>
      <c r="C1946" s="313"/>
      <c r="D1946" s="314"/>
      <c r="E1946" s="315"/>
      <c r="F1946" s="283"/>
      <c r="G1946" s="314"/>
      <c r="H1946" s="316"/>
      <c r="I1946" s="314"/>
      <c r="J1946" s="318"/>
    </row>
    <row r="1947" spans="1:10" ht="13.5">
      <c r="A1947" s="332"/>
      <c r="B1947" s="320"/>
      <c r="C1947" s="325"/>
      <c r="D1947" s="326"/>
      <c r="E1947" s="327"/>
      <c r="F1947" s="273"/>
      <c r="G1947" s="326"/>
      <c r="H1947" s="272"/>
      <c r="I1947" s="273"/>
      <c r="J1947" s="329"/>
    </row>
    <row r="1948" spans="1:10" ht="13.5">
      <c r="A1948" s="280"/>
      <c r="B1948" s="335"/>
      <c r="C1948" s="313"/>
      <c r="D1948" s="314"/>
      <c r="E1948" s="315"/>
      <c r="F1948" s="283"/>
      <c r="G1948" s="314"/>
      <c r="H1948" s="316"/>
      <c r="I1948" s="314"/>
      <c r="J1948" s="318"/>
    </row>
    <row r="1949" spans="1:10" ht="13.5">
      <c r="A1949" s="332"/>
      <c r="B1949" s="320"/>
      <c r="C1949" s="325"/>
      <c r="D1949" s="326"/>
      <c r="E1949" s="327"/>
      <c r="F1949" s="273"/>
      <c r="G1949" s="326"/>
      <c r="H1949" s="272"/>
      <c r="I1949" s="273"/>
      <c r="J1949" s="329"/>
    </row>
    <row r="1950" spans="1:10" ht="13.5">
      <c r="A1950" s="332"/>
      <c r="B1950" s="275"/>
      <c r="C1950" s="325"/>
      <c r="D1950" s="326"/>
      <c r="E1950" s="327"/>
      <c r="F1950" s="273"/>
      <c r="G1950" s="326"/>
      <c r="H1950" s="272"/>
      <c r="I1950" s="273"/>
      <c r="J1950" s="329"/>
    </row>
    <row r="1951" spans="1:10" ht="13.5">
      <c r="A1951" s="332"/>
      <c r="B1951" s="275"/>
      <c r="C1951" s="325"/>
      <c r="D1951" s="326"/>
      <c r="E1951" s="327"/>
      <c r="F1951" s="273"/>
      <c r="G1951" s="326"/>
      <c r="H1951" s="272"/>
      <c r="I1951" s="273"/>
      <c r="J1951" s="329"/>
    </row>
    <row r="1952" spans="1:10" ht="13.5">
      <c r="A1952" s="280"/>
      <c r="B1952" s="335"/>
      <c r="C1952" s="313"/>
      <c r="D1952" s="314"/>
      <c r="E1952" s="315"/>
      <c r="F1952" s="283"/>
      <c r="G1952" s="314"/>
      <c r="H1952" s="316"/>
      <c r="I1952" s="314"/>
      <c r="J1952" s="318"/>
    </row>
    <row r="1953" spans="1:10" ht="13.5">
      <c r="A1953" s="332"/>
      <c r="B1953" s="320"/>
      <c r="C1953" s="325"/>
      <c r="D1953" s="326"/>
      <c r="E1953" s="327"/>
      <c r="F1953" s="273"/>
      <c r="G1953" s="326"/>
      <c r="H1953" s="272"/>
      <c r="I1953" s="273"/>
      <c r="J1953" s="329"/>
    </row>
    <row r="1954" spans="1:10" ht="13.5">
      <c r="A1954" s="332"/>
      <c r="B1954" s="320"/>
      <c r="C1954" s="325"/>
      <c r="D1954" s="326"/>
      <c r="E1954" s="327"/>
      <c r="F1954" s="273"/>
      <c r="G1954" s="326"/>
      <c r="H1954" s="272"/>
      <c r="I1954" s="273"/>
      <c r="J1954" s="329"/>
    </row>
    <row r="1955" spans="1:10" ht="13.5">
      <c r="A1955" s="332"/>
      <c r="B1955" s="320"/>
      <c r="C1955" s="325"/>
      <c r="D1955" s="326"/>
      <c r="E1955" s="327"/>
      <c r="F1955" s="273"/>
      <c r="G1955" s="326"/>
      <c r="H1955" s="272"/>
      <c r="I1955" s="273"/>
      <c r="J1955" s="329"/>
    </row>
    <row r="1956" spans="1:10" ht="13.5">
      <c r="A1956" s="280"/>
      <c r="B1956" s="335"/>
      <c r="C1956" s="313"/>
      <c r="D1956" s="314"/>
      <c r="E1956" s="315"/>
      <c r="F1956" s="283"/>
      <c r="G1956" s="314"/>
      <c r="H1956" s="316"/>
      <c r="I1956" s="314"/>
      <c r="J1956" s="318"/>
    </row>
    <row r="1957" spans="1:10" ht="13.5">
      <c r="A1957" s="332"/>
      <c r="B1957" s="320"/>
      <c r="C1957" s="325"/>
      <c r="D1957" s="328"/>
      <c r="E1957" s="327"/>
      <c r="F1957" s="273"/>
      <c r="G1957" s="326"/>
      <c r="H1957" s="272"/>
      <c r="I1957" s="273"/>
      <c r="J1957" s="329"/>
    </row>
    <row r="1958" spans="1:10" ht="13.5">
      <c r="A1958" s="332"/>
      <c r="B1958" s="320"/>
      <c r="C1958" s="325"/>
      <c r="D1958" s="328"/>
      <c r="E1958" s="327"/>
      <c r="F1958" s="273"/>
      <c r="G1958" s="326"/>
      <c r="H1958" s="272"/>
      <c r="I1958" s="273"/>
      <c r="J1958" s="329"/>
    </row>
    <row r="1959" spans="1:10" ht="13.5">
      <c r="A1959" s="332"/>
      <c r="B1959" s="320"/>
      <c r="C1959" s="325"/>
      <c r="D1959" s="328"/>
      <c r="E1959" s="327"/>
      <c r="F1959" s="273"/>
      <c r="G1959" s="326"/>
      <c r="H1959" s="272"/>
      <c r="I1959" s="273"/>
      <c r="J1959" s="329"/>
    </row>
    <row r="1960" spans="1:10" ht="13.5">
      <c r="A1960" s="280"/>
      <c r="B1960" s="335"/>
      <c r="C1960" s="313"/>
      <c r="D1960" s="314"/>
      <c r="E1960" s="315"/>
      <c r="F1960" s="283"/>
      <c r="G1960" s="314"/>
      <c r="H1960" s="316"/>
      <c r="I1960" s="314"/>
      <c r="J1960" s="318"/>
    </row>
    <row r="1961" spans="1:10" ht="13.5">
      <c r="A1961" s="332"/>
      <c r="B1961" s="320"/>
      <c r="C1961" s="325"/>
      <c r="D1961" s="326"/>
      <c r="E1961" s="327"/>
      <c r="F1961" s="273"/>
      <c r="G1961" s="326"/>
      <c r="H1961" s="272"/>
      <c r="I1961" s="273"/>
      <c r="J1961" s="295"/>
    </row>
    <row r="1962" spans="1:10" ht="13.5">
      <c r="A1962" s="332"/>
      <c r="B1962" s="275"/>
      <c r="C1962" s="325"/>
      <c r="D1962" s="326"/>
      <c r="E1962" s="327"/>
      <c r="F1962" s="273"/>
      <c r="G1962" s="326"/>
      <c r="H1962" s="326"/>
      <c r="I1962" s="273"/>
      <c r="J1962" s="295"/>
    </row>
    <row r="1963" spans="1:10" ht="13.5">
      <c r="A1963" s="332"/>
      <c r="B1963" s="275"/>
      <c r="C1963" s="325"/>
      <c r="D1963" s="326"/>
      <c r="E1963" s="327"/>
      <c r="F1963" s="273"/>
      <c r="G1963" s="326"/>
      <c r="H1963" s="326"/>
      <c r="I1963" s="273"/>
      <c r="J1963" s="295"/>
    </row>
    <row r="1964" spans="1:10" ht="13.5">
      <c r="A1964" s="332"/>
      <c r="B1964" s="275"/>
      <c r="C1964" s="325"/>
      <c r="D1964" s="326"/>
      <c r="E1964" s="327"/>
      <c r="F1964" s="273"/>
      <c r="G1964" s="326"/>
      <c r="H1964" s="326"/>
      <c r="I1964" s="273"/>
      <c r="J1964" s="295"/>
    </row>
    <row r="1965" spans="1:10" ht="13.5">
      <c r="A1965" s="280"/>
      <c r="B1965" s="335"/>
      <c r="C1965" s="313"/>
      <c r="D1965" s="316"/>
      <c r="E1965" s="315"/>
      <c r="F1965" s="283"/>
      <c r="G1965" s="314"/>
      <c r="H1965" s="316"/>
      <c r="I1965" s="314"/>
      <c r="J1965" s="318"/>
    </row>
    <row r="1966" spans="1:10" ht="13.5">
      <c r="A1966" s="332"/>
      <c r="B1966" s="320"/>
      <c r="C1966" s="325"/>
      <c r="D1966" s="326"/>
      <c r="E1966" s="327"/>
      <c r="F1966" s="273"/>
      <c r="G1966" s="326"/>
      <c r="H1966" s="272"/>
      <c r="I1966" s="273"/>
      <c r="J1966" s="295"/>
    </row>
    <row r="1967" spans="1:10" ht="13.5">
      <c r="A1967" s="332"/>
      <c r="B1967" s="275"/>
      <c r="C1967" s="325"/>
      <c r="D1967" s="326"/>
      <c r="E1967" s="327"/>
      <c r="F1967" s="273"/>
      <c r="G1967" s="326"/>
      <c r="H1967" s="326"/>
      <c r="I1967" s="273"/>
      <c r="J1967" s="295"/>
    </row>
    <row r="1968" spans="1:10" ht="13.5">
      <c r="A1968" s="332"/>
      <c r="B1968" s="275"/>
      <c r="C1968" s="325"/>
      <c r="D1968" s="326"/>
      <c r="E1968" s="327"/>
      <c r="F1968" s="273"/>
      <c r="G1968" s="326"/>
      <c r="H1968" s="326"/>
      <c r="I1968" s="273"/>
      <c r="J1968" s="295"/>
    </row>
    <row r="1969" spans="1:10" ht="13.5">
      <c r="A1969" s="332"/>
      <c r="B1969" s="275"/>
      <c r="C1969" s="325"/>
      <c r="D1969" s="326"/>
      <c r="E1969" s="327"/>
      <c r="F1969" s="273"/>
      <c r="G1969" s="326"/>
      <c r="H1969" s="326"/>
      <c r="I1969" s="273"/>
      <c r="J1969" s="295"/>
    </row>
    <row r="1970" spans="1:10" ht="13.5">
      <c r="A1970" s="280"/>
      <c r="B1970" s="335"/>
      <c r="C1970" s="313"/>
      <c r="D1970" s="316"/>
      <c r="E1970" s="315"/>
      <c r="F1970" s="283"/>
      <c r="G1970" s="314"/>
      <c r="H1970" s="316"/>
      <c r="I1970" s="314"/>
      <c r="J1970" s="318"/>
    </row>
    <row r="1971" spans="1:10" ht="13.5">
      <c r="A1971" s="332"/>
      <c r="B1971" s="320"/>
      <c r="C1971" s="325"/>
      <c r="D1971" s="326"/>
      <c r="E1971" s="327"/>
      <c r="F1971" s="273"/>
      <c r="G1971" s="326"/>
      <c r="H1971" s="272"/>
      <c r="I1971" s="273"/>
      <c r="J1971" s="295"/>
    </row>
    <row r="1972" spans="1:10" ht="13.5">
      <c r="A1972" s="332"/>
      <c r="B1972" s="275"/>
      <c r="C1972" s="325"/>
      <c r="D1972" s="326"/>
      <c r="E1972" s="327"/>
      <c r="F1972" s="273"/>
      <c r="G1972" s="326"/>
      <c r="H1972" s="326"/>
      <c r="I1972" s="273"/>
      <c r="J1972" s="295"/>
    </row>
    <row r="1973" spans="1:10" ht="13.5">
      <c r="A1973" s="332"/>
      <c r="B1973" s="275"/>
      <c r="C1973" s="325"/>
      <c r="D1973" s="326"/>
      <c r="E1973" s="327"/>
      <c r="F1973" s="273"/>
      <c r="G1973" s="326"/>
      <c r="H1973" s="326"/>
      <c r="I1973" s="273"/>
      <c r="J1973" s="295"/>
    </row>
    <row r="1974" spans="1:10" ht="13.5">
      <c r="A1974" s="332"/>
      <c r="B1974" s="275"/>
      <c r="C1974" s="325"/>
      <c r="D1974" s="326"/>
      <c r="E1974" s="327"/>
      <c r="F1974" s="273"/>
      <c r="G1974" s="326"/>
      <c r="H1974" s="326"/>
      <c r="I1974" s="273"/>
      <c r="J1974" s="295"/>
    </row>
    <row r="1975" spans="1:10" ht="13.5">
      <c r="A1975" s="280"/>
      <c r="B1975" s="335"/>
      <c r="C1975" s="313"/>
      <c r="D1975" s="314"/>
      <c r="E1975" s="315"/>
      <c r="F1975" s="283"/>
      <c r="G1975" s="314"/>
      <c r="H1975" s="316"/>
      <c r="I1975" s="314"/>
      <c r="J1975" s="318"/>
    </row>
    <row r="1976" spans="1:10" ht="13.5">
      <c r="A1976" s="332"/>
      <c r="B1976" s="320"/>
      <c r="C1976" s="325"/>
      <c r="D1976" s="326"/>
      <c r="E1976" s="327"/>
      <c r="F1976" s="273"/>
      <c r="G1976" s="326"/>
      <c r="H1976" s="272"/>
      <c r="I1976" s="273"/>
      <c r="J1976" s="295"/>
    </row>
    <row r="1977" spans="1:10" ht="13.5">
      <c r="A1977" s="332"/>
      <c r="B1977" s="275"/>
      <c r="C1977" s="325"/>
      <c r="D1977" s="326"/>
      <c r="E1977" s="327"/>
      <c r="F1977" s="273"/>
      <c r="G1977" s="326"/>
      <c r="H1977" s="272"/>
      <c r="I1977" s="273"/>
      <c r="J1977" s="295"/>
    </row>
    <row r="1978" spans="1:10" ht="13.5">
      <c r="A1978" s="332"/>
      <c r="B1978" s="275"/>
      <c r="C1978" s="325"/>
      <c r="D1978" s="326"/>
      <c r="E1978" s="327"/>
      <c r="F1978" s="273"/>
      <c r="G1978" s="326"/>
      <c r="H1978" s="272"/>
      <c r="I1978" s="273"/>
      <c r="J1978" s="295"/>
    </row>
    <row r="1979" spans="1:10" ht="13.5">
      <c r="A1979" s="332"/>
      <c r="B1979" s="275"/>
      <c r="C1979" s="325"/>
      <c r="D1979" s="326"/>
      <c r="E1979" s="327"/>
      <c r="F1979" s="273"/>
      <c r="G1979" s="326"/>
      <c r="H1979" s="272"/>
      <c r="I1979" s="273"/>
      <c r="J1979" s="295"/>
    </row>
    <row r="1980" spans="1:10" ht="13.5">
      <c r="A1980" s="280"/>
      <c r="B1980" s="335"/>
      <c r="C1980" s="313"/>
      <c r="D1980" s="316"/>
      <c r="E1980" s="315"/>
      <c r="F1980" s="283"/>
      <c r="G1980" s="314"/>
      <c r="H1980" s="316"/>
      <c r="I1980" s="314"/>
      <c r="J1980" s="318"/>
    </row>
    <row r="1981" spans="1:10" ht="13.5">
      <c r="A1981" s="280"/>
      <c r="B1981" s="320"/>
      <c r="C1981" s="325"/>
      <c r="D1981" s="326"/>
      <c r="E1981" s="327"/>
      <c r="F1981" s="273"/>
      <c r="G1981" s="326"/>
      <c r="H1981" s="272"/>
      <c r="I1981" s="273"/>
      <c r="J1981" s="295"/>
    </row>
    <row r="1982" spans="1:10" ht="13.5">
      <c r="A1982" s="280"/>
      <c r="B1982" s="275"/>
      <c r="C1982" s="325"/>
      <c r="D1982" s="326"/>
      <c r="E1982" s="327"/>
      <c r="F1982" s="273"/>
      <c r="G1982" s="326"/>
      <c r="H1982" s="272"/>
      <c r="I1982" s="273"/>
      <c r="J1982" s="295"/>
    </row>
    <row r="1983" spans="1:10" ht="13.5">
      <c r="A1983" s="280"/>
      <c r="B1983" s="275"/>
      <c r="C1983" s="325"/>
      <c r="D1983" s="326"/>
      <c r="E1983" s="327"/>
      <c r="F1983" s="273"/>
      <c r="G1983" s="326"/>
      <c r="H1983" s="272"/>
      <c r="I1983" s="273"/>
      <c r="J1983" s="295"/>
    </row>
    <row r="1984" spans="1:10" ht="13.5">
      <c r="A1984" s="280"/>
      <c r="B1984" s="275"/>
      <c r="C1984" s="325"/>
      <c r="D1984" s="326"/>
      <c r="E1984" s="327"/>
      <c r="F1984" s="273"/>
      <c r="G1984" s="326"/>
      <c r="H1984" s="272"/>
      <c r="I1984" s="273"/>
      <c r="J1984" s="295"/>
    </row>
    <row r="1985" spans="1:10" ht="13.5">
      <c r="A1985" s="280"/>
      <c r="B1985" s="335"/>
      <c r="C1985" s="313"/>
      <c r="D1985" s="316"/>
      <c r="E1985" s="315"/>
      <c r="F1985" s="283"/>
      <c r="G1985" s="314"/>
      <c r="H1985" s="316"/>
      <c r="I1985" s="314"/>
      <c r="J1985" s="318"/>
    </row>
    <row r="1986" spans="1:10" ht="13.5">
      <c r="A1986" s="332"/>
      <c r="B1986" s="320"/>
      <c r="C1986" s="325"/>
      <c r="D1986" s="326"/>
      <c r="E1986" s="327"/>
      <c r="F1986" s="273"/>
      <c r="G1986" s="326"/>
      <c r="H1986" s="272"/>
      <c r="I1986" s="273"/>
      <c r="J1986" s="295"/>
    </row>
    <row r="1987" spans="1:10" ht="13.5">
      <c r="A1987" s="332"/>
      <c r="B1987" s="275"/>
      <c r="C1987" s="325"/>
      <c r="D1987" s="326"/>
      <c r="E1987" s="327"/>
      <c r="F1987" s="273"/>
      <c r="G1987" s="326"/>
      <c r="H1987" s="272"/>
      <c r="I1987" s="273"/>
      <c r="J1987" s="295"/>
    </row>
    <row r="1988" spans="1:10" ht="13.5">
      <c r="A1988" s="332"/>
      <c r="B1988" s="275"/>
      <c r="C1988" s="325"/>
      <c r="D1988" s="326"/>
      <c r="E1988" s="327"/>
      <c r="F1988" s="273"/>
      <c r="G1988" s="326"/>
      <c r="H1988" s="272"/>
      <c r="I1988" s="273"/>
      <c r="J1988" s="295"/>
    </row>
    <row r="1989" spans="1:10" ht="13.5">
      <c r="A1989" s="332"/>
      <c r="B1989" s="275"/>
      <c r="C1989" s="325"/>
      <c r="D1989" s="326"/>
      <c r="E1989" s="327"/>
      <c r="F1989" s="273"/>
      <c r="G1989" s="326"/>
      <c r="H1989" s="272"/>
      <c r="I1989" s="273"/>
      <c r="J1989" s="295"/>
    </row>
    <row r="1990" spans="1:10" ht="13.5">
      <c r="A1990" s="280"/>
      <c r="B1990" s="335"/>
      <c r="C1990" s="313"/>
      <c r="D1990" s="314"/>
      <c r="E1990" s="315"/>
      <c r="F1990" s="283"/>
      <c r="G1990" s="314"/>
      <c r="H1990" s="316"/>
      <c r="I1990" s="314"/>
      <c r="J1990" s="318"/>
    </row>
    <row r="1991" spans="1:10" ht="13.5">
      <c r="A1991" s="332"/>
      <c r="B1991" s="320"/>
      <c r="C1991" s="325"/>
      <c r="D1991" s="326"/>
      <c r="E1991" s="327"/>
      <c r="F1991" s="273"/>
      <c r="G1991" s="326"/>
      <c r="H1991" s="272"/>
      <c r="I1991" s="273"/>
      <c r="J1991" s="295"/>
    </row>
    <row r="1992" spans="1:10" ht="13.5">
      <c r="A1992" s="332"/>
      <c r="B1992" s="275"/>
      <c r="C1992" s="325"/>
      <c r="D1992" s="326"/>
      <c r="E1992" s="327"/>
      <c r="F1992" s="273"/>
      <c r="G1992" s="326"/>
      <c r="H1992" s="272"/>
      <c r="I1992" s="273"/>
      <c r="J1992" s="295"/>
    </row>
    <row r="1993" spans="1:10" ht="13.5">
      <c r="A1993" s="332"/>
      <c r="B1993" s="275"/>
      <c r="C1993" s="325"/>
      <c r="D1993" s="326"/>
      <c r="E1993" s="327"/>
      <c r="F1993" s="273"/>
      <c r="G1993" s="326"/>
      <c r="H1993" s="272"/>
      <c r="I1993" s="273"/>
      <c r="J1993" s="295"/>
    </row>
    <row r="1994" spans="1:10" ht="13.5">
      <c r="A1994" s="332"/>
      <c r="B1994" s="275"/>
      <c r="C1994" s="325"/>
      <c r="D1994" s="326"/>
      <c r="E1994" s="327"/>
      <c r="F1994" s="273"/>
      <c r="G1994" s="326"/>
      <c r="H1994" s="272"/>
      <c r="I1994" s="273"/>
      <c r="J1994" s="295"/>
    </row>
    <row r="1995" spans="1:10" ht="13.5">
      <c r="A1995" s="280"/>
      <c r="B1995" s="335"/>
      <c r="C1995" s="313"/>
      <c r="D1995" s="316"/>
      <c r="E1995" s="315"/>
      <c r="F1995" s="283"/>
      <c r="G1995" s="314"/>
      <c r="H1995" s="316"/>
      <c r="I1995" s="314"/>
      <c r="J1995" s="318"/>
    </row>
    <row r="1996" spans="1:10" ht="13.5">
      <c r="A1996" s="332"/>
      <c r="B1996" s="320"/>
      <c r="C1996" s="325"/>
      <c r="D1996" s="326"/>
      <c r="E1996" s="327"/>
      <c r="F1996" s="273"/>
      <c r="G1996" s="326"/>
      <c r="H1996" s="272"/>
      <c r="I1996" s="273"/>
      <c r="J1996" s="295"/>
    </row>
    <row r="1997" spans="1:10" ht="13.5">
      <c r="A1997" s="332"/>
      <c r="B1997" s="275"/>
      <c r="C1997" s="325"/>
      <c r="D1997" s="326"/>
      <c r="E1997" s="327"/>
      <c r="F1997" s="273"/>
      <c r="G1997" s="326"/>
      <c r="H1997" s="272"/>
      <c r="I1997" s="273"/>
      <c r="J1997" s="295"/>
    </row>
    <row r="1998" spans="1:10" ht="13.5">
      <c r="A1998" s="332"/>
      <c r="B1998" s="275"/>
      <c r="C1998" s="325"/>
      <c r="D1998" s="326"/>
      <c r="E1998" s="327"/>
      <c r="F1998" s="273"/>
      <c r="G1998" s="326"/>
      <c r="H1998" s="272"/>
      <c r="I1998" s="273"/>
      <c r="J1998" s="295"/>
    </row>
    <row r="1999" spans="1:10" ht="13.5">
      <c r="A1999" s="332"/>
      <c r="B1999" s="275"/>
      <c r="C1999" s="325"/>
      <c r="D1999" s="326"/>
      <c r="E1999" s="327"/>
      <c r="F1999" s="273"/>
      <c r="G1999" s="326"/>
      <c r="H1999" s="272"/>
      <c r="I1999" s="273"/>
      <c r="J1999" s="295"/>
    </row>
    <row r="2000" spans="1:10" ht="13.5">
      <c r="A2000" s="280"/>
      <c r="B2000" s="335"/>
      <c r="C2000" s="313"/>
      <c r="D2000" s="316"/>
      <c r="E2000" s="315"/>
      <c r="F2000" s="283"/>
      <c r="G2000" s="314"/>
      <c r="H2000" s="316"/>
      <c r="I2000" s="314"/>
      <c r="J2000" s="318"/>
    </row>
    <row r="2001" spans="1:10" ht="13.5">
      <c r="A2001" s="332"/>
      <c r="B2001" s="320"/>
      <c r="C2001" s="325"/>
      <c r="D2001" s="326"/>
      <c r="E2001" s="327"/>
      <c r="F2001" s="273"/>
      <c r="G2001" s="326"/>
      <c r="H2001" s="272"/>
      <c r="I2001" s="273"/>
      <c r="J2001" s="295"/>
    </row>
    <row r="2002" spans="1:10" ht="13.5">
      <c r="A2002" s="332"/>
      <c r="B2002" s="275"/>
      <c r="C2002" s="325"/>
      <c r="D2002" s="326"/>
      <c r="E2002" s="327"/>
      <c r="F2002" s="273"/>
      <c r="G2002" s="326"/>
      <c r="H2002" s="272"/>
      <c r="I2002" s="273"/>
      <c r="J2002" s="295"/>
    </row>
    <row r="2003" spans="1:10" ht="13.5">
      <c r="A2003" s="332"/>
      <c r="B2003" s="275"/>
      <c r="C2003" s="325"/>
      <c r="D2003" s="326"/>
      <c r="E2003" s="327"/>
      <c r="F2003" s="273"/>
      <c r="G2003" s="326"/>
      <c r="H2003" s="272"/>
      <c r="I2003" s="273"/>
      <c r="J2003" s="295"/>
    </row>
    <row r="2004" spans="1:10" ht="13.5">
      <c r="A2004" s="332"/>
      <c r="B2004" s="275"/>
      <c r="C2004" s="325"/>
      <c r="D2004" s="326"/>
      <c r="E2004" s="327"/>
      <c r="F2004" s="273"/>
      <c r="G2004" s="326"/>
      <c r="H2004" s="272"/>
      <c r="I2004" s="273"/>
      <c r="J2004" s="295"/>
    </row>
    <row r="2005" spans="1:10" ht="13.5">
      <c r="A2005" s="280"/>
      <c r="B2005" s="335"/>
      <c r="C2005" s="313"/>
      <c r="D2005" s="314"/>
      <c r="E2005" s="315"/>
      <c r="F2005" s="283"/>
      <c r="G2005" s="314"/>
      <c r="H2005" s="316"/>
      <c r="I2005" s="314"/>
      <c r="J2005" s="318"/>
    </row>
    <row r="2006" spans="1:10" ht="13.5">
      <c r="A2006" s="332"/>
      <c r="B2006" s="320"/>
      <c r="C2006" s="325"/>
      <c r="D2006" s="326"/>
      <c r="E2006" s="327"/>
      <c r="F2006" s="273"/>
      <c r="G2006" s="326"/>
      <c r="H2006" s="272"/>
      <c r="I2006" s="273"/>
      <c r="J2006" s="295"/>
    </row>
    <row r="2007" spans="1:10" ht="13.5">
      <c r="A2007" s="332"/>
      <c r="B2007" s="275"/>
      <c r="C2007" s="325"/>
      <c r="D2007" s="326"/>
      <c r="E2007" s="327"/>
      <c r="F2007" s="273"/>
      <c r="G2007" s="326"/>
      <c r="H2007" s="272"/>
      <c r="I2007" s="273"/>
      <c r="J2007" s="295"/>
    </row>
    <row r="2008" spans="1:10" ht="13.5">
      <c r="A2008" s="332"/>
      <c r="B2008" s="275"/>
      <c r="C2008" s="325"/>
      <c r="D2008" s="326"/>
      <c r="E2008" s="327"/>
      <c r="F2008" s="273"/>
      <c r="G2008" s="326"/>
      <c r="H2008" s="272"/>
      <c r="I2008" s="273"/>
      <c r="J2008" s="295"/>
    </row>
    <row r="2009" spans="1:10" ht="13.5">
      <c r="A2009" s="332"/>
      <c r="B2009" s="275"/>
      <c r="C2009" s="325"/>
      <c r="D2009" s="326"/>
      <c r="E2009" s="327"/>
      <c r="F2009" s="273"/>
      <c r="G2009" s="326"/>
      <c r="H2009" s="272"/>
      <c r="I2009" s="273"/>
      <c r="J2009" s="295"/>
    </row>
    <row r="2010" spans="1:10" ht="13.5">
      <c r="A2010" s="280"/>
      <c r="B2010" s="335"/>
      <c r="C2010" s="313"/>
      <c r="D2010" s="316"/>
      <c r="E2010" s="315"/>
      <c r="F2010" s="283"/>
      <c r="G2010" s="314"/>
      <c r="H2010" s="316"/>
      <c r="I2010" s="314"/>
      <c r="J2010" s="318"/>
    </row>
    <row r="2011" spans="1:10" ht="13.5">
      <c r="A2011" s="332"/>
      <c r="B2011" s="320"/>
      <c r="C2011" s="325"/>
      <c r="D2011" s="326"/>
      <c r="E2011" s="327"/>
      <c r="F2011" s="273"/>
      <c r="G2011" s="326"/>
      <c r="H2011" s="272"/>
      <c r="I2011" s="273"/>
      <c r="J2011" s="295"/>
    </row>
    <row r="2012" spans="1:10" ht="13.5">
      <c r="A2012" s="332"/>
      <c r="B2012" s="275"/>
      <c r="C2012" s="325"/>
      <c r="D2012" s="326"/>
      <c r="E2012" s="327"/>
      <c r="F2012" s="273"/>
      <c r="G2012" s="326"/>
      <c r="H2012" s="272"/>
      <c r="I2012" s="273"/>
      <c r="J2012" s="295"/>
    </row>
    <row r="2013" spans="1:10" ht="13.5">
      <c r="A2013" s="332"/>
      <c r="B2013" s="275"/>
      <c r="C2013" s="325"/>
      <c r="D2013" s="326"/>
      <c r="E2013" s="327"/>
      <c r="F2013" s="273"/>
      <c r="G2013" s="326"/>
      <c r="H2013" s="272"/>
      <c r="I2013" s="273"/>
      <c r="J2013" s="295"/>
    </row>
    <row r="2014" spans="1:10" ht="13.5">
      <c r="A2014" s="332"/>
      <c r="B2014" s="275"/>
      <c r="C2014" s="325"/>
      <c r="D2014" s="326"/>
      <c r="E2014" s="327"/>
      <c r="F2014" s="273"/>
      <c r="G2014" s="326"/>
      <c r="H2014" s="272"/>
      <c r="I2014" s="273"/>
      <c r="J2014" s="295"/>
    </row>
    <row r="2015" spans="1:10" ht="13.5">
      <c r="A2015" s="280"/>
      <c r="B2015" s="335"/>
      <c r="C2015" s="313"/>
      <c r="D2015" s="316"/>
      <c r="E2015" s="315"/>
      <c r="F2015" s="283"/>
      <c r="G2015" s="314"/>
      <c r="H2015" s="316"/>
      <c r="I2015" s="314"/>
      <c r="J2015" s="318"/>
    </row>
    <row r="2016" spans="1:10" ht="13.5">
      <c r="A2016" s="332"/>
      <c r="B2016" s="320"/>
      <c r="C2016" s="325"/>
      <c r="D2016" s="326"/>
      <c r="E2016" s="327"/>
      <c r="F2016" s="273"/>
      <c r="G2016" s="326"/>
      <c r="H2016" s="272"/>
      <c r="I2016" s="273"/>
      <c r="J2016" s="295"/>
    </row>
    <row r="2017" spans="1:10" ht="13.5">
      <c r="A2017" s="332"/>
      <c r="B2017" s="255"/>
      <c r="C2017" s="325"/>
      <c r="D2017" s="326"/>
      <c r="E2017" s="327"/>
      <c r="F2017" s="273"/>
      <c r="G2017" s="326"/>
      <c r="H2017" s="272"/>
      <c r="I2017" s="273"/>
      <c r="J2017" s="295"/>
    </row>
    <row r="2018" spans="1:10" ht="13.5">
      <c r="A2018" s="332"/>
      <c r="B2018" s="255"/>
      <c r="C2018" s="325"/>
      <c r="D2018" s="326"/>
      <c r="E2018" s="327"/>
      <c r="F2018" s="273"/>
      <c r="G2018" s="326"/>
      <c r="H2018" s="272"/>
      <c r="I2018" s="273"/>
      <c r="J2018" s="295"/>
    </row>
    <row r="2019" spans="1:10" ht="13.5">
      <c r="A2019" s="332"/>
      <c r="B2019" s="255"/>
      <c r="C2019" s="325"/>
      <c r="D2019" s="326"/>
      <c r="E2019" s="327"/>
      <c r="F2019" s="273"/>
      <c r="G2019" s="326"/>
      <c r="H2019" s="272"/>
      <c r="I2019" s="273"/>
      <c r="J2019" s="295"/>
    </row>
    <row r="2020" spans="1:10" ht="13.5">
      <c r="A2020" s="280"/>
      <c r="B2020" s="335"/>
      <c r="C2020" s="313"/>
      <c r="D2020" s="316"/>
      <c r="E2020" s="315"/>
      <c r="F2020" s="283"/>
      <c r="G2020" s="314"/>
      <c r="H2020" s="316"/>
      <c r="I2020" s="314"/>
      <c r="J2020" s="318"/>
    </row>
    <row r="2021" spans="1:10" ht="13.5">
      <c r="A2021" s="280"/>
      <c r="B2021" s="335"/>
      <c r="C2021" s="313"/>
      <c r="D2021" s="316"/>
      <c r="E2021" s="315"/>
      <c r="F2021" s="283"/>
      <c r="G2021" s="314"/>
      <c r="H2021" s="316"/>
      <c r="I2021" s="314"/>
      <c r="J2021" s="318"/>
    </row>
    <row r="2022" spans="1:10" ht="13.5">
      <c r="A2022" s="332"/>
      <c r="B2022" s="320"/>
      <c r="C2022" s="325"/>
      <c r="D2022" s="326"/>
      <c r="E2022" s="327"/>
      <c r="F2022" s="273"/>
      <c r="G2022" s="326"/>
      <c r="H2022" s="272"/>
      <c r="I2022" s="273"/>
      <c r="J2022" s="295"/>
    </row>
    <row r="2023" spans="1:10" ht="13.5">
      <c r="A2023" s="332"/>
      <c r="B2023" s="255"/>
      <c r="C2023" s="325"/>
      <c r="D2023" s="326"/>
      <c r="E2023" s="327"/>
      <c r="F2023" s="273"/>
      <c r="G2023" s="326"/>
      <c r="H2023" s="272"/>
      <c r="I2023" s="273"/>
      <c r="J2023" s="295"/>
    </row>
    <row r="2024" spans="1:10" ht="13.5">
      <c r="A2024" s="332"/>
      <c r="B2024" s="255"/>
      <c r="C2024" s="325"/>
      <c r="D2024" s="326"/>
      <c r="E2024" s="327"/>
      <c r="F2024" s="273"/>
      <c r="G2024" s="326"/>
      <c r="H2024" s="272"/>
      <c r="I2024" s="273"/>
      <c r="J2024" s="295"/>
    </row>
    <row r="2025" spans="1:10" ht="13.5">
      <c r="A2025" s="332"/>
      <c r="B2025" s="255"/>
      <c r="C2025" s="325"/>
      <c r="D2025" s="326"/>
      <c r="E2025" s="327"/>
      <c r="F2025" s="273"/>
      <c r="G2025" s="326"/>
      <c r="H2025" s="272"/>
      <c r="I2025" s="273"/>
      <c r="J2025" s="295"/>
    </row>
    <row r="2026" spans="1:10" ht="13.5">
      <c r="A2026" s="280"/>
      <c r="B2026" s="335"/>
      <c r="C2026" s="313"/>
      <c r="D2026" s="316"/>
      <c r="E2026" s="315"/>
      <c r="F2026" s="283"/>
      <c r="G2026" s="314"/>
      <c r="H2026" s="316"/>
      <c r="I2026" s="314"/>
      <c r="J2026" s="318"/>
    </row>
    <row r="2027" spans="1:10" ht="13.5">
      <c r="A2027" s="332"/>
      <c r="B2027" s="320"/>
      <c r="C2027" s="325"/>
      <c r="D2027" s="326"/>
      <c r="E2027" s="327"/>
      <c r="F2027" s="273"/>
      <c r="G2027" s="326"/>
      <c r="H2027" s="272"/>
      <c r="I2027" s="273"/>
      <c r="J2027" s="295"/>
    </row>
    <row r="2028" spans="1:10" ht="13.5">
      <c r="A2028" s="332"/>
      <c r="B2028" s="255"/>
      <c r="C2028" s="325"/>
      <c r="D2028" s="326"/>
      <c r="E2028" s="327"/>
      <c r="F2028" s="273"/>
      <c r="G2028" s="326"/>
      <c r="H2028" s="272"/>
      <c r="I2028" s="273"/>
      <c r="J2028" s="295"/>
    </row>
    <row r="2029" spans="1:10" ht="13.5">
      <c r="A2029" s="332"/>
      <c r="B2029" s="255"/>
      <c r="C2029" s="325"/>
      <c r="D2029" s="326"/>
      <c r="E2029" s="327"/>
      <c r="F2029" s="273"/>
      <c r="G2029" s="326"/>
      <c r="H2029" s="272"/>
      <c r="I2029" s="273"/>
      <c r="J2029" s="295"/>
    </row>
    <row r="2030" spans="1:10" ht="13.5">
      <c r="A2030" s="332"/>
      <c r="B2030" s="255"/>
      <c r="C2030" s="325"/>
      <c r="D2030" s="326"/>
      <c r="E2030" s="327"/>
      <c r="F2030" s="273"/>
      <c r="G2030" s="326"/>
      <c r="H2030" s="272"/>
      <c r="I2030" s="273"/>
      <c r="J2030" s="295"/>
    </row>
    <row r="2031" spans="1:10" ht="13.5">
      <c r="A2031" s="280"/>
      <c r="B2031" s="335"/>
      <c r="C2031" s="313"/>
      <c r="D2031" s="316"/>
      <c r="E2031" s="315"/>
      <c r="F2031" s="283"/>
      <c r="G2031" s="314"/>
      <c r="H2031" s="316"/>
      <c r="I2031" s="314"/>
      <c r="J2031" s="318"/>
    </row>
    <row r="2032" spans="1:10" ht="13.5">
      <c r="A2032" s="332"/>
      <c r="B2032" s="320"/>
      <c r="C2032" s="325"/>
      <c r="D2032" s="326"/>
      <c r="E2032" s="327"/>
      <c r="F2032" s="273"/>
      <c r="G2032" s="326"/>
      <c r="H2032" s="272"/>
      <c r="I2032" s="273"/>
      <c r="J2032" s="295"/>
    </row>
    <row r="2033" spans="1:10" ht="13.5">
      <c r="A2033" s="332"/>
      <c r="B2033" s="255"/>
      <c r="C2033" s="325"/>
      <c r="D2033" s="326"/>
      <c r="E2033" s="327"/>
      <c r="F2033" s="273"/>
      <c r="G2033" s="326"/>
      <c r="H2033" s="272"/>
      <c r="I2033" s="273"/>
      <c r="J2033" s="295"/>
    </row>
    <row r="2034" spans="1:10" ht="13.5">
      <c r="A2034" s="332"/>
      <c r="B2034" s="255"/>
      <c r="C2034" s="325"/>
      <c r="D2034" s="326"/>
      <c r="E2034" s="327"/>
      <c r="F2034" s="273"/>
      <c r="G2034" s="326"/>
      <c r="H2034" s="272"/>
      <c r="I2034" s="273"/>
      <c r="J2034" s="295"/>
    </row>
    <row r="2035" spans="1:10" ht="13.5">
      <c r="A2035" s="332"/>
      <c r="B2035" s="255"/>
      <c r="C2035" s="325"/>
      <c r="D2035" s="326"/>
      <c r="E2035" s="327"/>
      <c r="F2035" s="273"/>
      <c r="G2035" s="326"/>
      <c r="H2035" s="272"/>
      <c r="I2035" s="273"/>
      <c r="J2035" s="295"/>
    </row>
    <row r="2036" spans="1:10" ht="13.5">
      <c r="A2036" s="280"/>
      <c r="B2036" s="335"/>
      <c r="C2036" s="313"/>
      <c r="D2036" s="316"/>
      <c r="E2036" s="315"/>
      <c r="F2036" s="283"/>
      <c r="G2036" s="314"/>
      <c r="H2036" s="316"/>
      <c r="I2036" s="314"/>
      <c r="J2036" s="318"/>
    </row>
    <row r="2037" spans="1:10" ht="13.5">
      <c r="A2037" s="332"/>
      <c r="B2037" s="320"/>
      <c r="C2037" s="325"/>
      <c r="D2037" s="326"/>
      <c r="E2037" s="327"/>
      <c r="F2037" s="273"/>
      <c r="G2037" s="326"/>
      <c r="H2037" s="272"/>
      <c r="I2037" s="273"/>
      <c r="J2037" s="295"/>
    </row>
    <row r="2038" spans="1:10" ht="13.5">
      <c r="A2038" s="332"/>
      <c r="B2038" s="255"/>
      <c r="C2038" s="325"/>
      <c r="D2038" s="326"/>
      <c r="E2038" s="327"/>
      <c r="F2038" s="273"/>
      <c r="G2038" s="326"/>
      <c r="H2038" s="272"/>
      <c r="I2038" s="273"/>
      <c r="J2038" s="295"/>
    </row>
    <row r="2039" spans="1:10" ht="13.5">
      <c r="A2039" s="332"/>
      <c r="B2039" s="255"/>
      <c r="C2039" s="325"/>
      <c r="D2039" s="326"/>
      <c r="E2039" s="327"/>
      <c r="F2039" s="273"/>
      <c r="G2039" s="326"/>
      <c r="H2039" s="272"/>
      <c r="I2039" s="273"/>
      <c r="J2039" s="295"/>
    </row>
    <row r="2040" spans="1:10" ht="13.5">
      <c r="A2040" s="332"/>
      <c r="B2040" s="255"/>
      <c r="C2040" s="325"/>
      <c r="D2040" s="326"/>
      <c r="E2040" s="327"/>
      <c r="F2040" s="273"/>
      <c r="G2040" s="326"/>
      <c r="H2040" s="272"/>
      <c r="I2040" s="273"/>
      <c r="J2040" s="295"/>
    </row>
    <row r="2041" spans="1:10" ht="13.5">
      <c r="A2041" s="280"/>
      <c r="B2041" s="335"/>
      <c r="C2041" s="313"/>
      <c r="D2041" s="316"/>
      <c r="E2041" s="315"/>
      <c r="F2041" s="283"/>
      <c r="G2041" s="314"/>
      <c r="H2041" s="316"/>
      <c r="I2041" s="314"/>
      <c r="J2041" s="318"/>
    </row>
    <row r="2042" spans="1:10" ht="13.5">
      <c r="A2042" s="332"/>
      <c r="B2042" s="255"/>
      <c r="C2042" s="325"/>
      <c r="D2042" s="326"/>
      <c r="E2042" s="327"/>
      <c r="F2042" s="273"/>
      <c r="G2042" s="326"/>
      <c r="H2042" s="272"/>
      <c r="I2042" s="272"/>
      <c r="J2042" s="329"/>
    </row>
    <row r="2043" spans="1:10" ht="13.5">
      <c r="A2043" s="332"/>
      <c r="B2043" s="255"/>
      <c r="C2043" s="325"/>
      <c r="D2043" s="326"/>
      <c r="E2043" s="327"/>
      <c r="F2043" s="273"/>
      <c r="G2043" s="326"/>
      <c r="H2043" s="272"/>
      <c r="I2043" s="272"/>
      <c r="J2043" s="329"/>
    </row>
    <row r="2044" spans="1:10" ht="13.5">
      <c r="A2044" s="332"/>
      <c r="B2044" s="255"/>
      <c r="C2044" s="325"/>
      <c r="D2044" s="326"/>
      <c r="E2044" s="327"/>
      <c r="F2044" s="273"/>
      <c r="G2044" s="326"/>
      <c r="H2044" s="272"/>
      <c r="I2044" s="272"/>
      <c r="J2044" s="329"/>
    </row>
    <row r="2045" spans="1:10" ht="13.5">
      <c r="A2045" s="332"/>
      <c r="B2045" s="255"/>
      <c r="C2045" s="325"/>
      <c r="D2045" s="326"/>
      <c r="E2045" s="327"/>
      <c r="F2045" s="273"/>
      <c r="G2045" s="326"/>
      <c r="H2045" s="272"/>
      <c r="I2045" s="272"/>
      <c r="J2045" s="329"/>
    </row>
    <row r="2046" spans="1:10" ht="13.5">
      <c r="A2046" s="280"/>
      <c r="B2046" s="335"/>
      <c r="C2046" s="313"/>
      <c r="D2046" s="316"/>
      <c r="E2046" s="315"/>
      <c r="F2046" s="283"/>
      <c r="G2046" s="314"/>
      <c r="H2046" s="316"/>
      <c r="I2046" s="314"/>
      <c r="J2046" s="318"/>
    </row>
    <row r="2047" spans="1:10" ht="13.5">
      <c r="A2047" s="332"/>
      <c r="B2047" s="255"/>
      <c r="C2047" s="325"/>
      <c r="D2047" s="326"/>
      <c r="E2047" s="327"/>
      <c r="F2047" s="273"/>
      <c r="G2047" s="326"/>
      <c r="H2047" s="272"/>
      <c r="I2047" s="272"/>
      <c r="J2047" s="329"/>
    </row>
    <row r="2048" spans="1:10" ht="13.5">
      <c r="A2048" s="280"/>
      <c r="B2048" s="335"/>
      <c r="C2048" s="313"/>
      <c r="D2048" s="316"/>
      <c r="E2048" s="315"/>
      <c r="F2048" s="283"/>
      <c r="G2048" s="314"/>
      <c r="H2048" s="316"/>
      <c r="I2048" s="314"/>
      <c r="J2048" s="318"/>
    </row>
    <row r="2049" spans="1:10" ht="13.5">
      <c r="A2049" s="332"/>
      <c r="B2049" s="255"/>
      <c r="C2049" s="325"/>
      <c r="D2049" s="326"/>
      <c r="E2049" s="327"/>
      <c r="F2049" s="273"/>
      <c r="G2049" s="326"/>
      <c r="H2049" s="272"/>
      <c r="I2049" s="272"/>
      <c r="J2049" s="329"/>
    </row>
    <row r="2050" spans="1:10" ht="13.5">
      <c r="A2050" s="280"/>
      <c r="B2050" s="335"/>
      <c r="C2050" s="313"/>
      <c r="D2050" s="316"/>
      <c r="E2050" s="315"/>
      <c r="F2050" s="283"/>
      <c r="G2050" s="314"/>
      <c r="H2050" s="316"/>
      <c r="I2050" s="314"/>
      <c r="J2050" s="318"/>
    </row>
    <row r="2051" spans="1:10" ht="13.5">
      <c r="A2051" s="332"/>
      <c r="B2051" s="255"/>
      <c r="C2051" s="325"/>
      <c r="D2051" s="326"/>
      <c r="E2051" s="327"/>
      <c r="F2051" s="273"/>
      <c r="G2051" s="326"/>
      <c r="H2051" s="272"/>
      <c r="I2051" s="272"/>
      <c r="J2051" s="329"/>
    </row>
    <row r="2052" spans="1:10" ht="13.5">
      <c r="A2052" s="280"/>
      <c r="B2052" s="335"/>
      <c r="C2052" s="313"/>
      <c r="D2052" s="316"/>
      <c r="E2052" s="315"/>
      <c r="F2052" s="283"/>
      <c r="G2052" s="314"/>
      <c r="H2052" s="316"/>
      <c r="I2052" s="314"/>
      <c r="J2052" s="318"/>
    </row>
    <row r="2053" spans="1:10" ht="13.5">
      <c r="A2053" s="332"/>
      <c r="B2053" s="320"/>
      <c r="C2053" s="325"/>
      <c r="D2053" s="326"/>
      <c r="E2053" s="327"/>
      <c r="F2053" s="273"/>
      <c r="G2053" s="326"/>
      <c r="H2053" s="272"/>
      <c r="I2053" s="273"/>
      <c r="J2053" s="329"/>
    </row>
    <row r="2054" spans="1:10" ht="13.5">
      <c r="A2054" s="280"/>
      <c r="B2054" s="335"/>
      <c r="C2054" s="313"/>
      <c r="D2054" s="316"/>
      <c r="E2054" s="315"/>
      <c r="F2054" s="283"/>
      <c r="G2054" s="314"/>
      <c r="H2054" s="316"/>
      <c r="I2054" s="314"/>
      <c r="J2054" s="318"/>
    </row>
    <row r="2055" spans="1:10" ht="13.5">
      <c r="A2055" s="332"/>
      <c r="B2055" s="320"/>
      <c r="C2055" s="325"/>
      <c r="D2055" s="326"/>
      <c r="E2055" s="327"/>
      <c r="F2055" s="273"/>
      <c r="G2055" s="326"/>
      <c r="H2055" s="272"/>
      <c r="I2055" s="273"/>
      <c r="J2055" s="329"/>
    </row>
    <row r="2056" spans="1:10" ht="13.5">
      <c r="A2056" s="332"/>
      <c r="B2056" s="255"/>
      <c r="C2056" s="325"/>
      <c r="D2056" s="326"/>
      <c r="E2056" s="327"/>
      <c r="F2056" s="273"/>
      <c r="G2056" s="326"/>
      <c r="H2056" s="272"/>
      <c r="I2056" s="273"/>
      <c r="J2056" s="329"/>
    </row>
    <row r="2057" spans="1:10" ht="13.5">
      <c r="A2057" s="332"/>
      <c r="B2057" s="255"/>
      <c r="C2057" s="325"/>
      <c r="D2057" s="326"/>
      <c r="E2057" s="327"/>
      <c r="F2057" s="273"/>
      <c r="G2057" s="326"/>
      <c r="H2057" s="272"/>
      <c r="I2057" s="273"/>
      <c r="J2057" s="329"/>
    </row>
    <row r="2058" spans="1:10" ht="13.5">
      <c r="A2058" s="280"/>
      <c r="B2058" s="335"/>
      <c r="C2058" s="313"/>
      <c r="D2058" s="316"/>
      <c r="E2058" s="315"/>
      <c r="F2058" s="283"/>
      <c r="G2058" s="314"/>
      <c r="H2058" s="316"/>
      <c r="I2058" s="314"/>
      <c r="J2058" s="318"/>
    </row>
    <row r="2059" spans="1:10" ht="13.5">
      <c r="A2059" s="332"/>
      <c r="B2059" s="320"/>
      <c r="C2059" s="325"/>
      <c r="D2059" s="326"/>
      <c r="E2059" s="327"/>
      <c r="F2059" s="273"/>
      <c r="G2059" s="326"/>
      <c r="H2059" s="272"/>
      <c r="I2059" s="273"/>
      <c r="J2059" s="329"/>
    </row>
    <row r="2060" spans="1:10" ht="13.5">
      <c r="A2060" s="332"/>
      <c r="B2060" s="255"/>
      <c r="C2060" s="325"/>
      <c r="D2060" s="326"/>
      <c r="E2060" s="327"/>
      <c r="F2060" s="273"/>
      <c r="G2060" s="326"/>
      <c r="H2060" s="272"/>
      <c r="I2060" s="273"/>
      <c r="J2060" s="329"/>
    </row>
    <row r="2061" spans="1:10" ht="13.5">
      <c r="A2061" s="332"/>
      <c r="B2061" s="255"/>
      <c r="C2061" s="325"/>
      <c r="D2061" s="326"/>
      <c r="E2061" s="327"/>
      <c r="F2061" s="273"/>
      <c r="G2061" s="326"/>
      <c r="H2061" s="272"/>
      <c r="I2061" s="273"/>
      <c r="J2061" s="329"/>
    </row>
    <row r="2062" spans="1:10" ht="13.5">
      <c r="A2062" s="280"/>
      <c r="B2062" s="335"/>
      <c r="C2062" s="313"/>
      <c r="D2062" s="316"/>
      <c r="E2062" s="315"/>
      <c r="F2062" s="283"/>
      <c r="G2062" s="314"/>
      <c r="H2062" s="316"/>
      <c r="I2062" s="314"/>
      <c r="J2062" s="318"/>
    </row>
    <row r="2063" spans="1:10" ht="13.5">
      <c r="A2063" s="332"/>
      <c r="B2063" s="320"/>
      <c r="C2063" s="325"/>
      <c r="D2063" s="326"/>
      <c r="E2063" s="327"/>
      <c r="F2063" s="273"/>
      <c r="G2063" s="326"/>
      <c r="H2063" s="272"/>
      <c r="I2063" s="273"/>
      <c r="J2063" s="329"/>
    </row>
    <row r="2064" spans="1:10" ht="13.5">
      <c r="A2064" s="332"/>
      <c r="B2064" s="255"/>
      <c r="C2064" s="325"/>
      <c r="D2064" s="326"/>
      <c r="E2064" s="327"/>
      <c r="F2064" s="273"/>
      <c r="G2064" s="326"/>
      <c r="H2064" s="272"/>
      <c r="I2064" s="273"/>
      <c r="J2064" s="329"/>
    </row>
    <row r="2065" spans="1:10" ht="13.5">
      <c r="A2065" s="332"/>
      <c r="B2065" s="255"/>
      <c r="C2065" s="325"/>
      <c r="D2065" s="326"/>
      <c r="E2065" s="327"/>
      <c r="F2065" s="273"/>
      <c r="G2065" s="326"/>
      <c r="H2065" s="272"/>
      <c r="I2065" s="273"/>
      <c r="J2065" s="329"/>
    </row>
    <row r="2066" spans="1:10" ht="13.5">
      <c r="A2066" s="280"/>
      <c r="B2066" s="335"/>
      <c r="C2066" s="313"/>
      <c r="D2066" s="316"/>
      <c r="E2066" s="315"/>
      <c r="F2066" s="283"/>
      <c r="G2066" s="314"/>
      <c r="H2066" s="316"/>
      <c r="I2066" s="314"/>
      <c r="J2066" s="318"/>
    </row>
    <row r="2067" spans="1:10" ht="13.5">
      <c r="A2067" s="332"/>
      <c r="B2067" s="320"/>
      <c r="C2067" s="325"/>
      <c r="D2067" s="326"/>
      <c r="E2067" s="327"/>
      <c r="F2067" s="273"/>
      <c r="G2067" s="326"/>
      <c r="H2067" s="272"/>
      <c r="I2067" s="273"/>
      <c r="J2067" s="329"/>
    </row>
    <row r="2068" spans="1:10" ht="13.5">
      <c r="A2068" s="280"/>
      <c r="B2068" s="335"/>
      <c r="C2068" s="313"/>
      <c r="D2068" s="316"/>
      <c r="E2068" s="315"/>
      <c r="F2068" s="283"/>
      <c r="G2068" s="314"/>
      <c r="H2068" s="316"/>
      <c r="I2068" s="314"/>
      <c r="J2068" s="318"/>
    </row>
    <row r="2069" spans="1:10" ht="13.5">
      <c r="A2069" s="332"/>
      <c r="B2069" s="320"/>
      <c r="C2069" s="325"/>
      <c r="D2069" s="326"/>
      <c r="E2069" s="327"/>
      <c r="F2069" s="273"/>
      <c r="G2069" s="326"/>
      <c r="H2069" s="272"/>
      <c r="I2069" s="273"/>
      <c r="J2069" s="295"/>
    </row>
    <row r="2070" spans="1:10" ht="13.5">
      <c r="A2070" s="280"/>
      <c r="B2070" s="335"/>
      <c r="C2070" s="313"/>
      <c r="D2070" s="316"/>
      <c r="E2070" s="315"/>
      <c r="F2070" s="283"/>
      <c r="G2070" s="314"/>
      <c r="H2070" s="316"/>
      <c r="I2070" s="314"/>
      <c r="J2070" s="318"/>
    </row>
    <row r="2071" spans="1:10" ht="13.5">
      <c r="A2071" s="332"/>
      <c r="B2071" s="320"/>
      <c r="C2071" s="325"/>
      <c r="D2071" s="326"/>
      <c r="E2071" s="327"/>
      <c r="F2071" s="273"/>
      <c r="G2071" s="326"/>
      <c r="H2071" s="272"/>
      <c r="I2071" s="273"/>
      <c r="J2071" s="295"/>
    </row>
    <row r="2072" spans="1:10" ht="13.5">
      <c r="A2072" s="332"/>
      <c r="B2072" s="255"/>
      <c r="C2072" s="325"/>
      <c r="D2072" s="326"/>
      <c r="E2072" s="327"/>
      <c r="F2072" s="273"/>
      <c r="G2072" s="326"/>
      <c r="H2072" s="272"/>
      <c r="I2072" s="273"/>
      <c r="J2072" s="295"/>
    </row>
    <row r="2073" spans="1:10" ht="13.5">
      <c r="A2073" s="332"/>
      <c r="B2073" s="255"/>
      <c r="C2073" s="325"/>
      <c r="D2073" s="326"/>
      <c r="E2073" s="327"/>
      <c r="F2073" s="273"/>
      <c r="G2073" s="326"/>
      <c r="H2073" s="272"/>
      <c r="I2073" s="273"/>
      <c r="J2073" s="295"/>
    </row>
    <row r="2074" spans="1:10" ht="13.5">
      <c r="A2074" s="280"/>
      <c r="B2074" s="335"/>
      <c r="C2074" s="313"/>
      <c r="D2074" s="316"/>
      <c r="E2074" s="315"/>
      <c r="F2074" s="283"/>
      <c r="G2074" s="314"/>
      <c r="H2074" s="316"/>
      <c r="I2074" s="314"/>
      <c r="J2074" s="318"/>
    </row>
    <row r="2075" spans="1:10" ht="13.5">
      <c r="A2075" s="332"/>
      <c r="B2075" s="320"/>
      <c r="C2075" s="325"/>
      <c r="D2075" s="326"/>
      <c r="E2075" s="327"/>
      <c r="F2075" s="273"/>
      <c r="G2075" s="326"/>
      <c r="H2075" s="272"/>
      <c r="I2075" s="273"/>
      <c r="J2075" s="295"/>
    </row>
    <row r="2076" spans="1:10" ht="13.5">
      <c r="A2076" s="332"/>
      <c r="B2076" s="255"/>
      <c r="C2076" s="325"/>
      <c r="D2076" s="326"/>
      <c r="E2076" s="327"/>
      <c r="F2076" s="273"/>
      <c r="G2076" s="326"/>
      <c r="H2076" s="272"/>
      <c r="I2076" s="273"/>
      <c r="J2076" s="295"/>
    </row>
    <row r="2077" spans="1:10" ht="13.5">
      <c r="A2077" s="280"/>
      <c r="B2077" s="335"/>
      <c r="C2077" s="313"/>
      <c r="D2077" s="316"/>
      <c r="E2077" s="315"/>
      <c r="F2077" s="283"/>
      <c r="G2077" s="314"/>
      <c r="H2077" s="316"/>
      <c r="I2077" s="314"/>
      <c r="J2077" s="318"/>
    </row>
    <row r="2078" spans="1:10" ht="13.5">
      <c r="A2078" s="332"/>
      <c r="B2078" s="320"/>
      <c r="C2078" s="325"/>
      <c r="D2078" s="326"/>
      <c r="E2078" s="327"/>
      <c r="F2078" s="273"/>
      <c r="G2078" s="326"/>
      <c r="H2078" s="272"/>
      <c r="I2078" s="273"/>
      <c r="J2078" s="329"/>
    </row>
    <row r="2079" spans="1:10" ht="13.5">
      <c r="A2079" s="332"/>
      <c r="B2079" s="320"/>
      <c r="C2079" s="325"/>
      <c r="D2079" s="326"/>
      <c r="E2079" s="327"/>
      <c r="F2079" s="273"/>
      <c r="G2079" s="326"/>
      <c r="H2079" s="272"/>
      <c r="I2079" s="273"/>
      <c r="J2079" s="329"/>
    </row>
    <row r="2080" spans="1:10" ht="13.5">
      <c r="A2080" s="332"/>
      <c r="B2080" s="320"/>
      <c r="C2080" s="325"/>
      <c r="D2080" s="326"/>
      <c r="E2080" s="327"/>
      <c r="F2080" s="273"/>
      <c r="G2080" s="326"/>
      <c r="H2080" s="272"/>
      <c r="I2080" s="273"/>
      <c r="J2080" s="329"/>
    </row>
    <row r="2081" spans="1:10" ht="13.5">
      <c r="A2081" s="280"/>
      <c r="B2081" s="335"/>
      <c r="C2081" s="313"/>
      <c r="D2081" s="316"/>
      <c r="E2081" s="315"/>
      <c r="F2081" s="283"/>
      <c r="G2081" s="314"/>
      <c r="H2081" s="316"/>
      <c r="I2081" s="314"/>
      <c r="J2081" s="318"/>
    </row>
    <row r="2082" spans="1:10" ht="13.5">
      <c r="A2082" s="295"/>
      <c r="B2082" s="320"/>
      <c r="C2082" s="394"/>
      <c r="D2082" s="326"/>
      <c r="E2082" s="327"/>
      <c r="F2082" s="273"/>
      <c r="G2082" s="395"/>
      <c r="H2082" s="294"/>
      <c r="I2082" s="396"/>
      <c r="J2082" s="295"/>
    </row>
    <row r="2083" spans="1:10" ht="13.5">
      <c r="A2083" s="295"/>
      <c r="B2083" s="320"/>
      <c r="C2083" s="394"/>
      <c r="D2083" s="326"/>
      <c r="E2083" s="327"/>
      <c r="F2083" s="273"/>
      <c r="G2083" s="395"/>
      <c r="H2083" s="294"/>
      <c r="I2083" s="396"/>
      <c r="J2083" s="295"/>
    </row>
    <row r="2084" spans="1:10" ht="13.5">
      <c r="A2084" s="295"/>
      <c r="B2084" s="320"/>
      <c r="C2084" s="394"/>
      <c r="D2084" s="326"/>
      <c r="E2084" s="327"/>
      <c r="F2084" s="273"/>
      <c r="G2084" s="395"/>
      <c r="H2084" s="294"/>
      <c r="I2084" s="396"/>
      <c r="J2084" s="295"/>
    </row>
    <row r="2085" spans="1:10" ht="13.5">
      <c r="A2085" s="295"/>
      <c r="B2085" s="320"/>
      <c r="C2085" s="394"/>
      <c r="D2085" s="326"/>
      <c r="E2085" s="327"/>
      <c r="F2085" s="273"/>
      <c r="G2085" s="395"/>
      <c r="H2085" s="294"/>
      <c r="I2085" s="396"/>
      <c r="J2085" s="295"/>
    </row>
    <row r="2086" spans="1:10" ht="13.5">
      <c r="A2086" s="295"/>
      <c r="B2086" s="320"/>
      <c r="C2086" s="394"/>
      <c r="D2086" s="326"/>
      <c r="E2086" s="327"/>
      <c r="F2086" s="273"/>
      <c r="G2086" s="395"/>
      <c r="H2086" s="294"/>
      <c r="I2086" s="396"/>
      <c r="J2086" s="295"/>
    </row>
    <row r="2087" spans="1:10" ht="13.5">
      <c r="A2087" s="295"/>
      <c r="B2087" s="320"/>
      <c r="C2087" s="394"/>
      <c r="D2087" s="326"/>
      <c r="E2087" s="327"/>
      <c r="F2087" s="273"/>
      <c r="G2087" s="395"/>
      <c r="H2087" s="294"/>
      <c r="I2087" s="396"/>
      <c r="J2087" s="295"/>
    </row>
    <row r="2088" spans="1:10" ht="13.5">
      <c r="A2088" s="295"/>
      <c r="B2088" s="320"/>
      <c r="C2088" s="394"/>
      <c r="D2088" s="326"/>
      <c r="E2088" s="327"/>
      <c r="F2088" s="273"/>
      <c r="G2088" s="395"/>
      <c r="H2088" s="294"/>
      <c r="I2088" s="396"/>
      <c r="J2088" s="295"/>
    </row>
    <row r="2089" spans="1:10" ht="13.5">
      <c r="A2089" s="295"/>
      <c r="B2089" s="320"/>
      <c r="C2089" s="394"/>
      <c r="D2089" s="326"/>
      <c r="E2089" s="327"/>
      <c r="F2089" s="273"/>
      <c r="G2089" s="395"/>
      <c r="H2089" s="294"/>
      <c r="I2089" s="396"/>
      <c r="J2089" s="295"/>
    </row>
    <row r="2090" spans="1:10" ht="13.5">
      <c r="A2090" s="295"/>
      <c r="B2090" s="320"/>
      <c r="C2090" s="394"/>
      <c r="D2090" s="326"/>
      <c r="E2090" s="327"/>
      <c r="F2090" s="273"/>
      <c r="G2090" s="395"/>
      <c r="H2090" s="294"/>
      <c r="I2090" s="396"/>
      <c r="J2090" s="295"/>
    </row>
    <row r="2091" spans="1:10" ht="13.5">
      <c r="A2091" s="295"/>
      <c r="B2091" s="320"/>
      <c r="C2091" s="394"/>
      <c r="D2091" s="326"/>
      <c r="E2091" s="327"/>
      <c r="F2091" s="273"/>
      <c r="G2091" s="395"/>
      <c r="H2091" s="294"/>
      <c r="I2091" s="396"/>
      <c r="J2091" s="295"/>
    </row>
    <row r="2092" spans="1:10" ht="13.5">
      <c r="A2092" s="295"/>
      <c r="B2092" s="320"/>
      <c r="C2092" s="394"/>
      <c r="D2092" s="326"/>
      <c r="E2092" s="327"/>
      <c r="F2092" s="273"/>
      <c r="G2092" s="395"/>
      <c r="H2092" s="294"/>
      <c r="I2092" s="396"/>
      <c r="J2092" s="295"/>
    </row>
    <row r="2093" spans="1:10" ht="13.5">
      <c r="A2093" s="295"/>
      <c r="B2093" s="320"/>
      <c r="C2093" s="394"/>
      <c r="D2093" s="326"/>
      <c r="E2093" s="327"/>
      <c r="F2093" s="273"/>
      <c r="G2093" s="395"/>
      <c r="H2093" s="294"/>
      <c r="I2093" s="396"/>
      <c r="J2093" s="295"/>
    </row>
    <row r="2094" spans="1:10" ht="13.5">
      <c r="A2094" s="295"/>
      <c r="B2094" s="320"/>
      <c r="C2094" s="394"/>
      <c r="D2094" s="326"/>
      <c r="E2094" s="327"/>
      <c r="F2094" s="273"/>
      <c r="G2094" s="395"/>
      <c r="H2094" s="294"/>
      <c r="I2094" s="396"/>
      <c r="J2094" s="295"/>
    </row>
    <row r="2095" spans="1:10" ht="13.5">
      <c r="A2095" s="295"/>
      <c r="B2095" s="320"/>
      <c r="C2095" s="394"/>
      <c r="D2095" s="326"/>
      <c r="E2095" s="327"/>
      <c r="F2095" s="273"/>
      <c r="G2095" s="395"/>
      <c r="H2095" s="294"/>
      <c r="I2095" s="396"/>
      <c r="J2095" s="295"/>
    </row>
    <row r="2096" spans="1:10" ht="13.5">
      <c r="A2096" s="295"/>
      <c r="B2096" s="320"/>
      <c r="C2096" s="394"/>
      <c r="D2096" s="326"/>
      <c r="E2096" s="327"/>
      <c r="F2096" s="273"/>
      <c r="G2096" s="395"/>
      <c r="H2096" s="294"/>
      <c r="I2096" s="396"/>
      <c r="J2096" s="295"/>
    </row>
    <row r="2097" spans="1:10" ht="13.5">
      <c r="A2097" s="280"/>
      <c r="B2097" s="335"/>
      <c r="C2097" s="313"/>
      <c r="D2097" s="316"/>
      <c r="E2097" s="315"/>
      <c r="F2097" s="283"/>
      <c r="G2097" s="314"/>
      <c r="H2097" s="316"/>
      <c r="I2097" s="314"/>
      <c r="J2097" s="318"/>
    </row>
    <row r="2098" spans="1:10" ht="13.5">
      <c r="A2098" s="295"/>
      <c r="B2098" s="320"/>
      <c r="C2098" s="394"/>
      <c r="D2098" s="326"/>
      <c r="E2098" s="327"/>
      <c r="F2098" s="273"/>
      <c r="G2098" s="395"/>
      <c r="H2098" s="294"/>
      <c r="I2098" s="396"/>
      <c r="J2098" s="295"/>
    </row>
    <row r="2099" spans="1:10" ht="13.5">
      <c r="A2099" s="295"/>
      <c r="B2099" s="320"/>
      <c r="C2099" s="394"/>
      <c r="D2099" s="326"/>
      <c r="E2099" s="327"/>
      <c r="F2099" s="273"/>
      <c r="G2099" s="395"/>
      <c r="H2099" s="294"/>
      <c r="I2099" s="396"/>
      <c r="J2099" s="295"/>
    </row>
    <row r="2100" spans="1:10" ht="13.5">
      <c r="A2100" s="295"/>
      <c r="B2100" s="320"/>
      <c r="C2100" s="394"/>
      <c r="D2100" s="326"/>
      <c r="E2100" s="327"/>
      <c r="F2100" s="273"/>
      <c r="G2100" s="395"/>
      <c r="H2100" s="294"/>
      <c r="I2100" s="396"/>
      <c r="J2100" s="295"/>
    </row>
    <row r="2101" spans="1:10" ht="13.5">
      <c r="A2101" s="295"/>
      <c r="B2101" s="320"/>
      <c r="C2101" s="394"/>
      <c r="D2101" s="326"/>
      <c r="E2101" s="327"/>
      <c r="F2101" s="273"/>
      <c r="G2101" s="395"/>
      <c r="H2101" s="294"/>
      <c r="I2101" s="396"/>
      <c r="J2101" s="295"/>
    </row>
    <row r="2102" spans="1:10" ht="13.5">
      <c r="A2102" s="295"/>
      <c r="B2102" s="320"/>
      <c r="C2102" s="394"/>
      <c r="D2102" s="326"/>
      <c r="E2102" s="327"/>
      <c r="F2102" s="273"/>
      <c r="G2102" s="395"/>
      <c r="H2102" s="294"/>
      <c r="I2102" s="396"/>
      <c r="J2102" s="295"/>
    </row>
    <row r="2103" spans="1:10" ht="13.5">
      <c r="A2103" s="295"/>
      <c r="B2103" s="320"/>
      <c r="C2103" s="394"/>
      <c r="D2103" s="326"/>
      <c r="E2103" s="327"/>
      <c r="F2103" s="273"/>
      <c r="G2103" s="395"/>
      <c r="H2103" s="294"/>
      <c r="I2103" s="396"/>
      <c r="J2103" s="295"/>
    </row>
    <row r="2104" spans="1:10" ht="13.5">
      <c r="A2104" s="295"/>
      <c r="B2104" s="320"/>
      <c r="C2104" s="394"/>
      <c r="D2104" s="326"/>
      <c r="E2104" s="327"/>
      <c r="F2104" s="273"/>
      <c r="G2104" s="395"/>
      <c r="H2104" s="294"/>
      <c r="I2104" s="396"/>
      <c r="J2104" s="295"/>
    </row>
    <row r="2105" spans="1:10" ht="13.5">
      <c r="A2105" s="295"/>
      <c r="B2105" s="320"/>
      <c r="C2105" s="394"/>
      <c r="D2105" s="326"/>
      <c r="E2105" s="327"/>
      <c r="F2105" s="273"/>
      <c r="G2105" s="395"/>
      <c r="H2105" s="294"/>
      <c r="I2105" s="396"/>
      <c r="J2105" s="295"/>
    </row>
    <row r="2106" spans="1:10" ht="13.5">
      <c r="A2106" s="295"/>
      <c r="B2106" s="320"/>
      <c r="C2106" s="394"/>
      <c r="D2106" s="326"/>
      <c r="E2106" s="327"/>
      <c r="F2106" s="273"/>
      <c r="G2106" s="395"/>
      <c r="H2106" s="294"/>
      <c r="I2106" s="396"/>
      <c r="J2106" s="295"/>
    </row>
    <row r="2107" spans="1:10" ht="13.5">
      <c r="A2107" s="295"/>
      <c r="B2107" s="320"/>
      <c r="C2107" s="394"/>
      <c r="D2107" s="326"/>
      <c r="E2107" s="327"/>
      <c r="F2107" s="273"/>
      <c r="G2107" s="395"/>
      <c r="H2107" s="294"/>
      <c r="I2107" s="396"/>
      <c r="J2107" s="295"/>
    </row>
    <row r="2108" spans="1:10" ht="13.5">
      <c r="A2108" s="295"/>
      <c r="B2108" s="320"/>
      <c r="C2108" s="394"/>
      <c r="D2108" s="326"/>
      <c r="E2108" s="327"/>
      <c r="F2108" s="273"/>
      <c r="G2108" s="395"/>
      <c r="H2108" s="294"/>
      <c r="I2108" s="396"/>
      <c r="J2108" s="295"/>
    </row>
    <row r="2109" spans="1:10" ht="13.5">
      <c r="A2109" s="295"/>
      <c r="B2109" s="320"/>
      <c r="C2109" s="394"/>
      <c r="D2109" s="326"/>
      <c r="E2109" s="327"/>
      <c r="F2109" s="273"/>
      <c r="G2109" s="395"/>
      <c r="H2109" s="294"/>
      <c r="I2109" s="396"/>
      <c r="J2109" s="295"/>
    </row>
    <row r="2110" spans="1:10" ht="13.5">
      <c r="A2110" s="295"/>
      <c r="B2110" s="320"/>
      <c r="C2110" s="394"/>
      <c r="D2110" s="326"/>
      <c r="E2110" s="327"/>
      <c r="F2110" s="273"/>
      <c r="G2110" s="395"/>
      <c r="H2110" s="294"/>
      <c r="I2110" s="396"/>
      <c r="J2110" s="295"/>
    </row>
    <row r="2111" spans="1:10" ht="13.5">
      <c r="A2111" s="280"/>
      <c r="B2111" s="335"/>
      <c r="C2111" s="313"/>
      <c r="D2111" s="316"/>
      <c r="E2111" s="315"/>
      <c r="F2111" s="283"/>
      <c r="G2111" s="314"/>
      <c r="H2111" s="316"/>
      <c r="I2111" s="314"/>
      <c r="J2111" s="318"/>
    </row>
    <row r="2112" spans="1:10" ht="13.5">
      <c r="A2112" s="295"/>
      <c r="B2112" s="320"/>
      <c r="C2112" s="394"/>
      <c r="D2112" s="326"/>
      <c r="E2112" s="327"/>
      <c r="F2112" s="273"/>
      <c r="G2112" s="395"/>
      <c r="H2112" s="294"/>
      <c r="I2112" s="396"/>
      <c r="J2112" s="295"/>
    </row>
    <row r="2113" spans="1:10" ht="13.5">
      <c r="A2113" s="295"/>
      <c r="B2113" s="320"/>
      <c r="C2113" s="394"/>
      <c r="D2113" s="326"/>
      <c r="E2113" s="327"/>
      <c r="F2113" s="273"/>
      <c r="G2113" s="395"/>
      <c r="H2113" s="294"/>
      <c r="I2113" s="396"/>
      <c r="J2113" s="295"/>
    </row>
    <row r="2114" spans="1:10" ht="13.5">
      <c r="A2114" s="295"/>
      <c r="B2114" s="320"/>
      <c r="C2114" s="394"/>
      <c r="D2114" s="326"/>
      <c r="E2114" s="327"/>
      <c r="F2114" s="273"/>
      <c r="G2114" s="395"/>
      <c r="H2114" s="294"/>
      <c r="I2114" s="396"/>
      <c r="J2114" s="295"/>
    </row>
    <row r="2115" spans="1:10" ht="13.5">
      <c r="A2115" s="295"/>
      <c r="B2115" s="320"/>
      <c r="C2115" s="394"/>
      <c r="D2115" s="326"/>
      <c r="E2115" s="327"/>
      <c r="F2115" s="273"/>
      <c r="G2115" s="395"/>
      <c r="H2115" s="294"/>
      <c r="I2115" s="396"/>
      <c r="J2115" s="295"/>
    </row>
    <row r="2116" spans="1:10" ht="13.5">
      <c r="A2116" s="295"/>
      <c r="B2116" s="320"/>
      <c r="C2116" s="394"/>
      <c r="D2116" s="326"/>
      <c r="E2116" s="327"/>
      <c r="F2116" s="273"/>
      <c r="G2116" s="395"/>
      <c r="H2116" s="294"/>
      <c r="I2116" s="396"/>
      <c r="J2116" s="295"/>
    </row>
    <row r="2117" spans="1:10" ht="13.5">
      <c r="A2117" s="295"/>
      <c r="B2117" s="320"/>
      <c r="C2117" s="394"/>
      <c r="D2117" s="326"/>
      <c r="E2117" s="327"/>
      <c r="F2117" s="273"/>
      <c r="G2117" s="395"/>
      <c r="H2117" s="294"/>
      <c r="I2117" s="396"/>
      <c r="J2117" s="295"/>
    </row>
    <row r="2118" spans="1:10" ht="13.5">
      <c r="A2118" s="295"/>
      <c r="B2118" s="320"/>
      <c r="C2118" s="394"/>
      <c r="D2118" s="326"/>
      <c r="E2118" s="327"/>
      <c r="F2118" s="273"/>
      <c r="G2118" s="395"/>
      <c r="H2118" s="294"/>
      <c r="I2118" s="396"/>
      <c r="J2118" s="295"/>
    </row>
    <row r="2119" spans="1:10" ht="13.5">
      <c r="A2119" s="280"/>
      <c r="B2119" s="335"/>
      <c r="C2119" s="313"/>
      <c r="D2119" s="316"/>
      <c r="E2119" s="315"/>
      <c r="F2119" s="283"/>
      <c r="G2119" s="314"/>
      <c r="H2119" s="316"/>
      <c r="I2119" s="314"/>
      <c r="J2119" s="318"/>
    </row>
    <row r="2120" spans="2:10" ht="13.5">
      <c r="B2120" s="320"/>
      <c r="C2120" s="394"/>
      <c r="D2120" s="326"/>
      <c r="E2120" s="327"/>
      <c r="F2120" s="273"/>
      <c r="G2120" s="395"/>
      <c r="H2120" s="294"/>
      <c r="I2120" s="396"/>
      <c r="J2120" s="295"/>
    </row>
    <row r="2121" spans="2:10" ht="13.5">
      <c r="B2121" s="320"/>
      <c r="C2121" s="394"/>
      <c r="D2121" s="326"/>
      <c r="E2121" s="327"/>
      <c r="F2121" s="273"/>
      <c r="G2121" s="395"/>
      <c r="H2121" s="294"/>
      <c r="I2121" s="396"/>
      <c r="J2121" s="295"/>
    </row>
    <row r="2122" spans="2:10" ht="13.5">
      <c r="B2122" s="320"/>
      <c r="C2122" s="394"/>
      <c r="D2122" s="326"/>
      <c r="E2122" s="327"/>
      <c r="F2122" s="273"/>
      <c r="G2122" s="395"/>
      <c r="H2122" s="294"/>
      <c r="I2122" s="396"/>
      <c r="J2122" s="295"/>
    </row>
    <row r="2123" spans="2:10" ht="13.5">
      <c r="B2123" s="320"/>
      <c r="C2123" s="394"/>
      <c r="D2123" s="326"/>
      <c r="E2123" s="327"/>
      <c r="F2123" s="273"/>
      <c r="G2123" s="395"/>
      <c r="H2123" s="294"/>
      <c r="I2123" s="396"/>
      <c r="J2123" s="295"/>
    </row>
    <row r="2124" spans="1:10" ht="13.5">
      <c r="A2124" s="280"/>
      <c r="B2124" s="335"/>
      <c r="C2124" s="313"/>
      <c r="D2124" s="316"/>
      <c r="E2124" s="315"/>
      <c r="F2124" s="283"/>
      <c r="G2124" s="314"/>
      <c r="H2124" s="316"/>
      <c r="I2124" s="314"/>
      <c r="J2124" s="318"/>
    </row>
    <row r="2125" spans="1:10" ht="13.5">
      <c r="A2125" s="243"/>
      <c r="B2125" s="397"/>
      <c r="C2125" s="394"/>
      <c r="D2125" s="395"/>
      <c r="E2125" s="327"/>
      <c r="F2125" s="396"/>
      <c r="G2125" s="395"/>
      <c r="H2125" s="294"/>
      <c r="I2125" s="396"/>
      <c r="J2125" s="295"/>
    </row>
    <row r="2126" spans="1:10" ht="13.5">
      <c r="A2126" s="280"/>
      <c r="B2126" s="335"/>
      <c r="C2126" s="313"/>
      <c r="D2126" s="316"/>
      <c r="E2126" s="315"/>
      <c r="F2126" s="283"/>
      <c r="G2126" s="314"/>
      <c r="H2126" s="316"/>
      <c r="I2126" s="314"/>
      <c r="J2126" s="318"/>
    </row>
    <row r="2127" spans="2:10" ht="13.5">
      <c r="B2127" s="397"/>
      <c r="C2127" s="394"/>
      <c r="D2127" s="395"/>
      <c r="E2127" s="327"/>
      <c r="F2127" s="396"/>
      <c r="G2127" s="395"/>
      <c r="H2127" s="294"/>
      <c r="I2127" s="396"/>
      <c r="J2127" s="295"/>
    </row>
    <row r="2128" spans="2:10" ht="13.5">
      <c r="B2128" s="397"/>
      <c r="C2128" s="394"/>
      <c r="D2128" s="395"/>
      <c r="E2128" s="327"/>
      <c r="F2128" s="396"/>
      <c r="G2128" s="395"/>
      <c r="H2128" s="294"/>
      <c r="I2128" s="396"/>
      <c r="J2128" s="295"/>
    </row>
    <row r="2129" spans="2:10" ht="13.5">
      <c r="B2129" s="397"/>
      <c r="C2129" s="394"/>
      <c r="D2129" s="395"/>
      <c r="E2129" s="327"/>
      <c r="F2129" s="396"/>
      <c r="G2129" s="395"/>
      <c r="H2129" s="294"/>
      <c r="I2129" s="396"/>
      <c r="J2129" s="295"/>
    </row>
    <row r="2130" spans="1:10" ht="13.5">
      <c r="A2130" s="280"/>
      <c r="B2130" s="335"/>
      <c r="C2130" s="313"/>
      <c r="D2130" s="316"/>
      <c r="E2130" s="315"/>
      <c r="F2130" s="283"/>
      <c r="G2130" s="314"/>
      <c r="H2130" s="316"/>
      <c r="I2130" s="314"/>
      <c r="J2130" s="318"/>
    </row>
    <row r="2131" spans="2:10" ht="13.5">
      <c r="B2131" s="397"/>
      <c r="C2131" s="394"/>
      <c r="D2131" s="395"/>
      <c r="E2131" s="327"/>
      <c r="F2131" s="396"/>
      <c r="G2131" s="395"/>
      <c r="H2131" s="294"/>
      <c r="I2131" s="396"/>
      <c r="J2131" s="295"/>
    </row>
    <row r="2132" spans="1:10" ht="13.5">
      <c r="A2132" s="280"/>
      <c r="B2132" s="335"/>
      <c r="C2132" s="313"/>
      <c r="D2132" s="316"/>
      <c r="E2132" s="315"/>
      <c r="F2132" s="283"/>
      <c r="G2132" s="314"/>
      <c r="H2132" s="316"/>
      <c r="I2132" s="314"/>
      <c r="J2132" s="318"/>
    </row>
    <row r="2133" spans="2:10" ht="13.5">
      <c r="B2133" s="397"/>
      <c r="C2133" s="394"/>
      <c r="D2133" s="395"/>
      <c r="E2133" s="327"/>
      <c r="F2133" s="396"/>
      <c r="G2133" s="395"/>
      <c r="H2133" s="294"/>
      <c r="I2133" s="396"/>
      <c r="J2133" s="295"/>
    </row>
    <row r="2134" spans="1:10" ht="13.5">
      <c r="A2134" s="280"/>
      <c r="B2134" s="335"/>
      <c r="C2134" s="313"/>
      <c r="D2134" s="316"/>
      <c r="E2134" s="315"/>
      <c r="F2134" s="283"/>
      <c r="G2134" s="314"/>
      <c r="H2134" s="316"/>
      <c r="I2134" s="314"/>
      <c r="J2134" s="318"/>
    </row>
    <row r="2135" spans="2:10" ht="13.5">
      <c r="B2135" s="397"/>
      <c r="C2135" s="394"/>
      <c r="D2135" s="395"/>
      <c r="E2135" s="327"/>
      <c r="F2135" s="396"/>
      <c r="G2135" s="395"/>
      <c r="H2135" s="294"/>
      <c r="I2135" s="396"/>
      <c r="J2135" s="295"/>
    </row>
    <row r="2136" spans="1:10" ht="13.5">
      <c r="A2136" s="280"/>
      <c r="B2136" s="335"/>
      <c r="C2136" s="313"/>
      <c r="D2136" s="316"/>
      <c r="E2136" s="315"/>
      <c r="F2136" s="283"/>
      <c r="G2136" s="314"/>
      <c r="H2136" s="316"/>
      <c r="I2136" s="314"/>
      <c r="J2136" s="318"/>
    </row>
    <row r="2137" spans="2:10" ht="13.5">
      <c r="B2137" s="320"/>
      <c r="C2137" s="394"/>
      <c r="D2137" s="326"/>
      <c r="E2137" s="327"/>
      <c r="F2137" s="273"/>
      <c r="G2137" s="395"/>
      <c r="H2137" s="294"/>
      <c r="I2137" s="396"/>
      <c r="J2137" s="295"/>
    </row>
    <row r="2138" spans="2:10" ht="13.5">
      <c r="B2138" s="320"/>
      <c r="C2138" s="394"/>
      <c r="D2138" s="326"/>
      <c r="E2138" s="327"/>
      <c r="F2138" s="273"/>
      <c r="G2138" s="395"/>
      <c r="H2138" s="294"/>
      <c r="I2138" s="396"/>
      <c r="J2138" s="295"/>
    </row>
    <row r="2139" spans="2:10" ht="13.5">
      <c r="B2139" s="320"/>
      <c r="C2139" s="394"/>
      <c r="D2139" s="326"/>
      <c r="E2139" s="327"/>
      <c r="F2139" s="273"/>
      <c r="G2139" s="395"/>
      <c r="H2139" s="294"/>
      <c r="I2139" s="396"/>
      <c r="J2139" s="295"/>
    </row>
    <row r="2140" spans="2:10" ht="13.5">
      <c r="B2140" s="320"/>
      <c r="C2140" s="394"/>
      <c r="D2140" s="326"/>
      <c r="E2140" s="327"/>
      <c r="F2140" s="273"/>
      <c r="G2140" s="395"/>
      <c r="H2140" s="294"/>
      <c r="I2140" s="396"/>
      <c r="J2140" s="295"/>
    </row>
    <row r="2141" spans="2:10" ht="13.5">
      <c r="B2141" s="320"/>
      <c r="C2141" s="394"/>
      <c r="D2141" s="326"/>
      <c r="E2141" s="327"/>
      <c r="F2141" s="273"/>
      <c r="G2141" s="395"/>
      <c r="H2141" s="294"/>
      <c r="I2141" s="396"/>
      <c r="J2141" s="295"/>
    </row>
    <row r="2142" spans="1:10" ht="13.5">
      <c r="A2142" s="280"/>
      <c r="B2142" s="335"/>
      <c r="C2142" s="313"/>
      <c r="D2142" s="316"/>
      <c r="E2142" s="315"/>
      <c r="F2142" s="283"/>
      <c r="G2142" s="314"/>
      <c r="H2142" s="316"/>
      <c r="I2142" s="314"/>
      <c r="J2142" s="318"/>
    </row>
    <row r="2143" spans="1:10" ht="13.5">
      <c r="A2143" s="295"/>
      <c r="B2143" s="320"/>
      <c r="C2143" s="394"/>
      <c r="D2143" s="326"/>
      <c r="E2143" s="327"/>
      <c r="F2143" s="273"/>
      <c r="G2143" s="395"/>
      <c r="H2143" s="294"/>
      <c r="I2143" s="396"/>
      <c r="J2143" s="295"/>
    </row>
    <row r="2144" spans="1:10" ht="13.5">
      <c r="A2144" s="295"/>
      <c r="B2144" s="320"/>
      <c r="C2144" s="394"/>
      <c r="D2144" s="326"/>
      <c r="E2144" s="327"/>
      <c r="F2144" s="273"/>
      <c r="G2144" s="395"/>
      <c r="H2144" s="294"/>
      <c r="I2144" s="396"/>
      <c r="J2144" s="398"/>
    </row>
    <row r="2145" spans="1:10" ht="13.5">
      <c r="A2145" s="295"/>
      <c r="B2145" s="320"/>
      <c r="C2145" s="394"/>
      <c r="D2145" s="326"/>
      <c r="E2145" s="327"/>
      <c r="F2145" s="273"/>
      <c r="G2145" s="395"/>
      <c r="H2145" s="294"/>
      <c r="I2145" s="396"/>
      <c r="J2145" s="295"/>
    </row>
    <row r="2146" spans="1:10" ht="13.5">
      <c r="A2146" s="295"/>
      <c r="B2146" s="320"/>
      <c r="C2146" s="394"/>
      <c r="D2146" s="326"/>
      <c r="E2146" s="327"/>
      <c r="F2146" s="273"/>
      <c r="G2146" s="395"/>
      <c r="H2146" s="294"/>
      <c r="I2146" s="396"/>
      <c r="J2146" s="295"/>
    </row>
    <row r="2147" spans="1:10" ht="13.5">
      <c r="A2147" s="295"/>
      <c r="B2147" s="320"/>
      <c r="C2147" s="394"/>
      <c r="D2147" s="326"/>
      <c r="E2147" s="327"/>
      <c r="F2147" s="273"/>
      <c r="G2147" s="395"/>
      <c r="H2147" s="294"/>
      <c r="I2147" s="396"/>
      <c r="J2147" s="295"/>
    </row>
    <row r="2148" spans="1:10" ht="13.5">
      <c r="A2148" s="280"/>
      <c r="B2148" s="335"/>
      <c r="C2148" s="313"/>
      <c r="D2148" s="316"/>
      <c r="E2148" s="315"/>
      <c r="F2148" s="283"/>
      <c r="G2148" s="314"/>
      <c r="H2148" s="316"/>
      <c r="I2148" s="314"/>
      <c r="J2148" s="318"/>
    </row>
    <row r="2149" spans="1:10" ht="13.5">
      <c r="A2149" s="295"/>
      <c r="B2149" s="320"/>
      <c r="C2149" s="394"/>
      <c r="D2149" s="326"/>
      <c r="E2149" s="327"/>
      <c r="F2149" s="273"/>
      <c r="G2149" s="395"/>
      <c r="H2149" s="294"/>
      <c r="I2149" s="396"/>
      <c r="J2149" s="295"/>
    </row>
    <row r="2150" spans="1:10" ht="13.5">
      <c r="A2150" s="295"/>
      <c r="B2150" s="320"/>
      <c r="C2150" s="394"/>
      <c r="D2150" s="326"/>
      <c r="E2150" s="327"/>
      <c r="F2150" s="273"/>
      <c r="G2150" s="395"/>
      <c r="H2150" s="294"/>
      <c r="I2150" s="396"/>
      <c r="J2150" s="295"/>
    </row>
    <row r="2151" spans="1:10" ht="13.5">
      <c r="A2151" s="295"/>
      <c r="B2151" s="320"/>
      <c r="C2151" s="394"/>
      <c r="D2151" s="326"/>
      <c r="E2151" s="327"/>
      <c r="F2151" s="273"/>
      <c r="G2151" s="395"/>
      <c r="H2151" s="294"/>
      <c r="I2151" s="396"/>
      <c r="J2151" s="295"/>
    </row>
    <row r="2152" spans="1:10" ht="13.5">
      <c r="A2152" s="280"/>
      <c r="B2152" s="335"/>
      <c r="C2152" s="313"/>
      <c r="D2152" s="316"/>
      <c r="E2152" s="315"/>
      <c r="F2152" s="283"/>
      <c r="G2152" s="314"/>
      <c r="H2152" s="316"/>
      <c r="I2152" s="314"/>
      <c r="J2152" s="318"/>
    </row>
    <row r="2153" spans="1:10" ht="13.5">
      <c r="A2153" s="295"/>
      <c r="B2153" s="320"/>
      <c r="C2153" s="394"/>
      <c r="D2153" s="326"/>
      <c r="E2153" s="327"/>
      <c r="F2153" s="273"/>
      <c r="G2153" s="395"/>
      <c r="H2153" s="294"/>
      <c r="I2153" s="396"/>
      <c r="J2153" s="295"/>
    </row>
    <row r="2154" spans="1:10" ht="13.5">
      <c r="A2154" s="295"/>
      <c r="B2154" s="320"/>
      <c r="C2154" s="394"/>
      <c r="D2154" s="326"/>
      <c r="E2154" s="327"/>
      <c r="F2154" s="273"/>
      <c r="G2154" s="395"/>
      <c r="H2154" s="294"/>
      <c r="I2154" s="396"/>
      <c r="J2154" s="295"/>
    </row>
    <row r="2155" spans="1:10" ht="13.5">
      <c r="A2155" s="295"/>
      <c r="B2155" s="320"/>
      <c r="C2155" s="394"/>
      <c r="D2155" s="326"/>
      <c r="E2155" s="327"/>
      <c r="F2155" s="273"/>
      <c r="G2155" s="395"/>
      <c r="H2155" s="294"/>
      <c r="I2155" s="396"/>
      <c r="J2155" s="295"/>
    </row>
    <row r="2156" spans="1:10" ht="13.5">
      <c r="A2156" s="295"/>
      <c r="B2156" s="320"/>
      <c r="C2156" s="394"/>
      <c r="D2156" s="326"/>
      <c r="E2156" s="327"/>
      <c r="F2156" s="273"/>
      <c r="G2156" s="395"/>
      <c r="H2156" s="294"/>
      <c r="I2156" s="396"/>
      <c r="J2156" s="295"/>
    </row>
    <row r="2157" spans="1:10" ht="13.5">
      <c r="A2157" s="280"/>
      <c r="B2157" s="335"/>
      <c r="C2157" s="313"/>
      <c r="D2157" s="316"/>
      <c r="E2157" s="315"/>
      <c r="F2157" s="283"/>
      <c r="G2157" s="314"/>
      <c r="H2157" s="316"/>
      <c r="I2157" s="314"/>
      <c r="J2157" s="318"/>
    </row>
    <row r="2158" spans="1:10" ht="13.5">
      <c r="A2158" s="295"/>
      <c r="B2158" s="320"/>
      <c r="C2158" s="394"/>
      <c r="D2158" s="326"/>
      <c r="E2158" s="327"/>
      <c r="F2158" s="273"/>
      <c r="G2158" s="395"/>
      <c r="H2158" s="294"/>
      <c r="I2158" s="396"/>
      <c r="J2158" s="295"/>
    </row>
    <row r="2159" spans="1:10" ht="13.5">
      <c r="A2159" s="280"/>
      <c r="B2159" s="335"/>
      <c r="C2159" s="313"/>
      <c r="D2159" s="316"/>
      <c r="E2159" s="315"/>
      <c r="F2159" s="283"/>
      <c r="G2159" s="314"/>
      <c r="H2159" s="316"/>
      <c r="I2159" s="314"/>
      <c r="J2159" s="318"/>
    </row>
    <row r="2160" spans="1:10" ht="13.5">
      <c r="A2160" s="295"/>
      <c r="B2160" s="320"/>
      <c r="C2160" s="394"/>
      <c r="D2160" s="326"/>
      <c r="E2160" s="327"/>
      <c r="F2160" s="273"/>
      <c r="G2160" s="395"/>
      <c r="H2160" s="294"/>
      <c r="I2160" s="396"/>
      <c r="J2160" s="295"/>
    </row>
    <row r="2161" spans="1:10" ht="13.5">
      <c r="A2161" s="295"/>
      <c r="B2161" s="320"/>
      <c r="C2161" s="394"/>
      <c r="D2161" s="326"/>
      <c r="E2161" s="327"/>
      <c r="F2161" s="273"/>
      <c r="G2161" s="395"/>
      <c r="H2161" s="294"/>
      <c r="I2161" s="396"/>
      <c r="J2161" s="295"/>
    </row>
    <row r="2162" spans="1:10" ht="13.5">
      <c r="A2162" s="295"/>
      <c r="B2162" s="320"/>
      <c r="C2162" s="394"/>
      <c r="D2162" s="326"/>
      <c r="E2162" s="327"/>
      <c r="F2162" s="273"/>
      <c r="G2162" s="395"/>
      <c r="H2162" s="294"/>
      <c r="I2162" s="396"/>
      <c r="J2162" s="295"/>
    </row>
    <row r="2163" spans="1:10" ht="13.5">
      <c r="A2163" s="295"/>
      <c r="B2163" s="320"/>
      <c r="C2163" s="394"/>
      <c r="D2163" s="326"/>
      <c r="E2163" s="327"/>
      <c r="F2163" s="273"/>
      <c r="G2163" s="395"/>
      <c r="H2163" s="294"/>
      <c r="I2163" s="396"/>
      <c r="J2163" s="295"/>
    </row>
    <row r="2164" spans="1:10" ht="13.5">
      <c r="A2164" s="295"/>
      <c r="B2164" s="399"/>
      <c r="C2164" s="394"/>
      <c r="D2164" s="326"/>
      <c r="E2164" s="327"/>
      <c r="F2164" s="273"/>
      <c r="G2164" s="395"/>
      <c r="H2164" s="294"/>
      <c r="I2164" s="396"/>
      <c r="J2164" s="295"/>
    </row>
    <row r="2165" spans="1:10" ht="13.5">
      <c r="A2165" s="295"/>
      <c r="B2165" s="399"/>
      <c r="C2165" s="394"/>
      <c r="D2165" s="326"/>
      <c r="E2165" s="327"/>
      <c r="F2165" s="273"/>
      <c r="G2165" s="395"/>
      <c r="H2165" s="294"/>
      <c r="I2165" s="396"/>
      <c r="J2165" s="295"/>
    </row>
    <row r="2166" spans="1:10" ht="13.5">
      <c r="A2166" s="323"/>
      <c r="B2166" s="400"/>
      <c r="C2166" s="401"/>
      <c r="D2166" s="402"/>
      <c r="E2166" s="403"/>
      <c r="F2166" s="404"/>
      <c r="G2166" s="362"/>
      <c r="H2166" s="402"/>
      <c r="I2166" s="362"/>
      <c r="J2166" s="405"/>
    </row>
    <row r="2167" spans="1:10" ht="13.5">
      <c r="A2167" s="295"/>
      <c r="B2167" s="320"/>
      <c r="C2167" s="394"/>
      <c r="D2167" s="326"/>
      <c r="E2167" s="327"/>
      <c r="F2167" s="273"/>
      <c r="G2167" s="395"/>
      <c r="H2167" s="294"/>
      <c r="I2167" s="349"/>
      <c r="J2167" s="295"/>
    </row>
    <row r="2168" spans="1:10" ht="13.5">
      <c r="A2168" s="280"/>
      <c r="B2168" s="335"/>
      <c r="C2168" s="313"/>
      <c r="D2168" s="316"/>
      <c r="E2168" s="315"/>
      <c r="F2168" s="283"/>
      <c r="G2168" s="314"/>
      <c r="H2168" s="316"/>
      <c r="I2168" s="314"/>
      <c r="J2168" s="318"/>
    </row>
    <row r="2169" spans="1:10" ht="13.5">
      <c r="A2169" s="295"/>
      <c r="B2169" s="320"/>
      <c r="C2169" s="394"/>
      <c r="D2169" s="326"/>
      <c r="E2169" s="327"/>
      <c r="F2169" s="273"/>
      <c r="G2169" s="326"/>
      <c r="H2169" s="294"/>
      <c r="I2169" s="396"/>
      <c r="J2169" s="295"/>
    </row>
    <row r="2170" spans="1:10" ht="13.5">
      <c r="A2170" s="295"/>
      <c r="B2170" s="320"/>
      <c r="C2170" s="394"/>
      <c r="D2170" s="326"/>
      <c r="E2170" s="327"/>
      <c r="F2170" s="273"/>
      <c r="G2170" s="326"/>
      <c r="H2170" s="294"/>
      <c r="I2170" s="396"/>
      <c r="J2170" s="295"/>
    </row>
    <row r="2171" spans="1:10" ht="13.5">
      <c r="A2171" s="295"/>
      <c r="B2171" s="320"/>
      <c r="C2171" s="394"/>
      <c r="D2171" s="326"/>
      <c r="E2171" s="327"/>
      <c r="F2171" s="273"/>
      <c r="G2171" s="326"/>
      <c r="H2171" s="294"/>
      <c r="I2171" s="396"/>
      <c r="J2171" s="295"/>
    </row>
    <row r="2172" spans="1:10" ht="13.5">
      <c r="A2172" s="280"/>
      <c r="B2172" s="335"/>
      <c r="C2172" s="313"/>
      <c r="D2172" s="316"/>
      <c r="E2172" s="315"/>
      <c r="F2172" s="283"/>
      <c r="G2172" s="314"/>
      <c r="H2172" s="316"/>
      <c r="I2172" s="314"/>
      <c r="J2172" s="318"/>
    </row>
    <row r="2173" spans="1:10" ht="13.5">
      <c r="A2173" s="295"/>
      <c r="B2173" s="320"/>
      <c r="C2173" s="394"/>
      <c r="D2173" s="326"/>
      <c r="E2173" s="327"/>
      <c r="F2173" s="273"/>
      <c r="G2173" s="395"/>
      <c r="H2173" s="294"/>
      <c r="I2173" s="396"/>
      <c r="J2173" s="295"/>
    </row>
    <row r="2174" spans="1:10" ht="13.5">
      <c r="A2174" s="295"/>
      <c r="B2174" s="320"/>
      <c r="C2174" s="394"/>
      <c r="D2174" s="326"/>
      <c r="E2174" s="327"/>
      <c r="F2174" s="273"/>
      <c r="G2174" s="395"/>
      <c r="H2174" s="294"/>
      <c r="I2174" s="396"/>
      <c r="J2174" s="295"/>
    </row>
    <row r="2175" spans="1:10" ht="13.5">
      <c r="A2175" s="295"/>
      <c r="B2175" s="320"/>
      <c r="C2175" s="394"/>
      <c r="D2175" s="326"/>
      <c r="E2175" s="327"/>
      <c r="F2175" s="273"/>
      <c r="G2175" s="395"/>
      <c r="H2175" s="294"/>
      <c r="I2175" s="396"/>
      <c r="J2175" s="295"/>
    </row>
    <row r="2176" spans="1:10" ht="13.5">
      <c r="A2176" s="280"/>
      <c r="B2176" s="335"/>
      <c r="C2176" s="313"/>
      <c r="D2176" s="316"/>
      <c r="E2176" s="315"/>
      <c r="F2176" s="283"/>
      <c r="G2176" s="314"/>
      <c r="H2176" s="316"/>
      <c r="I2176" s="314"/>
      <c r="J2176" s="318"/>
    </row>
    <row r="2177" spans="1:10" ht="13.5">
      <c r="A2177" s="295"/>
      <c r="B2177" s="399"/>
      <c r="C2177" s="394"/>
      <c r="D2177" s="395"/>
      <c r="E2177" s="406"/>
      <c r="F2177" s="396"/>
      <c r="G2177" s="395"/>
      <c r="H2177" s="294"/>
      <c r="I2177" s="396"/>
      <c r="J2177" s="295"/>
    </row>
    <row r="2178" spans="1:10" ht="13.5">
      <c r="A2178" s="280"/>
      <c r="B2178" s="335"/>
      <c r="C2178" s="313"/>
      <c r="D2178" s="316"/>
      <c r="E2178" s="315"/>
      <c r="F2178" s="283"/>
      <c r="G2178" s="314"/>
      <c r="H2178" s="316"/>
      <c r="I2178" s="314"/>
      <c r="J2178" s="318"/>
    </row>
    <row r="2179" spans="1:10" ht="13.5">
      <c r="A2179" s="295"/>
      <c r="B2179" s="399"/>
      <c r="C2179" s="394"/>
      <c r="D2179" s="395"/>
      <c r="E2179" s="406"/>
      <c r="F2179" s="396"/>
      <c r="G2179" s="395"/>
      <c r="H2179" s="294"/>
      <c r="I2179" s="396"/>
      <c r="J2179" s="295"/>
    </row>
    <row r="2180" spans="1:10" ht="13.5">
      <c r="A2180" s="280"/>
      <c r="B2180" s="335"/>
      <c r="C2180" s="313"/>
      <c r="D2180" s="316"/>
      <c r="E2180" s="315"/>
      <c r="F2180" s="283"/>
      <c r="G2180" s="314"/>
      <c r="H2180" s="316"/>
      <c r="I2180" s="314"/>
      <c r="J2180" s="318"/>
    </row>
    <row r="2181" spans="1:10" ht="13.5">
      <c r="A2181" s="295"/>
      <c r="B2181" s="320"/>
      <c r="C2181" s="394"/>
      <c r="D2181" s="326"/>
      <c r="E2181" s="327"/>
      <c r="F2181" s="396"/>
      <c r="G2181" s="326"/>
      <c r="H2181" s="294"/>
      <c r="I2181" s="396"/>
      <c r="J2181" s="295"/>
    </row>
    <row r="2182" spans="1:10" ht="13.5">
      <c r="A2182" s="295"/>
      <c r="B2182" s="320"/>
      <c r="C2182" s="394"/>
      <c r="D2182" s="326"/>
      <c r="E2182" s="327"/>
      <c r="F2182" s="396"/>
      <c r="G2182" s="326"/>
      <c r="H2182" s="294"/>
      <c r="I2182" s="396"/>
      <c r="J2182" s="295"/>
    </row>
    <row r="2183" spans="1:10" ht="13.5">
      <c r="A2183" s="280"/>
      <c r="B2183" s="335"/>
      <c r="C2183" s="313"/>
      <c r="D2183" s="316"/>
      <c r="E2183" s="315"/>
      <c r="F2183" s="283"/>
      <c r="G2183" s="314"/>
      <c r="H2183" s="316"/>
      <c r="I2183" s="314"/>
      <c r="J2183" s="318"/>
    </row>
    <row r="2184" spans="1:10" ht="13.5">
      <c r="A2184" s="295"/>
      <c r="B2184" s="320"/>
      <c r="C2184" s="394"/>
      <c r="D2184" s="326"/>
      <c r="E2184" s="327"/>
      <c r="F2184" s="396"/>
      <c r="G2184" s="326"/>
      <c r="H2184" s="294"/>
      <c r="I2184" s="314"/>
      <c r="J2184" s="295"/>
    </row>
    <row r="2185" spans="1:10" ht="13.5">
      <c r="A2185" s="295"/>
      <c r="B2185" s="320"/>
      <c r="C2185" s="394"/>
      <c r="D2185" s="326"/>
      <c r="E2185" s="327"/>
      <c r="F2185" s="396"/>
      <c r="G2185" s="326"/>
      <c r="H2185" s="294"/>
      <c r="I2185" s="314"/>
      <c r="J2185" s="295"/>
    </row>
    <row r="2186" spans="1:10" ht="13.5">
      <c r="A2186" s="280"/>
      <c r="B2186" s="335"/>
      <c r="C2186" s="313"/>
      <c r="D2186" s="316"/>
      <c r="E2186" s="315"/>
      <c r="F2186" s="283"/>
      <c r="G2186" s="314"/>
      <c r="H2186" s="316"/>
      <c r="I2186" s="314"/>
      <c r="J2186" s="318"/>
    </row>
    <row r="2187" spans="1:10" ht="13.5">
      <c r="A2187" s="295"/>
      <c r="B2187" s="320"/>
      <c r="C2187" s="394"/>
      <c r="D2187" s="326"/>
      <c r="E2187" s="327"/>
      <c r="F2187" s="273"/>
      <c r="G2187" s="326"/>
      <c r="H2187" s="294"/>
      <c r="I2187" s="396"/>
      <c r="J2187" s="295"/>
    </row>
    <row r="2188" spans="1:10" ht="13.5">
      <c r="A2188" s="295"/>
      <c r="B2188" s="320"/>
      <c r="C2188" s="394"/>
      <c r="D2188" s="326"/>
      <c r="E2188" s="327"/>
      <c r="F2188" s="273"/>
      <c r="G2188" s="326"/>
      <c r="H2188" s="294"/>
      <c r="I2188" s="396"/>
      <c r="J2188" s="295"/>
    </row>
    <row r="2189" spans="1:10" ht="13.5">
      <c r="A2189" s="295"/>
      <c r="B2189" s="320"/>
      <c r="C2189" s="394"/>
      <c r="D2189" s="326"/>
      <c r="E2189" s="327"/>
      <c r="F2189" s="273"/>
      <c r="G2189" s="326"/>
      <c r="H2189" s="294"/>
      <c r="I2189" s="396"/>
      <c r="J2189" s="295"/>
    </row>
    <row r="2190" spans="1:10" ht="13.5">
      <c r="A2190" s="280"/>
      <c r="B2190" s="335"/>
      <c r="C2190" s="313"/>
      <c r="D2190" s="314"/>
      <c r="E2190" s="315"/>
      <c r="F2190" s="283"/>
      <c r="G2190" s="314"/>
      <c r="H2190" s="316"/>
      <c r="I2190" s="314"/>
      <c r="J2190" s="318"/>
    </row>
    <row r="2191" spans="1:10" ht="13.5">
      <c r="A2191" s="295"/>
      <c r="B2191" s="320"/>
      <c r="C2191" s="394"/>
      <c r="D2191" s="326"/>
      <c r="E2191" s="327"/>
      <c r="F2191" s="273"/>
      <c r="G2191" s="326"/>
      <c r="H2191" s="294"/>
      <c r="I2191" s="396"/>
      <c r="J2191" s="295"/>
    </row>
    <row r="2192" spans="1:10" ht="13.5">
      <c r="A2192" s="295"/>
      <c r="B2192" s="320"/>
      <c r="C2192" s="394"/>
      <c r="D2192" s="326"/>
      <c r="E2192" s="327"/>
      <c r="F2192" s="273"/>
      <c r="G2192" s="326"/>
      <c r="H2192" s="294"/>
      <c r="I2192" s="396"/>
      <c r="J2192" s="295"/>
    </row>
    <row r="2193" spans="1:10" ht="13.5">
      <c r="A2193" s="295"/>
      <c r="B2193" s="320"/>
      <c r="C2193" s="394"/>
      <c r="D2193" s="326"/>
      <c r="E2193" s="327"/>
      <c r="F2193" s="273"/>
      <c r="G2193" s="326"/>
      <c r="H2193" s="294"/>
      <c r="I2193" s="396"/>
      <c r="J2193" s="295"/>
    </row>
    <row r="2194" spans="1:10" ht="13.5">
      <c r="A2194" s="280"/>
      <c r="B2194" s="335"/>
      <c r="C2194" s="313"/>
      <c r="D2194" s="316"/>
      <c r="E2194" s="315"/>
      <c r="F2194" s="283"/>
      <c r="G2194" s="314"/>
      <c r="H2194" s="316"/>
      <c r="I2194" s="314"/>
      <c r="J2194" s="318"/>
    </row>
    <row r="2195" spans="1:10" ht="13.5">
      <c r="A2195" s="295"/>
      <c r="B2195" s="320"/>
      <c r="C2195" s="394"/>
      <c r="D2195" s="326"/>
      <c r="E2195" s="327"/>
      <c r="F2195" s="273"/>
      <c r="G2195" s="395"/>
      <c r="H2195" s="294"/>
      <c r="I2195" s="396"/>
      <c r="J2195" s="295"/>
    </row>
    <row r="2196" spans="1:10" ht="13.5">
      <c r="A2196" s="295"/>
      <c r="B2196" s="320"/>
      <c r="C2196" s="394"/>
      <c r="D2196" s="326"/>
      <c r="E2196" s="327"/>
      <c r="F2196" s="273"/>
      <c r="G2196" s="395"/>
      <c r="H2196" s="294"/>
      <c r="I2196" s="396"/>
      <c r="J2196" s="295"/>
    </row>
    <row r="2197" spans="1:10" ht="13.5">
      <c r="A2197" s="295"/>
      <c r="B2197" s="320"/>
      <c r="C2197" s="394"/>
      <c r="D2197" s="326"/>
      <c r="E2197" s="327"/>
      <c r="F2197" s="273"/>
      <c r="G2197" s="395"/>
      <c r="H2197" s="294"/>
      <c r="I2197" s="396"/>
      <c r="J2197" s="295"/>
    </row>
    <row r="2198" spans="1:10" ht="13.5">
      <c r="A2198" s="295"/>
      <c r="B2198" s="320"/>
      <c r="C2198" s="394"/>
      <c r="D2198" s="326"/>
      <c r="E2198" s="327"/>
      <c r="F2198" s="273"/>
      <c r="G2198" s="395"/>
      <c r="H2198" s="294"/>
      <c r="I2198" s="396"/>
      <c r="J2198" s="295"/>
    </row>
    <row r="2199" spans="1:10" ht="13.5">
      <c r="A2199" s="295"/>
      <c r="B2199" s="320"/>
      <c r="C2199" s="394"/>
      <c r="D2199" s="326"/>
      <c r="E2199" s="327"/>
      <c r="F2199" s="273"/>
      <c r="G2199" s="395"/>
      <c r="H2199" s="294"/>
      <c r="I2199" s="396"/>
      <c r="J2199" s="295"/>
    </row>
    <row r="2200" spans="1:10" ht="13.5">
      <c r="A2200" s="280"/>
      <c r="B2200" s="335"/>
      <c r="C2200" s="313"/>
      <c r="D2200" s="316"/>
      <c r="E2200" s="315"/>
      <c r="F2200" s="283"/>
      <c r="G2200" s="314"/>
      <c r="H2200" s="316"/>
      <c r="I2200" s="314"/>
      <c r="J2200" s="318"/>
    </row>
    <row r="2201" spans="1:10" ht="13.5">
      <c r="A2201" s="295"/>
      <c r="B2201" s="320"/>
      <c r="C2201" s="394"/>
      <c r="D2201" s="326"/>
      <c r="E2201" s="327"/>
      <c r="F2201" s="273"/>
      <c r="G2201" s="395"/>
      <c r="H2201" s="294"/>
      <c r="I2201" s="294"/>
      <c r="J2201" s="295"/>
    </row>
    <row r="2202" spans="1:10" ht="13.5">
      <c r="A2202" s="295"/>
      <c r="B2202" s="320"/>
      <c r="C2202" s="394"/>
      <c r="D2202" s="326"/>
      <c r="E2202" s="327"/>
      <c r="F2202" s="273"/>
      <c r="G2202" s="395"/>
      <c r="H2202" s="294"/>
      <c r="I2202" s="294"/>
      <c r="J2202" s="295"/>
    </row>
    <row r="2203" spans="1:10" ht="13.5">
      <c r="A2203" s="295"/>
      <c r="B2203" s="320"/>
      <c r="C2203" s="394"/>
      <c r="D2203" s="326"/>
      <c r="E2203" s="327"/>
      <c r="F2203" s="273"/>
      <c r="G2203" s="395"/>
      <c r="H2203" s="294"/>
      <c r="I2203" s="294"/>
      <c r="J2203" s="295"/>
    </row>
    <row r="2204" spans="1:10" ht="13.5">
      <c r="A2204" s="280"/>
      <c r="B2204" s="335"/>
      <c r="C2204" s="313"/>
      <c r="D2204" s="316"/>
      <c r="E2204" s="315"/>
      <c r="F2204" s="283"/>
      <c r="G2204" s="314"/>
      <c r="H2204" s="316"/>
      <c r="I2204" s="314"/>
      <c r="J2204" s="318"/>
    </row>
    <row r="2205" spans="1:10" ht="13.5">
      <c r="A2205" s="295"/>
      <c r="B2205" s="320"/>
      <c r="C2205" s="394"/>
      <c r="D2205" s="326"/>
      <c r="E2205" s="327"/>
      <c r="F2205" s="273"/>
      <c r="G2205" s="395"/>
      <c r="H2205" s="294"/>
      <c r="I2205" s="396"/>
      <c r="J2205" s="295"/>
    </row>
    <row r="2206" spans="1:10" ht="13.5">
      <c r="A2206" s="295"/>
      <c r="B2206" s="320"/>
      <c r="C2206" s="394"/>
      <c r="D2206" s="326"/>
      <c r="E2206" s="327"/>
      <c r="F2206" s="273"/>
      <c r="G2206" s="395"/>
      <c r="H2206" s="294"/>
      <c r="I2206" s="396"/>
      <c r="J2206" s="295"/>
    </row>
    <row r="2207" spans="1:10" ht="13.5">
      <c r="A2207" s="295"/>
      <c r="B2207" s="320"/>
      <c r="C2207" s="394"/>
      <c r="D2207" s="326"/>
      <c r="E2207" s="327"/>
      <c r="F2207" s="273"/>
      <c r="G2207" s="395"/>
      <c r="H2207" s="294"/>
      <c r="I2207" s="396"/>
      <c r="J2207" s="295"/>
    </row>
    <row r="2208" spans="1:10" ht="13.5">
      <c r="A2208" s="295"/>
      <c r="B2208" s="320"/>
      <c r="C2208" s="394"/>
      <c r="D2208" s="326"/>
      <c r="E2208" s="327"/>
      <c r="F2208" s="273"/>
      <c r="G2208" s="395"/>
      <c r="H2208" s="294"/>
      <c r="I2208" s="396"/>
      <c r="J2208" s="295"/>
    </row>
    <row r="2209" spans="1:10" ht="13.5">
      <c r="A2209" s="295"/>
      <c r="B2209" s="320"/>
      <c r="C2209" s="394"/>
      <c r="D2209" s="326"/>
      <c r="E2209" s="327"/>
      <c r="F2209" s="273"/>
      <c r="G2209" s="395"/>
      <c r="H2209" s="294"/>
      <c r="I2209" s="396"/>
      <c r="J2209" s="295"/>
    </row>
    <row r="2210" spans="1:10" ht="13.5">
      <c r="A2210" s="295"/>
      <c r="B2210" s="320"/>
      <c r="C2210" s="394"/>
      <c r="D2210" s="326"/>
      <c r="E2210" s="327"/>
      <c r="F2210" s="273"/>
      <c r="G2210" s="395"/>
      <c r="H2210" s="294"/>
      <c r="I2210" s="396"/>
      <c r="J2210" s="295"/>
    </row>
    <row r="2211" spans="1:10" ht="13.5">
      <c r="A2211" s="295"/>
      <c r="B2211" s="320"/>
      <c r="C2211" s="394"/>
      <c r="D2211" s="326"/>
      <c r="E2211" s="327"/>
      <c r="F2211" s="273"/>
      <c r="G2211" s="395"/>
      <c r="H2211" s="294"/>
      <c r="I2211" s="396"/>
      <c r="J2211" s="295"/>
    </row>
    <row r="2212" spans="1:10" ht="13.5">
      <c r="A2212" s="295"/>
      <c r="B2212" s="320"/>
      <c r="C2212" s="394"/>
      <c r="D2212" s="326"/>
      <c r="E2212" s="327"/>
      <c r="F2212" s="273"/>
      <c r="G2212" s="395"/>
      <c r="H2212" s="294"/>
      <c r="I2212" s="396"/>
      <c r="J2212" s="295"/>
    </row>
    <row r="2213" spans="1:10" ht="13.5">
      <c r="A2213" s="295"/>
      <c r="B2213" s="320"/>
      <c r="C2213" s="394"/>
      <c r="D2213" s="326"/>
      <c r="E2213" s="327"/>
      <c r="F2213" s="273"/>
      <c r="G2213" s="395"/>
      <c r="H2213" s="294"/>
      <c r="I2213" s="396"/>
      <c r="J2213" s="295"/>
    </row>
    <row r="2214" spans="1:10" ht="13.5">
      <c r="A2214" s="280"/>
      <c r="B2214" s="335"/>
      <c r="C2214" s="313"/>
      <c r="D2214" s="316"/>
      <c r="E2214" s="315"/>
      <c r="F2214" s="283"/>
      <c r="G2214" s="314"/>
      <c r="H2214" s="316"/>
      <c r="I2214" s="314"/>
      <c r="J2214" s="318"/>
    </row>
    <row r="2215" spans="2:10" ht="13.5">
      <c r="B2215" s="320"/>
      <c r="C2215" s="394"/>
      <c r="D2215" s="326"/>
      <c r="E2215" s="327"/>
      <c r="F2215" s="273"/>
      <c r="G2215" s="326"/>
      <c r="H2215" s="294"/>
      <c r="I2215" s="396"/>
      <c r="J2215" s="295"/>
    </row>
    <row r="2216" spans="2:10" ht="13.5">
      <c r="B2216" s="320"/>
      <c r="C2216" s="394"/>
      <c r="D2216" s="326"/>
      <c r="E2216" s="327"/>
      <c r="F2216" s="273"/>
      <c r="G2216" s="326"/>
      <c r="H2216" s="294"/>
      <c r="I2216" s="396"/>
      <c r="J2216" s="295"/>
    </row>
    <row r="2217" spans="2:10" ht="13.5">
      <c r="B2217" s="320"/>
      <c r="C2217" s="394"/>
      <c r="D2217" s="326"/>
      <c r="E2217" s="327"/>
      <c r="F2217" s="273"/>
      <c r="G2217" s="326"/>
      <c r="H2217" s="294"/>
      <c r="I2217" s="396"/>
      <c r="J2217" s="295"/>
    </row>
    <row r="2218" spans="2:10" ht="13.5">
      <c r="B2218" s="320"/>
      <c r="C2218" s="394"/>
      <c r="D2218" s="326"/>
      <c r="E2218" s="327"/>
      <c r="F2218" s="273"/>
      <c r="G2218" s="326"/>
      <c r="H2218" s="294"/>
      <c r="I2218" s="396"/>
      <c r="J2218" s="295"/>
    </row>
    <row r="2219" spans="1:10" ht="13.5">
      <c r="A2219" s="280"/>
      <c r="B2219" s="335"/>
      <c r="C2219" s="313"/>
      <c r="D2219" s="316"/>
      <c r="E2219" s="315"/>
      <c r="F2219" s="283"/>
      <c r="G2219" s="314"/>
      <c r="H2219" s="316"/>
      <c r="I2219" s="314"/>
      <c r="J2219" s="318"/>
    </row>
    <row r="2220" spans="2:10" ht="13.5">
      <c r="B2220" s="320"/>
      <c r="C2220" s="394"/>
      <c r="D2220" s="326"/>
      <c r="E2220" s="327"/>
      <c r="F2220" s="273"/>
      <c r="G2220" s="326"/>
      <c r="H2220" s="294"/>
      <c r="I2220" s="396"/>
      <c r="J2220" s="295"/>
    </row>
    <row r="2221" spans="2:10" ht="13.5">
      <c r="B2221" s="320"/>
      <c r="C2221" s="394"/>
      <c r="D2221" s="326"/>
      <c r="E2221" s="327"/>
      <c r="F2221" s="273"/>
      <c r="G2221" s="326"/>
      <c r="H2221" s="294"/>
      <c r="I2221" s="396"/>
      <c r="J2221" s="295"/>
    </row>
    <row r="2222" spans="2:10" ht="13.5">
      <c r="B2222" s="320"/>
      <c r="C2222" s="394"/>
      <c r="D2222" s="326"/>
      <c r="E2222" s="327"/>
      <c r="F2222" s="273"/>
      <c r="G2222" s="326"/>
      <c r="H2222" s="294"/>
      <c r="I2222" s="396"/>
      <c r="J2222" s="295"/>
    </row>
    <row r="2223" spans="2:10" ht="13.5">
      <c r="B2223" s="320"/>
      <c r="C2223" s="394"/>
      <c r="D2223" s="326"/>
      <c r="E2223" s="327"/>
      <c r="F2223" s="273"/>
      <c r="G2223" s="326"/>
      <c r="H2223" s="294"/>
      <c r="I2223" s="396"/>
      <c r="J2223" s="295"/>
    </row>
    <row r="2224" spans="1:10" ht="13.5">
      <c r="A2224" s="280"/>
      <c r="B2224" s="335"/>
      <c r="C2224" s="313"/>
      <c r="D2224" s="316"/>
      <c r="E2224" s="315"/>
      <c r="F2224" s="283"/>
      <c r="G2224" s="314"/>
      <c r="H2224" s="316"/>
      <c r="I2224" s="314"/>
      <c r="J2224" s="318"/>
    </row>
    <row r="2225" spans="2:10" ht="13.5">
      <c r="B2225" s="320"/>
      <c r="C2225" s="394"/>
      <c r="D2225" s="326"/>
      <c r="E2225" s="327"/>
      <c r="F2225" s="273"/>
      <c r="G2225" s="326"/>
      <c r="H2225" s="294"/>
      <c r="I2225" s="396"/>
      <c r="J2225" s="295"/>
    </row>
    <row r="2226" spans="2:10" ht="13.5">
      <c r="B2226" s="320"/>
      <c r="C2226" s="394"/>
      <c r="D2226" s="326"/>
      <c r="E2226" s="327"/>
      <c r="F2226" s="273"/>
      <c r="G2226" s="326"/>
      <c r="H2226" s="294"/>
      <c r="I2226" s="396"/>
      <c r="J2226" s="295"/>
    </row>
    <row r="2227" spans="2:10" ht="13.5">
      <c r="B2227" s="320"/>
      <c r="C2227" s="394"/>
      <c r="D2227" s="326"/>
      <c r="E2227" s="327"/>
      <c r="F2227" s="273"/>
      <c r="G2227" s="326"/>
      <c r="H2227" s="294"/>
      <c r="I2227" s="396"/>
      <c r="J2227" s="295"/>
    </row>
    <row r="2228" spans="2:10" ht="13.5">
      <c r="B2228" s="320"/>
      <c r="C2228" s="394"/>
      <c r="D2228" s="326"/>
      <c r="E2228" s="327"/>
      <c r="F2228" s="273"/>
      <c r="G2228" s="326"/>
      <c r="H2228" s="294"/>
      <c r="I2228" s="396"/>
      <c r="J2228" s="295"/>
    </row>
    <row r="2229" spans="1:10" ht="13.5">
      <c r="A2229" s="280"/>
      <c r="B2229" s="335"/>
      <c r="C2229" s="313"/>
      <c r="D2229" s="316"/>
      <c r="E2229" s="315"/>
      <c r="F2229" s="283"/>
      <c r="G2229" s="314"/>
      <c r="H2229" s="316"/>
      <c r="I2229" s="314"/>
      <c r="J2229" s="318"/>
    </row>
    <row r="2230" spans="2:10" ht="13.5">
      <c r="B2230" s="320"/>
      <c r="C2230" s="394"/>
      <c r="D2230" s="326"/>
      <c r="E2230" s="327"/>
      <c r="F2230" s="273"/>
      <c r="G2230" s="326"/>
      <c r="H2230" s="294"/>
      <c r="I2230" s="396"/>
      <c r="J2230" s="295"/>
    </row>
    <row r="2231" spans="2:10" ht="13.5">
      <c r="B2231" s="320"/>
      <c r="C2231" s="394"/>
      <c r="D2231" s="326"/>
      <c r="E2231" s="327"/>
      <c r="F2231" s="273"/>
      <c r="G2231" s="326"/>
      <c r="H2231" s="294"/>
      <c r="I2231" s="396"/>
      <c r="J2231" s="295"/>
    </row>
    <row r="2232" spans="2:10" ht="13.5">
      <c r="B2232" s="320"/>
      <c r="C2232" s="394"/>
      <c r="D2232" s="326"/>
      <c r="E2232" s="327"/>
      <c r="F2232" s="273"/>
      <c r="G2232" s="326"/>
      <c r="H2232" s="294"/>
      <c r="I2232" s="396"/>
      <c r="J2232" s="295"/>
    </row>
    <row r="2233" spans="2:10" ht="13.5">
      <c r="B2233" s="320"/>
      <c r="C2233" s="394"/>
      <c r="D2233" s="326"/>
      <c r="E2233" s="327"/>
      <c r="F2233" s="273"/>
      <c r="G2233" s="326"/>
      <c r="H2233" s="294"/>
      <c r="I2233" s="396"/>
      <c r="J2233" s="295"/>
    </row>
    <row r="2234" spans="1:10" ht="13.5">
      <c r="A2234" s="280"/>
      <c r="B2234" s="335"/>
      <c r="C2234" s="313"/>
      <c r="D2234" s="316"/>
      <c r="E2234" s="315"/>
      <c r="F2234" s="283"/>
      <c r="G2234" s="314"/>
      <c r="H2234" s="316"/>
      <c r="I2234" s="314"/>
      <c r="J2234" s="318"/>
    </row>
    <row r="2235" spans="2:10" ht="13.5">
      <c r="B2235" s="320"/>
      <c r="C2235" s="394"/>
      <c r="D2235" s="326"/>
      <c r="E2235" s="327"/>
      <c r="F2235" s="273"/>
      <c r="G2235" s="326"/>
      <c r="H2235" s="294"/>
      <c r="I2235" s="396"/>
      <c r="J2235" s="295"/>
    </row>
    <row r="2236" spans="2:10" ht="13.5">
      <c r="B2236" s="320"/>
      <c r="C2236" s="394"/>
      <c r="D2236" s="326"/>
      <c r="E2236" s="327"/>
      <c r="F2236" s="273"/>
      <c r="G2236" s="326"/>
      <c r="H2236" s="294"/>
      <c r="I2236" s="396"/>
      <c r="J2236" s="295"/>
    </row>
    <row r="2237" spans="2:10" ht="13.5">
      <c r="B2237" s="320"/>
      <c r="C2237" s="394"/>
      <c r="D2237" s="326"/>
      <c r="E2237" s="327"/>
      <c r="F2237" s="273"/>
      <c r="G2237" s="326"/>
      <c r="H2237" s="294"/>
      <c r="I2237" s="396"/>
      <c r="J2237" s="295"/>
    </row>
    <row r="2238" spans="2:10" ht="13.5">
      <c r="B2238" s="320"/>
      <c r="C2238" s="394"/>
      <c r="D2238" s="326"/>
      <c r="E2238" s="327"/>
      <c r="F2238" s="273"/>
      <c r="G2238" s="326"/>
      <c r="H2238" s="294"/>
      <c r="I2238" s="396"/>
      <c r="J2238" s="295"/>
    </row>
    <row r="2239" spans="1:10" ht="13.5">
      <c r="A2239" s="280"/>
      <c r="B2239" s="335"/>
      <c r="C2239" s="313"/>
      <c r="D2239" s="316"/>
      <c r="E2239" s="315"/>
      <c r="F2239" s="283"/>
      <c r="G2239" s="314"/>
      <c r="H2239" s="316"/>
      <c r="I2239" s="314"/>
      <c r="J2239" s="318"/>
    </row>
    <row r="2240" spans="2:10" ht="13.5">
      <c r="B2240" s="320"/>
      <c r="C2240" s="394"/>
      <c r="D2240" s="326"/>
      <c r="E2240" s="327"/>
      <c r="F2240" s="273"/>
      <c r="G2240" s="326"/>
      <c r="H2240" s="294"/>
      <c r="I2240" s="396"/>
      <c r="J2240" s="295"/>
    </row>
    <row r="2241" spans="2:10" ht="13.5">
      <c r="B2241" s="320"/>
      <c r="C2241" s="394"/>
      <c r="D2241" s="326"/>
      <c r="E2241" s="327"/>
      <c r="F2241" s="273"/>
      <c r="G2241" s="326"/>
      <c r="H2241" s="294"/>
      <c r="I2241" s="396"/>
      <c r="J2241" s="295"/>
    </row>
    <row r="2242" spans="2:10" ht="13.5">
      <c r="B2242" s="320"/>
      <c r="C2242" s="394"/>
      <c r="D2242" s="326"/>
      <c r="E2242" s="327"/>
      <c r="F2242" s="273"/>
      <c r="G2242" s="326"/>
      <c r="H2242" s="294"/>
      <c r="I2242" s="396"/>
      <c r="J2242" s="295"/>
    </row>
    <row r="2243" spans="2:10" ht="13.5">
      <c r="B2243" s="320"/>
      <c r="C2243" s="394"/>
      <c r="D2243" s="326"/>
      <c r="E2243" s="327"/>
      <c r="F2243" s="273"/>
      <c r="G2243" s="326"/>
      <c r="H2243" s="294"/>
      <c r="I2243" s="396"/>
      <c r="J2243" s="295"/>
    </row>
    <row r="2244" spans="1:10" ht="13.5">
      <c r="A2244" s="280"/>
      <c r="B2244" s="335"/>
      <c r="C2244" s="313"/>
      <c r="D2244" s="316"/>
      <c r="E2244" s="315"/>
      <c r="F2244" s="283"/>
      <c r="G2244" s="314"/>
      <c r="H2244" s="316"/>
      <c r="I2244" s="314"/>
      <c r="J2244" s="318"/>
    </row>
    <row r="2245" spans="2:10" ht="13.5">
      <c r="B2245" s="320"/>
      <c r="C2245" s="394"/>
      <c r="D2245" s="326"/>
      <c r="E2245" s="327"/>
      <c r="F2245" s="273"/>
      <c r="G2245" s="326"/>
      <c r="H2245" s="294"/>
      <c r="I2245" s="396"/>
      <c r="J2245" s="295"/>
    </row>
    <row r="2246" spans="2:10" ht="13.5">
      <c r="B2246" s="320"/>
      <c r="C2246" s="394"/>
      <c r="D2246" s="326"/>
      <c r="E2246" s="327"/>
      <c r="F2246" s="273"/>
      <c r="G2246" s="326"/>
      <c r="H2246" s="294"/>
      <c r="I2246" s="396"/>
      <c r="J2246" s="295"/>
    </row>
    <row r="2247" spans="2:10" ht="13.5">
      <c r="B2247" s="320"/>
      <c r="C2247" s="394"/>
      <c r="D2247" s="326"/>
      <c r="E2247" s="327"/>
      <c r="F2247" s="273"/>
      <c r="G2247" s="326"/>
      <c r="H2247" s="294"/>
      <c r="I2247" s="396"/>
      <c r="J2247" s="295"/>
    </row>
    <row r="2248" spans="2:10" ht="13.5">
      <c r="B2248" s="320"/>
      <c r="C2248" s="394"/>
      <c r="D2248" s="326"/>
      <c r="E2248" s="327"/>
      <c r="F2248" s="273"/>
      <c r="G2248" s="326"/>
      <c r="H2248" s="294"/>
      <c r="I2248" s="396"/>
      <c r="J2248" s="295"/>
    </row>
    <row r="2249" spans="1:10" ht="13.5">
      <c r="A2249" s="280"/>
      <c r="B2249" s="335"/>
      <c r="C2249" s="313"/>
      <c r="D2249" s="316"/>
      <c r="E2249" s="315"/>
      <c r="F2249" s="283"/>
      <c r="G2249" s="314"/>
      <c r="H2249" s="316"/>
      <c r="I2249" s="314"/>
      <c r="J2249" s="318"/>
    </row>
    <row r="2250" spans="2:10" ht="13.5">
      <c r="B2250" s="320"/>
      <c r="C2250" s="394"/>
      <c r="D2250" s="326"/>
      <c r="E2250" s="327"/>
      <c r="F2250" s="273"/>
      <c r="G2250" s="326"/>
      <c r="H2250" s="294"/>
      <c r="I2250" s="396"/>
      <c r="J2250" s="295"/>
    </row>
    <row r="2251" spans="2:10" ht="13.5">
      <c r="B2251" s="320"/>
      <c r="C2251" s="394"/>
      <c r="D2251" s="326"/>
      <c r="E2251" s="327"/>
      <c r="F2251" s="273"/>
      <c r="G2251" s="326"/>
      <c r="H2251" s="294"/>
      <c r="I2251" s="396"/>
      <c r="J2251" s="295"/>
    </row>
    <row r="2252" spans="2:10" ht="13.5">
      <c r="B2252" s="320"/>
      <c r="C2252" s="394"/>
      <c r="D2252" s="326"/>
      <c r="E2252" s="327"/>
      <c r="F2252" s="273"/>
      <c r="G2252" s="326"/>
      <c r="H2252" s="294"/>
      <c r="I2252" s="396"/>
      <c r="J2252" s="295"/>
    </row>
    <row r="2253" spans="2:10" ht="13.5">
      <c r="B2253" s="320"/>
      <c r="C2253" s="394"/>
      <c r="D2253" s="326"/>
      <c r="E2253" s="327"/>
      <c r="F2253" s="273"/>
      <c r="G2253" s="326"/>
      <c r="H2253" s="294"/>
      <c r="I2253" s="396"/>
      <c r="J2253" s="295"/>
    </row>
    <row r="2254" spans="1:10" ht="13.5">
      <c r="A2254" s="280"/>
      <c r="B2254" s="335"/>
      <c r="C2254" s="313"/>
      <c r="D2254" s="316"/>
      <c r="E2254" s="315"/>
      <c r="F2254" s="283"/>
      <c r="G2254" s="314"/>
      <c r="H2254" s="316"/>
      <c r="I2254" s="314"/>
      <c r="J2254" s="318"/>
    </row>
    <row r="2255" spans="2:10" ht="13.5">
      <c r="B2255" s="320"/>
      <c r="C2255" s="394"/>
      <c r="D2255" s="326"/>
      <c r="E2255" s="327"/>
      <c r="F2255" s="273"/>
      <c r="G2255" s="326"/>
      <c r="H2255" s="294"/>
      <c r="I2255" s="396"/>
      <c r="J2255" s="295"/>
    </row>
    <row r="2256" spans="2:10" ht="13.5">
      <c r="B2256" s="320"/>
      <c r="C2256" s="394"/>
      <c r="D2256" s="326"/>
      <c r="E2256" s="327"/>
      <c r="F2256" s="273"/>
      <c r="G2256" s="326"/>
      <c r="H2256" s="294"/>
      <c r="I2256" s="396"/>
      <c r="J2256" s="295"/>
    </row>
    <row r="2257" spans="2:10" ht="13.5">
      <c r="B2257" s="320"/>
      <c r="C2257" s="394"/>
      <c r="D2257" s="326"/>
      <c r="E2257" s="327"/>
      <c r="F2257" s="273"/>
      <c r="G2257" s="326"/>
      <c r="H2257" s="294"/>
      <c r="I2257" s="396"/>
      <c r="J2257" s="295"/>
    </row>
    <row r="2258" spans="2:10" ht="13.5">
      <c r="B2258" s="320"/>
      <c r="C2258" s="394"/>
      <c r="D2258" s="326"/>
      <c r="E2258" s="327"/>
      <c r="F2258" s="273"/>
      <c r="G2258" s="326"/>
      <c r="H2258" s="294"/>
      <c r="I2258" s="396"/>
      <c r="J2258" s="295"/>
    </row>
    <row r="2259" spans="1:10" ht="13.5">
      <c r="A2259" s="280"/>
      <c r="B2259" s="335"/>
      <c r="C2259" s="313"/>
      <c r="D2259" s="316"/>
      <c r="E2259" s="315"/>
      <c r="F2259" s="283"/>
      <c r="G2259" s="314"/>
      <c r="H2259" s="316"/>
      <c r="I2259" s="314"/>
      <c r="J2259" s="318"/>
    </row>
    <row r="2260" spans="2:10" ht="13.5">
      <c r="B2260" s="320"/>
      <c r="C2260" s="394"/>
      <c r="D2260" s="326"/>
      <c r="E2260" s="327"/>
      <c r="F2260" s="273"/>
      <c r="G2260" s="326"/>
      <c r="H2260" s="294"/>
      <c r="I2260" s="396"/>
      <c r="J2260" s="295"/>
    </row>
    <row r="2261" spans="2:10" ht="13.5">
      <c r="B2261" s="320"/>
      <c r="C2261" s="394"/>
      <c r="D2261" s="326"/>
      <c r="E2261" s="327"/>
      <c r="F2261" s="273"/>
      <c r="G2261" s="326"/>
      <c r="H2261" s="294"/>
      <c r="I2261" s="396"/>
      <c r="J2261" s="295"/>
    </row>
    <row r="2262" spans="2:10" ht="13.5">
      <c r="B2262" s="320"/>
      <c r="C2262" s="394"/>
      <c r="D2262" s="326"/>
      <c r="E2262" s="327"/>
      <c r="F2262" s="273"/>
      <c r="G2262" s="326"/>
      <c r="H2262" s="294"/>
      <c r="I2262" s="396"/>
      <c r="J2262" s="295"/>
    </row>
    <row r="2263" spans="2:10" ht="13.5">
      <c r="B2263" s="320"/>
      <c r="C2263" s="394"/>
      <c r="D2263" s="326"/>
      <c r="E2263" s="327"/>
      <c r="F2263" s="273"/>
      <c r="G2263" s="326"/>
      <c r="H2263" s="294"/>
      <c r="I2263" s="396"/>
      <c r="J2263" s="295"/>
    </row>
    <row r="2264" spans="1:10" ht="13.5">
      <c r="A2264" s="280"/>
      <c r="B2264" s="335"/>
      <c r="C2264" s="313"/>
      <c r="D2264" s="316"/>
      <c r="E2264" s="315"/>
      <c r="F2264" s="283"/>
      <c r="G2264" s="314"/>
      <c r="H2264" s="316"/>
      <c r="I2264" s="314"/>
      <c r="J2264" s="318"/>
    </row>
    <row r="2265" spans="2:10" ht="13.5">
      <c r="B2265" s="320"/>
      <c r="C2265" s="394"/>
      <c r="D2265" s="326"/>
      <c r="E2265" s="327"/>
      <c r="F2265" s="273"/>
      <c r="G2265" s="326"/>
      <c r="H2265" s="294"/>
      <c r="I2265" s="396"/>
      <c r="J2265" s="295"/>
    </row>
    <row r="2266" spans="2:10" ht="13.5">
      <c r="B2266" s="320"/>
      <c r="C2266" s="394"/>
      <c r="D2266" s="326"/>
      <c r="E2266" s="327"/>
      <c r="F2266" s="273"/>
      <c r="G2266" s="326"/>
      <c r="H2266" s="294"/>
      <c r="I2266" s="396"/>
      <c r="J2266" s="295"/>
    </row>
    <row r="2267" spans="2:10" ht="13.5">
      <c r="B2267" s="320"/>
      <c r="C2267" s="394"/>
      <c r="D2267" s="326"/>
      <c r="E2267" s="327"/>
      <c r="F2267" s="273"/>
      <c r="G2267" s="326"/>
      <c r="H2267" s="294"/>
      <c r="I2267" s="396"/>
      <c r="J2267" s="295"/>
    </row>
    <row r="2268" spans="2:10" ht="13.5">
      <c r="B2268" s="320"/>
      <c r="C2268" s="394"/>
      <c r="D2268" s="326"/>
      <c r="E2268" s="327"/>
      <c r="F2268" s="273"/>
      <c r="G2268" s="326"/>
      <c r="H2268" s="294"/>
      <c r="I2268" s="396"/>
      <c r="J2268" s="295"/>
    </row>
    <row r="2269" spans="1:10" ht="13.5">
      <c r="A2269" s="280"/>
      <c r="B2269" s="335"/>
      <c r="C2269" s="313"/>
      <c r="D2269" s="316"/>
      <c r="E2269" s="315"/>
      <c r="F2269" s="283"/>
      <c r="G2269" s="314"/>
      <c r="H2269" s="316"/>
      <c r="I2269" s="314"/>
      <c r="J2269" s="318"/>
    </row>
    <row r="2270" spans="2:10" ht="13.5">
      <c r="B2270" s="320"/>
      <c r="C2270" s="394"/>
      <c r="D2270" s="326"/>
      <c r="E2270" s="327"/>
      <c r="F2270" s="273"/>
      <c r="G2270" s="326"/>
      <c r="H2270" s="294"/>
      <c r="I2270" s="396"/>
      <c r="J2270" s="295"/>
    </row>
    <row r="2271" spans="2:10" ht="13.5">
      <c r="B2271" s="320"/>
      <c r="C2271" s="394"/>
      <c r="D2271" s="326"/>
      <c r="E2271" s="327"/>
      <c r="F2271" s="273"/>
      <c r="G2271" s="326"/>
      <c r="H2271" s="294"/>
      <c r="I2271" s="396"/>
      <c r="J2271" s="295"/>
    </row>
    <row r="2272" spans="2:10" ht="13.5">
      <c r="B2272" s="320"/>
      <c r="C2272" s="394"/>
      <c r="D2272" s="326"/>
      <c r="E2272" s="327"/>
      <c r="F2272" s="273"/>
      <c r="G2272" s="326"/>
      <c r="H2272" s="294"/>
      <c r="I2272" s="396"/>
      <c r="J2272" s="295"/>
    </row>
    <row r="2273" spans="2:10" ht="13.5">
      <c r="B2273" s="320"/>
      <c r="C2273" s="394"/>
      <c r="D2273" s="326"/>
      <c r="E2273" s="327"/>
      <c r="F2273" s="273"/>
      <c r="G2273" s="326"/>
      <c r="H2273" s="294"/>
      <c r="I2273" s="396"/>
      <c r="J2273" s="295"/>
    </row>
    <row r="2274" spans="1:10" ht="13.5">
      <c r="A2274" s="280"/>
      <c r="B2274" s="335"/>
      <c r="C2274" s="313"/>
      <c r="D2274" s="316"/>
      <c r="E2274" s="315"/>
      <c r="F2274" s="283"/>
      <c r="G2274" s="314"/>
      <c r="H2274" s="316"/>
      <c r="I2274" s="314"/>
      <c r="J2274" s="318"/>
    </row>
    <row r="2275" spans="2:10" ht="13.5">
      <c r="B2275" s="320"/>
      <c r="C2275" s="394"/>
      <c r="D2275" s="326"/>
      <c r="E2275" s="327"/>
      <c r="F2275" s="273"/>
      <c r="G2275" s="326"/>
      <c r="H2275" s="294"/>
      <c r="I2275" s="396"/>
      <c r="J2275" s="295"/>
    </row>
    <row r="2276" spans="2:10" ht="13.5">
      <c r="B2276" s="320"/>
      <c r="C2276" s="394"/>
      <c r="D2276" s="326"/>
      <c r="E2276" s="327"/>
      <c r="F2276" s="273"/>
      <c r="G2276" s="326"/>
      <c r="H2276" s="294"/>
      <c r="I2276" s="396"/>
      <c r="J2276" s="295"/>
    </row>
    <row r="2277" spans="2:10" ht="13.5">
      <c r="B2277" s="320"/>
      <c r="C2277" s="394"/>
      <c r="D2277" s="326"/>
      <c r="E2277" s="327"/>
      <c r="F2277" s="273"/>
      <c r="G2277" s="326"/>
      <c r="H2277" s="294"/>
      <c r="I2277" s="396"/>
      <c r="J2277" s="295"/>
    </row>
    <row r="2278" spans="2:10" ht="13.5">
      <c r="B2278" s="320"/>
      <c r="C2278" s="394"/>
      <c r="D2278" s="326"/>
      <c r="E2278" s="327"/>
      <c r="F2278" s="273"/>
      <c r="G2278" s="326"/>
      <c r="H2278" s="294"/>
      <c r="I2278" s="396"/>
      <c r="J2278" s="295"/>
    </row>
    <row r="2279" spans="1:10" ht="13.5">
      <c r="A2279" s="280"/>
      <c r="B2279" s="335"/>
      <c r="C2279" s="313"/>
      <c r="D2279" s="316"/>
      <c r="E2279" s="315"/>
      <c r="F2279" s="283"/>
      <c r="G2279" s="314"/>
      <c r="H2279" s="316"/>
      <c r="I2279" s="314"/>
      <c r="J2279" s="318"/>
    </row>
    <row r="2280" spans="2:10" ht="13.5">
      <c r="B2280" s="320"/>
      <c r="C2280" s="394"/>
      <c r="D2280" s="326"/>
      <c r="E2280" s="327"/>
      <c r="F2280" s="273"/>
      <c r="G2280" s="326"/>
      <c r="H2280" s="294"/>
      <c r="I2280" s="396"/>
      <c r="J2280" s="295"/>
    </row>
    <row r="2281" spans="2:10" ht="13.5">
      <c r="B2281" s="320"/>
      <c r="C2281" s="394"/>
      <c r="D2281" s="326"/>
      <c r="E2281" s="327"/>
      <c r="F2281" s="273"/>
      <c r="G2281" s="326"/>
      <c r="H2281" s="294"/>
      <c r="I2281" s="396"/>
      <c r="J2281" s="295"/>
    </row>
    <row r="2282" spans="2:10" ht="13.5">
      <c r="B2282" s="320"/>
      <c r="C2282" s="394"/>
      <c r="D2282" s="326"/>
      <c r="E2282" s="327"/>
      <c r="F2282" s="273"/>
      <c r="G2282" s="326"/>
      <c r="H2282" s="294"/>
      <c r="I2282" s="396"/>
      <c r="J2282" s="295"/>
    </row>
    <row r="2283" spans="2:10" ht="13.5">
      <c r="B2283" s="320"/>
      <c r="C2283" s="394"/>
      <c r="D2283" s="326"/>
      <c r="E2283" s="327"/>
      <c r="F2283" s="273"/>
      <c r="G2283" s="326"/>
      <c r="H2283" s="294"/>
      <c r="I2283" s="396"/>
      <c r="J2283" s="295"/>
    </row>
    <row r="2284" spans="1:10" ht="13.5">
      <c r="A2284" s="280"/>
      <c r="B2284" s="335"/>
      <c r="C2284" s="313"/>
      <c r="D2284" s="316"/>
      <c r="E2284" s="315"/>
      <c r="F2284" s="283"/>
      <c r="G2284" s="314"/>
      <c r="H2284" s="316"/>
      <c r="I2284" s="314"/>
      <c r="J2284" s="318"/>
    </row>
    <row r="2285" spans="2:10" ht="13.5">
      <c r="B2285" s="320"/>
      <c r="C2285" s="394"/>
      <c r="D2285" s="326"/>
      <c r="E2285" s="327"/>
      <c r="F2285" s="273"/>
      <c r="G2285" s="326"/>
      <c r="H2285" s="294"/>
      <c r="I2285" s="396"/>
      <c r="J2285" s="295"/>
    </row>
    <row r="2286" spans="2:10" ht="13.5">
      <c r="B2286" s="320"/>
      <c r="C2286" s="394"/>
      <c r="D2286" s="326"/>
      <c r="E2286" s="327"/>
      <c r="F2286" s="273"/>
      <c r="G2286" s="326"/>
      <c r="H2286" s="294"/>
      <c r="I2286" s="396"/>
      <c r="J2286" s="295"/>
    </row>
    <row r="2287" spans="2:10" ht="13.5">
      <c r="B2287" s="320"/>
      <c r="C2287" s="394"/>
      <c r="D2287" s="326"/>
      <c r="E2287" s="327"/>
      <c r="F2287" s="273"/>
      <c r="G2287" s="326"/>
      <c r="H2287" s="294"/>
      <c r="I2287" s="396"/>
      <c r="J2287" s="295"/>
    </row>
    <row r="2288" spans="2:10" ht="13.5">
      <c r="B2288" s="320"/>
      <c r="C2288" s="394"/>
      <c r="D2288" s="326"/>
      <c r="E2288" s="327"/>
      <c r="F2288" s="273"/>
      <c r="G2288" s="326"/>
      <c r="H2288" s="294"/>
      <c r="I2288" s="396"/>
      <c r="J2288" s="295"/>
    </row>
    <row r="2289" spans="1:10" ht="13.5">
      <c r="A2289" s="280"/>
      <c r="B2289" s="335"/>
      <c r="C2289" s="313"/>
      <c r="D2289" s="316"/>
      <c r="E2289" s="315"/>
      <c r="F2289" s="283"/>
      <c r="G2289" s="314"/>
      <c r="H2289" s="316"/>
      <c r="I2289" s="314"/>
      <c r="J2289" s="318"/>
    </row>
    <row r="2290" spans="2:10" ht="13.5">
      <c r="B2290" s="320"/>
      <c r="C2290" s="394"/>
      <c r="D2290" s="326"/>
      <c r="E2290" s="327"/>
      <c r="F2290" s="273"/>
      <c r="G2290" s="326"/>
      <c r="H2290" s="294"/>
      <c r="I2290" s="396"/>
      <c r="J2290" s="295"/>
    </row>
    <row r="2291" spans="2:10" ht="13.5">
      <c r="B2291" s="320"/>
      <c r="C2291" s="394"/>
      <c r="D2291" s="326"/>
      <c r="E2291" s="327"/>
      <c r="F2291" s="273"/>
      <c r="G2291" s="326"/>
      <c r="H2291" s="294"/>
      <c r="I2291" s="396"/>
      <c r="J2291" s="295"/>
    </row>
    <row r="2292" spans="2:10" ht="13.5">
      <c r="B2292" s="320"/>
      <c r="C2292" s="394"/>
      <c r="D2292" s="326"/>
      <c r="E2292" s="327"/>
      <c r="F2292" s="273"/>
      <c r="G2292" s="326"/>
      <c r="H2292" s="294"/>
      <c r="I2292" s="396"/>
      <c r="J2292" s="295"/>
    </row>
    <row r="2293" spans="2:10" ht="13.5">
      <c r="B2293" s="320"/>
      <c r="C2293" s="394"/>
      <c r="D2293" s="326"/>
      <c r="E2293" s="327"/>
      <c r="F2293" s="273"/>
      <c r="G2293" s="326"/>
      <c r="H2293" s="294"/>
      <c r="I2293" s="396"/>
      <c r="J2293" s="295"/>
    </row>
    <row r="2294" spans="1:10" ht="13.5">
      <c r="A2294" s="280"/>
      <c r="B2294" s="335"/>
      <c r="C2294" s="313"/>
      <c r="D2294" s="316"/>
      <c r="E2294" s="315"/>
      <c r="F2294" s="283"/>
      <c r="G2294" s="314"/>
      <c r="H2294" s="316"/>
      <c r="I2294" s="314"/>
      <c r="J2294" s="318"/>
    </row>
    <row r="2295" spans="2:10" ht="13.5">
      <c r="B2295" s="320"/>
      <c r="C2295" s="394"/>
      <c r="D2295" s="326"/>
      <c r="E2295" s="327"/>
      <c r="F2295" s="273"/>
      <c r="G2295" s="326"/>
      <c r="H2295" s="294"/>
      <c r="I2295" s="396"/>
      <c r="J2295" s="295"/>
    </row>
    <row r="2296" spans="2:10" ht="13.5">
      <c r="B2296" s="320"/>
      <c r="C2296" s="394"/>
      <c r="D2296" s="326"/>
      <c r="E2296" s="327"/>
      <c r="F2296" s="273"/>
      <c r="G2296" s="326"/>
      <c r="H2296" s="294"/>
      <c r="I2296" s="396"/>
      <c r="J2296" s="295"/>
    </row>
    <row r="2297" spans="2:10" ht="13.5">
      <c r="B2297" s="320"/>
      <c r="C2297" s="394"/>
      <c r="D2297" s="326"/>
      <c r="E2297" s="327"/>
      <c r="F2297" s="273"/>
      <c r="G2297" s="326"/>
      <c r="H2297" s="294"/>
      <c r="I2297" s="396"/>
      <c r="J2297" s="295"/>
    </row>
    <row r="2298" spans="2:10" ht="13.5">
      <c r="B2298" s="320"/>
      <c r="C2298" s="394"/>
      <c r="D2298" s="326"/>
      <c r="E2298" s="327"/>
      <c r="F2298" s="273"/>
      <c r="G2298" s="326"/>
      <c r="H2298" s="294"/>
      <c r="I2298" s="396"/>
      <c r="J2298" s="295"/>
    </row>
    <row r="2299" spans="1:10" ht="13.5">
      <c r="A2299" s="280"/>
      <c r="B2299" s="335"/>
      <c r="C2299" s="313"/>
      <c r="D2299" s="316"/>
      <c r="E2299" s="315"/>
      <c r="F2299" s="283"/>
      <c r="G2299" s="314"/>
      <c r="H2299" s="316"/>
      <c r="I2299" s="314"/>
      <c r="J2299" s="318"/>
    </row>
    <row r="2300" spans="2:10" ht="13.5">
      <c r="B2300" s="320"/>
      <c r="C2300" s="394"/>
      <c r="D2300" s="326"/>
      <c r="E2300" s="327"/>
      <c r="F2300" s="273"/>
      <c r="G2300" s="326"/>
      <c r="H2300" s="294"/>
      <c r="I2300" s="396"/>
      <c r="J2300" s="295"/>
    </row>
    <row r="2301" spans="1:10" ht="13.5">
      <c r="A2301" s="280"/>
      <c r="B2301" s="335"/>
      <c r="C2301" s="313"/>
      <c r="D2301" s="316"/>
      <c r="E2301" s="315"/>
      <c r="F2301" s="283"/>
      <c r="G2301" s="314"/>
      <c r="H2301" s="316"/>
      <c r="I2301" s="314"/>
      <c r="J2301" s="318"/>
    </row>
    <row r="2302" spans="2:10" ht="13.5">
      <c r="B2302" s="320"/>
      <c r="C2302" s="394"/>
      <c r="D2302" s="326"/>
      <c r="E2302" s="327"/>
      <c r="F2302" s="273"/>
      <c r="G2302" s="326"/>
      <c r="H2302" s="294"/>
      <c r="I2302" s="396"/>
      <c r="J2302" s="295"/>
    </row>
    <row r="2303" spans="1:10" ht="13.5">
      <c r="A2303" s="280"/>
      <c r="B2303" s="335"/>
      <c r="C2303" s="313"/>
      <c r="D2303" s="316"/>
      <c r="E2303" s="315"/>
      <c r="F2303" s="283"/>
      <c r="G2303" s="314"/>
      <c r="H2303" s="316"/>
      <c r="I2303" s="314"/>
      <c r="J2303" s="318"/>
    </row>
    <row r="2304" spans="2:10" ht="13.5">
      <c r="B2304" s="320"/>
      <c r="C2304" s="394"/>
      <c r="D2304" s="326"/>
      <c r="E2304" s="327"/>
      <c r="F2304" s="273"/>
      <c r="G2304" s="326"/>
      <c r="H2304" s="294"/>
      <c r="I2304" s="396"/>
      <c r="J2304" s="295"/>
    </row>
    <row r="2305" spans="2:10" ht="13.5">
      <c r="B2305" s="320"/>
      <c r="C2305" s="394"/>
      <c r="D2305" s="326"/>
      <c r="E2305" s="327"/>
      <c r="F2305" s="273"/>
      <c r="G2305" s="326"/>
      <c r="H2305" s="294"/>
      <c r="I2305" s="396"/>
      <c r="J2305" s="295"/>
    </row>
    <row r="2306" spans="2:10" ht="13.5">
      <c r="B2306" s="320"/>
      <c r="C2306" s="394"/>
      <c r="D2306" s="326"/>
      <c r="E2306" s="327"/>
      <c r="F2306" s="273"/>
      <c r="G2306" s="326"/>
      <c r="H2306" s="294"/>
      <c r="I2306" s="396"/>
      <c r="J2306" s="295"/>
    </row>
    <row r="2307" spans="1:10" ht="13.5">
      <c r="A2307" s="280"/>
      <c r="B2307" s="335"/>
      <c r="C2307" s="313"/>
      <c r="D2307" s="316"/>
      <c r="E2307" s="315"/>
      <c r="F2307" s="283"/>
      <c r="G2307" s="314"/>
      <c r="H2307" s="316"/>
      <c r="I2307" s="314"/>
      <c r="J2307" s="318"/>
    </row>
    <row r="2308" spans="2:10" ht="13.5">
      <c r="B2308" s="320"/>
      <c r="C2308" s="394"/>
      <c r="D2308" s="326"/>
      <c r="E2308" s="327"/>
      <c r="F2308" s="273"/>
      <c r="G2308" s="326"/>
      <c r="H2308" s="294"/>
      <c r="I2308" s="396"/>
      <c r="J2308" s="295"/>
    </row>
    <row r="2309" spans="2:10" ht="13.5">
      <c r="B2309" s="320"/>
      <c r="C2309" s="394"/>
      <c r="D2309" s="326"/>
      <c r="E2309" s="327"/>
      <c r="F2309" s="273"/>
      <c r="G2309" s="326"/>
      <c r="H2309" s="294"/>
      <c r="I2309" s="396"/>
      <c r="J2309" s="295"/>
    </row>
    <row r="2310" spans="1:10" ht="13.5">
      <c r="A2310" s="280"/>
      <c r="B2310" s="335"/>
      <c r="C2310" s="313"/>
      <c r="D2310" s="316"/>
      <c r="E2310" s="315"/>
      <c r="F2310" s="283"/>
      <c r="G2310" s="314"/>
      <c r="H2310" s="316"/>
      <c r="I2310" s="314"/>
      <c r="J2310" s="318"/>
    </row>
    <row r="2311" spans="2:10" ht="13.5">
      <c r="B2311" s="320"/>
      <c r="C2311" s="394"/>
      <c r="D2311" s="326"/>
      <c r="E2311" s="327"/>
      <c r="F2311" s="273"/>
      <c r="G2311" s="326"/>
      <c r="H2311" s="294"/>
      <c r="I2311" s="396"/>
      <c r="J2311" s="295"/>
    </row>
    <row r="2312" spans="1:10" ht="13.5">
      <c r="A2312" s="280"/>
      <c r="B2312" s="335"/>
      <c r="C2312" s="313"/>
      <c r="D2312" s="316"/>
      <c r="E2312" s="315"/>
      <c r="F2312" s="283"/>
      <c r="G2312" s="314"/>
      <c r="H2312" s="316"/>
      <c r="I2312" s="314"/>
      <c r="J2312" s="318"/>
    </row>
    <row r="2313" spans="2:10" ht="13.5">
      <c r="B2313" s="320"/>
      <c r="C2313" s="394"/>
      <c r="D2313" s="326"/>
      <c r="E2313" s="327"/>
      <c r="F2313" s="273"/>
      <c r="G2313" s="326"/>
      <c r="H2313" s="294"/>
      <c r="I2313" s="396"/>
      <c r="J2313" s="295"/>
    </row>
    <row r="2314" spans="2:10" ht="13.5">
      <c r="B2314" s="320"/>
      <c r="C2314" s="394"/>
      <c r="D2314" s="326"/>
      <c r="E2314" s="327"/>
      <c r="F2314" s="273"/>
      <c r="G2314" s="326"/>
      <c r="H2314" s="294"/>
      <c r="I2314" s="396"/>
      <c r="J2314" s="295"/>
    </row>
    <row r="2315" spans="2:10" ht="13.5">
      <c r="B2315" s="320"/>
      <c r="C2315" s="394"/>
      <c r="D2315" s="326"/>
      <c r="E2315" s="327"/>
      <c r="F2315" s="273"/>
      <c r="G2315" s="326"/>
      <c r="H2315" s="294"/>
      <c r="I2315" s="396"/>
      <c r="J2315" s="295"/>
    </row>
    <row r="2316" spans="2:10" ht="13.5">
      <c r="B2316" s="320"/>
      <c r="C2316" s="394"/>
      <c r="D2316" s="326"/>
      <c r="E2316" s="327"/>
      <c r="F2316" s="273"/>
      <c r="G2316" s="326"/>
      <c r="H2316" s="294"/>
      <c r="I2316" s="396"/>
      <c r="J2316" s="295"/>
    </row>
    <row r="2317" spans="2:10" ht="13.5">
      <c r="B2317" s="320"/>
      <c r="C2317" s="394"/>
      <c r="D2317" s="326"/>
      <c r="E2317" s="327"/>
      <c r="F2317" s="273"/>
      <c r="G2317" s="326"/>
      <c r="H2317" s="294"/>
      <c r="I2317" s="396"/>
      <c r="J2317" s="295"/>
    </row>
    <row r="2318" spans="2:10" ht="13.5">
      <c r="B2318" s="320"/>
      <c r="C2318" s="394"/>
      <c r="D2318" s="326"/>
      <c r="E2318" s="327"/>
      <c r="F2318" s="273"/>
      <c r="G2318" s="326"/>
      <c r="H2318" s="294"/>
      <c r="I2318" s="396"/>
      <c r="J2318" s="295"/>
    </row>
    <row r="2319" spans="2:10" ht="13.5">
      <c r="B2319" s="320"/>
      <c r="C2319" s="394"/>
      <c r="D2319" s="326"/>
      <c r="E2319" s="327"/>
      <c r="F2319" s="273"/>
      <c r="G2319" s="326"/>
      <c r="H2319" s="294"/>
      <c r="I2319" s="396"/>
      <c r="J2319" s="295"/>
    </row>
    <row r="2320" spans="2:10" ht="13.5">
      <c r="B2320" s="320"/>
      <c r="C2320" s="394"/>
      <c r="D2320" s="326"/>
      <c r="E2320" s="327"/>
      <c r="F2320" s="273"/>
      <c r="G2320" s="326"/>
      <c r="H2320" s="294"/>
      <c r="I2320" s="396"/>
      <c r="J2320" s="295"/>
    </row>
    <row r="2321" spans="1:10" ht="13.5">
      <c r="A2321" s="280"/>
      <c r="B2321" s="335"/>
      <c r="C2321" s="313"/>
      <c r="D2321" s="316"/>
      <c r="E2321" s="315"/>
      <c r="F2321" s="283"/>
      <c r="G2321" s="314"/>
      <c r="H2321" s="316"/>
      <c r="I2321" s="314"/>
      <c r="J2321" s="318"/>
    </row>
    <row r="2322" spans="2:10" ht="13.5">
      <c r="B2322" s="320"/>
      <c r="C2322" s="394"/>
      <c r="D2322" s="326"/>
      <c r="F2322" s="273"/>
      <c r="G2322" s="326"/>
      <c r="H2322" s="294"/>
      <c r="I2322" s="396"/>
      <c r="J2322" s="295"/>
    </row>
    <row r="2323" spans="1:10" ht="13.5">
      <c r="A2323" s="280"/>
      <c r="B2323" s="335"/>
      <c r="C2323" s="313"/>
      <c r="D2323" s="316"/>
      <c r="E2323" s="315"/>
      <c r="F2323" s="283"/>
      <c r="G2323" s="314"/>
      <c r="H2323" s="316"/>
      <c r="I2323" s="314"/>
      <c r="J2323" s="318"/>
    </row>
    <row r="2324" spans="2:10" ht="13.5">
      <c r="B2324" s="320"/>
      <c r="C2324" s="394"/>
      <c r="D2324" s="326"/>
      <c r="E2324" s="406"/>
      <c r="F2324" s="273"/>
      <c r="G2324" s="326"/>
      <c r="H2324" s="294"/>
      <c r="I2324" s="396"/>
      <c r="J2324" s="295"/>
    </row>
    <row r="2325" spans="1:10" ht="13.5">
      <c r="A2325" s="280"/>
      <c r="B2325" s="335"/>
      <c r="C2325" s="313"/>
      <c r="D2325" s="316"/>
      <c r="E2325" s="315"/>
      <c r="F2325" s="283"/>
      <c r="G2325" s="314"/>
      <c r="H2325" s="316"/>
      <c r="I2325" s="314"/>
      <c r="J2325" s="318"/>
    </row>
    <row r="2326" spans="2:10" ht="13.5">
      <c r="B2326" s="320"/>
      <c r="C2326" s="325"/>
      <c r="D2326" s="326"/>
      <c r="E2326" s="407"/>
      <c r="F2326" s="273"/>
      <c r="G2326" s="326"/>
      <c r="H2326" s="291"/>
      <c r="I2326" s="273"/>
      <c r="J2326" s="408"/>
    </row>
    <row r="2327" spans="2:10" ht="13.5">
      <c r="B2327" s="320"/>
      <c r="C2327" s="325"/>
      <c r="D2327" s="326"/>
      <c r="E2327" s="327"/>
      <c r="F2327" s="273"/>
      <c r="G2327" s="326"/>
      <c r="H2327" s="291"/>
      <c r="I2327" s="273"/>
      <c r="J2327" s="408"/>
    </row>
    <row r="2328" spans="2:10" ht="13.5">
      <c r="B2328" s="320"/>
      <c r="C2328" s="325"/>
      <c r="D2328" s="326"/>
      <c r="E2328" s="327"/>
      <c r="F2328" s="273"/>
      <c r="G2328" s="326"/>
      <c r="H2328" s="291"/>
      <c r="I2328" s="273"/>
      <c r="J2328" s="408"/>
    </row>
    <row r="2329" spans="1:10" ht="13.5">
      <c r="A2329" s="280"/>
      <c r="B2329" s="335"/>
      <c r="C2329" s="313"/>
      <c r="D2329" s="316"/>
      <c r="E2329" s="315"/>
      <c r="F2329" s="283"/>
      <c r="G2329" s="314"/>
      <c r="H2329" s="316"/>
      <c r="I2329" s="314"/>
      <c r="J2329" s="318"/>
    </row>
    <row r="2330" spans="2:10" ht="13.5">
      <c r="B2330" s="320"/>
      <c r="C2330" s="394"/>
      <c r="D2330" s="326"/>
      <c r="E2330" s="327"/>
      <c r="F2330" s="273"/>
      <c r="G2330" s="326"/>
      <c r="H2330" s="294"/>
      <c r="I2330" s="396"/>
      <c r="J2330" s="295"/>
    </row>
    <row r="2331" spans="2:10" ht="13.5">
      <c r="B2331" s="320"/>
      <c r="C2331" s="394"/>
      <c r="D2331" s="326"/>
      <c r="E2331" s="327"/>
      <c r="F2331" s="273"/>
      <c r="G2331" s="326"/>
      <c r="H2331" s="294"/>
      <c r="I2331" s="396"/>
      <c r="J2331" s="295"/>
    </row>
    <row r="2332" spans="2:10" ht="13.5">
      <c r="B2332" s="320"/>
      <c r="C2332" s="394"/>
      <c r="D2332" s="326"/>
      <c r="E2332" s="327"/>
      <c r="F2332" s="273"/>
      <c r="G2332" s="326"/>
      <c r="H2332" s="294"/>
      <c r="I2332" s="396"/>
      <c r="J2332" s="295"/>
    </row>
    <row r="2333" spans="2:10" ht="13.5">
      <c r="B2333" s="320"/>
      <c r="C2333" s="394"/>
      <c r="D2333" s="326"/>
      <c r="E2333" s="327"/>
      <c r="F2333" s="273"/>
      <c r="G2333" s="326"/>
      <c r="H2333" s="294"/>
      <c r="I2333" s="396"/>
      <c r="J2333" s="295"/>
    </row>
    <row r="2334" spans="2:10" ht="13.5">
      <c r="B2334" s="320"/>
      <c r="C2334" s="394"/>
      <c r="D2334" s="326"/>
      <c r="E2334" s="327"/>
      <c r="F2334" s="273"/>
      <c r="G2334" s="326"/>
      <c r="H2334" s="294"/>
      <c r="I2334" s="396"/>
      <c r="J2334" s="295"/>
    </row>
    <row r="2335" spans="2:10" ht="13.5">
      <c r="B2335" s="320"/>
      <c r="C2335" s="394"/>
      <c r="D2335" s="326"/>
      <c r="E2335" s="327"/>
      <c r="F2335" s="273"/>
      <c r="G2335" s="326"/>
      <c r="H2335" s="294"/>
      <c r="I2335" s="396"/>
      <c r="J2335" s="295"/>
    </row>
    <row r="2336" spans="2:10" ht="13.5">
      <c r="B2336" s="320"/>
      <c r="C2336" s="394"/>
      <c r="D2336" s="326"/>
      <c r="E2336" s="327"/>
      <c r="F2336" s="273"/>
      <c r="G2336" s="326"/>
      <c r="H2336" s="294"/>
      <c r="I2336" s="396"/>
      <c r="J2336" s="295"/>
    </row>
    <row r="2337" spans="2:10" ht="13.5">
      <c r="B2337" s="320"/>
      <c r="C2337" s="394"/>
      <c r="D2337" s="326"/>
      <c r="E2337" s="327"/>
      <c r="F2337" s="273"/>
      <c r="G2337" s="326"/>
      <c r="H2337" s="294"/>
      <c r="I2337" s="396"/>
      <c r="J2337" s="295"/>
    </row>
    <row r="2338" spans="2:10" ht="13.5">
      <c r="B2338" s="320"/>
      <c r="C2338" s="394"/>
      <c r="D2338" s="326"/>
      <c r="E2338" s="327"/>
      <c r="F2338" s="273"/>
      <c r="G2338" s="326"/>
      <c r="H2338" s="294"/>
      <c r="I2338" s="396"/>
      <c r="J2338" s="295"/>
    </row>
    <row r="2339" spans="2:10" ht="13.5">
      <c r="B2339" s="320"/>
      <c r="C2339" s="394"/>
      <c r="D2339" s="326"/>
      <c r="E2339" s="327"/>
      <c r="F2339" s="273"/>
      <c r="G2339" s="326"/>
      <c r="H2339" s="294"/>
      <c r="I2339" s="396"/>
      <c r="J2339" s="295"/>
    </row>
    <row r="2340" spans="2:10" ht="13.5">
      <c r="B2340" s="320"/>
      <c r="C2340" s="394"/>
      <c r="D2340" s="326"/>
      <c r="E2340" s="327"/>
      <c r="F2340" s="273"/>
      <c r="G2340" s="326"/>
      <c r="H2340" s="294"/>
      <c r="I2340" s="396"/>
      <c r="J2340" s="295"/>
    </row>
    <row r="2341" spans="2:10" ht="13.5">
      <c r="B2341" s="320"/>
      <c r="C2341" s="394"/>
      <c r="D2341" s="326"/>
      <c r="E2341" s="327"/>
      <c r="F2341" s="273"/>
      <c r="G2341" s="326"/>
      <c r="H2341" s="294"/>
      <c r="I2341" s="396"/>
      <c r="J2341" s="295"/>
    </row>
    <row r="2342" spans="1:10" ht="13.5">
      <c r="A2342" s="280"/>
      <c r="B2342" s="335"/>
      <c r="C2342" s="313"/>
      <c r="D2342" s="316"/>
      <c r="E2342" s="315"/>
      <c r="F2342" s="283"/>
      <c r="G2342" s="314"/>
      <c r="H2342" s="316"/>
      <c r="I2342" s="314"/>
      <c r="J2342" s="318"/>
    </row>
    <row r="2343" spans="2:10" ht="13.5">
      <c r="B2343" s="320"/>
      <c r="C2343" s="394"/>
      <c r="D2343" s="326"/>
      <c r="E2343" s="327"/>
      <c r="F2343" s="332"/>
      <c r="G2343" s="326"/>
      <c r="H2343" s="294"/>
      <c r="I2343" s="396"/>
      <c r="J2343" s="295"/>
    </row>
    <row r="2344" spans="2:10" ht="13.5">
      <c r="B2344" s="320"/>
      <c r="C2344" s="394"/>
      <c r="D2344" s="326"/>
      <c r="E2344" s="327"/>
      <c r="F2344" s="409"/>
      <c r="G2344" s="326"/>
      <c r="H2344" s="294"/>
      <c r="I2344" s="396"/>
      <c r="J2344" s="295"/>
    </row>
    <row r="2345" spans="2:10" ht="13.5">
      <c r="B2345" s="320"/>
      <c r="C2345" s="394"/>
      <c r="D2345" s="326"/>
      <c r="E2345" s="327"/>
      <c r="F2345" s="409"/>
      <c r="G2345" s="326"/>
      <c r="H2345" s="294"/>
      <c r="I2345" s="396"/>
      <c r="J2345" s="295"/>
    </row>
    <row r="2346" spans="1:10" ht="13.5">
      <c r="A2346" s="280"/>
      <c r="B2346" s="335"/>
      <c r="C2346" s="313"/>
      <c r="D2346" s="316"/>
      <c r="E2346" s="315"/>
      <c r="F2346" s="280"/>
      <c r="G2346" s="314"/>
      <c r="H2346" s="316"/>
      <c r="I2346" s="314"/>
      <c r="J2346" s="318"/>
    </row>
    <row r="2347" spans="2:10" ht="13.5">
      <c r="B2347" s="320"/>
      <c r="C2347" s="394"/>
      <c r="D2347" s="326"/>
      <c r="E2347" s="327"/>
      <c r="F2347" s="332"/>
      <c r="G2347" s="326"/>
      <c r="H2347" s="294"/>
      <c r="I2347" s="396"/>
      <c r="J2347" s="295"/>
    </row>
    <row r="2348" spans="2:10" ht="13.5">
      <c r="B2348" s="320"/>
      <c r="C2348" s="394"/>
      <c r="D2348" s="326"/>
      <c r="E2348" s="327"/>
      <c r="F2348" s="332"/>
      <c r="G2348" s="326"/>
      <c r="H2348" s="294"/>
      <c r="I2348" s="396"/>
      <c r="J2348" s="295"/>
    </row>
    <row r="2349" spans="2:10" ht="13.5">
      <c r="B2349" s="320"/>
      <c r="C2349" s="394"/>
      <c r="D2349" s="326"/>
      <c r="E2349" s="327"/>
      <c r="F2349" s="332"/>
      <c r="G2349" s="326"/>
      <c r="H2349" s="294"/>
      <c r="I2349" s="396"/>
      <c r="J2349" s="295"/>
    </row>
    <row r="2350" spans="1:10" ht="13.5">
      <c r="A2350" s="280"/>
      <c r="B2350" s="335"/>
      <c r="C2350" s="313"/>
      <c r="D2350" s="316"/>
      <c r="E2350" s="315"/>
      <c r="F2350" s="280"/>
      <c r="G2350" s="314"/>
      <c r="H2350" s="316"/>
      <c r="I2350" s="314"/>
      <c r="J2350" s="318"/>
    </row>
    <row r="2351" spans="2:10" ht="13.5">
      <c r="B2351" s="320"/>
      <c r="C2351" s="394"/>
      <c r="D2351" s="326"/>
      <c r="E2351" s="327"/>
      <c r="F2351" s="332"/>
      <c r="G2351" s="326"/>
      <c r="H2351" s="294"/>
      <c r="I2351" s="396"/>
      <c r="J2351" s="295"/>
    </row>
    <row r="2352" spans="1:10" ht="13.5">
      <c r="A2352" s="280"/>
      <c r="B2352" s="335"/>
      <c r="C2352" s="313"/>
      <c r="D2352" s="316"/>
      <c r="E2352" s="315"/>
      <c r="F2352" s="280"/>
      <c r="G2352" s="314"/>
      <c r="H2352" s="316"/>
      <c r="I2352" s="314"/>
      <c r="J2352" s="318"/>
    </row>
    <row r="2353" spans="2:10" ht="13.5">
      <c r="B2353" s="320"/>
      <c r="C2353" s="394"/>
      <c r="D2353" s="326"/>
      <c r="E2353" s="406"/>
      <c r="F2353" s="332"/>
      <c r="G2353" s="326"/>
      <c r="H2353" s="294"/>
      <c r="I2353" s="396"/>
      <c r="J2353" s="295"/>
    </row>
    <row r="2354" spans="2:10" ht="13.5">
      <c r="B2354" s="320"/>
      <c r="C2354" s="394"/>
      <c r="D2354" s="326"/>
      <c r="E2354" s="406"/>
      <c r="F2354" s="332"/>
      <c r="G2354" s="326"/>
      <c r="H2354" s="294"/>
      <c r="I2354" s="396"/>
      <c r="J2354" s="295"/>
    </row>
    <row r="2355" spans="2:10" ht="13.5">
      <c r="B2355" s="320"/>
      <c r="C2355" s="394"/>
      <c r="D2355" s="326"/>
      <c r="E2355" s="406"/>
      <c r="F2355" s="332"/>
      <c r="G2355" s="326"/>
      <c r="H2355" s="294"/>
      <c r="I2355" s="396"/>
      <c r="J2355" s="295"/>
    </row>
    <row r="2356" spans="1:10" ht="13.5">
      <c r="A2356" s="280"/>
      <c r="B2356" s="335"/>
      <c r="C2356" s="313"/>
      <c r="D2356" s="316"/>
      <c r="E2356" s="315"/>
      <c r="F2356" s="280"/>
      <c r="G2356" s="314"/>
      <c r="H2356" s="316"/>
      <c r="I2356" s="314"/>
      <c r="J2356" s="318"/>
    </row>
    <row r="2357" spans="2:10" ht="13.5">
      <c r="B2357" s="320"/>
      <c r="C2357" s="394"/>
      <c r="D2357" s="326"/>
      <c r="E2357" s="406"/>
      <c r="F2357" s="332"/>
      <c r="G2357" s="326"/>
      <c r="H2357" s="294"/>
      <c r="I2357" s="396"/>
      <c r="J2357" s="295"/>
    </row>
    <row r="2358" spans="1:10" ht="13.5">
      <c r="A2358" s="280"/>
      <c r="B2358" s="335"/>
      <c r="C2358" s="313"/>
      <c r="D2358" s="316"/>
      <c r="E2358" s="315"/>
      <c r="F2358" s="280"/>
      <c r="G2358" s="314"/>
      <c r="H2358" s="316"/>
      <c r="I2358" s="314"/>
      <c r="J2358" s="318"/>
    </row>
    <row r="2359" spans="2:10" ht="13.5">
      <c r="B2359" s="320"/>
      <c r="C2359" s="394"/>
      <c r="D2359" s="326"/>
      <c r="E2359" s="406"/>
      <c r="F2359" s="332"/>
      <c r="G2359" s="326"/>
      <c r="H2359" s="294"/>
      <c r="I2359" s="396"/>
      <c r="J2359" s="295"/>
    </row>
    <row r="2360" spans="1:10" ht="13.5">
      <c r="A2360" s="280"/>
      <c r="B2360" s="335"/>
      <c r="C2360" s="313"/>
      <c r="D2360" s="316"/>
      <c r="E2360" s="315"/>
      <c r="F2360" s="280"/>
      <c r="G2360" s="314"/>
      <c r="H2360" s="316"/>
      <c r="I2360" s="314"/>
      <c r="J2360" s="318"/>
    </row>
    <row r="2361" spans="2:10" ht="13.5">
      <c r="B2361" s="399"/>
      <c r="C2361" s="394"/>
      <c r="D2361" s="395"/>
      <c r="E2361" s="406"/>
      <c r="F2361" s="332"/>
      <c r="G2361" s="395"/>
      <c r="H2361" s="294"/>
      <c r="I2361" s="396"/>
      <c r="J2361" s="295"/>
    </row>
    <row r="2362" spans="1:10" ht="13.5">
      <c r="A2362" s="280"/>
      <c r="B2362" s="335"/>
      <c r="C2362" s="313"/>
      <c r="D2362" s="316"/>
      <c r="E2362" s="315"/>
      <c r="F2362" s="280"/>
      <c r="G2362" s="314"/>
      <c r="H2362" s="316"/>
      <c r="I2362" s="314"/>
      <c r="J2362" s="318"/>
    </row>
    <row r="2363" spans="2:10" ht="13.5">
      <c r="B2363" s="320"/>
      <c r="C2363" s="394"/>
      <c r="D2363" s="326"/>
      <c r="E2363" s="406"/>
      <c r="F2363" s="332"/>
      <c r="G2363" s="326"/>
      <c r="H2363" s="294"/>
      <c r="I2363" s="396"/>
      <c r="J2363" s="295"/>
    </row>
    <row r="2364" spans="2:10" ht="13.5">
      <c r="B2364" s="320"/>
      <c r="C2364" s="394"/>
      <c r="D2364" s="326"/>
      <c r="E2364" s="406"/>
      <c r="F2364" s="332"/>
      <c r="G2364" s="326"/>
      <c r="H2364" s="294"/>
      <c r="I2364" s="396"/>
      <c r="J2364" s="295"/>
    </row>
    <row r="2365" spans="2:10" ht="13.5">
      <c r="B2365" s="320"/>
      <c r="C2365" s="394"/>
      <c r="D2365" s="326"/>
      <c r="E2365" s="406"/>
      <c r="F2365" s="332"/>
      <c r="G2365" s="326"/>
      <c r="H2365" s="294"/>
      <c r="I2365" s="396"/>
      <c r="J2365" s="295"/>
    </row>
    <row r="2366" spans="2:10" ht="13.5">
      <c r="B2366" s="399"/>
      <c r="C2366" s="394"/>
      <c r="D2366" s="326"/>
      <c r="E2366" s="406"/>
      <c r="F2366" s="332"/>
      <c r="G2366" s="326"/>
      <c r="H2366" s="294"/>
      <c r="I2366" s="396"/>
      <c r="J2366" s="295"/>
    </row>
    <row r="2367" spans="2:10" ht="13.5">
      <c r="B2367" s="399"/>
      <c r="C2367" s="394"/>
      <c r="D2367" s="326"/>
      <c r="E2367" s="406"/>
      <c r="F2367" s="332"/>
      <c r="G2367" s="326"/>
      <c r="H2367" s="294"/>
      <c r="I2367" s="396"/>
      <c r="J2367" s="295"/>
    </row>
    <row r="2368" spans="1:10" ht="13.5">
      <c r="A2368" s="280"/>
      <c r="B2368" s="335"/>
      <c r="C2368" s="313"/>
      <c r="D2368" s="316"/>
      <c r="E2368" s="315"/>
      <c r="F2368" s="280"/>
      <c r="G2368" s="314"/>
      <c r="H2368" s="316"/>
      <c r="I2368" s="314"/>
      <c r="J2368" s="318"/>
    </row>
    <row r="2369" spans="2:10" ht="13.5">
      <c r="B2369" s="320"/>
      <c r="C2369" s="394"/>
      <c r="D2369" s="326"/>
      <c r="E2369" s="406"/>
      <c r="F2369" s="332"/>
      <c r="G2369" s="326"/>
      <c r="H2369" s="294"/>
      <c r="I2369" s="396"/>
      <c r="J2369" s="295"/>
    </row>
    <row r="2370" spans="1:10" ht="13.5">
      <c r="A2370" s="280"/>
      <c r="B2370" s="335"/>
      <c r="C2370" s="313"/>
      <c r="D2370" s="316"/>
      <c r="E2370" s="315"/>
      <c r="F2370" s="280"/>
      <c r="G2370" s="314"/>
      <c r="H2370" s="316"/>
      <c r="I2370" s="314"/>
      <c r="J2370" s="318"/>
    </row>
    <row r="2371" spans="2:10" ht="13.5">
      <c r="B2371" s="320"/>
      <c r="C2371" s="394"/>
      <c r="D2371" s="326"/>
      <c r="E2371" s="406"/>
      <c r="F2371" s="332"/>
      <c r="G2371" s="326"/>
      <c r="H2371" s="294"/>
      <c r="I2371" s="396"/>
      <c r="J2371" s="295"/>
    </row>
    <row r="2372" spans="2:10" ht="13.5">
      <c r="B2372" s="320"/>
      <c r="C2372" s="394"/>
      <c r="D2372" s="326"/>
      <c r="E2372" s="406"/>
      <c r="F2372" s="332"/>
      <c r="G2372" s="326"/>
      <c r="H2372" s="294"/>
      <c r="I2372" s="396"/>
      <c r="J2372" s="295"/>
    </row>
    <row r="2373" spans="2:10" ht="13.5">
      <c r="B2373" s="320"/>
      <c r="C2373" s="394"/>
      <c r="D2373" s="326"/>
      <c r="E2373" s="406"/>
      <c r="F2373" s="332"/>
      <c r="G2373" s="326"/>
      <c r="H2373" s="294"/>
      <c r="I2373" s="396"/>
      <c r="J2373" s="295"/>
    </row>
    <row r="2374" spans="1:10" ht="13.5">
      <c r="A2374" s="280"/>
      <c r="B2374" s="335"/>
      <c r="C2374" s="313"/>
      <c r="D2374" s="316"/>
      <c r="E2374" s="315"/>
      <c r="F2374" s="280"/>
      <c r="G2374" s="314"/>
      <c r="H2374" s="316"/>
      <c r="I2374" s="314"/>
      <c r="J2374" s="318"/>
    </row>
    <row r="2375" spans="2:10" ht="13.5">
      <c r="B2375" s="320"/>
      <c r="C2375" s="394"/>
      <c r="D2375" s="326"/>
      <c r="E2375" s="406"/>
      <c r="F2375" s="332"/>
      <c r="G2375" s="326"/>
      <c r="H2375" s="294"/>
      <c r="I2375" s="396"/>
      <c r="J2375" s="295"/>
    </row>
    <row r="2376" spans="1:10" ht="13.5">
      <c r="A2376" s="280"/>
      <c r="B2376" s="335"/>
      <c r="C2376" s="313"/>
      <c r="D2376" s="316"/>
      <c r="E2376" s="315"/>
      <c r="F2376" s="280"/>
      <c r="G2376" s="314"/>
      <c r="H2376" s="316"/>
      <c r="I2376" s="314"/>
      <c r="J2376" s="318"/>
    </row>
    <row r="2377" spans="2:10" ht="13.5">
      <c r="B2377" s="320"/>
      <c r="C2377" s="394"/>
      <c r="D2377" s="326"/>
      <c r="E2377" s="406"/>
      <c r="F2377" s="332"/>
      <c r="G2377" s="326"/>
      <c r="H2377" s="294"/>
      <c r="I2377" s="396"/>
      <c r="J2377" s="295"/>
    </row>
    <row r="2378" spans="1:10" ht="13.5">
      <c r="A2378" s="280"/>
      <c r="B2378" s="335"/>
      <c r="C2378" s="313"/>
      <c r="D2378" s="316"/>
      <c r="E2378" s="315"/>
      <c r="F2378" s="280"/>
      <c r="G2378" s="314"/>
      <c r="H2378" s="316"/>
      <c r="I2378" s="314"/>
      <c r="J2378" s="318"/>
    </row>
    <row r="2379" spans="2:10" ht="13.5">
      <c r="B2379" s="320"/>
      <c r="C2379" s="394"/>
      <c r="D2379" s="326"/>
      <c r="E2379" s="406"/>
      <c r="F2379" s="332"/>
      <c r="G2379" s="326"/>
      <c r="H2379" s="294"/>
      <c r="I2379" s="396"/>
      <c r="J2379" s="295"/>
    </row>
    <row r="2380" spans="2:10" ht="13.5">
      <c r="B2380" s="320"/>
      <c r="C2380" s="394"/>
      <c r="D2380" s="326"/>
      <c r="E2380" s="406"/>
      <c r="F2380" s="332"/>
      <c r="G2380" s="326"/>
      <c r="H2380" s="294"/>
      <c r="I2380" s="396"/>
      <c r="J2380" s="295"/>
    </row>
    <row r="2381" spans="2:10" ht="13.5">
      <c r="B2381" s="320"/>
      <c r="C2381" s="394"/>
      <c r="D2381" s="326"/>
      <c r="E2381" s="406"/>
      <c r="F2381" s="332"/>
      <c r="G2381" s="326"/>
      <c r="H2381" s="294"/>
      <c r="I2381" s="396"/>
      <c r="J2381" s="295"/>
    </row>
    <row r="2382" spans="1:10" ht="13.5">
      <c r="A2382" s="280"/>
      <c r="B2382" s="335"/>
      <c r="C2382" s="313"/>
      <c r="D2382" s="316"/>
      <c r="E2382" s="315"/>
      <c r="F2382" s="280"/>
      <c r="G2382" s="314"/>
      <c r="H2382" s="316"/>
      <c r="I2382" s="314"/>
      <c r="J2382" s="318"/>
    </row>
    <row r="2383" spans="2:10" ht="13.5">
      <c r="B2383" s="320"/>
      <c r="C2383" s="394"/>
      <c r="D2383" s="326"/>
      <c r="E2383" s="406"/>
      <c r="F2383" s="332"/>
      <c r="G2383" s="326"/>
      <c r="H2383" s="294"/>
      <c r="I2383" s="396"/>
      <c r="J2383" s="295"/>
    </row>
    <row r="2384" spans="1:10" ht="13.5">
      <c r="A2384" s="280"/>
      <c r="B2384" s="335"/>
      <c r="C2384" s="313"/>
      <c r="D2384" s="316"/>
      <c r="E2384" s="315"/>
      <c r="F2384" s="280"/>
      <c r="G2384" s="314"/>
      <c r="H2384" s="316"/>
      <c r="I2384" s="314"/>
      <c r="J2384" s="318"/>
    </row>
    <row r="2385" spans="2:10" ht="13.5">
      <c r="B2385" s="399"/>
      <c r="C2385" s="410"/>
      <c r="D2385" s="411"/>
      <c r="E2385" s="412"/>
      <c r="F2385" s="332"/>
      <c r="G2385" s="411"/>
      <c r="H2385" s="413"/>
      <c r="I2385" s="414"/>
      <c r="J2385" s="415"/>
    </row>
    <row r="2386" spans="2:10" ht="13.5">
      <c r="B2386" s="399"/>
      <c r="C2386" s="410"/>
      <c r="D2386" s="411"/>
      <c r="E2386" s="412"/>
      <c r="F2386" s="332"/>
      <c r="G2386" s="411"/>
      <c r="H2386" s="413"/>
      <c r="I2386" s="414"/>
      <c r="J2386" s="415"/>
    </row>
    <row r="2387" spans="2:10" ht="13.5">
      <c r="B2387" s="399"/>
      <c r="C2387" s="410"/>
      <c r="D2387" s="411"/>
      <c r="E2387" s="412"/>
      <c r="F2387" s="332"/>
      <c r="G2387" s="411"/>
      <c r="H2387" s="413"/>
      <c r="I2387" s="414"/>
      <c r="J2387" s="415"/>
    </row>
    <row r="2388" spans="1:10" ht="13.5">
      <c r="A2388" s="280"/>
      <c r="B2388" s="335"/>
      <c r="C2388" s="313"/>
      <c r="D2388" s="316"/>
      <c r="E2388" s="315"/>
      <c r="F2388" s="280"/>
      <c r="G2388" s="314"/>
      <c r="H2388" s="316"/>
      <c r="I2388" s="314"/>
      <c r="J2388" s="318"/>
    </row>
    <row r="2389" spans="2:10" ht="13.5">
      <c r="B2389" s="394"/>
      <c r="C2389" s="416"/>
      <c r="D2389" s="395"/>
      <c r="E2389" s="406"/>
      <c r="F2389" s="332"/>
      <c r="G2389" s="395"/>
      <c r="H2389" s="294"/>
      <c r="I2389" s="396"/>
      <c r="J2389" s="295"/>
    </row>
    <row r="2390" spans="2:10" ht="13.5">
      <c r="B2390" s="394"/>
      <c r="C2390" s="394"/>
      <c r="D2390" s="395"/>
      <c r="E2390" s="406"/>
      <c r="F2390" s="332"/>
      <c r="G2390" s="395"/>
      <c r="H2390" s="294"/>
      <c r="I2390" s="396"/>
      <c r="J2390" s="295"/>
    </row>
    <row r="2391" spans="1:10" ht="13.5">
      <c r="A2391" s="280"/>
      <c r="B2391" s="335"/>
      <c r="C2391" s="313"/>
      <c r="D2391" s="316"/>
      <c r="E2391" s="315"/>
      <c r="F2391" s="280"/>
      <c r="G2391" s="314"/>
      <c r="H2391" s="316"/>
      <c r="I2391" s="314"/>
      <c r="J2391" s="391"/>
    </row>
    <row r="2392" spans="2:10" ht="13.5">
      <c r="B2392" s="394"/>
      <c r="C2392" s="246"/>
      <c r="D2392" s="395"/>
      <c r="E2392" s="406"/>
      <c r="F2392" s="332"/>
      <c r="G2392" s="395"/>
      <c r="H2392" s="294"/>
      <c r="I2392" s="396"/>
      <c r="J2392" s="295"/>
    </row>
    <row r="2393" spans="1:10" ht="13.5">
      <c r="A2393" s="417"/>
      <c r="B2393" s="335"/>
      <c r="C2393" s="313"/>
      <c r="D2393" s="316"/>
      <c r="E2393" s="315"/>
      <c r="F2393" s="280"/>
      <c r="G2393" s="314"/>
      <c r="H2393" s="316"/>
      <c r="I2393" s="314"/>
      <c r="J2393" s="391"/>
    </row>
    <row r="2394" spans="2:10" ht="13.5">
      <c r="B2394" s="416"/>
      <c r="C2394" s="394"/>
      <c r="D2394" s="395"/>
      <c r="E2394" s="406"/>
      <c r="F2394" s="332"/>
      <c r="G2394" s="395"/>
      <c r="H2394" s="294"/>
      <c r="I2394" s="396"/>
      <c r="J2394" s="295"/>
    </row>
    <row r="2395" spans="2:10" ht="13.5">
      <c r="B2395" s="416"/>
      <c r="C2395" s="394"/>
      <c r="D2395" s="395"/>
      <c r="E2395" s="406"/>
      <c r="F2395" s="332"/>
      <c r="G2395" s="395"/>
      <c r="H2395" s="294"/>
      <c r="I2395" s="396"/>
      <c r="J2395" s="295"/>
    </row>
    <row r="2396" spans="1:10" ht="13.5">
      <c r="A2396" s="417"/>
      <c r="B2396" s="335"/>
      <c r="C2396" s="313"/>
      <c r="D2396" s="316"/>
      <c r="E2396" s="315"/>
      <c r="F2396" s="280"/>
      <c r="G2396" s="314"/>
      <c r="H2396" s="316"/>
      <c r="I2396" s="314"/>
      <c r="J2396" s="391"/>
    </row>
    <row r="2397" spans="2:10" ht="13.5">
      <c r="B2397" s="416"/>
      <c r="C2397" s="394"/>
      <c r="D2397" s="395"/>
      <c r="E2397" s="406"/>
      <c r="F2397" s="396"/>
      <c r="G2397" s="395"/>
      <c r="H2397" s="294"/>
      <c r="I2397" s="396"/>
      <c r="J2397" s="295"/>
    </row>
    <row r="2398" spans="1:10" ht="13.5">
      <c r="A2398" s="417"/>
      <c r="B2398" s="335"/>
      <c r="C2398" s="313"/>
      <c r="D2398" s="316"/>
      <c r="E2398" s="315"/>
      <c r="F2398" s="280"/>
      <c r="G2398" s="314"/>
      <c r="H2398" s="316"/>
      <c r="I2398" s="314"/>
      <c r="J2398" s="391"/>
    </row>
    <row r="2399" spans="2:10" ht="13.5">
      <c r="B2399" s="416"/>
      <c r="C2399" s="394"/>
      <c r="D2399" s="395"/>
      <c r="E2399" s="406"/>
      <c r="F2399" s="396"/>
      <c r="G2399" s="395"/>
      <c r="H2399" s="294"/>
      <c r="I2399" s="396"/>
      <c r="J2399" s="295"/>
    </row>
    <row r="2400" spans="2:10" ht="13.5">
      <c r="B2400" s="399"/>
      <c r="C2400" s="410"/>
      <c r="D2400" s="395"/>
      <c r="E2400" s="406"/>
      <c r="F2400" s="396"/>
      <c r="G2400" s="411"/>
      <c r="H2400" s="294"/>
      <c r="I2400" s="396"/>
      <c r="J2400" s="415"/>
    </row>
    <row r="2401" spans="2:10" ht="13.5">
      <c r="B2401" s="399"/>
      <c r="C2401" s="410"/>
      <c r="D2401" s="395"/>
      <c r="E2401" s="406"/>
      <c r="F2401" s="396"/>
      <c r="G2401" s="395"/>
      <c r="H2401" s="294"/>
      <c r="I2401" s="396"/>
      <c r="J2401" s="415"/>
    </row>
    <row r="2402" spans="1:10" ht="13.5">
      <c r="A2402" s="417"/>
      <c r="B2402" s="335"/>
      <c r="C2402" s="313"/>
      <c r="D2402" s="316"/>
      <c r="E2402" s="315"/>
      <c r="F2402" s="280"/>
      <c r="G2402" s="314"/>
      <c r="H2402" s="316"/>
      <c r="I2402" s="314"/>
      <c r="J2402" s="391"/>
    </row>
    <row r="2403" spans="2:10" ht="13.5">
      <c r="B2403" s="416"/>
      <c r="C2403" s="394"/>
      <c r="D2403" s="395"/>
      <c r="E2403" s="406"/>
      <c r="F2403" s="396"/>
      <c r="G2403" s="395"/>
      <c r="H2403" s="294"/>
      <c r="I2403" s="396"/>
      <c r="J2403" s="295"/>
    </row>
    <row r="2404" spans="2:10" ht="13.5">
      <c r="B2404" s="416"/>
      <c r="C2404" s="394"/>
      <c r="D2404" s="395"/>
      <c r="E2404" s="406"/>
      <c r="F2404" s="396"/>
      <c r="G2404" s="395"/>
      <c r="H2404" s="294"/>
      <c r="I2404" s="396"/>
      <c r="J2404" s="295"/>
    </row>
    <row r="2405" spans="2:10" ht="13.5">
      <c r="B2405" s="416"/>
      <c r="C2405" s="394"/>
      <c r="D2405" s="395"/>
      <c r="E2405" s="406"/>
      <c r="F2405" s="396"/>
      <c r="G2405" s="395"/>
      <c r="H2405" s="294"/>
      <c r="I2405" s="396"/>
      <c r="J2405" s="295"/>
    </row>
    <row r="2406" spans="1:10" ht="13.5">
      <c r="A2406" s="417"/>
      <c r="B2406" s="335"/>
      <c r="C2406" s="313"/>
      <c r="D2406" s="316"/>
      <c r="E2406" s="315"/>
      <c r="F2406" s="280"/>
      <c r="G2406" s="314"/>
      <c r="H2406" s="316"/>
      <c r="I2406" s="314"/>
      <c r="J2406" s="391"/>
    </row>
    <row r="2407" spans="2:10" ht="13.5">
      <c r="B2407" s="416"/>
      <c r="C2407" s="394"/>
      <c r="D2407" s="418"/>
      <c r="E2407" s="406"/>
      <c r="F2407" s="396"/>
      <c r="G2407" s="395"/>
      <c r="H2407" s="294"/>
      <c r="I2407" s="396"/>
      <c r="J2407" s="295"/>
    </row>
    <row r="2408" spans="1:10" ht="13.5">
      <c r="A2408" s="417"/>
      <c r="B2408" s="335"/>
      <c r="C2408" s="313"/>
      <c r="D2408" s="316"/>
      <c r="E2408" s="315"/>
      <c r="F2408" s="280"/>
      <c r="G2408" s="314"/>
      <c r="H2408" s="316"/>
      <c r="I2408" s="314"/>
      <c r="J2408" s="391"/>
    </row>
    <row r="2409" spans="2:10" ht="13.5">
      <c r="B2409" s="416"/>
      <c r="C2409" s="394"/>
      <c r="D2409" s="418"/>
      <c r="E2409" s="406"/>
      <c r="F2409" s="396"/>
      <c r="G2409" s="395"/>
      <c r="H2409" s="294"/>
      <c r="I2409" s="419"/>
      <c r="J2409" s="295"/>
    </row>
    <row r="2410" spans="1:10" ht="13.5">
      <c r="A2410" s="417"/>
      <c r="B2410" s="335"/>
      <c r="C2410" s="313"/>
      <c r="D2410" s="316"/>
      <c r="E2410" s="315"/>
      <c r="F2410" s="280"/>
      <c r="G2410" s="314"/>
      <c r="H2410" s="316"/>
      <c r="I2410" s="314"/>
      <c r="J2410" s="391"/>
    </row>
    <row r="2411" spans="2:10" ht="13.5">
      <c r="B2411" s="416"/>
      <c r="C2411" s="394"/>
      <c r="D2411" s="395"/>
      <c r="E2411" s="406"/>
      <c r="F2411" s="396"/>
      <c r="G2411" s="395"/>
      <c r="H2411" s="396"/>
      <c r="I2411" s="396"/>
      <c r="J2411" s="295"/>
    </row>
    <row r="2412" spans="1:10" ht="13.5">
      <c r="A2412" s="417"/>
      <c r="B2412" s="335"/>
      <c r="C2412" s="313"/>
      <c r="D2412" s="316"/>
      <c r="E2412" s="315"/>
      <c r="F2412" s="280"/>
      <c r="G2412" s="314"/>
      <c r="H2412" s="316"/>
      <c r="I2412" s="314"/>
      <c r="J2412" s="391"/>
    </row>
    <row r="2413" spans="2:10" ht="13.5">
      <c r="B2413" s="416"/>
      <c r="C2413" s="394"/>
      <c r="D2413" s="395"/>
      <c r="E2413" s="406"/>
      <c r="F2413" s="396"/>
      <c r="G2413" s="395"/>
      <c r="H2413" s="396"/>
      <c r="I2413" s="396"/>
      <c r="J2413" s="295"/>
    </row>
    <row r="2414" spans="1:10" ht="13.5">
      <c r="A2414" s="417"/>
      <c r="B2414" s="335"/>
      <c r="C2414" s="313"/>
      <c r="D2414" s="316"/>
      <c r="E2414" s="315"/>
      <c r="F2414" s="280"/>
      <c r="G2414" s="314"/>
      <c r="H2414" s="316"/>
      <c r="I2414" s="314"/>
      <c r="J2414" s="391"/>
    </row>
    <row r="2415" spans="2:10" ht="13.5">
      <c r="B2415" s="416"/>
      <c r="C2415" s="394"/>
      <c r="D2415" s="395"/>
      <c r="E2415" s="406"/>
      <c r="F2415" s="396"/>
      <c r="G2415" s="395"/>
      <c r="H2415" s="396"/>
      <c r="I2415" s="396"/>
      <c r="J2415" s="295"/>
    </row>
    <row r="2416" spans="1:10" ht="13.5">
      <c r="A2416" s="417"/>
      <c r="B2416" s="335"/>
      <c r="C2416" s="313"/>
      <c r="D2416" s="316"/>
      <c r="E2416" s="315"/>
      <c r="F2416" s="280"/>
      <c r="G2416" s="314"/>
      <c r="H2416" s="316"/>
      <c r="I2416" s="314"/>
      <c r="J2416" s="391"/>
    </row>
    <row r="2417" spans="1:10" ht="13.5">
      <c r="A2417" s="295"/>
      <c r="B2417" s="416"/>
      <c r="C2417" s="394"/>
      <c r="D2417" s="395"/>
      <c r="E2417" s="406"/>
      <c r="F2417" s="396"/>
      <c r="G2417" s="395"/>
      <c r="H2417" s="396"/>
      <c r="I2417" s="396"/>
      <c r="J2417" s="295"/>
    </row>
    <row r="2418" spans="1:10" ht="13.5">
      <c r="A2418" s="295"/>
      <c r="B2418" s="416"/>
      <c r="C2418" s="394"/>
      <c r="D2418" s="395"/>
      <c r="E2418" s="406"/>
      <c r="F2418" s="396"/>
      <c r="G2418" s="395"/>
      <c r="H2418" s="396"/>
      <c r="I2418" s="396"/>
      <c r="J2418" s="295"/>
    </row>
    <row r="2419" spans="1:10" ht="13.5">
      <c r="A2419" s="295"/>
      <c r="B2419" s="416"/>
      <c r="C2419" s="394"/>
      <c r="D2419" s="395"/>
      <c r="E2419" s="406"/>
      <c r="F2419" s="396"/>
      <c r="G2419" s="395"/>
      <c r="H2419" s="396"/>
      <c r="I2419" s="396"/>
      <c r="J2419" s="295"/>
    </row>
    <row r="2420" spans="1:10" ht="13.5">
      <c r="A2420" s="295"/>
      <c r="B2420" s="416"/>
      <c r="C2420" s="394"/>
      <c r="D2420" s="395"/>
      <c r="E2420" s="406"/>
      <c r="F2420" s="396"/>
      <c r="G2420" s="395"/>
      <c r="H2420" s="396"/>
      <c r="I2420" s="396"/>
      <c r="J2420" s="295"/>
    </row>
    <row r="2421" spans="1:10" ht="13.5">
      <c r="A2421" s="295"/>
      <c r="B2421" s="416"/>
      <c r="C2421" s="394"/>
      <c r="D2421" s="395"/>
      <c r="E2421" s="406"/>
      <c r="F2421" s="396"/>
      <c r="G2421" s="395"/>
      <c r="H2421" s="396"/>
      <c r="I2421" s="396"/>
      <c r="J2421" s="295"/>
    </row>
    <row r="2422" spans="1:10" ht="13.5">
      <c r="A2422" s="295"/>
      <c r="B2422" s="416"/>
      <c r="C2422" s="394"/>
      <c r="D2422" s="395"/>
      <c r="E2422" s="406"/>
      <c r="F2422" s="396"/>
      <c r="G2422" s="395"/>
      <c r="H2422" s="396"/>
      <c r="I2422" s="396"/>
      <c r="J2422" s="295"/>
    </row>
    <row r="2423" spans="1:10" ht="13.5">
      <c r="A2423" s="295"/>
      <c r="B2423" s="416"/>
      <c r="C2423" s="394"/>
      <c r="D2423" s="395"/>
      <c r="E2423" s="406"/>
      <c r="F2423" s="396"/>
      <c r="G2423" s="395"/>
      <c r="H2423" s="396"/>
      <c r="I2423" s="396"/>
      <c r="J2423" s="295"/>
    </row>
    <row r="2424" spans="1:10" ht="13.5">
      <c r="A2424" s="295"/>
      <c r="B2424" s="416"/>
      <c r="C2424" s="394"/>
      <c r="D2424" s="395"/>
      <c r="E2424" s="406"/>
      <c r="F2424" s="396"/>
      <c r="G2424" s="395"/>
      <c r="H2424" s="396"/>
      <c r="I2424" s="396"/>
      <c r="J2424" s="295"/>
    </row>
    <row r="2425" spans="1:10" ht="13.5">
      <c r="A2425" s="295"/>
      <c r="B2425" s="416"/>
      <c r="C2425" s="394"/>
      <c r="D2425" s="395"/>
      <c r="E2425" s="406"/>
      <c r="F2425" s="396"/>
      <c r="G2425" s="395"/>
      <c r="H2425" s="396"/>
      <c r="I2425" s="396"/>
      <c r="J2425" s="295"/>
    </row>
    <row r="2426" spans="1:10" ht="13.5">
      <c r="A2426" s="295"/>
      <c r="B2426" s="416"/>
      <c r="C2426" s="394"/>
      <c r="D2426" s="395"/>
      <c r="E2426" s="406"/>
      <c r="F2426" s="396"/>
      <c r="G2426" s="395"/>
      <c r="H2426" s="396"/>
      <c r="I2426" s="396"/>
      <c r="J2426" s="295"/>
    </row>
    <row r="2427" spans="1:10" ht="13.5">
      <c r="A2427" s="295"/>
      <c r="B2427" s="416"/>
      <c r="C2427" s="394"/>
      <c r="D2427" s="395"/>
      <c r="E2427" s="406"/>
      <c r="F2427" s="396"/>
      <c r="G2427" s="395"/>
      <c r="H2427" s="396"/>
      <c r="I2427" s="396"/>
      <c r="J2427" s="295"/>
    </row>
    <row r="2428" spans="1:10" ht="13.5">
      <c r="A2428" s="295"/>
      <c r="B2428" s="416"/>
      <c r="C2428" s="394"/>
      <c r="D2428" s="395"/>
      <c r="E2428" s="406"/>
      <c r="F2428" s="396"/>
      <c r="G2428" s="395"/>
      <c r="H2428" s="396"/>
      <c r="I2428" s="396"/>
      <c r="J2428" s="295"/>
    </row>
    <row r="2429" spans="1:10" ht="13.5">
      <c r="A2429" s="295"/>
      <c r="B2429" s="416"/>
      <c r="C2429" s="394"/>
      <c r="D2429" s="395"/>
      <c r="E2429" s="406"/>
      <c r="F2429" s="396"/>
      <c r="G2429" s="395"/>
      <c r="H2429" s="396"/>
      <c r="I2429" s="396"/>
      <c r="J2429" s="295"/>
    </row>
    <row r="2430" spans="1:10" ht="13.5">
      <c r="A2430" s="295"/>
      <c r="B2430" s="416"/>
      <c r="C2430" s="394"/>
      <c r="D2430" s="395"/>
      <c r="E2430" s="406"/>
      <c r="F2430" s="396"/>
      <c r="G2430" s="395"/>
      <c r="H2430" s="396"/>
      <c r="I2430" s="396"/>
      <c r="J2430" s="295"/>
    </row>
    <row r="2431" spans="1:10" ht="13.5">
      <c r="A2431" s="295"/>
      <c r="B2431" s="416"/>
      <c r="C2431" s="394"/>
      <c r="D2431" s="395"/>
      <c r="E2431" s="406"/>
      <c r="F2431" s="396"/>
      <c r="G2431" s="395"/>
      <c r="H2431" s="396"/>
      <c r="I2431" s="396"/>
      <c r="J2431" s="295"/>
    </row>
    <row r="2432" spans="1:10" ht="13.5">
      <c r="A2432" s="417"/>
      <c r="B2432" s="335"/>
      <c r="C2432" s="313"/>
      <c r="D2432" s="316"/>
      <c r="E2432" s="315"/>
      <c r="F2432" s="280"/>
      <c r="G2432" s="314"/>
      <c r="H2432" s="316"/>
      <c r="I2432" s="314"/>
      <c r="J2432" s="391"/>
    </row>
    <row r="2433" spans="1:10" ht="13.5">
      <c r="A2433" s="295"/>
      <c r="B2433" s="416"/>
      <c r="C2433" s="394"/>
      <c r="D2433" s="395"/>
      <c r="E2433" s="406"/>
      <c r="F2433" s="396"/>
      <c r="G2433" s="395"/>
      <c r="H2433" s="294"/>
      <c r="I2433" s="396"/>
      <c r="J2433" s="295"/>
    </row>
    <row r="2434" spans="1:10" ht="13.5">
      <c r="A2434" s="417"/>
      <c r="B2434" s="335"/>
      <c r="C2434" s="313"/>
      <c r="D2434" s="316"/>
      <c r="E2434" s="315"/>
      <c r="F2434" s="280"/>
      <c r="G2434" s="314"/>
      <c r="H2434" s="316"/>
      <c r="I2434" s="314"/>
      <c r="J2434" s="391"/>
    </row>
    <row r="2435" spans="1:10" ht="13.5">
      <c r="A2435" s="295"/>
      <c r="B2435" s="416"/>
      <c r="C2435" s="394"/>
      <c r="D2435" s="395"/>
      <c r="E2435" s="406"/>
      <c r="F2435" s="396"/>
      <c r="G2435" s="395"/>
      <c r="H2435" s="294"/>
      <c r="I2435" s="396"/>
      <c r="J2435" s="295"/>
    </row>
    <row r="2436" spans="1:10" ht="13.5">
      <c r="A2436" s="417"/>
      <c r="B2436" s="335"/>
      <c r="C2436" s="313"/>
      <c r="D2436" s="316"/>
      <c r="E2436" s="315"/>
      <c r="F2436" s="280"/>
      <c r="G2436" s="314"/>
      <c r="H2436" s="316"/>
      <c r="I2436" s="314"/>
      <c r="J2436" s="391"/>
    </row>
    <row r="2437" spans="1:10" ht="13.5">
      <c r="A2437" s="295"/>
      <c r="B2437" s="416"/>
      <c r="C2437" s="394"/>
      <c r="D2437" s="395"/>
      <c r="E2437" s="406"/>
      <c r="F2437" s="396"/>
      <c r="G2437" s="395"/>
      <c r="H2437" s="294"/>
      <c r="I2437" s="396"/>
      <c r="J2437" s="295"/>
    </row>
    <row r="2438" spans="1:10" ht="13.5">
      <c r="A2438" s="295"/>
      <c r="B2438" s="416"/>
      <c r="C2438" s="394"/>
      <c r="D2438" s="395"/>
      <c r="E2438" s="406"/>
      <c r="F2438" s="396"/>
      <c r="G2438" s="395"/>
      <c r="H2438" s="294"/>
      <c r="I2438" s="396"/>
      <c r="J2438" s="295"/>
    </row>
    <row r="2439" spans="1:10" ht="13.5">
      <c r="A2439" s="295"/>
      <c r="B2439" s="416"/>
      <c r="C2439" s="394"/>
      <c r="D2439" s="395"/>
      <c r="E2439" s="406"/>
      <c r="F2439" s="396"/>
      <c r="G2439" s="395"/>
      <c r="H2439" s="294"/>
      <c r="I2439" s="396"/>
      <c r="J2439" s="295"/>
    </row>
    <row r="2440" spans="1:10" ht="13.5">
      <c r="A2440" s="417"/>
      <c r="B2440" s="335"/>
      <c r="C2440" s="313"/>
      <c r="D2440" s="316"/>
      <c r="E2440" s="315"/>
      <c r="F2440" s="280"/>
      <c r="G2440" s="314"/>
      <c r="H2440" s="316"/>
      <c r="I2440" s="314"/>
      <c r="J2440" s="391"/>
    </row>
    <row r="2441" spans="1:10" ht="13.5">
      <c r="A2441" s="295"/>
      <c r="B2441" s="416"/>
      <c r="C2441" s="394"/>
      <c r="D2441" s="395"/>
      <c r="E2441" s="406"/>
      <c r="F2441" s="396"/>
      <c r="G2441" s="395"/>
      <c r="H2441" s="294"/>
      <c r="I2441" s="396"/>
      <c r="J2441" s="295"/>
    </row>
    <row r="2442" spans="1:10" ht="13.5">
      <c r="A2442" s="295"/>
      <c r="B2442" s="416"/>
      <c r="C2442" s="394"/>
      <c r="D2442" s="395"/>
      <c r="E2442" s="406"/>
      <c r="F2442" s="396"/>
      <c r="G2442" s="395"/>
      <c r="H2442" s="294"/>
      <c r="I2442" s="396"/>
      <c r="J2442" s="295"/>
    </row>
    <row r="2443" spans="1:10" ht="13.5">
      <c r="A2443" s="295"/>
      <c r="B2443" s="416"/>
      <c r="C2443" s="394"/>
      <c r="D2443" s="395"/>
      <c r="E2443" s="406"/>
      <c r="F2443" s="396"/>
      <c r="G2443" s="395"/>
      <c r="H2443" s="294"/>
      <c r="I2443" s="396"/>
      <c r="J2443" s="295"/>
    </row>
    <row r="2444" spans="1:10" ht="13.5">
      <c r="A2444" s="417"/>
      <c r="B2444" s="335"/>
      <c r="C2444" s="313"/>
      <c r="D2444" s="316"/>
      <c r="E2444" s="315"/>
      <c r="F2444" s="280"/>
      <c r="G2444" s="314"/>
      <c r="H2444" s="316"/>
      <c r="I2444" s="314"/>
      <c r="J2444" s="391"/>
    </row>
    <row r="2445" spans="1:10" ht="13.5">
      <c r="A2445" s="295"/>
      <c r="B2445" s="416"/>
      <c r="C2445" s="394"/>
      <c r="D2445" s="395"/>
      <c r="E2445" s="406"/>
      <c r="F2445" s="396"/>
      <c r="G2445" s="395"/>
      <c r="H2445" s="294"/>
      <c r="I2445" s="396"/>
      <c r="J2445" s="2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93"/>
  <sheetViews>
    <sheetView zoomScale="90" zoomScaleNormal="90" zoomScalePageLayoutView="0" workbookViewId="0" topLeftCell="A34">
      <selection activeCell="F12" sqref="F12"/>
    </sheetView>
  </sheetViews>
  <sheetFormatPr defaultColWidth="9.140625" defaultRowHeight="12.75"/>
  <cols>
    <col min="1" max="1" width="2.8515625" style="200" customWidth="1"/>
    <col min="2" max="2" width="14.7109375" style="201" customWidth="1"/>
    <col min="3" max="3" width="30.7109375" style="202" customWidth="1"/>
    <col min="4" max="4" width="7.57421875" style="201" customWidth="1"/>
    <col min="5" max="5" width="11.57421875" style="470" customWidth="1"/>
    <col min="6" max="6" width="29.57421875" style="202" customWidth="1"/>
    <col min="7" max="9" width="12.00390625" style="540" customWidth="1"/>
    <col min="10" max="10" width="12.00390625" style="559" customWidth="1"/>
    <col min="11" max="11" width="11.140625" style="214" customWidth="1"/>
    <col min="12" max="12" width="15.7109375" style="201" customWidth="1"/>
    <col min="13" max="13" width="17.00390625" style="201" customWidth="1"/>
    <col min="14" max="14" width="12.421875" style="201" customWidth="1"/>
    <col min="15" max="15" width="14.8515625" style="201" customWidth="1"/>
    <col min="16" max="16" width="10.57421875" style="201" customWidth="1"/>
    <col min="17" max="17" width="23.7109375" style="201" customWidth="1"/>
    <col min="18" max="18" width="9.140625" style="201" customWidth="1"/>
    <col min="19" max="19" width="27.7109375" style="201" customWidth="1"/>
  </cols>
  <sheetData>
    <row r="1" spans="2:15" ht="12.75">
      <c r="B1" s="202"/>
      <c r="H1" s="541"/>
      <c r="I1" s="541"/>
      <c r="J1" s="553"/>
      <c r="L1" s="200"/>
      <c r="M1" s="200"/>
      <c r="N1" s="200"/>
      <c r="O1" s="200"/>
    </row>
    <row r="2" spans="2:19" ht="23.25" customHeight="1">
      <c r="B2" s="648" t="s">
        <v>155</v>
      </c>
      <c r="C2" s="781"/>
      <c r="D2" s="782"/>
      <c r="E2" s="783"/>
      <c r="F2" s="784"/>
      <c r="G2" s="649"/>
      <c r="H2" s="650"/>
      <c r="I2" s="650"/>
      <c r="J2" s="651"/>
      <c r="K2" s="785"/>
      <c r="L2" s="786"/>
      <c r="M2" s="786"/>
      <c r="N2" s="778"/>
      <c r="O2" s="779"/>
      <c r="R2" s="200"/>
      <c r="S2" s="200"/>
    </row>
    <row r="3" spans="2:19" ht="23.25" customHeight="1">
      <c r="B3" s="648" t="s">
        <v>154</v>
      </c>
      <c r="C3" s="798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78"/>
      <c r="O3" s="779"/>
      <c r="R3" s="200"/>
      <c r="S3" s="200"/>
    </row>
    <row r="4" spans="2:19" ht="33" customHeight="1">
      <c r="B4" s="648" t="s">
        <v>100</v>
      </c>
      <c r="C4" s="787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78"/>
      <c r="O4" s="779"/>
      <c r="R4" s="200"/>
      <c r="S4" s="200"/>
    </row>
    <row r="5" spans="2:19" ht="33" customHeight="1">
      <c r="B5" s="648" t="s">
        <v>504</v>
      </c>
      <c r="C5" s="787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78"/>
      <c r="O5" s="779"/>
      <c r="R5" s="200"/>
      <c r="S5" s="200"/>
    </row>
    <row r="6" spans="2:19" ht="33" customHeight="1" thickBot="1">
      <c r="B6" s="643"/>
      <c r="C6" s="642"/>
      <c r="D6" s="644"/>
      <c r="E6" s="645"/>
      <c r="F6" s="646" t="s">
        <v>505</v>
      </c>
      <c r="G6" s="647">
        <f>'M9_Taux de Change'!E27</f>
        <v>1.2119091258333334</v>
      </c>
      <c r="H6" s="647">
        <f>'M9_Taux de Change'!E42</f>
        <v>0.8798121283333334</v>
      </c>
      <c r="I6" s="647">
        <f>'M9_Taux de Change'!E59</f>
        <v>127.15183119348335</v>
      </c>
      <c r="J6" s="800"/>
      <c r="K6" s="801"/>
      <c r="L6" s="780"/>
      <c r="M6" s="801"/>
      <c r="N6" s="801"/>
      <c r="O6" s="802"/>
      <c r="R6" s="200"/>
      <c r="S6" s="200"/>
    </row>
    <row r="7" spans="2:19" ht="69">
      <c r="B7" s="636" t="s">
        <v>101</v>
      </c>
      <c r="C7" s="637" t="s">
        <v>102</v>
      </c>
      <c r="D7" s="638" t="s">
        <v>435</v>
      </c>
      <c r="E7" s="639" t="s">
        <v>436</v>
      </c>
      <c r="F7" s="637" t="s">
        <v>437</v>
      </c>
      <c r="G7" s="640" t="s">
        <v>438</v>
      </c>
      <c r="H7" s="640" t="s">
        <v>439</v>
      </c>
      <c r="I7" s="640" t="s">
        <v>489</v>
      </c>
      <c r="J7" s="641" t="s">
        <v>440</v>
      </c>
      <c r="K7" s="638" t="s">
        <v>441</v>
      </c>
      <c r="L7" s="638" t="s">
        <v>442</v>
      </c>
      <c r="M7" s="638" t="s">
        <v>443</v>
      </c>
      <c r="N7" s="638" t="s">
        <v>444</v>
      </c>
      <c r="O7" s="638" t="s">
        <v>445</v>
      </c>
      <c r="P7" s="205" t="s">
        <v>446</v>
      </c>
      <c r="Q7" s="206" t="s">
        <v>447</v>
      </c>
      <c r="R7" s="200"/>
      <c r="S7" s="200"/>
    </row>
    <row r="8" spans="2:19" ht="22.5">
      <c r="B8" s="207" t="s">
        <v>18</v>
      </c>
      <c r="C8" s="208" t="s">
        <v>111</v>
      </c>
      <c r="D8" s="209"/>
      <c r="E8" s="473"/>
      <c r="F8" s="208"/>
      <c r="G8" s="543"/>
      <c r="H8" s="543"/>
      <c r="I8" s="543"/>
      <c r="J8" s="554">
        <f>+J9+J13+J17+J22+J25+J28++J32+J36+J40+J46</f>
        <v>0</v>
      </c>
      <c r="K8" s="209"/>
      <c r="L8" s="209"/>
      <c r="M8" s="209"/>
      <c r="N8" s="209"/>
      <c r="O8" s="209"/>
      <c r="P8" s="209"/>
      <c r="Q8" s="210"/>
      <c r="R8" s="200"/>
      <c r="S8" s="200"/>
    </row>
    <row r="9" spans="2:19" ht="22.5">
      <c r="B9" s="734" t="s">
        <v>19</v>
      </c>
      <c r="C9" s="730" t="s">
        <v>112</v>
      </c>
      <c r="D9" s="204"/>
      <c r="E9" s="472"/>
      <c r="F9" s="203"/>
      <c r="G9" s="542">
        <f>SUM(G10:G12)</f>
        <v>0</v>
      </c>
      <c r="H9" s="542">
        <f>SUM(H10:H16)</f>
        <v>0</v>
      </c>
      <c r="I9" s="542">
        <f>SUM(I10:I16)</f>
        <v>0</v>
      </c>
      <c r="J9" s="555">
        <f>SUM(J10:J12)</f>
        <v>0</v>
      </c>
      <c r="K9" s="204"/>
      <c r="L9" s="204"/>
      <c r="M9" s="204"/>
      <c r="N9" s="204"/>
      <c r="O9" s="204"/>
      <c r="P9" s="204"/>
      <c r="Q9" s="213"/>
      <c r="R9" s="200"/>
      <c r="S9" s="200"/>
    </row>
    <row r="10" spans="1:19" ht="12.75">
      <c r="A10" s="214"/>
      <c r="B10" s="215"/>
      <c r="C10" s="216"/>
      <c r="D10" s="217"/>
      <c r="E10" s="468"/>
      <c r="F10" s="216"/>
      <c r="G10" s="544"/>
      <c r="H10" s="544"/>
      <c r="I10" s="544"/>
      <c r="J10" s="556">
        <f>G10/$G$6</f>
        <v>0</v>
      </c>
      <c r="K10" s="468"/>
      <c r="L10" s="217"/>
      <c r="M10" s="219"/>
      <c r="N10" s="217"/>
      <c r="O10" s="218"/>
      <c r="P10" s="217"/>
      <c r="Q10" s="220"/>
      <c r="R10" s="200"/>
      <c r="S10" s="200"/>
    </row>
    <row r="11" spans="1:19" ht="12.75">
      <c r="A11" s="221"/>
      <c r="B11" s="215"/>
      <c r="C11" s="216"/>
      <c r="D11" s="217"/>
      <c r="E11" s="468"/>
      <c r="F11" s="216"/>
      <c r="G11" s="544"/>
      <c r="H11" s="544"/>
      <c r="I11" s="544"/>
      <c r="J11" s="556">
        <f>H11/$H$6</f>
        <v>0</v>
      </c>
      <c r="K11" s="468"/>
      <c r="L11" s="217"/>
      <c r="M11" s="217"/>
      <c r="N11" s="217"/>
      <c r="O11" s="217"/>
      <c r="P11" s="217"/>
      <c r="Q11" s="220"/>
      <c r="R11" s="200"/>
      <c r="S11" s="200"/>
    </row>
    <row r="12" spans="1:19" ht="12.75">
      <c r="A12" s="221"/>
      <c r="B12" s="215"/>
      <c r="C12" s="216"/>
      <c r="D12" s="217"/>
      <c r="E12" s="468"/>
      <c r="F12" s="216"/>
      <c r="G12" s="544"/>
      <c r="H12" s="544"/>
      <c r="I12" s="544"/>
      <c r="J12" s="556">
        <f>I12/$I$6</f>
        <v>0</v>
      </c>
      <c r="K12" s="468"/>
      <c r="L12" s="217"/>
      <c r="M12" s="217"/>
      <c r="N12" s="217"/>
      <c r="O12" s="217"/>
      <c r="P12" s="220"/>
      <c r="Q12" s="220"/>
      <c r="R12" s="200"/>
      <c r="S12" s="200"/>
    </row>
    <row r="13" spans="1:19" ht="12.75">
      <c r="A13" s="221"/>
      <c r="B13" s="211" t="s">
        <v>23</v>
      </c>
      <c r="C13" s="134" t="s">
        <v>113</v>
      </c>
      <c r="D13" s="204"/>
      <c r="E13" s="472"/>
      <c r="F13" s="203"/>
      <c r="G13" s="542">
        <f>SUM(G17:G21)</f>
        <v>0</v>
      </c>
      <c r="H13" s="542">
        <f>SUM(H17:H21)</f>
        <v>0</v>
      </c>
      <c r="I13" s="542">
        <f>SUM(I17:I21)</f>
        <v>0</v>
      </c>
      <c r="J13" s="555">
        <f>SUM(J14:J16)</f>
        <v>0</v>
      </c>
      <c r="K13" s="204"/>
      <c r="L13" s="204"/>
      <c r="M13" s="204"/>
      <c r="N13" s="204"/>
      <c r="O13" s="204"/>
      <c r="P13" s="204"/>
      <c r="Q13" s="213"/>
      <c r="R13" s="200"/>
      <c r="S13" s="200"/>
    </row>
    <row r="14" spans="1:19" ht="12.75">
      <c r="A14" s="221"/>
      <c r="B14" s="237"/>
      <c r="C14" s="163"/>
      <c r="D14" s="217"/>
      <c r="E14" s="468"/>
      <c r="F14" s="216"/>
      <c r="G14" s="544"/>
      <c r="H14" s="544"/>
      <c r="I14" s="544"/>
      <c r="J14" s="556">
        <f>G14/$G$6</f>
        <v>0</v>
      </c>
      <c r="K14" s="217"/>
      <c r="L14" s="217"/>
      <c r="M14" s="217"/>
      <c r="N14" s="217"/>
      <c r="O14" s="217"/>
      <c r="P14" s="217"/>
      <c r="Q14" s="220"/>
      <c r="R14" s="200"/>
      <c r="S14" s="200"/>
    </row>
    <row r="15" spans="1:19" ht="12.75">
      <c r="A15" s="221"/>
      <c r="B15" s="237"/>
      <c r="C15" s="163"/>
      <c r="D15" s="217"/>
      <c r="E15" s="468"/>
      <c r="F15" s="216"/>
      <c r="G15" s="544"/>
      <c r="H15" s="544"/>
      <c r="I15" s="544"/>
      <c r="J15" s="556">
        <f>H15/$H$6</f>
        <v>0</v>
      </c>
      <c r="K15" s="217"/>
      <c r="L15" s="217"/>
      <c r="M15" s="217"/>
      <c r="N15" s="217"/>
      <c r="O15" s="217"/>
      <c r="P15" s="217"/>
      <c r="Q15" s="220"/>
      <c r="R15" s="200"/>
      <c r="S15" s="200"/>
    </row>
    <row r="16" spans="1:19" ht="12.75">
      <c r="A16" s="221"/>
      <c r="B16" s="237"/>
      <c r="C16" s="163"/>
      <c r="D16" s="217"/>
      <c r="E16" s="468"/>
      <c r="F16" s="216"/>
      <c r="G16" s="544"/>
      <c r="H16" s="544"/>
      <c r="I16" s="544"/>
      <c r="J16" s="556">
        <f>G16/$G$6</f>
        <v>0</v>
      </c>
      <c r="K16" s="217"/>
      <c r="L16" s="217"/>
      <c r="M16" s="217"/>
      <c r="N16" s="217"/>
      <c r="O16" s="217"/>
      <c r="P16" s="217"/>
      <c r="Q16" s="220"/>
      <c r="R16" s="200"/>
      <c r="S16" s="200"/>
    </row>
    <row r="17" spans="2:19" ht="22.5">
      <c r="B17" s="211" t="s">
        <v>26</v>
      </c>
      <c r="C17" s="134" t="s">
        <v>114</v>
      </c>
      <c r="D17" s="204"/>
      <c r="E17" s="472"/>
      <c r="F17" s="203"/>
      <c r="G17" s="542">
        <f>SUM(G18:G21)</f>
        <v>0</v>
      </c>
      <c r="H17" s="542">
        <f>SUM(H18:H21)</f>
        <v>0</v>
      </c>
      <c r="I17" s="542">
        <f>SUM(I18:I21)</f>
        <v>0</v>
      </c>
      <c r="J17" s="555">
        <f>SUM(J18:J21)</f>
        <v>0</v>
      </c>
      <c r="K17" s="204"/>
      <c r="L17" s="204"/>
      <c r="M17" s="204"/>
      <c r="N17" s="204"/>
      <c r="O17" s="204"/>
      <c r="P17" s="204"/>
      <c r="Q17" s="213"/>
      <c r="R17" s="200"/>
      <c r="S17" s="200"/>
    </row>
    <row r="18" spans="1:19" ht="12.75">
      <c r="A18" s="221"/>
      <c r="B18" s="215"/>
      <c r="C18" s="216"/>
      <c r="D18" s="217"/>
      <c r="E18" s="468"/>
      <c r="F18" s="222"/>
      <c r="G18" s="544"/>
      <c r="H18" s="544"/>
      <c r="I18" s="544"/>
      <c r="J18" s="556">
        <f>G18/$G$6</f>
        <v>0</v>
      </c>
      <c r="K18" s="468"/>
      <c r="L18" s="217"/>
      <c r="M18" s="217"/>
      <c r="N18" s="217"/>
      <c r="O18" s="217"/>
      <c r="P18" s="217"/>
      <c r="Q18" s="220"/>
      <c r="R18" s="200"/>
      <c r="S18" s="200"/>
    </row>
    <row r="19" spans="1:19" ht="12.75">
      <c r="A19" s="221"/>
      <c r="B19" s="215"/>
      <c r="C19" s="216"/>
      <c r="D19" s="217"/>
      <c r="E19" s="468"/>
      <c r="F19" s="222"/>
      <c r="G19" s="544"/>
      <c r="H19" s="544"/>
      <c r="I19" s="544"/>
      <c r="J19" s="556">
        <f>G19/$G$6</f>
        <v>0</v>
      </c>
      <c r="K19" s="468"/>
      <c r="L19" s="218"/>
      <c r="M19" s="218"/>
      <c r="N19" s="218"/>
      <c r="O19" s="218"/>
      <c r="P19" s="217"/>
      <c r="Q19" s="220"/>
      <c r="R19" s="200"/>
      <c r="S19" s="200"/>
    </row>
    <row r="20" spans="1:19" ht="12.75">
      <c r="A20" s="214"/>
      <c r="B20" s="215"/>
      <c r="C20" s="216"/>
      <c r="D20" s="217"/>
      <c r="E20" s="468"/>
      <c r="F20" s="222"/>
      <c r="G20" s="544"/>
      <c r="H20" s="544"/>
      <c r="I20" s="544"/>
      <c r="J20" s="556">
        <f>H20/$H$6</f>
        <v>0</v>
      </c>
      <c r="K20" s="468"/>
      <c r="L20" s="217"/>
      <c r="M20" s="219"/>
      <c r="N20" s="217"/>
      <c r="O20" s="219"/>
      <c r="P20" s="217"/>
      <c r="Q20" s="220"/>
      <c r="R20" s="200"/>
      <c r="S20" s="200"/>
    </row>
    <row r="21" spans="1:19" ht="12.75">
      <c r="A21" s="214"/>
      <c r="B21" s="215"/>
      <c r="C21" s="216"/>
      <c r="D21" s="217"/>
      <c r="E21" s="468"/>
      <c r="F21" s="222"/>
      <c r="G21" s="544"/>
      <c r="H21" s="544"/>
      <c r="I21" s="544"/>
      <c r="J21" s="556">
        <f>H21/$H$6</f>
        <v>0</v>
      </c>
      <c r="K21" s="468"/>
      <c r="L21" s="217"/>
      <c r="M21" s="219"/>
      <c r="N21" s="217"/>
      <c r="O21" s="219"/>
      <c r="P21" s="217"/>
      <c r="Q21" s="220"/>
      <c r="R21" s="200"/>
      <c r="S21" s="200"/>
    </row>
    <row r="22" spans="2:19" ht="12.75">
      <c r="B22" s="731" t="s">
        <v>29</v>
      </c>
      <c r="C22" s="730" t="s">
        <v>115</v>
      </c>
      <c r="D22" s="204"/>
      <c r="E22" s="472"/>
      <c r="F22" s="203"/>
      <c r="G22" s="542">
        <f>SUM(G23:G24)</f>
        <v>0</v>
      </c>
      <c r="H22" s="542">
        <f>SUM(H23:H24)</f>
        <v>0</v>
      </c>
      <c r="I22" s="542">
        <f>SUM(I23:I24)</f>
        <v>0</v>
      </c>
      <c r="J22" s="555">
        <f>SUM(J23:J24)</f>
        <v>0</v>
      </c>
      <c r="K22" s="204"/>
      <c r="L22" s="204"/>
      <c r="M22" s="204"/>
      <c r="N22" s="204"/>
      <c r="O22" s="204"/>
      <c r="P22" s="204"/>
      <c r="Q22" s="213"/>
      <c r="R22" s="200"/>
      <c r="S22" s="200"/>
    </row>
    <row r="23" spans="1:19" ht="12.75">
      <c r="A23" s="221"/>
      <c r="B23" s="215"/>
      <c r="C23" s="224"/>
      <c r="D23" s="225"/>
      <c r="E23" s="671"/>
      <c r="F23" s="224"/>
      <c r="G23" s="545"/>
      <c r="H23" s="545"/>
      <c r="I23" s="545"/>
      <c r="J23" s="557"/>
      <c r="K23" s="671"/>
      <c r="L23" s="672"/>
      <c r="M23" s="672"/>
      <c r="N23" s="672"/>
      <c r="O23" s="672"/>
      <c r="P23" s="225"/>
      <c r="Q23" s="226"/>
      <c r="R23" s="200"/>
      <c r="S23" s="200"/>
    </row>
    <row r="24" spans="1:19" ht="12.75">
      <c r="A24" s="221"/>
      <c r="B24" s="215"/>
      <c r="C24" s="216"/>
      <c r="D24" s="217"/>
      <c r="E24" s="468"/>
      <c r="F24" s="216"/>
      <c r="G24" s="544"/>
      <c r="H24" s="544"/>
      <c r="I24" s="544"/>
      <c r="J24" s="556">
        <f>G24/$G$6</f>
        <v>0</v>
      </c>
      <c r="K24" s="468"/>
      <c r="L24" s="218"/>
      <c r="M24" s="218"/>
      <c r="N24" s="218"/>
      <c r="O24" s="218"/>
      <c r="P24" s="217"/>
      <c r="Q24" s="220"/>
      <c r="R24" s="200"/>
      <c r="S24" s="200"/>
    </row>
    <row r="25" spans="2:19" ht="22.5">
      <c r="B25" s="731" t="s">
        <v>32</v>
      </c>
      <c r="C25" s="730" t="s">
        <v>116</v>
      </c>
      <c r="D25" s="204"/>
      <c r="E25" s="472"/>
      <c r="F25" s="203"/>
      <c r="G25" s="542">
        <f>SUM(G26:G27)</f>
        <v>0</v>
      </c>
      <c r="H25" s="542">
        <f>SUM(H26:H30)</f>
        <v>0</v>
      </c>
      <c r="I25" s="542">
        <f>SUM(I26:I30)</f>
        <v>0</v>
      </c>
      <c r="J25" s="555">
        <f>SUM(J26:J27)</f>
        <v>0</v>
      </c>
      <c r="K25" s="204"/>
      <c r="L25" s="204"/>
      <c r="M25" s="204"/>
      <c r="N25" s="204"/>
      <c r="O25" s="204"/>
      <c r="P25" s="204"/>
      <c r="Q25" s="213"/>
      <c r="R25" s="200"/>
      <c r="S25" s="200"/>
    </row>
    <row r="26" spans="1:19" ht="12.75">
      <c r="A26" s="214"/>
      <c r="B26" s="215"/>
      <c r="C26" s="216"/>
      <c r="D26" s="217"/>
      <c r="E26" s="468"/>
      <c r="F26" s="216"/>
      <c r="G26" s="544"/>
      <c r="H26" s="544"/>
      <c r="I26" s="544"/>
      <c r="J26" s="556"/>
      <c r="K26" s="468"/>
      <c r="L26" s="217"/>
      <c r="M26" s="217"/>
      <c r="N26" s="217"/>
      <c r="O26" s="217"/>
      <c r="P26" s="217"/>
      <c r="Q26" s="220"/>
      <c r="R26" s="200"/>
      <c r="S26" s="200"/>
    </row>
    <row r="27" spans="2:19" ht="12.75">
      <c r="B27" s="223"/>
      <c r="C27" s="224"/>
      <c r="D27" s="225"/>
      <c r="E27" s="468"/>
      <c r="F27" s="224"/>
      <c r="G27" s="545"/>
      <c r="H27" s="545"/>
      <c r="I27" s="545"/>
      <c r="J27" s="557"/>
      <c r="K27" s="468"/>
      <c r="L27" s="225"/>
      <c r="M27" s="225"/>
      <c r="N27" s="225"/>
      <c r="O27" s="225"/>
      <c r="P27" s="225"/>
      <c r="Q27" s="226"/>
      <c r="R27" s="200"/>
      <c r="S27" s="200"/>
    </row>
    <row r="28" spans="2:19" ht="22.5">
      <c r="B28" s="731" t="s">
        <v>35</v>
      </c>
      <c r="C28" s="730" t="s">
        <v>117</v>
      </c>
      <c r="D28" s="204"/>
      <c r="E28" s="472"/>
      <c r="F28" s="203"/>
      <c r="G28" s="542">
        <f>SUM(G29:G37)</f>
        <v>0</v>
      </c>
      <c r="H28" s="542">
        <f>SUM(H29:H31)</f>
        <v>0</v>
      </c>
      <c r="I28" s="542">
        <f>SUM(I29:I31)</f>
        <v>0</v>
      </c>
      <c r="J28" s="555">
        <f>SUM(J29:J31)</f>
        <v>0</v>
      </c>
      <c r="K28" s="204"/>
      <c r="L28" s="204"/>
      <c r="M28" s="204"/>
      <c r="N28" s="204"/>
      <c r="O28" s="204"/>
      <c r="P28" s="204"/>
      <c r="Q28" s="213"/>
      <c r="R28" s="200"/>
      <c r="S28" s="200"/>
    </row>
    <row r="29" spans="1:19" ht="12.75">
      <c r="A29" s="214"/>
      <c r="B29" s="215"/>
      <c r="C29" s="216"/>
      <c r="D29" s="217"/>
      <c r="E29" s="468"/>
      <c r="F29" s="216"/>
      <c r="G29" s="544"/>
      <c r="H29" s="544"/>
      <c r="I29" s="544"/>
      <c r="J29" s="556"/>
      <c r="K29" s="468"/>
      <c r="L29" s="217"/>
      <c r="M29" s="217"/>
      <c r="N29" s="217"/>
      <c r="O29" s="217"/>
      <c r="P29" s="217"/>
      <c r="Q29" s="220"/>
      <c r="R29" s="200"/>
      <c r="S29" s="200"/>
    </row>
    <row r="30" spans="1:19" ht="12.75">
      <c r="A30" s="214"/>
      <c r="B30" s="215"/>
      <c r="C30" s="216"/>
      <c r="D30" s="217"/>
      <c r="E30" s="468"/>
      <c r="F30" s="216"/>
      <c r="G30" s="544"/>
      <c r="H30" s="544"/>
      <c r="I30" s="544"/>
      <c r="J30" s="556"/>
      <c r="K30" s="468"/>
      <c r="L30" s="217"/>
      <c r="M30" s="217"/>
      <c r="N30" s="217"/>
      <c r="O30" s="217"/>
      <c r="P30" s="217"/>
      <c r="Q30" s="220"/>
      <c r="R30" s="200"/>
      <c r="S30" s="200"/>
    </row>
    <row r="31" spans="1:19" ht="12.75">
      <c r="A31" s="214"/>
      <c r="B31" s="215"/>
      <c r="C31" s="216"/>
      <c r="D31" s="217"/>
      <c r="E31" s="468"/>
      <c r="F31" s="216"/>
      <c r="G31" s="544"/>
      <c r="H31" s="544"/>
      <c r="I31" s="544"/>
      <c r="J31" s="556"/>
      <c r="K31" s="468"/>
      <c r="L31" s="217"/>
      <c r="M31" s="217"/>
      <c r="N31" s="217"/>
      <c r="O31" s="217"/>
      <c r="P31" s="217"/>
      <c r="Q31" s="220"/>
      <c r="R31" s="200"/>
      <c r="S31" s="200"/>
    </row>
    <row r="32" spans="1:19" ht="34.5">
      <c r="A32" s="214"/>
      <c r="B32" s="731" t="s">
        <v>38</v>
      </c>
      <c r="C32" s="730" t="s">
        <v>118</v>
      </c>
      <c r="D32" s="733"/>
      <c r="E32" s="736"/>
      <c r="F32" s="732"/>
      <c r="G32" s="542">
        <f>SUM(G33:G41)</f>
        <v>0</v>
      </c>
      <c r="H32" s="542">
        <f>SUM(H33:H35)</f>
        <v>0</v>
      </c>
      <c r="I32" s="542">
        <f>SUM(I33:I35)</f>
        <v>0</v>
      </c>
      <c r="J32" s="555">
        <f>SUM(J33:J35)</f>
        <v>0</v>
      </c>
      <c r="K32" s="733"/>
      <c r="L32" s="733"/>
      <c r="M32" s="733"/>
      <c r="N32" s="733"/>
      <c r="O32" s="733"/>
      <c r="P32" s="733"/>
      <c r="Q32" s="735"/>
      <c r="R32" s="200"/>
      <c r="S32" s="200"/>
    </row>
    <row r="33" spans="1:19" ht="12.75">
      <c r="A33" s="214"/>
      <c r="B33" s="215"/>
      <c r="C33" s="216"/>
      <c r="D33" s="217"/>
      <c r="E33" s="468"/>
      <c r="F33" s="216"/>
      <c r="G33" s="544"/>
      <c r="H33" s="544"/>
      <c r="I33" s="544"/>
      <c r="J33" s="556"/>
      <c r="K33" s="468"/>
      <c r="L33" s="217"/>
      <c r="M33" s="217"/>
      <c r="N33" s="217"/>
      <c r="O33" s="225"/>
      <c r="P33" s="217"/>
      <c r="Q33" s="220"/>
      <c r="R33" s="200"/>
      <c r="S33" s="200"/>
    </row>
    <row r="34" spans="1:19" ht="12.75">
      <c r="A34" s="214"/>
      <c r="B34" s="215"/>
      <c r="C34" s="216"/>
      <c r="D34" s="217"/>
      <c r="E34" s="468"/>
      <c r="F34" s="216"/>
      <c r="G34" s="544"/>
      <c r="H34" s="544"/>
      <c r="I34" s="544"/>
      <c r="J34" s="556"/>
      <c r="K34" s="468"/>
      <c r="L34" s="217"/>
      <c r="M34" s="217"/>
      <c r="N34" s="217"/>
      <c r="O34" s="217"/>
      <c r="P34" s="217"/>
      <c r="Q34" s="220"/>
      <c r="R34" s="200"/>
      <c r="S34" s="200"/>
    </row>
    <row r="35" spans="1:19" ht="12.75">
      <c r="A35" s="214"/>
      <c r="B35" s="215"/>
      <c r="C35" s="216"/>
      <c r="D35" s="217"/>
      <c r="E35" s="468"/>
      <c r="F35" s="216"/>
      <c r="G35" s="544"/>
      <c r="H35" s="544"/>
      <c r="I35" s="544"/>
      <c r="J35" s="556"/>
      <c r="K35" s="468"/>
      <c r="L35" s="217"/>
      <c r="M35" s="217"/>
      <c r="N35" s="217"/>
      <c r="O35" s="217"/>
      <c r="P35" s="217"/>
      <c r="Q35" s="220"/>
      <c r="R35" s="200"/>
      <c r="S35" s="200"/>
    </row>
    <row r="36" spans="1:19" ht="22.5">
      <c r="A36" s="214"/>
      <c r="B36" s="731" t="s">
        <v>40</v>
      </c>
      <c r="C36" s="730" t="s">
        <v>119</v>
      </c>
      <c r="D36" s="733"/>
      <c r="E36" s="736"/>
      <c r="F36" s="732"/>
      <c r="G36" s="542">
        <f>SUM(G37:G45)</f>
        <v>0</v>
      </c>
      <c r="H36" s="542">
        <f>SUM(H37:H39)</f>
        <v>0</v>
      </c>
      <c r="I36" s="542">
        <f>SUM(I37:I39)</f>
        <v>0</v>
      </c>
      <c r="J36" s="555">
        <f>SUM(J37:J39)</f>
        <v>0</v>
      </c>
      <c r="K36" s="733"/>
      <c r="L36" s="733"/>
      <c r="M36" s="733"/>
      <c r="N36" s="733"/>
      <c r="O36" s="733"/>
      <c r="P36" s="733"/>
      <c r="Q36" s="735"/>
      <c r="R36" s="200"/>
      <c r="S36" s="200"/>
    </row>
    <row r="37" spans="1:19" ht="12.75">
      <c r="A37" s="214"/>
      <c r="B37" s="215"/>
      <c r="C37" s="216"/>
      <c r="D37" s="217"/>
      <c r="E37" s="468"/>
      <c r="F37" s="216"/>
      <c r="G37" s="544"/>
      <c r="H37" s="544"/>
      <c r="I37" s="544"/>
      <c r="J37" s="556"/>
      <c r="K37" s="468"/>
      <c r="L37" s="217"/>
      <c r="M37" s="217"/>
      <c r="N37" s="217"/>
      <c r="O37" s="217"/>
      <c r="P37" s="217"/>
      <c r="Q37" s="220"/>
      <c r="R37" s="200"/>
      <c r="S37" s="200"/>
    </row>
    <row r="38" spans="1:19" ht="12.75">
      <c r="A38" s="214"/>
      <c r="B38" s="215"/>
      <c r="C38" s="216"/>
      <c r="D38" s="217"/>
      <c r="E38" s="468"/>
      <c r="F38" s="216"/>
      <c r="G38" s="544"/>
      <c r="H38" s="544"/>
      <c r="I38" s="544"/>
      <c r="J38" s="556"/>
      <c r="K38" s="468"/>
      <c r="L38" s="217"/>
      <c r="M38" s="217"/>
      <c r="N38" s="217"/>
      <c r="O38" s="217"/>
      <c r="P38" s="217"/>
      <c r="Q38" s="220"/>
      <c r="R38" s="200"/>
      <c r="S38" s="200"/>
    </row>
    <row r="39" spans="1:19" ht="12.75">
      <c r="A39" s="214"/>
      <c r="B39" s="215"/>
      <c r="C39" s="216"/>
      <c r="D39" s="217"/>
      <c r="E39" s="468"/>
      <c r="F39" s="216"/>
      <c r="G39" s="544"/>
      <c r="H39" s="544"/>
      <c r="I39" s="544"/>
      <c r="J39" s="556"/>
      <c r="K39" s="468"/>
      <c r="L39" s="217"/>
      <c r="M39" s="217"/>
      <c r="N39" s="217"/>
      <c r="O39" s="217"/>
      <c r="P39" s="217"/>
      <c r="Q39" s="220"/>
      <c r="R39" s="200"/>
      <c r="S39" s="200"/>
    </row>
    <row r="40" spans="2:19" ht="22.5">
      <c r="B40" s="731" t="s">
        <v>43</v>
      </c>
      <c r="C40" s="730" t="s">
        <v>120</v>
      </c>
      <c r="D40" s="204"/>
      <c r="E40" s="472"/>
      <c r="F40" s="203"/>
      <c r="G40" s="542">
        <f>SUM(G41:G45)</f>
        <v>0</v>
      </c>
      <c r="H40" s="542">
        <f>SUM(H41:H45)</f>
        <v>0</v>
      </c>
      <c r="I40" s="542">
        <f>SUM(I41:I45)</f>
        <v>0</v>
      </c>
      <c r="J40" s="555">
        <f>SUM(J41:J45)</f>
        <v>0</v>
      </c>
      <c r="K40" s="204"/>
      <c r="L40" s="204"/>
      <c r="M40" s="204"/>
      <c r="N40" s="204"/>
      <c r="O40" s="204"/>
      <c r="P40" s="204"/>
      <c r="Q40" s="213"/>
      <c r="R40" s="200"/>
      <c r="S40" s="200"/>
    </row>
    <row r="41" spans="1:19" ht="12.75">
      <c r="A41" s="214"/>
      <c r="B41" s="215"/>
      <c r="C41" s="216"/>
      <c r="D41" s="217"/>
      <c r="E41" s="468"/>
      <c r="F41" s="227"/>
      <c r="G41" s="544"/>
      <c r="H41" s="544"/>
      <c r="I41" s="544"/>
      <c r="J41" s="556"/>
      <c r="K41" s="468"/>
      <c r="L41" s="217"/>
      <c r="M41" s="217"/>
      <c r="N41" s="217"/>
      <c r="O41" s="217"/>
      <c r="P41" s="217"/>
      <c r="Q41" s="220"/>
      <c r="R41" s="200"/>
      <c r="S41" s="200"/>
    </row>
    <row r="42" spans="1:19" ht="12.75">
      <c r="A42" s="214"/>
      <c r="B42" s="215"/>
      <c r="C42" s="216"/>
      <c r="D42" s="217"/>
      <c r="E42" s="468"/>
      <c r="F42" s="216"/>
      <c r="G42" s="544"/>
      <c r="H42" s="544"/>
      <c r="I42" s="544"/>
      <c r="J42" s="556"/>
      <c r="K42" s="468"/>
      <c r="L42" s="217"/>
      <c r="M42" s="217"/>
      <c r="N42" s="217"/>
      <c r="O42" s="217"/>
      <c r="P42" s="217"/>
      <c r="Q42" s="220"/>
      <c r="R42" s="200"/>
      <c r="S42" s="200"/>
    </row>
    <row r="43" spans="1:19" ht="12.75">
      <c r="A43" s="214"/>
      <c r="B43" s="215"/>
      <c r="C43" s="216"/>
      <c r="D43" s="217"/>
      <c r="E43" s="468"/>
      <c r="F43" s="216"/>
      <c r="G43" s="544"/>
      <c r="H43" s="544"/>
      <c r="I43" s="544"/>
      <c r="J43" s="556"/>
      <c r="K43" s="468"/>
      <c r="L43" s="217"/>
      <c r="M43" s="219"/>
      <c r="N43" s="217"/>
      <c r="O43" s="217"/>
      <c r="P43" s="217"/>
      <c r="Q43" s="220"/>
      <c r="R43" s="200"/>
      <c r="S43" s="200"/>
    </row>
    <row r="44" spans="1:19" ht="12.75">
      <c r="A44" s="214"/>
      <c r="B44" s="215"/>
      <c r="C44" s="216"/>
      <c r="D44" s="217"/>
      <c r="E44" s="468"/>
      <c r="F44" s="216"/>
      <c r="G44" s="544"/>
      <c r="H44" s="544"/>
      <c r="I44" s="544"/>
      <c r="J44" s="556"/>
      <c r="K44" s="468"/>
      <c r="L44" s="217"/>
      <c r="M44" s="219"/>
      <c r="N44" s="217"/>
      <c r="O44" s="217"/>
      <c r="P44" s="217"/>
      <c r="Q44" s="220"/>
      <c r="R44" s="200"/>
      <c r="S44" s="200"/>
    </row>
    <row r="45" spans="2:19" ht="12.75">
      <c r="B45" s="223"/>
      <c r="C45" s="224"/>
      <c r="D45" s="225"/>
      <c r="E45" s="468"/>
      <c r="F45" s="224"/>
      <c r="G45" s="545"/>
      <c r="H45" s="545"/>
      <c r="I45" s="545"/>
      <c r="J45" s="557"/>
      <c r="K45" s="468"/>
      <c r="L45" s="225"/>
      <c r="M45" s="225"/>
      <c r="N45" s="225"/>
      <c r="O45" s="225"/>
      <c r="P45" s="225"/>
      <c r="Q45" s="226"/>
      <c r="R45" s="200"/>
      <c r="S45" s="200"/>
    </row>
    <row r="46" spans="2:19" ht="34.5">
      <c r="B46" s="731" t="s">
        <v>46</v>
      </c>
      <c r="C46" s="730" t="s">
        <v>121</v>
      </c>
      <c r="D46" s="204"/>
      <c r="E46" s="472"/>
      <c r="F46" s="203"/>
      <c r="G46" s="542">
        <f>SUM(G47:G51)</f>
        <v>0</v>
      </c>
      <c r="H46" s="542">
        <f>SUM(H47:H51)</f>
        <v>0</v>
      </c>
      <c r="I46" s="542">
        <f>SUM(I47:I51)</f>
        <v>0</v>
      </c>
      <c r="J46" s="555">
        <f>SUM(J47:J51)</f>
        <v>0</v>
      </c>
      <c r="K46" s="204"/>
      <c r="L46" s="204"/>
      <c r="M46" s="204"/>
      <c r="N46" s="204"/>
      <c r="O46" s="204"/>
      <c r="P46" s="204"/>
      <c r="Q46" s="213"/>
      <c r="R46" s="200"/>
      <c r="S46" s="200"/>
    </row>
    <row r="47" spans="1:19" ht="12.75">
      <c r="A47" s="214"/>
      <c r="B47" s="215"/>
      <c r="C47" s="224"/>
      <c r="D47" s="225"/>
      <c r="E47" s="671"/>
      <c r="F47" s="224"/>
      <c r="G47" s="545"/>
      <c r="H47" s="545"/>
      <c r="I47" s="545"/>
      <c r="J47" s="557"/>
      <c r="K47" s="225"/>
      <c r="L47" s="225"/>
      <c r="M47" s="225"/>
      <c r="N47" s="225"/>
      <c r="O47" s="225"/>
      <c r="P47" s="225"/>
      <c r="Q47" s="226"/>
      <c r="R47" s="200"/>
      <c r="S47" s="200"/>
    </row>
    <row r="48" spans="1:19" ht="12.75">
      <c r="A48" s="214"/>
      <c r="B48" s="215"/>
      <c r="C48" s="224"/>
      <c r="D48" s="225"/>
      <c r="E48" s="671"/>
      <c r="F48" s="224"/>
      <c r="G48" s="545"/>
      <c r="H48" s="545"/>
      <c r="I48" s="545"/>
      <c r="J48" s="557"/>
      <c r="K48" s="671"/>
      <c r="L48" s="225"/>
      <c r="M48" s="225"/>
      <c r="N48" s="225"/>
      <c r="O48" s="225"/>
      <c r="P48" s="225"/>
      <c r="Q48" s="226"/>
      <c r="R48" s="200"/>
      <c r="S48" s="200"/>
    </row>
    <row r="49" spans="1:19" ht="12.75">
      <c r="A49" s="214"/>
      <c r="B49" s="215"/>
      <c r="C49" s="224"/>
      <c r="D49" s="225"/>
      <c r="E49" s="671"/>
      <c r="F49" s="224"/>
      <c r="G49" s="545"/>
      <c r="H49" s="545"/>
      <c r="I49" s="545"/>
      <c r="J49" s="557"/>
      <c r="K49" s="671"/>
      <c r="L49" s="225"/>
      <c r="M49" s="225"/>
      <c r="N49" s="225"/>
      <c r="O49" s="225"/>
      <c r="P49" s="225"/>
      <c r="Q49" s="226"/>
      <c r="R49" s="200"/>
      <c r="S49" s="200"/>
    </row>
    <row r="50" spans="1:19" ht="12.75">
      <c r="A50" s="214"/>
      <c r="B50" s="215"/>
      <c r="C50" s="224"/>
      <c r="D50" s="225"/>
      <c r="E50" s="671"/>
      <c r="F50" s="224"/>
      <c r="G50" s="545"/>
      <c r="H50" s="545"/>
      <c r="I50" s="545"/>
      <c r="J50" s="557"/>
      <c r="K50" s="671"/>
      <c r="L50" s="225"/>
      <c r="M50" s="225"/>
      <c r="N50" s="225"/>
      <c r="O50" s="225"/>
      <c r="P50" s="225"/>
      <c r="Q50" s="226"/>
      <c r="R50" s="200"/>
      <c r="S50" s="200"/>
    </row>
    <row r="51" spans="2:19" ht="12.75">
      <c r="B51" s="223"/>
      <c r="C51" s="224"/>
      <c r="D51" s="225"/>
      <c r="E51" s="468"/>
      <c r="F51" s="224"/>
      <c r="G51" s="545"/>
      <c r="H51" s="545"/>
      <c r="I51" s="545"/>
      <c r="J51" s="557"/>
      <c r="K51" s="468"/>
      <c r="L51" s="225"/>
      <c r="M51" s="225"/>
      <c r="N51" s="225"/>
      <c r="O51" s="225"/>
      <c r="P51" s="225"/>
      <c r="Q51" s="226"/>
      <c r="R51" s="200"/>
      <c r="S51" s="200"/>
    </row>
    <row r="52" spans="2:19" ht="12">
      <c r="B52" s="207" t="s">
        <v>49</v>
      </c>
      <c r="C52" s="208" t="str">
        <f>'M1 - Résumé'!B21</f>
        <v>Equipment</v>
      </c>
      <c r="D52" s="209"/>
      <c r="E52" s="473"/>
      <c r="F52" s="208"/>
      <c r="G52" s="543">
        <f>G53+G62</f>
        <v>0</v>
      </c>
      <c r="H52" s="543">
        <f>H53+H62</f>
        <v>0</v>
      </c>
      <c r="I52" s="543">
        <f>I53+I62</f>
        <v>0</v>
      </c>
      <c r="J52" s="543">
        <f>J53+J62</f>
        <v>0</v>
      </c>
      <c r="K52" s="209"/>
      <c r="L52" s="209"/>
      <c r="M52" s="209"/>
      <c r="N52" s="209"/>
      <c r="O52" s="209"/>
      <c r="P52" s="209"/>
      <c r="Q52" s="210"/>
      <c r="R52" s="200"/>
      <c r="S52" s="200"/>
    </row>
    <row r="53" spans="2:19" ht="12.75">
      <c r="B53" s="211" t="s">
        <v>50</v>
      </c>
      <c r="C53" s="212" t="str">
        <f>'M1 - Résumé'!B22</f>
        <v>Durable equipment (&gt;500EUR)</v>
      </c>
      <c r="D53" s="204"/>
      <c r="E53" s="472"/>
      <c r="F53" s="203"/>
      <c r="G53" s="542">
        <f>SUM(G54:G61)</f>
        <v>0</v>
      </c>
      <c r="H53" s="542">
        <f>SUM(H54:H61)</f>
        <v>0</v>
      </c>
      <c r="I53" s="542">
        <f>SUM(I54:I61)</f>
        <v>0</v>
      </c>
      <c r="J53" s="555">
        <f>SUM(J54:J61)</f>
        <v>0</v>
      </c>
      <c r="K53" s="204"/>
      <c r="L53" s="204"/>
      <c r="M53" s="204"/>
      <c r="N53" s="204"/>
      <c r="O53" s="204"/>
      <c r="P53" s="204"/>
      <c r="Q53" s="213"/>
      <c r="R53" s="200"/>
      <c r="S53" s="200"/>
    </row>
    <row r="54" spans="1:19" ht="12.75">
      <c r="A54" s="214"/>
      <c r="B54" s="215"/>
      <c r="C54" s="216"/>
      <c r="D54" s="217"/>
      <c r="E54" s="468"/>
      <c r="F54" s="216"/>
      <c r="G54" s="544"/>
      <c r="H54" s="544"/>
      <c r="I54" s="544"/>
      <c r="J54" s="556"/>
      <c r="K54" s="468"/>
      <c r="L54" s="217"/>
      <c r="M54" s="217"/>
      <c r="N54" s="217"/>
      <c r="O54" s="217"/>
      <c r="P54" s="217"/>
      <c r="Q54" s="220"/>
      <c r="R54" s="200"/>
      <c r="S54" s="200"/>
    </row>
    <row r="55" spans="1:19" ht="12.75">
      <c r="A55" s="214"/>
      <c r="B55" s="215"/>
      <c r="C55" s="216"/>
      <c r="D55" s="217"/>
      <c r="E55" s="468"/>
      <c r="F55" s="216"/>
      <c r="G55" s="544"/>
      <c r="H55" s="544"/>
      <c r="I55" s="544"/>
      <c r="J55" s="556"/>
      <c r="K55" s="468"/>
      <c r="L55" s="217"/>
      <c r="M55" s="217"/>
      <c r="N55" s="217"/>
      <c r="O55" s="217"/>
      <c r="P55" s="217"/>
      <c r="Q55" s="220"/>
      <c r="R55" s="200"/>
      <c r="S55" s="200"/>
    </row>
    <row r="56" spans="1:19" ht="12.75">
      <c r="A56" s="214"/>
      <c r="B56" s="215"/>
      <c r="C56" s="216"/>
      <c r="D56" s="217"/>
      <c r="E56" s="468"/>
      <c r="F56" s="216"/>
      <c r="G56" s="544"/>
      <c r="H56" s="544"/>
      <c r="I56" s="544"/>
      <c r="J56" s="556"/>
      <c r="K56" s="468"/>
      <c r="L56" s="217"/>
      <c r="M56" s="217"/>
      <c r="N56" s="217"/>
      <c r="O56" s="217"/>
      <c r="P56" s="217"/>
      <c r="Q56" s="220"/>
      <c r="R56" s="200"/>
      <c r="S56" s="200"/>
    </row>
    <row r="57" spans="1:19" ht="12.75">
      <c r="A57" s="214"/>
      <c r="B57" s="215"/>
      <c r="C57" s="216"/>
      <c r="D57" s="217"/>
      <c r="E57" s="468"/>
      <c r="F57" s="216"/>
      <c r="G57" s="544"/>
      <c r="H57" s="544"/>
      <c r="I57" s="544"/>
      <c r="J57" s="556"/>
      <c r="K57" s="468"/>
      <c r="L57" s="217"/>
      <c r="M57" s="217"/>
      <c r="N57" s="217"/>
      <c r="O57" s="217"/>
      <c r="P57" s="217"/>
      <c r="Q57" s="220"/>
      <c r="R57" s="200"/>
      <c r="S57" s="200"/>
    </row>
    <row r="58" spans="1:19" ht="12.75">
      <c r="A58" s="214"/>
      <c r="B58" s="215"/>
      <c r="C58" s="216"/>
      <c r="D58" s="217"/>
      <c r="E58" s="468"/>
      <c r="F58" s="216"/>
      <c r="G58" s="544"/>
      <c r="H58" s="544"/>
      <c r="I58" s="544"/>
      <c r="J58" s="556"/>
      <c r="K58" s="468"/>
      <c r="L58" s="217"/>
      <c r="M58" s="217"/>
      <c r="N58" s="217"/>
      <c r="O58" s="217"/>
      <c r="P58" s="217"/>
      <c r="Q58" s="220"/>
      <c r="R58" s="200"/>
      <c r="S58" s="200"/>
    </row>
    <row r="59" spans="1:19" ht="12.75">
      <c r="A59" s="214"/>
      <c r="B59" s="215"/>
      <c r="C59" s="216"/>
      <c r="D59" s="217"/>
      <c r="E59" s="468"/>
      <c r="F59" s="216"/>
      <c r="G59" s="544"/>
      <c r="H59" s="544"/>
      <c r="I59" s="544"/>
      <c r="J59" s="556"/>
      <c r="K59" s="468"/>
      <c r="L59" s="217"/>
      <c r="M59" s="217"/>
      <c r="N59" s="217"/>
      <c r="O59" s="219"/>
      <c r="P59" s="217"/>
      <c r="Q59" s="220"/>
      <c r="R59" s="200"/>
      <c r="S59" s="200"/>
    </row>
    <row r="60" spans="1:19" ht="12.75">
      <c r="A60" s="214"/>
      <c r="B60" s="215"/>
      <c r="C60" s="216"/>
      <c r="D60" s="217"/>
      <c r="E60" s="468"/>
      <c r="F60" s="216"/>
      <c r="G60" s="544"/>
      <c r="H60" s="544"/>
      <c r="I60" s="544"/>
      <c r="J60" s="556"/>
      <c r="K60" s="468"/>
      <c r="L60" s="217"/>
      <c r="M60" s="217"/>
      <c r="N60" s="217"/>
      <c r="O60" s="219"/>
      <c r="P60" s="217"/>
      <c r="Q60" s="220"/>
      <c r="R60" s="200"/>
      <c r="S60" s="200"/>
    </row>
    <row r="61" spans="2:19" ht="12.75">
      <c r="B61" s="223"/>
      <c r="C61" s="224"/>
      <c r="D61" s="225"/>
      <c r="E61" s="471"/>
      <c r="F61" s="228"/>
      <c r="G61" s="545"/>
      <c r="H61" s="545"/>
      <c r="I61" s="545"/>
      <c r="J61" s="557"/>
      <c r="K61" s="469"/>
      <c r="L61" s="225"/>
      <c r="M61" s="225"/>
      <c r="N61" s="225"/>
      <c r="O61" s="225"/>
      <c r="P61" s="225"/>
      <c r="Q61" s="226"/>
      <c r="R61" s="200"/>
      <c r="S61" s="200"/>
    </row>
    <row r="62" spans="2:19" ht="12.75">
      <c r="B62" s="211" t="s">
        <v>53</v>
      </c>
      <c r="C62" s="212" t="str">
        <f>'M1 - Résumé'!B23</f>
        <v>Other</v>
      </c>
      <c r="D62" s="204"/>
      <c r="E62" s="472"/>
      <c r="F62" s="203"/>
      <c r="G62" s="542">
        <f>SUM(G63:G66)</f>
        <v>0</v>
      </c>
      <c r="H62" s="542">
        <f>SUM(H63:H66)</f>
        <v>0</v>
      </c>
      <c r="I62" s="542">
        <f>SUM(I63:I66)</f>
        <v>0</v>
      </c>
      <c r="J62" s="555">
        <f>SUM(J63:J66)</f>
        <v>0</v>
      </c>
      <c r="K62" s="204"/>
      <c r="L62" s="204"/>
      <c r="M62" s="204"/>
      <c r="N62" s="204"/>
      <c r="O62" s="204"/>
      <c r="P62" s="204"/>
      <c r="Q62" s="213"/>
      <c r="R62" s="200"/>
      <c r="S62" s="200"/>
    </row>
    <row r="63" spans="1:19" ht="12.75">
      <c r="A63" s="214"/>
      <c r="B63" s="215"/>
      <c r="C63" s="216"/>
      <c r="D63" s="217"/>
      <c r="E63" s="468"/>
      <c r="F63" s="216"/>
      <c r="G63" s="544"/>
      <c r="H63" s="544"/>
      <c r="I63" s="544"/>
      <c r="J63" s="556"/>
      <c r="K63" s="217"/>
      <c r="L63" s="217"/>
      <c r="M63" s="219"/>
      <c r="N63" s="217"/>
      <c r="O63" s="217"/>
      <c r="P63" s="217"/>
      <c r="Q63" s="220"/>
      <c r="R63" s="200"/>
      <c r="S63" s="200"/>
    </row>
    <row r="64" spans="1:19" ht="12.75">
      <c r="A64" s="214"/>
      <c r="B64" s="215"/>
      <c r="C64" s="216"/>
      <c r="D64" s="217"/>
      <c r="E64" s="468"/>
      <c r="F64" s="229"/>
      <c r="G64" s="544"/>
      <c r="H64" s="544"/>
      <c r="I64" s="544"/>
      <c r="J64" s="556"/>
      <c r="K64" s="217"/>
      <c r="L64" s="217"/>
      <c r="M64" s="219"/>
      <c r="N64" s="217"/>
      <c r="O64" s="219"/>
      <c r="P64" s="217"/>
      <c r="Q64" s="220"/>
      <c r="R64" s="200"/>
      <c r="S64" s="200"/>
    </row>
    <row r="65" spans="1:19" ht="12.75">
      <c r="A65" s="214"/>
      <c r="B65" s="215"/>
      <c r="C65" s="216"/>
      <c r="D65" s="217"/>
      <c r="E65" s="468"/>
      <c r="F65" s="216"/>
      <c r="G65" s="544"/>
      <c r="H65" s="544"/>
      <c r="I65" s="544"/>
      <c r="J65" s="556"/>
      <c r="K65" s="468"/>
      <c r="L65" s="217"/>
      <c r="M65" s="217"/>
      <c r="N65" s="217"/>
      <c r="O65" s="217"/>
      <c r="P65" s="217"/>
      <c r="Q65" s="220"/>
      <c r="R65" s="200"/>
      <c r="S65" s="200"/>
    </row>
    <row r="66" spans="1:19" ht="12.75">
      <c r="A66" s="214"/>
      <c r="B66" s="215"/>
      <c r="C66" s="216"/>
      <c r="D66" s="217"/>
      <c r="E66" s="468"/>
      <c r="F66" s="216"/>
      <c r="G66" s="544"/>
      <c r="H66" s="544"/>
      <c r="I66" s="544"/>
      <c r="J66" s="556"/>
      <c r="K66" s="468"/>
      <c r="L66" s="217"/>
      <c r="M66" s="217"/>
      <c r="N66" s="217"/>
      <c r="O66" s="219"/>
      <c r="P66" s="217"/>
      <c r="Q66" s="220"/>
      <c r="R66" s="200"/>
      <c r="S66" s="200"/>
    </row>
    <row r="67" spans="2:19" ht="12.75">
      <c r="B67" s="207" t="s">
        <v>69</v>
      </c>
      <c r="C67" s="208" t="str">
        <f>'M1 - Résumé'!B24</f>
        <v>Human Resources</v>
      </c>
      <c r="D67" s="209"/>
      <c r="E67" s="473"/>
      <c r="F67" s="208"/>
      <c r="G67" s="543">
        <f>G68+G73</f>
        <v>0</v>
      </c>
      <c r="H67" s="543">
        <f>H68+H73</f>
        <v>0</v>
      </c>
      <c r="I67" s="543">
        <f>I68+I73</f>
        <v>0</v>
      </c>
      <c r="J67" s="554">
        <f>J68+J73</f>
        <v>0</v>
      </c>
      <c r="K67" s="209"/>
      <c r="L67" s="209"/>
      <c r="M67" s="209"/>
      <c r="N67" s="209"/>
      <c r="O67" s="209"/>
      <c r="P67" s="209"/>
      <c r="Q67" s="210"/>
      <c r="R67" s="200"/>
      <c r="S67" s="200"/>
    </row>
    <row r="68" spans="2:19" ht="12.75">
      <c r="B68" s="232" t="s">
        <v>70</v>
      </c>
      <c r="C68" s="203" t="str">
        <f>'M1 - Résumé'!B25</f>
        <v>Local Staff</v>
      </c>
      <c r="D68" s="204"/>
      <c r="E68" s="472"/>
      <c r="F68" s="203"/>
      <c r="G68" s="542">
        <f>SUM(G69:G70)</f>
        <v>0</v>
      </c>
      <c r="H68" s="542">
        <f>SUM(H69:H70)</f>
        <v>0</v>
      </c>
      <c r="I68" s="542">
        <f>SUM(I69:I70)</f>
        <v>0</v>
      </c>
      <c r="J68" s="555">
        <f>SUM(J69:J72)</f>
        <v>0</v>
      </c>
      <c r="K68" s="204"/>
      <c r="L68" s="204"/>
      <c r="M68" s="204"/>
      <c r="N68" s="204"/>
      <c r="O68" s="204"/>
      <c r="P68" s="204"/>
      <c r="Q68" s="213"/>
      <c r="R68" s="200"/>
      <c r="S68" s="200"/>
    </row>
    <row r="69" spans="1:19" ht="12.75">
      <c r="A69" s="214"/>
      <c r="B69" s="215"/>
      <c r="C69" s="216"/>
      <c r="D69" s="217"/>
      <c r="E69" s="468"/>
      <c r="F69" s="216"/>
      <c r="G69" s="544"/>
      <c r="H69" s="544"/>
      <c r="I69" s="544"/>
      <c r="J69" s="556"/>
      <c r="K69" s="217"/>
      <c r="L69" s="217"/>
      <c r="M69" s="217"/>
      <c r="N69" s="217"/>
      <c r="O69" s="217"/>
      <c r="P69" s="217"/>
      <c r="Q69" s="220"/>
      <c r="R69" s="200"/>
      <c r="S69" s="200"/>
    </row>
    <row r="70" spans="1:19" ht="12.75">
      <c r="A70" s="214"/>
      <c r="B70" s="215"/>
      <c r="C70" s="216"/>
      <c r="D70" s="217"/>
      <c r="E70" s="468"/>
      <c r="F70" s="216"/>
      <c r="G70" s="544"/>
      <c r="H70" s="544"/>
      <c r="I70" s="544"/>
      <c r="J70" s="556"/>
      <c r="K70" s="468"/>
      <c r="L70" s="217"/>
      <c r="M70" s="217"/>
      <c r="N70" s="217"/>
      <c r="O70" s="217"/>
      <c r="P70" s="217"/>
      <c r="Q70" s="220"/>
      <c r="R70" s="200"/>
      <c r="S70" s="200"/>
    </row>
    <row r="71" spans="1:19" ht="12.75">
      <c r="A71" s="214"/>
      <c r="B71" s="215"/>
      <c r="C71" s="216"/>
      <c r="D71" s="217"/>
      <c r="E71" s="468"/>
      <c r="F71" s="216"/>
      <c r="G71" s="544"/>
      <c r="H71" s="544"/>
      <c r="I71" s="544"/>
      <c r="J71" s="556"/>
      <c r="K71" s="468"/>
      <c r="L71" s="217"/>
      <c r="M71" s="217"/>
      <c r="N71" s="217"/>
      <c r="O71" s="217"/>
      <c r="P71" s="217"/>
      <c r="Q71" s="220"/>
      <c r="R71" s="200"/>
      <c r="S71" s="200"/>
    </row>
    <row r="72" spans="1:19" ht="12.75">
      <c r="A72" s="214"/>
      <c r="B72" s="215"/>
      <c r="C72" s="216"/>
      <c r="D72" s="217"/>
      <c r="E72" s="468"/>
      <c r="F72" s="216"/>
      <c r="G72" s="544"/>
      <c r="H72" s="544"/>
      <c r="I72" s="544"/>
      <c r="J72" s="556"/>
      <c r="K72" s="217"/>
      <c r="L72" s="217"/>
      <c r="M72" s="217"/>
      <c r="N72" s="217"/>
      <c r="O72" s="217"/>
      <c r="P72" s="217"/>
      <c r="Q72" s="220"/>
      <c r="R72" s="200"/>
      <c r="S72" s="200"/>
    </row>
    <row r="73" spans="2:19" ht="12.75">
      <c r="B73" s="232" t="s">
        <v>433</v>
      </c>
      <c r="C73" s="203" t="str">
        <f>'M1 - Résumé'!B26</f>
        <v>Expatriates staff</v>
      </c>
      <c r="D73" s="204"/>
      <c r="E73" s="472"/>
      <c r="F73" s="203"/>
      <c r="G73" s="542">
        <f>SUM(G74:G75)</f>
        <v>0</v>
      </c>
      <c r="H73" s="542">
        <f>SUM(H74:H75)</f>
        <v>0</v>
      </c>
      <c r="I73" s="542">
        <f>SUM(I74:I75)</f>
        <v>0</v>
      </c>
      <c r="J73" s="555">
        <f>SUM(J74:J75)</f>
        <v>0</v>
      </c>
      <c r="K73" s="204"/>
      <c r="L73" s="204"/>
      <c r="M73" s="204"/>
      <c r="N73" s="204"/>
      <c r="O73" s="204"/>
      <c r="P73" s="204"/>
      <c r="Q73" s="213"/>
      <c r="R73" s="200"/>
      <c r="S73" s="200"/>
    </row>
    <row r="74" spans="2:19" ht="12.75">
      <c r="B74" s="223"/>
      <c r="C74" s="224"/>
      <c r="D74" s="225"/>
      <c r="E74" s="468"/>
      <c r="F74" s="224"/>
      <c r="G74" s="545"/>
      <c r="H74" s="545"/>
      <c r="I74" s="545"/>
      <c r="J74" s="557"/>
      <c r="K74" s="217"/>
      <c r="L74" s="225"/>
      <c r="M74" s="225"/>
      <c r="N74" s="225"/>
      <c r="O74" s="225"/>
      <c r="P74" s="225"/>
      <c r="Q74" s="226"/>
      <c r="R74" s="200"/>
      <c r="S74" s="200"/>
    </row>
    <row r="75" spans="2:19" ht="12.75">
      <c r="B75" s="223"/>
      <c r="C75" s="224"/>
      <c r="D75" s="225"/>
      <c r="E75" s="468"/>
      <c r="F75" s="224"/>
      <c r="G75" s="545"/>
      <c r="H75" s="545"/>
      <c r="I75" s="545"/>
      <c r="J75" s="557"/>
      <c r="K75" s="217"/>
      <c r="L75" s="225"/>
      <c r="M75" s="225"/>
      <c r="N75" s="225"/>
      <c r="O75" s="225"/>
      <c r="P75" s="225"/>
      <c r="Q75" s="226"/>
      <c r="R75" s="200"/>
      <c r="S75" s="200"/>
    </row>
    <row r="76" spans="2:19" ht="12.75">
      <c r="B76" s="207" t="s">
        <v>73</v>
      </c>
      <c r="C76" s="208" t="str">
        <f>'M1 - Résumé'!B27</f>
        <v>Running costs</v>
      </c>
      <c r="D76" s="209"/>
      <c r="E76" s="473"/>
      <c r="F76" s="208"/>
      <c r="G76" s="543">
        <f>G77+G84+G93+G96+G102</f>
        <v>0</v>
      </c>
      <c r="H76" s="543">
        <f>H77+H84+H93+H96+H102</f>
        <v>0</v>
      </c>
      <c r="I76" s="543">
        <f>I77+I84+I93+I96+I102</f>
        <v>0</v>
      </c>
      <c r="J76" s="554">
        <f>J77+J84+J93+J96+J102+J105</f>
        <v>0</v>
      </c>
      <c r="K76" s="209"/>
      <c r="L76" s="209"/>
      <c r="M76" s="209"/>
      <c r="N76" s="209"/>
      <c r="O76" s="209"/>
      <c r="P76" s="209"/>
      <c r="Q76" s="210"/>
      <c r="R76" s="200"/>
      <c r="S76" s="200"/>
    </row>
    <row r="77" spans="2:19" ht="12.75">
      <c r="B77" s="211" t="s">
        <v>74</v>
      </c>
      <c r="C77" s="212" t="str">
        <f>'M1 - Résumé'!B28</f>
        <v>Running costs of vehicles</v>
      </c>
      <c r="D77" s="204"/>
      <c r="E77" s="472"/>
      <c r="F77" s="203"/>
      <c r="G77" s="542">
        <f>SUM(G78:G83)</f>
        <v>0</v>
      </c>
      <c r="H77" s="542">
        <f>SUM(H78:H83)</f>
        <v>0</v>
      </c>
      <c r="I77" s="542">
        <f>SUM(I78:I83)</f>
        <v>0</v>
      </c>
      <c r="J77" s="555">
        <f>SUM(J78:J83)</f>
        <v>0</v>
      </c>
      <c r="K77" s="204"/>
      <c r="L77" s="204"/>
      <c r="M77" s="204"/>
      <c r="N77" s="204"/>
      <c r="O77" s="204"/>
      <c r="P77" s="204"/>
      <c r="Q77" s="213"/>
      <c r="R77" s="200"/>
      <c r="S77" s="200"/>
    </row>
    <row r="78" spans="1:19" ht="12.75">
      <c r="A78" s="214"/>
      <c r="B78" s="215"/>
      <c r="C78" s="224"/>
      <c r="D78" s="225"/>
      <c r="E78" s="671"/>
      <c r="F78" s="233"/>
      <c r="G78" s="545"/>
      <c r="H78" s="545"/>
      <c r="I78" s="548"/>
      <c r="J78" s="557"/>
      <c r="K78" s="671"/>
      <c r="L78" s="225"/>
      <c r="M78" s="225"/>
      <c r="N78" s="225"/>
      <c r="O78" s="225"/>
      <c r="P78" s="225"/>
      <c r="Q78" s="674"/>
      <c r="R78" s="200"/>
      <c r="S78" s="200"/>
    </row>
    <row r="79" spans="1:19" ht="12.75">
      <c r="A79" s="214"/>
      <c r="B79" s="215"/>
      <c r="C79" s="224"/>
      <c r="D79" s="225"/>
      <c r="E79" s="671"/>
      <c r="F79" s="233"/>
      <c r="G79" s="545"/>
      <c r="H79" s="545"/>
      <c r="I79" s="548"/>
      <c r="J79" s="557"/>
      <c r="K79" s="671"/>
      <c r="L79" s="225"/>
      <c r="M79" s="225"/>
      <c r="N79" s="225"/>
      <c r="O79" s="225"/>
      <c r="P79" s="225"/>
      <c r="Q79" s="674"/>
      <c r="R79" s="200"/>
      <c r="S79" s="200"/>
    </row>
    <row r="80" spans="1:19" ht="12.75">
      <c r="A80" s="214"/>
      <c r="B80" s="215"/>
      <c r="C80" s="224"/>
      <c r="D80" s="225"/>
      <c r="E80" s="671"/>
      <c r="F80" s="233"/>
      <c r="G80" s="545"/>
      <c r="H80" s="545"/>
      <c r="I80" s="548"/>
      <c r="J80" s="557"/>
      <c r="K80" s="671"/>
      <c r="L80" s="225"/>
      <c r="M80" s="225"/>
      <c r="N80" s="225"/>
      <c r="O80" s="225"/>
      <c r="P80" s="225"/>
      <c r="Q80" s="674"/>
      <c r="R80" s="200"/>
      <c r="S80" s="200"/>
    </row>
    <row r="81" spans="1:19" ht="12.75">
      <c r="A81" s="214"/>
      <c r="B81" s="215"/>
      <c r="C81" s="224"/>
      <c r="D81" s="225"/>
      <c r="E81" s="671"/>
      <c r="F81" s="233"/>
      <c r="G81" s="545"/>
      <c r="H81" s="545"/>
      <c r="I81" s="548"/>
      <c r="J81" s="557"/>
      <c r="K81" s="671"/>
      <c r="L81" s="225"/>
      <c r="M81" s="225"/>
      <c r="N81" s="225"/>
      <c r="O81" s="225"/>
      <c r="P81" s="225"/>
      <c r="Q81" s="220"/>
      <c r="R81" s="200"/>
      <c r="S81" s="200"/>
    </row>
    <row r="82" spans="1:19" ht="12.75">
      <c r="A82" s="214"/>
      <c r="B82" s="215"/>
      <c r="C82" s="224"/>
      <c r="D82" s="225"/>
      <c r="E82" s="671"/>
      <c r="F82" s="233"/>
      <c r="G82" s="545"/>
      <c r="H82" s="545"/>
      <c r="I82" s="548"/>
      <c r="J82" s="557"/>
      <c r="K82" s="671"/>
      <c r="L82" s="225"/>
      <c r="M82" s="225"/>
      <c r="N82" s="225"/>
      <c r="O82" s="673"/>
      <c r="P82" s="225"/>
      <c r="Q82" s="220"/>
      <c r="R82" s="200"/>
      <c r="S82" s="200"/>
    </row>
    <row r="83" spans="2:19" ht="12.75">
      <c r="B83" s="223"/>
      <c r="C83" s="224"/>
      <c r="D83" s="225"/>
      <c r="E83" s="468"/>
      <c r="F83" s="233"/>
      <c r="G83" s="545"/>
      <c r="H83" s="548"/>
      <c r="I83" s="548"/>
      <c r="J83" s="557"/>
      <c r="K83" s="217"/>
      <c r="L83" s="225"/>
      <c r="M83" s="225"/>
      <c r="N83" s="225"/>
      <c r="O83" s="225"/>
      <c r="P83" s="234"/>
      <c r="Q83" s="226"/>
      <c r="R83" s="200"/>
      <c r="S83" s="200"/>
    </row>
    <row r="84" spans="2:19" ht="12.75">
      <c r="B84" s="211" t="s">
        <v>76</v>
      </c>
      <c r="C84" s="212" t="str">
        <f>'M1 - Résumé'!B29</f>
        <v>Travel costs</v>
      </c>
      <c r="D84" s="204"/>
      <c r="E84" s="472"/>
      <c r="F84" s="203"/>
      <c r="G84" s="542">
        <f>SUM(G85:G92)</f>
        <v>0</v>
      </c>
      <c r="H84" s="542">
        <f>SUM(H85:H92)</f>
        <v>0</v>
      </c>
      <c r="I84" s="542">
        <f>SUM(I85:I92)</f>
        <v>0</v>
      </c>
      <c r="J84" s="555">
        <f>SUM(J85:J92)</f>
        <v>0</v>
      </c>
      <c r="K84" s="204"/>
      <c r="L84" s="204"/>
      <c r="M84" s="204"/>
      <c r="N84" s="204"/>
      <c r="O84" s="204"/>
      <c r="P84" s="204"/>
      <c r="Q84" s="213"/>
      <c r="R84" s="200"/>
      <c r="S84" s="200"/>
    </row>
    <row r="85" spans="2:19" ht="12.75">
      <c r="B85" s="223"/>
      <c r="C85" s="224"/>
      <c r="D85" s="225"/>
      <c r="E85" s="468"/>
      <c r="F85" s="224"/>
      <c r="G85" s="545"/>
      <c r="H85" s="549"/>
      <c r="I85" s="549"/>
      <c r="J85" s="557"/>
      <c r="K85" s="468"/>
      <c r="L85" s="225"/>
      <c r="M85" s="230"/>
      <c r="N85" s="225"/>
      <c r="O85" s="225"/>
      <c r="P85" s="217"/>
      <c r="Q85" s="226"/>
      <c r="R85" s="200"/>
      <c r="S85" s="200"/>
    </row>
    <row r="86" spans="2:19" ht="12.75">
      <c r="B86" s="223"/>
      <c r="C86" s="224"/>
      <c r="D86" s="225"/>
      <c r="E86" s="468"/>
      <c r="F86" s="224"/>
      <c r="G86" s="545"/>
      <c r="H86" s="549"/>
      <c r="I86" s="549"/>
      <c r="J86" s="557"/>
      <c r="K86" s="468"/>
      <c r="L86" s="225"/>
      <c r="M86" s="230"/>
      <c r="N86" s="225"/>
      <c r="O86" s="225"/>
      <c r="P86" s="217"/>
      <c r="Q86" s="226"/>
      <c r="R86" s="200"/>
      <c r="S86" s="200"/>
    </row>
    <row r="87" spans="2:19" ht="12.75">
      <c r="B87" s="223"/>
      <c r="C87" s="224"/>
      <c r="D87" s="225"/>
      <c r="E87" s="468"/>
      <c r="F87" s="224"/>
      <c r="G87" s="545"/>
      <c r="H87" s="549"/>
      <c r="I87" s="549"/>
      <c r="J87" s="557"/>
      <c r="K87" s="468"/>
      <c r="L87" s="225"/>
      <c r="M87" s="230"/>
      <c r="N87" s="225"/>
      <c r="O87" s="225"/>
      <c r="P87" s="217"/>
      <c r="Q87" s="226"/>
      <c r="R87" s="200"/>
      <c r="S87" s="200"/>
    </row>
    <row r="88" spans="2:19" ht="12.75">
      <c r="B88" s="223"/>
      <c r="C88" s="224"/>
      <c r="D88" s="225"/>
      <c r="E88" s="468"/>
      <c r="F88" s="224"/>
      <c r="G88" s="545"/>
      <c r="H88" s="549"/>
      <c r="I88" s="549"/>
      <c r="J88" s="557"/>
      <c r="K88" s="468"/>
      <c r="L88" s="225"/>
      <c r="M88" s="230"/>
      <c r="N88" s="225"/>
      <c r="O88" s="225"/>
      <c r="P88" s="217"/>
      <c r="Q88" s="226"/>
      <c r="R88" s="200"/>
      <c r="S88" s="200"/>
    </row>
    <row r="89" spans="2:19" ht="12.75">
      <c r="B89" s="223"/>
      <c r="C89" s="224"/>
      <c r="D89" s="225"/>
      <c r="E89" s="468"/>
      <c r="F89" s="224"/>
      <c r="G89" s="545"/>
      <c r="H89" s="549"/>
      <c r="I89" s="549"/>
      <c r="J89" s="557"/>
      <c r="K89" s="468"/>
      <c r="L89" s="225"/>
      <c r="M89" s="230"/>
      <c r="N89" s="225"/>
      <c r="O89" s="225"/>
      <c r="P89" s="217"/>
      <c r="Q89" s="226"/>
      <c r="R89" s="200"/>
      <c r="S89" s="200"/>
    </row>
    <row r="90" spans="2:19" ht="12.75">
      <c r="B90" s="223"/>
      <c r="C90" s="224"/>
      <c r="D90" s="225"/>
      <c r="E90" s="468"/>
      <c r="F90" s="224"/>
      <c r="G90" s="545"/>
      <c r="H90" s="549"/>
      <c r="I90" s="549"/>
      <c r="J90" s="557"/>
      <c r="K90" s="468"/>
      <c r="L90" s="225"/>
      <c r="M90" s="230"/>
      <c r="N90" s="225"/>
      <c r="O90" s="225"/>
      <c r="P90" s="217"/>
      <c r="Q90" s="226"/>
      <c r="R90" s="200"/>
      <c r="S90" s="200"/>
    </row>
    <row r="91" spans="2:19" ht="12.75">
      <c r="B91" s="223"/>
      <c r="C91" s="224"/>
      <c r="D91" s="225"/>
      <c r="E91" s="468"/>
      <c r="F91" s="224"/>
      <c r="G91" s="545"/>
      <c r="H91" s="549"/>
      <c r="I91" s="549"/>
      <c r="J91" s="557"/>
      <c r="K91" s="468"/>
      <c r="L91" s="225"/>
      <c r="M91" s="230"/>
      <c r="N91" s="225"/>
      <c r="O91" s="225"/>
      <c r="P91" s="217"/>
      <c r="Q91" s="226"/>
      <c r="R91" s="200"/>
      <c r="S91" s="200"/>
    </row>
    <row r="92" spans="2:19" ht="12.75">
      <c r="B92" s="223"/>
      <c r="C92" s="224"/>
      <c r="D92" s="225"/>
      <c r="E92" s="468"/>
      <c r="F92" s="224"/>
      <c r="G92" s="545"/>
      <c r="H92" s="549"/>
      <c r="I92" s="549"/>
      <c r="J92" s="557"/>
      <c r="K92" s="468"/>
      <c r="L92" s="225"/>
      <c r="M92" s="225"/>
      <c r="N92" s="225"/>
      <c r="O92" s="225"/>
      <c r="P92" s="225"/>
      <c r="Q92" s="226"/>
      <c r="R92" s="200"/>
      <c r="S92" s="200"/>
    </row>
    <row r="93" spans="2:19" ht="12.75">
      <c r="B93" s="211" t="s">
        <v>79</v>
      </c>
      <c r="C93" s="212" t="str">
        <f>'M1 - Résumé'!B30</f>
        <v>Communication, visibility, information</v>
      </c>
      <c r="D93" s="204"/>
      <c r="E93" s="472"/>
      <c r="F93" s="203"/>
      <c r="G93" s="542">
        <f>SUM(G94:G95)</f>
        <v>0</v>
      </c>
      <c r="H93" s="542">
        <f>SUM(H94:H95)</f>
        <v>0</v>
      </c>
      <c r="I93" s="542">
        <f>SUM(I94:I95)</f>
        <v>0</v>
      </c>
      <c r="J93" s="555">
        <f>SUM(J94:J95)</f>
        <v>0</v>
      </c>
      <c r="K93" s="204"/>
      <c r="L93" s="204"/>
      <c r="M93" s="204"/>
      <c r="N93" s="204"/>
      <c r="O93" s="204"/>
      <c r="P93" s="204"/>
      <c r="Q93" s="213"/>
      <c r="R93" s="200"/>
      <c r="S93" s="200"/>
    </row>
    <row r="94" spans="2:19" ht="12.75">
      <c r="B94" s="223"/>
      <c r="C94" s="224"/>
      <c r="D94" s="225"/>
      <c r="E94" s="468"/>
      <c r="F94" s="224"/>
      <c r="G94" s="545"/>
      <c r="H94" s="545"/>
      <c r="I94" s="545"/>
      <c r="J94" s="557"/>
      <c r="K94" s="468"/>
      <c r="L94" s="225"/>
      <c r="M94" s="225"/>
      <c r="N94" s="225"/>
      <c r="O94" s="225"/>
      <c r="P94" s="225"/>
      <c r="Q94" s="226"/>
      <c r="R94" s="200"/>
      <c r="S94" s="200"/>
    </row>
    <row r="95" spans="2:19" ht="12.75">
      <c r="B95" s="223"/>
      <c r="C95" s="224"/>
      <c r="D95" s="225"/>
      <c r="E95" s="468"/>
      <c r="F95" s="224"/>
      <c r="G95" s="545"/>
      <c r="H95" s="545"/>
      <c r="I95" s="545"/>
      <c r="J95" s="557"/>
      <c r="K95" s="468"/>
      <c r="L95" s="225"/>
      <c r="M95" s="225"/>
      <c r="N95" s="225"/>
      <c r="O95" s="225"/>
      <c r="P95" s="225"/>
      <c r="Q95" s="226"/>
      <c r="R95" s="200"/>
      <c r="S95" s="200"/>
    </row>
    <row r="96" spans="2:19" ht="12.75">
      <c r="B96" s="232" t="s">
        <v>82</v>
      </c>
      <c r="C96" s="203" t="s">
        <v>151</v>
      </c>
      <c r="D96" s="204"/>
      <c r="E96" s="472"/>
      <c r="F96" s="203"/>
      <c r="G96" s="542">
        <f>SUM(G97:G101)</f>
        <v>0</v>
      </c>
      <c r="H96" s="542">
        <f>SUM(H97:H101)</f>
        <v>0</v>
      </c>
      <c r="I96" s="542">
        <f>SUM(I97:I101)</f>
        <v>0</v>
      </c>
      <c r="J96" s="555">
        <f>SUM(J97:J101)</f>
        <v>0</v>
      </c>
      <c r="K96" s="204"/>
      <c r="L96" s="204"/>
      <c r="M96" s="204"/>
      <c r="N96" s="204"/>
      <c r="O96" s="204"/>
      <c r="P96" s="204"/>
      <c r="Q96" s="213"/>
      <c r="R96" s="200"/>
      <c r="S96" s="200"/>
    </row>
    <row r="97" spans="2:19" ht="12.75">
      <c r="B97" s="223"/>
      <c r="C97" s="224"/>
      <c r="D97" s="225"/>
      <c r="E97" s="468"/>
      <c r="F97" s="224"/>
      <c r="G97" s="545"/>
      <c r="H97" s="550"/>
      <c r="I97" s="548"/>
      <c r="J97" s="557"/>
      <c r="K97" s="468"/>
      <c r="L97" s="225"/>
      <c r="M97" s="230"/>
      <c r="N97" s="225"/>
      <c r="O97" s="225"/>
      <c r="P97" s="225"/>
      <c r="Q97" s="226"/>
      <c r="R97" s="200"/>
      <c r="S97" s="200"/>
    </row>
    <row r="98" spans="2:19" ht="12.75">
      <c r="B98" s="223"/>
      <c r="C98" s="224"/>
      <c r="D98" s="225"/>
      <c r="E98" s="468"/>
      <c r="F98" s="224"/>
      <c r="G98" s="545"/>
      <c r="H98" s="551"/>
      <c r="I98" s="549"/>
      <c r="J98" s="556"/>
      <c r="K98" s="468"/>
      <c r="L98" s="217"/>
      <c r="M98" s="219"/>
      <c r="N98" s="217"/>
      <c r="O98" s="217"/>
      <c r="P98" s="217"/>
      <c r="Q98" s="226"/>
      <c r="R98" s="200"/>
      <c r="S98" s="200"/>
    </row>
    <row r="99" spans="2:19" ht="12.75">
      <c r="B99" s="223"/>
      <c r="C99" s="224"/>
      <c r="D99" s="225"/>
      <c r="E99" s="468"/>
      <c r="F99" s="224"/>
      <c r="G99" s="545"/>
      <c r="H99" s="551"/>
      <c r="I99" s="549"/>
      <c r="J99" s="556"/>
      <c r="K99" s="468"/>
      <c r="L99" s="217"/>
      <c r="M99" s="219"/>
      <c r="N99" s="217"/>
      <c r="O99" s="217"/>
      <c r="P99" s="217"/>
      <c r="Q99" s="226"/>
      <c r="R99" s="200"/>
      <c r="S99" s="200"/>
    </row>
    <row r="100" spans="2:19" ht="12.75">
      <c r="B100" s="223"/>
      <c r="C100" s="224"/>
      <c r="D100" s="225"/>
      <c r="E100" s="217"/>
      <c r="F100" s="224"/>
      <c r="G100" s="545"/>
      <c r="H100" s="551"/>
      <c r="I100" s="549"/>
      <c r="J100" s="556"/>
      <c r="K100" s="468"/>
      <c r="L100" s="217"/>
      <c r="M100" s="219"/>
      <c r="N100" s="217"/>
      <c r="O100" s="217"/>
      <c r="P100" s="217"/>
      <c r="Q100" s="226"/>
      <c r="R100" s="200"/>
      <c r="S100" s="200"/>
    </row>
    <row r="101" spans="2:19" ht="12.75">
      <c r="B101" s="223"/>
      <c r="C101" s="224"/>
      <c r="D101" s="225"/>
      <c r="E101" s="468"/>
      <c r="F101" s="224"/>
      <c r="G101" s="545"/>
      <c r="H101" s="549"/>
      <c r="I101" s="549"/>
      <c r="J101" s="557"/>
      <c r="K101" s="468"/>
      <c r="L101" s="225"/>
      <c r="M101" s="225"/>
      <c r="N101" s="225"/>
      <c r="O101" s="225"/>
      <c r="P101" s="225"/>
      <c r="Q101" s="226"/>
      <c r="R101" s="200"/>
      <c r="S101" s="200"/>
    </row>
    <row r="102" spans="2:17" ht="12">
      <c r="B102" s="211" t="s">
        <v>85</v>
      </c>
      <c r="C102" s="203" t="str">
        <f>'M1 - Résumé'!B32</f>
        <v>Supplies and materials</v>
      </c>
      <c r="D102" s="204"/>
      <c r="E102" s="472"/>
      <c r="F102" s="203"/>
      <c r="G102" s="542">
        <f>SUM(G103:G104)</f>
        <v>0</v>
      </c>
      <c r="H102" s="542">
        <f>SUM(H103:H104)</f>
        <v>0</v>
      </c>
      <c r="I102" s="542">
        <f>SUM(I103:I104)</f>
        <v>0</v>
      </c>
      <c r="J102" s="542">
        <f>SUM(J103:J104)</f>
        <v>0</v>
      </c>
      <c r="K102" s="204"/>
      <c r="L102" s="204"/>
      <c r="M102" s="204"/>
      <c r="N102" s="204"/>
      <c r="O102" s="204"/>
      <c r="P102" s="204"/>
      <c r="Q102" s="213"/>
    </row>
    <row r="103" spans="2:19" ht="12.75">
      <c r="B103" s="223"/>
      <c r="C103" s="224"/>
      <c r="D103" s="225"/>
      <c r="E103" s="468"/>
      <c r="F103" s="224"/>
      <c r="G103" s="545"/>
      <c r="H103" s="547"/>
      <c r="I103" s="547"/>
      <c r="J103" s="556"/>
      <c r="K103" s="218"/>
      <c r="L103" s="225"/>
      <c r="M103" s="225"/>
      <c r="N103" s="225"/>
      <c r="O103" s="225"/>
      <c r="P103" s="225"/>
      <c r="Q103" s="226"/>
      <c r="R103" s="200"/>
      <c r="S103" s="200"/>
    </row>
    <row r="104" spans="2:19" ht="12.75">
      <c r="B104" s="223"/>
      <c r="C104" s="224"/>
      <c r="D104" s="225"/>
      <c r="E104" s="468"/>
      <c r="F104" s="224"/>
      <c r="G104" s="545"/>
      <c r="H104" s="545"/>
      <c r="I104" s="545"/>
      <c r="J104" s="556"/>
      <c r="K104" s="468"/>
      <c r="L104" s="225"/>
      <c r="M104" s="225"/>
      <c r="N104" s="225"/>
      <c r="O104" s="225"/>
      <c r="P104" s="225"/>
      <c r="Q104" s="226" t="s">
        <v>448</v>
      </c>
      <c r="R104" s="200"/>
      <c r="S104" s="200"/>
    </row>
    <row r="105" spans="2:17" ht="12">
      <c r="B105" s="211" t="s">
        <v>511</v>
      </c>
      <c r="C105" s="203" t="s">
        <v>516</v>
      </c>
      <c r="D105" s="204"/>
      <c r="E105" s="472"/>
      <c r="F105" s="203"/>
      <c r="G105" s="542">
        <f>SUM(G106:G108)</f>
        <v>0</v>
      </c>
      <c r="H105" s="542">
        <f>SUM(H106:H108)</f>
        <v>0</v>
      </c>
      <c r="I105" s="542">
        <f>SUM(I106:I108)</f>
        <v>0</v>
      </c>
      <c r="J105" s="542">
        <f>SUM(J106:J108)</f>
        <v>0</v>
      </c>
      <c r="K105" s="204"/>
      <c r="L105" s="204"/>
      <c r="M105" s="204"/>
      <c r="N105" s="204"/>
      <c r="O105" s="204"/>
      <c r="P105" s="204"/>
      <c r="Q105" s="213"/>
    </row>
    <row r="106" spans="1:19" ht="12.75">
      <c r="A106" s="214"/>
      <c r="B106" s="215"/>
      <c r="C106" s="216"/>
      <c r="D106" s="217"/>
      <c r="E106" s="468"/>
      <c r="F106" s="216"/>
      <c r="G106" s="544"/>
      <c r="H106" s="552"/>
      <c r="I106" s="552"/>
      <c r="J106" s="556"/>
      <c r="K106" s="468"/>
      <c r="L106" s="217"/>
      <c r="M106" s="216"/>
      <c r="N106" s="217"/>
      <c r="O106" s="217"/>
      <c r="P106" s="217"/>
      <c r="Q106" s="220"/>
      <c r="R106" s="214"/>
      <c r="S106" s="214"/>
    </row>
    <row r="107" spans="1:19" ht="12.75">
      <c r="A107" s="214"/>
      <c r="B107" s="215"/>
      <c r="C107" s="216"/>
      <c r="D107" s="217"/>
      <c r="E107" s="468"/>
      <c r="F107" s="216"/>
      <c r="G107" s="544"/>
      <c r="H107" s="552"/>
      <c r="I107" s="552"/>
      <c r="J107" s="557"/>
      <c r="K107" s="468"/>
      <c r="L107" s="217"/>
      <c r="M107" s="216"/>
      <c r="N107" s="217"/>
      <c r="O107" s="217"/>
      <c r="P107" s="217"/>
      <c r="Q107" s="220"/>
      <c r="R107" s="214"/>
      <c r="S107" s="214"/>
    </row>
    <row r="108" spans="2:19" ht="12.75">
      <c r="B108" s="223"/>
      <c r="C108" s="224"/>
      <c r="D108" s="225"/>
      <c r="E108" s="468"/>
      <c r="F108" s="224"/>
      <c r="G108" s="545"/>
      <c r="H108" s="545"/>
      <c r="I108" s="545"/>
      <c r="J108" s="557"/>
      <c r="K108" s="468"/>
      <c r="L108" s="225"/>
      <c r="M108" s="225"/>
      <c r="N108" s="225"/>
      <c r="O108" s="225"/>
      <c r="P108" s="217"/>
      <c r="Q108" s="226"/>
      <c r="R108" s="200"/>
      <c r="S108" s="200"/>
    </row>
    <row r="109" spans="2:19" ht="12">
      <c r="B109" s="207" t="s">
        <v>88</v>
      </c>
      <c r="C109" s="208" t="str">
        <f>'M1 - Résumé'!B34</f>
        <v>Other operationnal costs</v>
      </c>
      <c r="D109" s="209"/>
      <c r="E109" s="473"/>
      <c r="F109" s="208"/>
      <c r="G109" s="543">
        <f>G110+G115+G118+G121</f>
        <v>0</v>
      </c>
      <c r="H109" s="543">
        <f>H110+H115+H118+H121</f>
        <v>0</v>
      </c>
      <c r="I109" s="543">
        <f>I110+I115+I118+I121</f>
        <v>0</v>
      </c>
      <c r="J109" s="543">
        <f>J110+J115+J118+J121</f>
        <v>0</v>
      </c>
      <c r="K109" s="209"/>
      <c r="L109" s="209"/>
      <c r="M109" s="209"/>
      <c r="N109" s="209"/>
      <c r="O109" s="209"/>
      <c r="P109" s="209"/>
      <c r="Q109" s="210"/>
      <c r="R109" s="200"/>
      <c r="S109" s="200"/>
    </row>
    <row r="110" spans="2:19" ht="12.75">
      <c r="B110" s="211" t="s">
        <v>89</v>
      </c>
      <c r="C110" s="212" t="str">
        <f>'M1 - Résumé'!B35</f>
        <v>Bank and transfer costs</v>
      </c>
      <c r="D110" s="204"/>
      <c r="E110" s="472"/>
      <c r="F110" s="203"/>
      <c r="G110" s="542">
        <f>SUM(G111:G114)</f>
        <v>0</v>
      </c>
      <c r="H110" s="542">
        <f>SUM(H111:H114)</f>
        <v>0</v>
      </c>
      <c r="I110" s="542">
        <f>SUM(I111:I114)</f>
        <v>0</v>
      </c>
      <c r="J110" s="555">
        <f>SUM(J111:J114)</f>
        <v>0</v>
      </c>
      <c r="K110" s="204"/>
      <c r="L110" s="204"/>
      <c r="M110" s="204"/>
      <c r="N110" s="204"/>
      <c r="O110" s="204"/>
      <c r="P110" s="204"/>
      <c r="Q110" s="213"/>
      <c r="R110" s="200"/>
      <c r="S110" s="200"/>
    </row>
    <row r="111" spans="2:19" ht="12.75">
      <c r="B111" s="223"/>
      <c r="C111" s="235"/>
      <c r="D111" s="225"/>
      <c r="E111" s="468"/>
      <c r="F111" s="224"/>
      <c r="G111" s="545"/>
      <c r="H111" s="545"/>
      <c r="I111" s="545"/>
      <c r="J111" s="557"/>
      <c r="K111" s="217"/>
      <c r="L111" s="225"/>
      <c r="M111" s="219"/>
      <c r="N111" s="225"/>
      <c r="O111" s="236"/>
      <c r="P111" s="225"/>
      <c r="Q111" s="226"/>
      <c r="R111" s="200"/>
      <c r="S111" s="200"/>
    </row>
    <row r="112" spans="2:19" ht="12.75">
      <c r="B112" s="223"/>
      <c r="C112" s="235"/>
      <c r="D112" s="225"/>
      <c r="E112" s="468"/>
      <c r="F112" s="224"/>
      <c r="G112" s="545"/>
      <c r="H112" s="545"/>
      <c r="I112" s="545"/>
      <c r="J112" s="557"/>
      <c r="K112" s="468"/>
      <c r="L112" s="225"/>
      <c r="M112" s="219"/>
      <c r="N112" s="225"/>
      <c r="O112" s="225"/>
      <c r="P112" s="217"/>
      <c r="Q112" s="226"/>
      <c r="R112" s="200"/>
      <c r="S112" s="200"/>
    </row>
    <row r="113" spans="2:19" ht="12.75">
      <c r="B113" s="223"/>
      <c r="C113" s="235"/>
      <c r="D113" s="225"/>
      <c r="E113" s="468"/>
      <c r="F113" s="224"/>
      <c r="G113" s="545"/>
      <c r="H113" s="545"/>
      <c r="I113" s="545"/>
      <c r="J113" s="557"/>
      <c r="K113" s="468"/>
      <c r="L113" s="225"/>
      <c r="M113" s="219"/>
      <c r="N113" s="225"/>
      <c r="O113" s="225"/>
      <c r="P113" s="217"/>
      <c r="Q113" s="226"/>
      <c r="R113" s="200"/>
      <c r="S113" s="200"/>
    </row>
    <row r="114" spans="2:19" ht="12.75">
      <c r="B114" s="223"/>
      <c r="C114" s="235"/>
      <c r="D114" s="225"/>
      <c r="E114" s="468"/>
      <c r="F114" s="224"/>
      <c r="G114" s="545"/>
      <c r="H114" s="545"/>
      <c r="I114" s="545"/>
      <c r="J114" s="557"/>
      <c r="K114" s="217"/>
      <c r="L114" s="225"/>
      <c r="M114" s="225"/>
      <c r="N114" s="225"/>
      <c r="O114" s="225"/>
      <c r="P114" s="225"/>
      <c r="Q114" s="226"/>
      <c r="R114" s="200"/>
      <c r="S114" s="200"/>
    </row>
    <row r="115" spans="2:19" ht="12.75">
      <c r="B115" s="211" t="s">
        <v>92</v>
      </c>
      <c r="C115" s="212" t="str">
        <f>'M1 - Résumé'!B36</f>
        <v>Evaluation/Audits</v>
      </c>
      <c r="D115" s="204"/>
      <c r="E115" s="472"/>
      <c r="F115" s="203"/>
      <c r="G115" s="542">
        <f>SUM(G116:G117)</f>
        <v>0</v>
      </c>
      <c r="H115" s="542">
        <f>SUM(H116:H117)</f>
        <v>0</v>
      </c>
      <c r="I115" s="542">
        <f>SUM(I116:I117)</f>
        <v>0</v>
      </c>
      <c r="J115" s="555">
        <f>SUM(J116:J117)</f>
        <v>0</v>
      </c>
      <c r="K115" s="204"/>
      <c r="L115" s="204"/>
      <c r="M115" s="204"/>
      <c r="N115" s="204"/>
      <c r="O115" s="204"/>
      <c r="P115" s="204"/>
      <c r="Q115" s="213"/>
      <c r="R115" s="200"/>
      <c r="S115" s="200"/>
    </row>
    <row r="116" spans="2:19" ht="12.75">
      <c r="B116" s="223"/>
      <c r="C116" s="224"/>
      <c r="D116" s="225"/>
      <c r="E116" s="468"/>
      <c r="F116" s="224"/>
      <c r="G116" s="545"/>
      <c r="H116" s="545"/>
      <c r="I116" s="545"/>
      <c r="J116" s="557"/>
      <c r="K116" s="217"/>
      <c r="L116" s="225"/>
      <c r="M116" s="225"/>
      <c r="N116" s="225"/>
      <c r="O116" s="225"/>
      <c r="P116" s="225"/>
      <c r="Q116" s="226"/>
      <c r="R116" s="200"/>
      <c r="S116" s="200"/>
    </row>
    <row r="117" spans="2:19" ht="12.75">
      <c r="B117" s="223"/>
      <c r="C117" s="224"/>
      <c r="D117" s="225"/>
      <c r="E117" s="468"/>
      <c r="F117" s="224"/>
      <c r="G117" s="545"/>
      <c r="H117" s="545"/>
      <c r="I117" s="545"/>
      <c r="J117" s="557"/>
      <c r="K117" s="217"/>
      <c r="L117" s="225"/>
      <c r="M117" s="225"/>
      <c r="N117" s="225"/>
      <c r="O117" s="225"/>
      <c r="P117" s="225"/>
      <c r="Q117" s="226"/>
      <c r="R117" s="200"/>
      <c r="S117" s="200"/>
    </row>
    <row r="118" spans="2:19" ht="12.75">
      <c r="B118" s="211" t="s">
        <v>94</v>
      </c>
      <c r="C118" s="212" t="str">
        <f>'M1 - Résumé'!B37</f>
        <v>HQ Mission cost</v>
      </c>
      <c r="D118" s="204"/>
      <c r="E118" s="472"/>
      <c r="F118" s="203"/>
      <c r="G118" s="542">
        <f>SUM(G119:G120)</f>
        <v>0</v>
      </c>
      <c r="H118" s="542">
        <f>SUM(H119:H120)</f>
        <v>0</v>
      </c>
      <c r="I118" s="542">
        <f>SUM(I119:I120)</f>
        <v>0</v>
      </c>
      <c r="J118" s="555">
        <f>SUM(J119:J120)</f>
        <v>0</v>
      </c>
      <c r="K118" s="204"/>
      <c r="L118" s="204"/>
      <c r="M118" s="204"/>
      <c r="N118" s="204"/>
      <c r="O118" s="204"/>
      <c r="P118" s="204"/>
      <c r="Q118" s="213"/>
      <c r="R118" s="200"/>
      <c r="S118" s="200"/>
    </row>
    <row r="119" spans="2:19" ht="12.75">
      <c r="B119" s="223"/>
      <c r="C119" s="224"/>
      <c r="D119" s="225"/>
      <c r="E119" s="468"/>
      <c r="F119" s="224"/>
      <c r="G119" s="545"/>
      <c r="H119" s="545"/>
      <c r="I119" s="545"/>
      <c r="J119" s="557"/>
      <c r="K119" s="217"/>
      <c r="L119" s="225"/>
      <c r="M119" s="225"/>
      <c r="N119" s="225"/>
      <c r="O119" s="225"/>
      <c r="P119" s="225"/>
      <c r="Q119" s="226"/>
      <c r="R119" s="200"/>
      <c r="S119" s="200"/>
    </row>
    <row r="120" spans="2:19" ht="12.75">
      <c r="B120" s="223"/>
      <c r="C120" s="224"/>
      <c r="D120" s="225"/>
      <c r="E120" s="468"/>
      <c r="F120" s="224"/>
      <c r="G120" s="545"/>
      <c r="H120" s="545"/>
      <c r="I120" s="545"/>
      <c r="J120" s="557"/>
      <c r="K120" s="217"/>
      <c r="L120" s="225"/>
      <c r="M120" s="225"/>
      <c r="N120" s="225"/>
      <c r="O120" s="225"/>
      <c r="P120" s="225"/>
      <c r="Q120" s="226"/>
      <c r="R120" s="200"/>
      <c r="S120" s="200"/>
    </row>
    <row r="121" spans="2:19" ht="12.75">
      <c r="B121" s="211" t="s">
        <v>96</v>
      </c>
      <c r="C121" s="212" t="str">
        <f>'M1 - Résumé'!B38</f>
        <v>Others</v>
      </c>
      <c r="D121" s="204"/>
      <c r="E121" s="472"/>
      <c r="F121" s="203"/>
      <c r="G121" s="542">
        <f>SUM(G122:G124)</f>
        <v>0</v>
      </c>
      <c r="H121" s="542">
        <f>SUM(H122:H124)</f>
        <v>0</v>
      </c>
      <c r="I121" s="542">
        <f>SUM(I122:I124)</f>
        <v>0</v>
      </c>
      <c r="J121" s="555">
        <f>SUM(J122:J124)</f>
        <v>0</v>
      </c>
      <c r="K121" s="204"/>
      <c r="L121" s="204"/>
      <c r="M121" s="204"/>
      <c r="N121" s="204"/>
      <c r="O121" s="204"/>
      <c r="P121" s="204"/>
      <c r="Q121" s="213"/>
      <c r="R121" s="200"/>
      <c r="S121" s="200"/>
    </row>
    <row r="122" spans="2:19" ht="12.75">
      <c r="B122" s="223"/>
      <c r="C122" s="224"/>
      <c r="D122" s="225"/>
      <c r="E122" s="468"/>
      <c r="F122" s="224"/>
      <c r="G122" s="545"/>
      <c r="H122" s="545"/>
      <c r="I122" s="545"/>
      <c r="J122" s="557"/>
      <c r="K122" s="468"/>
      <c r="L122" s="225"/>
      <c r="M122" s="225"/>
      <c r="N122" s="225"/>
      <c r="O122" s="225"/>
      <c r="P122" s="225"/>
      <c r="Q122" s="226"/>
      <c r="R122" s="200"/>
      <c r="S122" s="200"/>
    </row>
    <row r="123" spans="2:19" ht="12.75">
      <c r="B123" s="223"/>
      <c r="C123" s="224"/>
      <c r="D123" s="225"/>
      <c r="E123" s="468"/>
      <c r="F123" s="224"/>
      <c r="G123" s="545"/>
      <c r="H123" s="545"/>
      <c r="I123" s="545"/>
      <c r="J123" s="557"/>
      <c r="K123" s="468"/>
      <c r="L123" s="225"/>
      <c r="M123" s="225"/>
      <c r="N123" s="225"/>
      <c r="O123" s="225"/>
      <c r="P123" s="225"/>
      <c r="Q123" s="226"/>
      <c r="R123" s="200"/>
      <c r="S123" s="200"/>
    </row>
    <row r="124" spans="2:19" ht="12.75">
      <c r="B124" s="223"/>
      <c r="C124" s="224"/>
      <c r="D124" s="225"/>
      <c r="E124" s="468"/>
      <c r="F124" s="224"/>
      <c r="G124" s="545"/>
      <c r="H124" s="545"/>
      <c r="I124" s="545"/>
      <c r="J124" s="557"/>
      <c r="K124" s="468"/>
      <c r="L124" s="225"/>
      <c r="M124" s="225"/>
      <c r="N124" s="225"/>
      <c r="O124" s="225"/>
      <c r="P124" s="225"/>
      <c r="Q124" s="226"/>
      <c r="R124" s="200"/>
      <c r="S124" s="200"/>
    </row>
    <row r="125" spans="2:19" ht="12.75">
      <c r="B125" s="223"/>
      <c r="C125" s="224"/>
      <c r="D125" s="225"/>
      <c r="E125" s="468"/>
      <c r="F125" s="224"/>
      <c r="G125" s="545"/>
      <c r="H125" s="545"/>
      <c r="I125" s="545"/>
      <c r="J125" s="557"/>
      <c r="K125" s="217"/>
      <c r="L125" s="225"/>
      <c r="M125" s="225"/>
      <c r="N125" s="225"/>
      <c r="O125" s="225"/>
      <c r="P125" s="225"/>
      <c r="Q125" s="226"/>
      <c r="R125" s="200"/>
      <c r="S125" s="200"/>
    </row>
    <row r="126" spans="2:19" ht="13.5" thickBot="1">
      <c r="B126" s="238"/>
      <c r="C126" s="239" t="s">
        <v>147</v>
      </c>
      <c r="D126" s="240"/>
      <c r="E126" s="474"/>
      <c r="F126" s="239"/>
      <c r="G126" s="546">
        <f>G109+G76+G67+G52+G8</f>
        <v>0</v>
      </c>
      <c r="H126" s="546">
        <f>H109+H76+H67+H52+H8</f>
        <v>0</v>
      </c>
      <c r="I126" s="546">
        <f>I109+I76+I67+I52+I8</f>
        <v>0</v>
      </c>
      <c r="J126" s="558">
        <f>J109+J76+J67+J52+J8</f>
        <v>0</v>
      </c>
      <c r="K126" s="240"/>
      <c r="L126" s="240"/>
      <c r="M126" s="240"/>
      <c r="N126" s="240"/>
      <c r="O126" s="240"/>
      <c r="P126" s="240"/>
      <c r="Q126" s="241"/>
      <c r="R126" s="200"/>
      <c r="S126" s="200"/>
    </row>
    <row r="127" spans="18:19" ht="12.75">
      <c r="R127" s="200"/>
      <c r="S127" s="200"/>
    </row>
    <row r="129" spans="18:19" ht="12.75">
      <c r="R129" s="200"/>
      <c r="S129" s="200"/>
    </row>
    <row r="130" spans="18:19" ht="12.75">
      <c r="R130" s="200"/>
      <c r="S130" s="200"/>
    </row>
    <row r="131" spans="18:19" ht="12.75">
      <c r="R131" s="200"/>
      <c r="S131" s="200"/>
    </row>
    <row r="133" spans="18:19" ht="12.75">
      <c r="R133" s="200"/>
      <c r="S133" s="200"/>
    </row>
    <row r="134" spans="18:19" ht="12.75">
      <c r="R134" s="200"/>
      <c r="S134" s="200"/>
    </row>
    <row r="135" spans="18:19" ht="12.75">
      <c r="R135" s="200"/>
      <c r="S135" s="200"/>
    </row>
    <row r="137" spans="18:19" ht="12.75">
      <c r="R137" s="200"/>
      <c r="S137" s="200"/>
    </row>
    <row r="138" spans="18:19" ht="12.75">
      <c r="R138" s="200"/>
      <c r="S138" s="200"/>
    </row>
    <row r="139" spans="18:19" ht="12.75">
      <c r="R139" s="200"/>
      <c r="S139" s="200"/>
    </row>
    <row r="142" spans="18:19" ht="12.75">
      <c r="R142" s="200"/>
      <c r="S142" s="200"/>
    </row>
    <row r="143" spans="18:19" ht="12.75">
      <c r="R143" s="200"/>
      <c r="S143" s="200"/>
    </row>
    <row r="144" spans="18:19" ht="12.75">
      <c r="R144" s="200"/>
      <c r="S144" s="200"/>
    </row>
    <row r="146" spans="18:19" ht="12.75">
      <c r="R146" s="200"/>
      <c r="S146" s="200"/>
    </row>
    <row r="147" spans="18:19" ht="12.75">
      <c r="R147" s="200"/>
      <c r="S147" s="200"/>
    </row>
    <row r="148" spans="18:19" ht="12.75">
      <c r="R148" s="200"/>
      <c r="S148" s="200"/>
    </row>
    <row r="150" spans="18:19" ht="12.75">
      <c r="R150" s="200"/>
      <c r="S150" s="200"/>
    </row>
    <row r="151" spans="18:19" ht="12.75">
      <c r="R151" s="200"/>
      <c r="S151" s="200"/>
    </row>
    <row r="152" spans="18:19" ht="12.75">
      <c r="R152" s="200"/>
      <c r="S152" s="200"/>
    </row>
    <row r="154" spans="18:19" ht="12.75">
      <c r="R154" s="200"/>
      <c r="S154" s="200"/>
    </row>
    <row r="155" spans="18:19" ht="12.75">
      <c r="R155" s="200"/>
      <c r="S155" s="200"/>
    </row>
    <row r="156" spans="18:19" ht="12.75">
      <c r="R156" s="200"/>
      <c r="S156" s="200"/>
    </row>
    <row r="158" spans="18:19" ht="12.75">
      <c r="R158" s="200"/>
      <c r="S158" s="200"/>
    </row>
    <row r="159" spans="18:19" ht="12.75">
      <c r="R159" s="200"/>
      <c r="S159" s="200"/>
    </row>
    <row r="160" spans="18:19" ht="12.75">
      <c r="R160" s="200"/>
      <c r="S160" s="200"/>
    </row>
    <row r="162" spans="18:19" ht="12.75">
      <c r="R162" s="200"/>
      <c r="S162" s="200"/>
    </row>
    <row r="163" spans="18:19" ht="12.75">
      <c r="R163" s="200"/>
      <c r="S163" s="200"/>
    </row>
    <row r="164" spans="18:19" ht="12.75">
      <c r="R164" s="200"/>
      <c r="S164" s="200"/>
    </row>
    <row r="166" spans="18:19" ht="12.75">
      <c r="R166" s="200"/>
      <c r="S166" s="200"/>
    </row>
    <row r="167" spans="18:19" ht="12.75">
      <c r="R167" s="200"/>
      <c r="S167" s="200"/>
    </row>
    <row r="168" spans="18:19" ht="12.75">
      <c r="R168" s="200"/>
      <c r="S168" s="200"/>
    </row>
    <row r="170" spans="18:19" ht="12.75">
      <c r="R170" s="200"/>
      <c r="S170" s="200"/>
    </row>
    <row r="171" spans="18:19" ht="12.75">
      <c r="R171" s="200"/>
      <c r="S171" s="200"/>
    </row>
    <row r="172" spans="18:19" ht="12.75">
      <c r="R172" s="200"/>
      <c r="S172" s="200"/>
    </row>
    <row r="174" spans="18:19" ht="12.75">
      <c r="R174" s="200"/>
      <c r="S174" s="200"/>
    </row>
    <row r="175" spans="18:19" ht="12.75">
      <c r="R175" s="200"/>
      <c r="S175" s="200"/>
    </row>
    <row r="176" spans="18:19" ht="12.75">
      <c r="R176" s="200"/>
      <c r="S176" s="200"/>
    </row>
    <row r="178" spans="18:19" ht="12.75">
      <c r="R178" s="200"/>
      <c r="S178" s="200"/>
    </row>
    <row r="179" spans="18:19" ht="12.75">
      <c r="R179" s="200"/>
      <c r="S179" s="200"/>
    </row>
    <row r="180" spans="18:19" ht="12.75">
      <c r="R180" s="200"/>
      <c r="S180" s="200"/>
    </row>
    <row r="182" spans="18:19" ht="12.75">
      <c r="R182" s="200"/>
      <c r="S182" s="200"/>
    </row>
    <row r="183" spans="18:19" ht="12.75">
      <c r="R183" s="200"/>
      <c r="S183" s="200"/>
    </row>
    <row r="184" spans="18:19" ht="12.75">
      <c r="R184" s="200"/>
      <c r="S184" s="200"/>
    </row>
    <row r="186" spans="18:19" ht="12.75">
      <c r="R186" s="200"/>
      <c r="S186" s="200"/>
    </row>
    <row r="187" spans="18:19" ht="12.75">
      <c r="R187" s="200"/>
      <c r="S187" s="200"/>
    </row>
    <row r="188" spans="18:19" ht="12.75">
      <c r="R188" s="200"/>
      <c r="S188" s="200"/>
    </row>
    <row r="190" spans="18:19" ht="12.75">
      <c r="R190" s="200"/>
      <c r="S190" s="200"/>
    </row>
    <row r="191" spans="18:19" ht="12.75">
      <c r="R191" s="200"/>
      <c r="S191" s="200"/>
    </row>
    <row r="192" spans="18:19" ht="12.75">
      <c r="R192" s="200"/>
      <c r="S192" s="200"/>
    </row>
    <row r="194" spans="18:19" ht="12.75">
      <c r="R194" s="200"/>
      <c r="S194" s="200"/>
    </row>
    <row r="195" spans="18:19" ht="12.75">
      <c r="R195" s="200"/>
      <c r="S195" s="200"/>
    </row>
    <row r="196" spans="18:19" ht="12.75">
      <c r="R196" s="200"/>
      <c r="S196" s="200"/>
    </row>
    <row r="198" spans="18:19" ht="12.75">
      <c r="R198" s="200"/>
      <c r="S198" s="200"/>
    </row>
    <row r="199" spans="18:19" ht="12.75">
      <c r="R199" s="200"/>
      <c r="S199" s="200"/>
    </row>
    <row r="200" spans="18:19" ht="12.75">
      <c r="R200" s="200"/>
      <c r="S200" s="200"/>
    </row>
    <row r="202" spans="18:19" ht="12.75">
      <c r="R202" s="200"/>
      <c r="S202" s="200"/>
    </row>
    <row r="203" spans="18:19" ht="12.75">
      <c r="R203" s="200"/>
      <c r="S203" s="200"/>
    </row>
    <row r="204" spans="18:19" ht="12.75">
      <c r="R204" s="200"/>
      <c r="S204" s="200"/>
    </row>
    <row r="206" spans="18:19" ht="12.75">
      <c r="R206" s="200"/>
      <c r="S206" s="200"/>
    </row>
    <row r="207" spans="18:19" ht="12.75">
      <c r="R207" s="200"/>
      <c r="S207" s="200"/>
    </row>
    <row r="208" spans="18:19" ht="12.75">
      <c r="R208" s="200"/>
      <c r="S208" s="200"/>
    </row>
    <row r="210" spans="18:19" ht="12.75">
      <c r="R210" s="200"/>
      <c r="S210" s="200"/>
    </row>
    <row r="211" spans="18:19" ht="12.75">
      <c r="R211" s="200"/>
      <c r="S211" s="200"/>
    </row>
    <row r="212" spans="18:19" ht="12.75">
      <c r="R212" s="200"/>
      <c r="S212" s="200"/>
    </row>
    <row r="214" spans="18:19" ht="12.75">
      <c r="R214" s="200"/>
      <c r="S214" s="200"/>
    </row>
    <row r="215" spans="18:19" ht="12.75">
      <c r="R215" s="200"/>
      <c r="S215" s="200"/>
    </row>
    <row r="216" spans="18:19" ht="12.75">
      <c r="R216" s="200"/>
      <c r="S216" s="200"/>
    </row>
    <row r="218" spans="18:19" ht="12.75">
      <c r="R218" s="200"/>
      <c r="S218" s="200"/>
    </row>
    <row r="219" spans="18:19" ht="12.75">
      <c r="R219" s="200"/>
      <c r="S219" s="200"/>
    </row>
    <row r="220" spans="18:19" ht="12.75">
      <c r="R220" s="200"/>
      <c r="S220" s="200"/>
    </row>
    <row r="222" spans="18:19" ht="12.75">
      <c r="R222" s="200"/>
      <c r="S222" s="200"/>
    </row>
    <row r="223" spans="18:19" ht="12.75">
      <c r="R223" s="200"/>
      <c r="S223" s="200"/>
    </row>
    <row r="224" spans="18:19" ht="12.75">
      <c r="R224" s="200"/>
      <c r="S224" s="200"/>
    </row>
    <row r="226" spans="18:19" ht="12.75">
      <c r="R226" s="200"/>
      <c r="S226" s="200"/>
    </row>
    <row r="227" spans="18:19" ht="12.75">
      <c r="R227" s="200"/>
      <c r="S227" s="200"/>
    </row>
    <row r="228" spans="18:19" ht="12.75">
      <c r="R228" s="200"/>
      <c r="S228" s="200"/>
    </row>
    <row r="230" spans="18:19" ht="12.75">
      <c r="R230" s="200"/>
      <c r="S230" s="200"/>
    </row>
    <row r="231" spans="18:19" ht="12.75">
      <c r="R231" s="200"/>
      <c r="S231" s="200"/>
    </row>
    <row r="232" spans="18:19" ht="12.75">
      <c r="R232" s="200"/>
      <c r="S232" s="200"/>
    </row>
    <row r="234" spans="18:19" ht="12.75">
      <c r="R234" s="200"/>
      <c r="S234" s="200"/>
    </row>
    <row r="235" spans="18:19" ht="12.75">
      <c r="R235" s="200"/>
      <c r="S235" s="200"/>
    </row>
    <row r="236" spans="18:19" ht="12.75">
      <c r="R236" s="200"/>
      <c r="S236" s="200"/>
    </row>
    <row r="238" spans="18:19" ht="12.75">
      <c r="R238" s="200"/>
      <c r="S238" s="200"/>
    </row>
    <row r="239" spans="18:19" ht="12.75">
      <c r="R239" s="200"/>
      <c r="S239" s="200"/>
    </row>
    <row r="240" spans="18:19" ht="12.75">
      <c r="R240" s="200"/>
      <c r="S240" s="200"/>
    </row>
    <row r="242" spans="18:19" ht="12.75">
      <c r="R242" s="200"/>
      <c r="S242" s="200"/>
    </row>
    <row r="243" spans="18:19" ht="12.75">
      <c r="R243" s="200"/>
      <c r="S243" s="200"/>
    </row>
    <row r="244" spans="18:19" ht="12.75">
      <c r="R244" s="200"/>
      <c r="S244" s="200"/>
    </row>
    <row r="246" spans="18:19" ht="12.75">
      <c r="R246" s="200"/>
      <c r="S246" s="200"/>
    </row>
    <row r="247" spans="18:19" ht="12.75">
      <c r="R247" s="200"/>
      <c r="S247" s="200"/>
    </row>
    <row r="248" spans="18:19" ht="12.75">
      <c r="R248" s="200"/>
      <c r="S248" s="200"/>
    </row>
    <row r="250" spans="18:19" ht="12.75">
      <c r="R250" s="200"/>
      <c r="S250" s="200"/>
    </row>
    <row r="251" spans="18:19" ht="12.75">
      <c r="R251" s="200"/>
      <c r="S251" s="200"/>
    </row>
    <row r="252" spans="18:19" ht="12.75">
      <c r="R252" s="200"/>
      <c r="S252" s="200"/>
    </row>
    <row r="255" spans="18:19" ht="12.75">
      <c r="R255" s="200"/>
      <c r="S255" s="200"/>
    </row>
    <row r="256" spans="18:19" ht="12.75">
      <c r="R256" s="200"/>
      <c r="S256" s="200"/>
    </row>
    <row r="257" spans="18:19" ht="12.75">
      <c r="R257" s="200"/>
      <c r="S257" s="200"/>
    </row>
    <row r="259" spans="18:19" ht="12.75">
      <c r="R259" s="200"/>
      <c r="S259" s="200"/>
    </row>
    <row r="260" spans="18:19" ht="12.75">
      <c r="R260" s="200"/>
      <c r="S260" s="200"/>
    </row>
    <row r="261" spans="18:19" ht="12.75">
      <c r="R261" s="200"/>
      <c r="S261" s="200"/>
    </row>
    <row r="263" spans="18:19" ht="12.75">
      <c r="R263" s="200"/>
      <c r="S263" s="200"/>
    </row>
    <row r="264" spans="18:19" ht="12.75">
      <c r="R264" s="200"/>
      <c r="S264" s="200"/>
    </row>
    <row r="265" spans="18:19" ht="12.75">
      <c r="R265" s="200"/>
      <c r="S265" s="200"/>
    </row>
    <row r="267" spans="18:19" ht="12.75">
      <c r="R267" s="200"/>
      <c r="S267" s="200"/>
    </row>
    <row r="268" spans="18:19" ht="12.75">
      <c r="R268" s="200"/>
      <c r="S268" s="200"/>
    </row>
    <row r="269" spans="18:19" ht="12.75">
      <c r="R269" s="200"/>
      <c r="S269" s="200"/>
    </row>
    <row r="271" spans="18:19" ht="12.75">
      <c r="R271" s="200"/>
      <c r="S271" s="200"/>
    </row>
    <row r="272" spans="18:19" ht="12.75">
      <c r="R272" s="200"/>
      <c r="S272" s="200"/>
    </row>
    <row r="273" spans="18:19" ht="12.75">
      <c r="R273" s="200"/>
      <c r="S273" s="200"/>
    </row>
    <row r="275" spans="18:19" ht="12.75">
      <c r="R275" s="200"/>
      <c r="S275" s="200"/>
    </row>
    <row r="276" spans="18:19" ht="12.75">
      <c r="R276" s="200"/>
      <c r="S276" s="200"/>
    </row>
    <row r="277" spans="18:19" ht="12.75">
      <c r="R277" s="200"/>
      <c r="S277" s="200"/>
    </row>
    <row r="279" spans="18:19" ht="12.75">
      <c r="R279" s="200"/>
      <c r="S279" s="200"/>
    </row>
    <row r="280" spans="18:19" ht="12.75">
      <c r="R280" s="200"/>
      <c r="S280" s="200"/>
    </row>
    <row r="281" spans="18:19" ht="12.75">
      <c r="R281" s="200"/>
      <c r="S281" s="200"/>
    </row>
    <row r="283" spans="18:19" ht="12.75">
      <c r="R283" s="200"/>
      <c r="S283" s="200"/>
    </row>
    <row r="284" spans="18:19" ht="12.75">
      <c r="R284" s="200"/>
      <c r="S284" s="200"/>
    </row>
    <row r="285" spans="18:19" ht="12.75">
      <c r="R285" s="200"/>
      <c r="S285" s="200"/>
    </row>
    <row r="287" spans="18:19" ht="12.75">
      <c r="R287" s="200"/>
      <c r="S287" s="200"/>
    </row>
    <row r="288" spans="18:19" ht="12.75">
      <c r="R288" s="200"/>
      <c r="S288" s="200"/>
    </row>
    <row r="289" spans="18:19" ht="12.75">
      <c r="R289" s="200"/>
      <c r="S289" s="200"/>
    </row>
    <row r="291" spans="18:19" ht="12.75">
      <c r="R291" s="200"/>
      <c r="S291" s="200"/>
    </row>
    <row r="292" spans="18:19" ht="12.75">
      <c r="R292" s="200"/>
      <c r="S292" s="200"/>
    </row>
    <row r="293" spans="18:19" ht="12.75">
      <c r="R293" s="200"/>
      <c r="S293" s="200"/>
    </row>
    <row r="295" spans="18:19" ht="12.75">
      <c r="R295" s="200"/>
      <c r="S295" s="200"/>
    </row>
    <row r="296" spans="18:19" ht="12.75">
      <c r="R296" s="200"/>
      <c r="S296" s="200"/>
    </row>
    <row r="297" spans="18:19" ht="12.75">
      <c r="R297" s="200"/>
      <c r="S297" s="200"/>
    </row>
    <row r="299" spans="18:19" ht="12.75">
      <c r="R299" s="200"/>
      <c r="S299" s="200"/>
    </row>
    <row r="300" spans="18:19" ht="12.75">
      <c r="R300" s="200"/>
      <c r="S300" s="200"/>
    </row>
    <row r="301" spans="18:19" ht="12.75">
      <c r="R301" s="200"/>
      <c r="S301" s="200"/>
    </row>
    <row r="303" spans="18:19" ht="12.75">
      <c r="R303" s="200"/>
      <c r="S303" s="200"/>
    </row>
    <row r="304" spans="18:19" ht="12.75">
      <c r="R304" s="200"/>
      <c r="S304" s="200"/>
    </row>
    <row r="305" spans="18:19" ht="12.75">
      <c r="R305" s="200"/>
      <c r="S305" s="200"/>
    </row>
    <row r="307" spans="18:19" ht="12.75">
      <c r="R307" s="200"/>
      <c r="S307" s="200"/>
    </row>
    <row r="308" spans="18:19" ht="12.75">
      <c r="R308" s="200"/>
      <c r="S308" s="200"/>
    </row>
    <row r="309" spans="18:19" ht="12.75">
      <c r="R309" s="200"/>
      <c r="S309" s="200"/>
    </row>
    <row r="311" spans="18:19" ht="12.75">
      <c r="R311" s="200"/>
      <c r="S311" s="200"/>
    </row>
    <row r="312" spans="18:19" ht="12.75">
      <c r="R312" s="200"/>
      <c r="S312" s="200"/>
    </row>
    <row r="313" spans="18:19" ht="12.75">
      <c r="R313" s="200"/>
      <c r="S313" s="200"/>
    </row>
    <row r="315" spans="18:19" ht="12.75">
      <c r="R315" s="200"/>
      <c r="S315" s="200"/>
    </row>
    <row r="316" spans="18:19" ht="12.75">
      <c r="R316" s="200"/>
      <c r="S316" s="200"/>
    </row>
    <row r="317" spans="18:19" ht="12.75">
      <c r="R317" s="200"/>
      <c r="S317" s="200"/>
    </row>
    <row r="319" spans="18:19" ht="12.75">
      <c r="R319" s="200"/>
      <c r="S319" s="200"/>
    </row>
    <row r="320" spans="18:19" ht="12.75">
      <c r="R320" s="200"/>
      <c r="S320" s="200"/>
    </row>
    <row r="321" spans="18:19" ht="12.75">
      <c r="R321" s="200"/>
      <c r="S321" s="200"/>
    </row>
    <row r="323" spans="18:19" ht="12.75">
      <c r="R323" s="200"/>
      <c r="S323" s="200"/>
    </row>
    <row r="324" spans="18:19" ht="12.75">
      <c r="R324" s="200"/>
      <c r="S324" s="200"/>
    </row>
    <row r="325" spans="18:19" ht="12.75">
      <c r="R325" s="200"/>
      <c r="S325" s="200"/>
    </row>
    <row r="327" spans="18:19" ht="12.75">
      <c r="R327" s="200"/>
      <c r="S327" s="200"/>
    </row>
    <row r="328" spans="18:19" ht="12.75">
      <c r="R328" s="200"/>
      <c r="S328" s="200"/>
    </row>
    <row r="329" spans="18:19" ht="12.75">
      <c r="R329" s="200"/>
      <c r="S329" s="200"/>
    </row>
    <row r="331" spans="18:19" ht="12.75">
      <c r="R331" s="200"/>
      <c r="S331" s="200"/>
    </row>
    <row r="332" spans="18:19" ht="12.75">
      <c r="R332" s="200"/>
      <c r="S332" s="200"/>
    </row>
    <row r="333" spans="18:19" ht="12.75">
      <c r="R333" s="200"/>
      <c r="S333" s="200"/>
    </row>
    <row r="335" spans="18:19" ht="12.75">
      <c r="R335" s="200"/>
      <c r="S335" s="200"/>
    </row>
    <row r="336" spans="18:19" ht="12.75">
      <c r="R336" s="200"/>
      <c r="S336" s="200"/>
    </row>
    <row r="337" spans="18:19" ht="12.75">
      <c r="R337" s="200"/>
      <c r="S337" s="200"/>
    </row>
    <row r="339" spans="18:19" ht="12.75">
      <c r="R339" s="200"/>
      <c r="S339" s="200"/>
    </row>
    <row r="340" spans="18:19" ht="12.75">
      <c r="R340" s="200"/>
      <c r="S340" s="200"/>
    </row>
    <row r="341" spans="18:19" ht="12.75">
      <c r="R341" s="200"/>
      <c r="S341" s="200"/>
    </row>
    <row r="344" spans="18:19" ht="12.75">
      <c r="R344" s="200"/>
      <c r="S344" s="200"/>
    </row>
    <row r="345" spans="18:19" ht="12.75">
      <c r="R345" s="200"/>
      <c r="S345" s="200"/>
    </row>
    <row r="346" spans="18:19" ht="12.75">
      <c r="R346" s="200"/>
      <c r="S346" s="200"/>
    </row>
    <row r="348" spans="18:19" ht="12.75">
      <c r="R348" s="200"/>
      <c r="S348" s="200"/>
    </row>
    <row r="349" spans="18:19" ht="12.75">
      <c r="R349" s="200"/>
      <c r="S349" s="200"/>
    </row>
    <row r="350" spans="18:19" ht="12.75">
      <c r="R350" s="200"/>
      <c r="S350" s="200"/>
    </row>
    <row r="352" spans="18:19" ht="12.75">
      <c r="R352" s="200"/>
      <c r="S352" s="200"/>
    </row>
    <row r="353" spans="18:19" ht="12.75">
      <c r="R353" s="200"/>
      <c r="S353" s="200"/>
    </row>
    <row r="354" spans="18:19" ht="12.75">
      <c r="R354" s="200"/>
      <c r="S354" s="200"/>
    </row>
    <row r="356" spans="18:19" ht="12.75">
      <c r="R356" s="200"/>
      <c r="S356" s="200"/>
    </row>
    <row r="357" spans="18:19" ht="12.75">
      <c r="R357" s="200"/>
      <c r="S357" s="200"/>
    </row>
    <row r="358" spans="18:19" ht="12.75">
      <c r="R358" s="200"/>
      <c r="S358" s="200"/>
    </row>
    <row r="360" spans="18:19" ht="12.75">
      <c r="R360" s="200"/>
      <c r="S360" s="200"/>
    </row>
    <row r="361" spans="18:19" ht="12.75">
      <c r="R361" s="200"/>
      <c r="S361" s="200"/>
    </row>
    <row r="362" spans="18:19" ht="12.75">
      <c r="R362" s="200"/>
      <c r="S362" s="200"/>
    </row>
    <row r="364" spans="18:19" ht="12.75">
      <c r="R364" s="200"/>
      <c r="S364" s="200"/>
    </row>
    <row r="365" spans="18:19" ht="12.75">
      <c r="R365" s="200"/>
      <c r="S365" s="200"/>
    </row>
    <row r="366" spans="18:19" ht="12.75">
      <c r="R366" s="200"/>
      <c r="S366" s="200"/>
    </row>
    <row r="370" spans="18:19" ht="12.75">
      <c r="R370" s="200"/>
      <c r="S370" s="200"/>
    </row>
    <row r="371" spans="18:19" ht="12.75">
      <c r="R371" s="200"/>
      <c r="S371" s="200"/>
    </row>
    <row r="372" spans="18:19" ht="12.75">
      <c r="R372" s="200"/>
      <c r="S372" s="200"/>
    </row>
    <row r="374" spans="18:19" ht="12.75">
      <c r="R374" s="200"/>
      <c r="S374" s="200"/>
    </row>
    <row r="375" spans="18:19" ht="12.75">
      <c r="R375" s="200"/>
      <c r="S375" s="200"/>
    </row>
    <row r="376" spans="18:19" ht="12.75">
      <c r="R376" s="200"/>
      <c r="S376" s="200"/>
    </row>
    <row r="378" spans="18:19" ht="12.75">
      <c r="R378" s="200"/>
      <c r="S378" s="200"/>
    </row>
    <row r="379" spans="18:19" ht="12.75">
      <c r="R379" s="200"/>
      <c r="S379" s="200"/>
    </row>
    <row r="380" spans="18:19" ht="12.75">
      <c r="R380" s="200"/>
      <c r="S380" s="200"/>
    </row>
    <row r="382" spans="18:19" ht="12.75">
      <c r="R382" s="200"/>
      <c r="S382" s="200"/>
    </row>
    <row r="383" spans="18:19" ht="12.75">
      <c r="R383" s="200"/>
      <c r="S383" s="200"/>
    </row>
    <row r="384" spans="18:19" ht="12.75">
      <c r="R384" s="200"/>
      <c r="S384" s="200"/>
    </row>
    <row r="387" spans="18:19" ht="12.75">
      <c r="R387" s="200"/>
      <c r="S387" s="200"/>
    </row>
    <row r="388" spans="18:19" ht="12.75">
      <c r="R388" s="200"/>
      <c r="S388" s="200"/>
    </row>
    <row r="389" spans="18:19" ht="12.75">
      <c r="R389" s="200"/>
      <c r="S389" s="200"/>
    </row>
    <row r="391" spans="18:19" ht="12.75">
      <c r="R391" s="200"/>
      <c r="S391" s="200"/>
    </row>
    <row r="392" spans="18:19" ht="12.75">
      <c r="R392" s="200"/>
      <c r="S392" s="200"/>
    </row>
    <row r="393" spans="18:19" ht="12.75">
      <c r="R393" s="200"/>
      <c r="S393" s="200"/>
    </row>
    <row r="395" spans="18:19" ht="12.75">
      <c r="R395" s="200"/>
      <c r="S395" s="200"/>
    </row>
    <row r="396" spans="18:19" ht="12.75">
      <c r="R396" s="200"/>
      <c r="S396" s="200"/>
    </row>
    <row r="397" spans="18:19" ht="12.75">
      <c r="R397" s="200"/>
      <c r="S397" s="200"/>
    </row>
    <row r="399" spans="18:19" ht="12.75">
      <c r="R399" s="200"/>
      <c r="S399" s="200"/>
    </row>
    <row r="400" spans="18:19" ht="12.75">
      <c r="R400" s="200"/>
      <c r="S400" s="200"/>
    </row>
    <row r="401" spans="18:19" ht="12.75">
      <c r="R401" s="200"/>
      <c r="S401" s="200"/>
    </row>
    <row r="403" spans="18:19" ht="12.75">
      <c r="R403" s="200"/>
      <c r="S403" s="200"/>
    </row>
    <row r="404" spans="18:19" ht="12.75">
      <c r="R404" s="200"/>
      <c r="S404" s="200"/>
    </row>
    <row r="405" spans="18:19" ht="12.75">
      <c r="R405" s="200"/>
      <c r="S405" s="200"/>
    </row>
    <row r="407" spans="18:19" ht="12.75">
      <c r="R407" s="200"/>
      <c r="S407" s="200"/>
    </row>
    <row r="408" spans="18:19" ht="12.75">
      <c r="R408" s="200"/>
      <c r="S408" s="200"/>
    </row>
    <row r="409" spans="18:19" ht="12.75">
      <c r="R409" s="200"/>
      <c r="S409" s="200"/>
    </row>
    <row r="411" spans="18:19" ht="12.75">
      <c r="R411" s="200"/>
      <c r="S411" s="200"/>
    </row>
    <row r="412" spans="18:19" ht="12.75">
      <c r="R412" s="200"/>
      <c r="S412" s="200"/>
    </row>
    <row r="413" spans="18:19" ht="12.75">
      <c r="R413" s="200"/>
      <c r="S413" s="200"/>
    </row>
    <row r="415" spans="18:19" ht="12.75">
      <c r="R415" s="200"/>
      <c r="S415" s="200"/>
    </row>
    <row r="416" spans="18:19" ht="12.75">
      <c r="R416" s="200"/>
      <c r="S416" s="200"/>
    </row>
    <row r="417" spans="18:19" ht="12.75">
      <c r="R417" s="200"/>
      <c r="S417" s="200"/>
    </row>
    <row r="420" spans="18:19" ht="12.75">
      <c r="R420" s="200"/>
      <c r="S420" s="200"/>
    </row>
    <row r="421" spans="18:19" ht="12.75">
      <c r="R421" s="200"/>
      <c r="S421" s="200"/>
    </row>
    <row r="422" spans="18:19" ht="12.75">
      <c r="R422" s="200"/>
      <c r="S422" s="200"/>
    </row>
    <row r="424" spans="18:19" ht="12.75">
      <c r="R424" s="200"/>
      <c r="S424" s="200"/>
    </row>
    <row r="425" spans="18:19" ht="12.75">
      <c r="R425" s="200"/>
      <c r="S425" s="200"/>
    </row>
    <row r="426" spans="18:19" ht="12.75">
      <c r="R426" s="200"/>
      <c r="S426" s="200"/>
    </row>
    <row r="428" spans="18:19" ht="12.75">
      <c r="R428" s="200"/>
      <c r="S428" s="200"/>
    </row>
    <row r="429" spans="18:19" ht="12.75">
      <c r="R429" s="200"/>
      <c r="S429" s="200"/>
    </row>
    <row r="430" spans="18:19" ht="12.75">
      <c r="R430" s="200"/>
      <c r="S430" s="200"/>
    </row>
    <row r="432" spans="18:19" ht="12.75">
      <c r="R432" s="200"/>
      <c r="S432" s="200"/>
    </row>
    <row r="433" spans="18:19" ht="12.75">
      <c r="R433" s="200"/>
      <c r="S433" s="200"/>
    </row>
    <row r="434" spans="18:19" ht="12.75">
      <c r="R434" s="200"/>
      <c r="S434" s="200"/>
    </row>
    <row r="436" spans="18:19" ht="12.75">
      <c r="R436" s="200"/>
      <c r="S436" s="200"/>
    </row>
    <row r="437" spans="18:19" ht="12.75">
      <c r="R437" s="200"/>
      <c r="S437" s="200"/>
    </row>
    <row r="438" spans="18:19" ht="12.75">
      <c r="R438" s="200"/>
      <c r="S438" s="200"/>
    </row>
    <row r="440" spans="18:19" ht="12.75">
      <c r="R440" s="200"/>
      <c r="S440" s="200"/>
    </row>
    <row r="441" spans="18:19" ht="12.75">
      <c r="R441" s="200"/>
      <c r="S441" s="200"/>
    </row>
    <row r="442" spans="18:19" ht="12.75">
      <c r="R442" s="200"/>
      <c r="S442" s="200"/>
    </row>
    <row r="444" spans="18:19" ht="12.75">
      <c r="R444" s="200"/>
      <c r="S444" s="200"/>
    </row>
    <row r="445" spans="18:19" ht="12.75">
      <c r="R445" s="200"/>
      <c r="S445" s="200"/>
    </row>
    <row r="446" spans="18:19" ht="12.75">
      <c r="R446" s="200"/>
      <c r="S446" s="200"/>
    </row>
    <row r="448" spans="18:19" ht="12.75">
      <c r="R448" s="200"/>
      <c r="S448" s="200"/>
    </row>
    <row r="449" spans="18:19" ht="12.75">
      <c r="R449" s="200"/>
      <c r="S449" s="200"/>
    </row>
    <row r="450" spans="18:19" ht="12.75">
      <c r="R450" s="200"/>
      <c r="S450" s="200"/>
    </row>
    <row r="452" spans="18:19" ht="12.75">
      <c r="R452" s="200"/>
      <c r="S452" s="200"/>
    </row>
    <row r="453" spans="18:19" ht="12.75">
      <c r="R453" s="200"/>
      <c r="S453" s="200"/>
    </row>
    <row r="454" spans="18:19" ht="12.75">
      <c r="R454" s="200"/>
      <c r="S454" s="200"/>
    </row>
    <row r="456" spans="18:19" ht="12.75">
      <c r="R456" s="200"/>
      <c r="S456" s="200"/>
    </row>
    <row r="457" spans="18:19" ht="12.75">
      <c r="R457" s="200"/>
      <c r="S457" s="200"/>
    </row>
    <row r="458" spans="18:19" ht="12.75">
      <c r="R458" s="200"/>
      <c r="S458" s="200"/>
    </row>
    <row r="460" spans="18:19" ht="12.75">
      <c r="R460" s="200"/>
      <c r="S460" s="200"/>
    </row>
    <row r="461" spans="18:19" ht="12.75">
      <c r="R461" s="200"/>
      <c r="S461" s="200"/>
    </row>
    <row r="462" spans="18:19" ht="12.75">
      <c r="R462" s="200"/>
      <c r="S462" s="200"/>
    </row>
    <row r="464" spans="18:19" ht="12.75">
      <c r="R464" s="200"/>
      <c r="S464" s="200"/>
    </row>
    <row r="465" spans="18:19" ht="12.75">
      <c r="R465" s="200"/>
      <c r="S465" s="200"/>
    </row>
    <row r="466" spans="18:19" ht="12.75">
      <c r="R466" s="200"/>
      <c r="S466" s="200"/>
    </row>
    <row r="469" spans="18:19" ht="12.75">
      <c r="R469" s="200"/>
      <c r="S469" s="200"/>
    </row>
    <row r="470" spans="18:19" ht="12.75">
      <c r="R470" s="200"/>
      <c r="S470" s="200"/>
    </row>
    <row r="471" spans="18:19" ht="12.75">
      <c r="R471" s="200"/>
      <c r="S471" s="200"/>
    </row>
    <row r="473" spans="18:19" ht="12.75">
      <c r="R473" s="200"/>
      <c r="S473" s="200"/>
    </row>
    <row r="474" spans="18:19" ht="12.75">
      <c r="R474" s="200"/>
      <c r="S474" s="200"/>
    </row>
    <row r="475" spans="18:19" ht="12.75">
      <c r="R475" s="200"/>
      <c r="S475" s="200"/>
    </row>
    <row r="477" spans="18:19" ht="12.75">
      <c r="R477" s="200"/>
      <c r="S477" s="200"/>
    </row>
    <row r="478" spans="18:19" ht="12.75">
      <c r="R478" s="200"/>
      <c r="S478" s="200"/>
    </row>
    <row r="479" spans="18:19" ht="12.75">
      <c r="R479" s="200"/>
      <c r="S479" s="200"/>
    </row>
    <row r="481" spans="18:19" ht="12.75">
      <c r="R481" s="200"/>
      <c r="S481" s="200"/>
    </row>
    <row r="482" spans="18:19" ht="12.75">
      <c r="R482" s="200"/>
      <c r="S482" s="200"/>
    </row>
    <row r="483" spans="18:19" ht="12.75">
      <c r="R483" s="200"/>
      <c r="S483" s="200"/>
    </row>
    <row r="487" spans="18:19" ht="12.75">
      <c r="R487" s="200"/>
      <c r="S487" s="200"/>
    </row>
    <row r="488" spans="18:19" ht="12.75">
      <c r="R488" s="200"/>
      <c r="S488" s="200"/>
    </row>
    <row r="489" spans="18:19" ht="12.75">
      <c r="R489" s="200"/>
      <c r="S489" s="200"/>
    </row>
    <row r="491" spans="18:19" ht="12.75">
      <c r="R491" s="200"/>
      <c r="S491" s="200"/>
    </row>
    <row r="492" spans="18:19" ht="12.75">
      <c r="R492" s="200"/>
      <c r="S492" s="200"/>
    </row>
    <row r="493" spans="18:19" ht="12.75">
      <c r="R493" s="200"/>
      <c r="S493" s="200"/>
    </row>
    <row r="495" spans="18:19" ht="12.75">
      <c r="R495" s="200"/>
      <c r="S495" s="200"/>
    </row>
    <row r="496" spans="18:19" ht="12.75">
      <c r="R496" s="200"/>
      <c r="S496" s="200"/>
    </row>
    <row r="497" spans="18:19" ht="12.75">
      <c r="R497" s="200"/>
      <c r="S497" s="200"/>
    </row>
    <row r="499" spans="18:19" ht="12.75">
      <c r="R499" s="200"/>
      <c r="S499" s="200"/>
    </row>
    <row r="500" spans="18:19" ht="12.75">
      <c r="R500" s="200"/>
      <c r="S500" s="200"/>
    </row>
    <row r="501" spans="18:19" ht="12.75">
      <c r="R501" s="200"/>
      <c r="S501" s="200"/>
    </row>
    <row r="503" spans="18:19" ht="12.75">
      <c r="R503" s="200"/>
      <c r="S503" s="200"/>
    </row>
    <row r="504" spans="18:19" ht="12.75">
      <c r="R504" s="200"/>
      <c r="S504" s="200"/>
    </row>
    <row r="505" spans="18:19" ht="12.75">
      <c r="R505" s="200"/>
      <c r="S505" s="200"/>
    </row>
    <row r="507" spans="18:19" ht="12.75">
      <c r="R507" s="200"/>
      <c r="S507" s="200"/>
    </row>
    <row r="508" spans="18:19" ht="12.75">
      <c r="R508" s="200"/>
      <c r="S508" s="200"/>
    </row>
    <row r="509" spans="18:19" ht="12.75">
      <c r="R509" s="200"/>
      <c r="S509" s="200"/>
    </row>
    <row r="511" spans="18:19" ht="12.75">
      <c r="R511" s="200"/>
      <c r="S511" s="200"/>
    </row>
    <row r="512" spans="18:19" ht="12.75">
      <c r="R512" s="200"/>
      <c r="S512" s="200"/>
    </row>
    <row r="513" spans="18:19" ht="12.75">
      <c r="R513" s="200"/>
      <c r="S513" s="200"/>
    </row>
    <row r="517" spans="18:19" ht="12.75">
      <c r="R517" s="200"/>
      <c r="S517" s="200"/>
    </row>
    <row r="518" spans="18:19" ht="12.75">
      <c r="R518" s="200"/>
      <c r="S518" s="200"/>
    </row>
    <row r="519" spans="18:19" ht="12.75">
      <c r="R519" s="200"/>
      <c r="S519" s="200"/>
    </row>
    <row r="521" spans="18:19" ht="12.75">
      <c r="R521" s="200"/>
      <c r="S521" s="200"/>
    </row>
    <row r="522" spans="18:19" ht="12.75">
      <c r="R522" s="200"/>
      <c r="S522" s="200"/>
    </row>
    <row r="523" spans="18:19" ht="12.75">
      <c r="R523" s="200"/>
      <c r="S523" s="200"/>
    </row>
    <row r="526" spans="18:19" ht="12.75">
      <c r="R526" s="200"/>
      <c r="S526" s="200"/>
    </row>
    <row r="527" spans="18:19" ht="12.75">
      <c r="R527" s="200"/>
      <c r="S527" s="200"/>
    </row>
    <row r="528" spans="18:19" ht="12.75">
      <c r="R528" s="200"/>
      <c r="S528" s="200"/>
    </row>
    <row r="530" spans="18:19" ht="12.75">
      <c r="R530" s="200"/>
      <c r="S530" s="200"/>
    </row>
    <row r="531" spans="18:19" ht="12.75">
      <c r="R531" s="200"/>
      <c r="S531" s="200"/>
    </row>
    <row r="532" spans="18:19" ht="12.75">
      <c r="R532" s="200"/>
      <c r="S532" s="200"/>
    </row>
    <row r="534" spans="18:19" ht="12.75">
      <c r="R534" s="200"/>
      <c r="S534" s="200"/>
    </row>
    <row r="535" spans="18:19" ht="12.75">
      <c r="R535" s="200"/>
      <c r="S535" s="200"/>
    </row>
    <row r="536" spans="18:19" ht="12.75">
      <c r="R536" s="200"/>
      <c r="S536" s="200"/>
    </row>
    <row r="538" spans="18:19" ht="12.75">
      <c r="R538" s="200"/>
      <c r="S538" s="200"/>
    </row>
    <row r="539" spans="18:19" ht="12.75">
      <c r="R539" s="200"/>
      <c r="S539" s="200"/>
    </row>
    <row r="540" spans="18:19" ht="12.75">
      <c r="R540" s="200"/>
      <c r="S540" s="200"/>
    </row>
    <row r="542" spans="18:19" ht="12.75">
      <c r="R542" s="200"/>
      <c r="S542" s="200"/>
    </row>
    <row r="543" spans="18:19" ht="12.75">
      <c r="R543" s="200"/>
      <c r="S543" s="200"/>
    </row>
    <row r="544" spans="18:19" ht="12.75">
      <c r="R544" s="200"/>
      <c r="S544" s="200"/>
    </row>
    <row r="546" spans="18:19" ht="12.75">
      <c r="R546" s="200"/>
      <c r="S546" s="200"/>
    </row>
    <row r="547" spans="18:19" ht="12.75">
      <c r="R547" s="200"/>
      <c r="S547" s="200"/>
    </row>
    <row r="548" spans="18:19" ht="12.75">
      <c r="R548" s="200"/>
      <c r="S548" s="200"/>
    </row>
    <row r="550" spans="18:19" ht="12.75">
      <c r="R550" s="200"/>
      <c r="S550" s="200"/>
    </row>
    <row r="551" spans="18:19" ht="12.75">
      <c r="R551" s="200"/>
      <c r="S551" s="200"/>
    </row>
    <row r="552" spans="18:19" ht="12.75">
      <c r="R552" s="200"/>
      <c r="S552" s="200"/>
    </row>
    <row r="554" spans="18:19" ht="12.75">
      <c r="R554" s="200"/>
      <c r="S554" s="200"/>
    </row>
    <row r="555" spans="18:19" ht="12.75">
      <c r="R555" s="200"/>
      <c r="S555" s="200"/>
    </row>
    <row r="556" spans="18:19" ht="12.75">
      <c r="R556" s="200"/>
      <c r="S556" s="200"/>
    </row>
    <row r="558" spans="18:19" ht="12.75">
      <c r="R558" s="200"/>
      <c r="S558" s="200"/>
    </row>
    <row r="559" spans="18:19" ht="12.75">
      <c r="R559" s="200"/>
      <c r="S559" s="200"/>
    </row>
    <row r="560" spans="18:19" ht="12.75">
      <c r="R560" s="200"/>
      <c r="S560" s="200"/>
    </row>
    <row r="562" spans="18:19" ht="12.75">
      <c r="R562" s="200"/>
      <c r="S562" s="200"/>
    </row>
    <row r="563" spans="18:19" ht="12.75">
      <c r="R563" s="200"/>
      <c r="S563" s="200"/>
    </row>
    <row r="564" spans="18:19" ht="12.75">
      <c r="R564" s="200"/>
      <c r="S564" s="200"/>
    </row>
    <row r="566" spans="18:19" ht="12.75">
      <c r="R566" s="200"/>
      <c r="S566" s="200"/>
    </row>
    <row r="567" spans="18:19" ht="12.75">
      <c r="R567" s="200"/>
      <c r="S567" s="200"/>
    </row>
    <row r="568" spans="18:19" ht="12.75">
      <c r="R568" s="200"/>
      <c r="S568" s="200"/>
    </row>
    <row r="570" spans="18:19" ht="12.75">
      <c r="R570" s="200"/>
      <c r="S570" s="200"/>
    </row>
    <row r="571" spans="18:19" ht="12.75">
      <c r="R571" s="200"/>
      <c r="S571" s="200"/>
    </row>
    <row r="572" spans="18:19" ht="12.75">
      <c r="R572" s="200"/>
      <c r="S572" s="200"/>
    </row>
    <row r="574" spans="18:19" ht="12.75">
      <c r="R574" s="200"/>
      <c r="S574" s="200"/>
    </row>
    <row r="575" spans="18:19" ht="12.75">
      <c r="R575" s="200"/>
      <c r="S575" s="200"/>
    </row>
    <row r="576" spans="18:19" ht="12.75">
      <c r="R576" s="200"/>
      <c r="S576" s="200"/>
    </row>
    <row r="578" spans="18:19" ht="12.75">
      <c r="R578" s="200"/>
      <c r="S578" s="200"/>
    </row>
    <row r="579" spans="18:19" ht="12.75">
      <c r="R579" s="200"/>
      <c r="S579" s="200"/>
    </row>
    <row r="580" spans="18:19" ht="12.75">
      <c r="R580" s="200"/>
      <c r="S580" s="200"/>
    </row>
    <row r="582" spans="18:19" ht="12.75">
      <c r="R582" s="200"/>
      <c r="S582" s="200"/>
    </row>
    <row r="583" spans="18:19" ht="12.75">
      <c r="R583" s="200"/>
      <c r="S583" s="200"/>
    </row>
    <row r="584" spans="18:19" ht="12.75">
      <c r="R584" s="200"/>
      <c r="S584" s="200"/>
    </row>
    <row r="586" spans="18:19" ht="12.75">
      <c r="R586" s="200"/>
      <c r="S586" s="200"/>
    </row>
    <row r="587" spans="18:19" ht="12.75">
      <c r="R587" s="200"/>
      <c r="S587" s="200"/>
    </row>
    <row r="588" spans="18:19" ht="12.75">
      <c r="R588" s="200"/>
      <c r="S588" s="200"/>
    </row>
    <row r="590" spans="18:19" ht="12.75">
      <c r="R590" s="200"/>
      <c r="S590" s="200"/>
    </row>
    <row r="591" spans="18:19" ht="12.75">
      <c r="R591" s="200"/>
      <c r="S591" s="200"/>
    </row>
    <row r="592" spans="18:19" ht="12.75">
      <c r="R592" s="200"/>
      <c r="S592" s="200"/>
    </row>
    <row r="594" spans="18:19" ht="12.75">
      <c r="R594" s="200"/>
      <c r="S594" s="200"/>
    </row>
    <row r="595" spans="18:19" ht="12.75">
      <c r="R595" s="200"/>
      <c r="S595" s="200"/>
    </row>
    <row r="596" spans="18:19" ht="12.75">
      <c r="R596" s="200"/>
      <c r="S596" s="200"/>
    </row>
    <row r="598" spans="18:19" ht="12.75">
      <c r="R598" s="200"/>
      <c r="S598" s="200"/>
    </row>
    <row r="599" spans="18:19" ht="12.75">
      <c r="R599" s="200"/>
      <c r="S599" s="200"/>
    </row>
    <row r="600" spans="18:19" ht="12.75">
      <c r="R600" s="200"/>
      <c r="S600" s="200"/>
    </row>
    <row r="602" spans="18:19" ht="12.75">
      <c r="R602" s="200"/>
      <c r="S602" s="200"/>
    </row>
    <row r="603" spans="18:19" ht="12.75">
      <c r="R603" s="200"/>
      <c r="S603" s="200"/>
    </row>
    <row r="604" spans="18:19" ht="12.75">
      <c r="R604" s="200"/>
      <c r="S604" s="200"/>
    </row>
    <row r="606" spans="18:19" ht="12.75">
      <c r="R606" s="200"/>
      <c r="S606" s="200"/>
    </row>
    <row r="607" spans="18:19" ht="12.75">
      <c r="R607" s="200"/>
      <c r="S607" s="200"/>
    </row>
    <row r="608" spans="18:19" ht="12.75">
      <c r="R608" s="200"/>
      <c r="S608" s="200"/>
    </row>
    <row r="610" spans="18:19" ht="12.75">
      <c r="R610" s="200"/>
      <c r="S610" s="200"/>
    </row>
    <row r="611" spans="18:19" ht="12.75">
      <c r="R611" s="200"/>
      <c r="S611" s="200"/>
    </row>
    <row r="612" spans="18:19" ht="12.75">
      <c r="R612" s="200"/>
      <c r="S612" s="200"/>
    </row>
    <row r="614" spans="18:19" ht="12.75">
      <c r="R614" s="200"/>
      <c r="S614" s="200"/>
    </row>
    <row r="615" spans="18:19" ht="12.75">
      <c r="R615" s="200"/>
      <c r="S615" s="200"/>
    </row>
    <row r="616" spans="18:19" ht="12.75">
      <c r="R616" s="200"/>
      <c r="S616" s="200"/>
    </row>
    <row r="618" spans="18:19" ht="12.75">
      <c r="R618" s="200"/>
      <c r="S618" s="200"/>
    </row>
    <row r="619" spans="18:19" ht="12.75">
      <c r="R619" s="200"/>
      <c r="S619" s="200"/>
    </row>
    <row r="620" spans="18:19" ht="12.75">
      <c r="R620" s="200"/>
      <c r="S620" s="200"/>
    </row>
    <row r="622" spans="18:19" ht="12.75">
      <c r="R622" s="200"/>
      <c r="S622" s="200"/>
    </row>
    <row r="623" spans="18:19" ht="12.75">
      <c r="R623" s="200"/>
      <c r="S623" s="200"/>
    </row>
    <row r="624" spans="18:19" ht="12.75">
      <c r="R624" s="200"/>
      <c r="S624" s="200"/>
    </row>
    <row r="626" spans="18:19" ht="12.75">
      <c r="R626" s="200"/>
      <c r="S626" s="200"/>
    </row>
    <row r="627" spans="18:19" ht="12.75">
      <c r="R627" s="200"/>
      <c r="S627" s="200"/>
    </row>
    <row r="628" spans="18:19" ht="12.75">
      <c r="R628" s="200"/>
      <c r="S628" s="200"/>
    </row>
    <row r="630" spans="18:19" ht="12.75">
      <c r="R630" s="200"/>
      <c r="S630" s="200"/>
    </row>
    <row r="631" spans="18:19" ht="12.75">
      <c r="R631" s="200"/>
      <c r="S631" s="200"/>
    </row>
    <row r="632" spans="18:19" ht="12.75">
      <c r="R632" s="200"/>
      <c r="S632" s="200"/>
    </row>
    <row r="634" spans="18:19" ht="12.75">
      <c r="R634" s="200"/>
      <c r="S634" s="200"/>
    </row>
    <row r="635" spans="18:19" ht="12.75">
      <c r="R635" s="200"/>
      <c r="S635" s="200"/>
    </row>
    <row r="636" spans="18:19" ht="12.75">
      <c r="R636" s="200"/>
      <c r="S636" s="200"/>
    </row>
    <row r="638" spans="18:19" ht="12.75">
      <c r="R638" s="200"/>
      <c r="S638" s="200"/>
    </row>
    <row r="639" spans="18:19" ht="12.75">
      <c r="R639" s="200"/>
      <c r="S639" s="200"/>
    </row>
    <row r="640" spans="18:19" ht="12.75">
      <c r="R640" s="200"/>
      <c r="S640" s="200"/>
    </row>
    <row r="642" spans="18:19" ht="12.75">
      <c r="R642" s="200"/>
      <c r="S642" s="200"/>
    </row>
    <row r="643" spans="18:19" ht="12.75">
      <c r="R643" s="200"/>
      <c r="S643" s="200"/>
    </row>
    <row r="644" spans="18:19" ht="12.75">
      <c r="R644" s="200"/>
      <c r="S644" s="200"/>
    </row>
    <row r="646" spans="18:19" ht="12.75">
      <c r="R646" s="200"/>
      <c r="S646" s="200"/>
    </row>
    <row r="647" spans="18:19" ht="12.75">
      <c r="R647" s="200"/>
      <c r="S647" s="200"/>
    </row>
    <row r="648" spans="18:19" ht="12.75">
      <c r="R648" s="200"/>
      <c r="S648" s="200"/>
    </row>
    <row r="650" spans="18:19" ht="12.75">
      <c r="R650" s="200"/>
      <c r="S650" s="200"/>
    </row>
    <row r="651" spans="18:19" ht="12.75">
      <c r="R651" s="200"/>
      <c r="S651" s="200"/>
    </row>
    <row r="652" spans="18:19" ht="12.75">
      <c r="R652" s="200"/>
      <c r="S652" s="200"/>
    </row>
    <row r="656" spans="18:19" ht="12.75">
      <c r="R656" s="200"/>
      <c r="S656" s="200"/>
    </row>
    <row r="657" spans="18:19" ht="12.75">
      <c r="R657" s="200"/>
      <c r="S657" s="200"/>
    </row>
    <row r="658" spans="18:19" ht="12.75">
      <c r="R658" s="200"/>
      <c r="S658" s="200"/>
    </row>
    <row r="660" spans="18:19" ht="12.75">
      <c r="R660" s="200"/>
      <c r="S660" s="200"/>
    </row>
    <row r="661" spans="18:19" ht="12.75">
      <c r="R661" s="200"/>
      <c r="S661" s="200"/>
    </row>
    <row r="662" spans="18:19" ht="12.75">
      <c r="R662" s="200"/>
      <c r="S662" s="200"/>
    </row>
    <row r="664" spans="18:19" ht="12.75">
      <c r="R664" s="200"/>
      <c r="S664" s="200"/>
    </row>
    <row r="665" spans="18:19" ht="12.75">
      <c r="R665" s="200"/>
      <c r="S665" s="200"/>
    </row>
    <row r="666" spans="18:19" ht="12.75">
      <c r="R666" s="200"/>
      <c r="S666" s="200"/>
    </row>
    <row r="668" spans="18:19" ht="12.75">
      <c r="R668" s="200"/>
      <c r="S668" s="200"/>
    </row>
    <row r="669" spans="18:19" ht="12.75">
      <c r="R669" s="200"/>
      <c r="S669" s="200"/>
    </row>
    <row r="670" spans="18:19" ht="12.75">
      <c r="R670" s="200"/>
      <c r="S670" s="200"/>
    </row>
    <row r="673" spans="18:19" ht="12.75">
      <c r="R673" s="200"/>
      <c r="S673" s="200"/>
    </row>
    <row r="674" spans="18:19" ht="12.75">
      <c r="R674" s="200"/>
      <c r="S674" s="200"/>
    </row>
    <row r="675" spans="18:19" ht="12.75">
      <c r="R675" s="200"/>
      <c r="S675" s="200"/>
    </row>
    <row r="678" spans="18:19" ht="12.75">
      <c r="R678" s="200"/>
      <c r="S678" s="200"/>
    </row>
    <row r="679" spans="18:19" ht="12.75">
      <c r="R679" s="200"/>
      <c r="S679" s="200"/>
    </row>
    <row r="680" spans="18:19" ht="12.75">
      <c r="R680" s="200"/>
      <c r="S680" s="200"/>
    </row>
    <row r="683" spans="18:19" ht="12.75">
      <c r="R683" s="200"/>
      <c r="S683" s="200"/>
    </row>
    <row r="684" spans="18:19" ht="12.75">
      <c r="R684" s="200"/>
      <c r="S684" s="200"/>
    </row>
    <row r="685" spans="18:19" ht="12.75">
      <c r="R685" s="200"/>
      <c r="S685" s="200"/>
    </row>
    <row r="687" spans="18:19" ht="12.75">
      <c r="R687" s="200"/>
      <c r="S687" s="200"/>
    </row>
    <row r="688" spans="18:19" ht="12.75">
      <c r="R688" s="200"/>
      <c r="S688" s="200"/>
    </row>
    <row r="689" spans="18:19" ht="12.75">
      <c r="R689" s="200"/>
      <c r="S689" s="200"/>
    </row>
    <row r="691" spans="18:19" ht="12.75">
      <c r="R691" s="200"/>
      <c r="S691" s="200"/>
    </row>
    <row r="692" spans="18:19" ht="12.75">
      <c r="R692" s="200"/>
      <c r="S692" s="200"/>
    </row>
    <row r="693" spans="18:19" ht="12.75">
      <c r="R693" s="200"/>
      <c r="S693" s="20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7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5.140625" style="0" customWidth="1"/>
    <col min="2" max="2" width="14.421875" style="0" customWidth="1"/>
    <col min="3" max="3" width="18.28125" style="0" customWidth="1"/>
    <col min="4" max="4" width="22.421875" style="0" customWidth="1"/>
    <col min="5" max="5" width="19.7109375" style="0" customWidth="1"/>
    <col min="6" max="6" width="21.7109375" style="0" customWidth="1"/>
    <col min="7" max="7" width="15.421875" style="0" customWidth="1"/>
  </cols>
  <sheetData>
    <row r="1" ht="12">
      <c r="G1" s="421"/>
    </row>
    <row r="2" ht="12.75">
      <c r="G2" s="421"/>
    </row>
    <row r="3" ht="12.75">
      <c r="G3" s="421"/>
    </row>
    <row r="4" ht="12.75">
      <c r="G4" s="421"/>
    </row>
    <row r="5" ht="12.75">
      <c r="G5" s="421"/>
    </row>
    <row r="6" spans="1:7" ht="14.25">
      <c r="A6" s="422" t="s">
        <v>155</v>
      </c>
      <c r="G6" s="421"/>
    </row>
    <row r="7" spans="1:7" ht="14.25">
      <c r="A7" s="422" t="s">
        <v>154</v>
      </c>
      <c r="G7" s="421"/>
    </row>
    <row r="8" spans="1:7" ht="12.75">
      <c r="A8" s="423" t="s">
        <v>100</v>
      </c>
      <c r="B8" s="424"/>
      <c r="G8" s="421"/>
    </row>
    <row r="9" spans="1:8" ht="39">
      <c r="A9" s="425" t="s">
        <v>462</v>
      </c>
      <c r="B9" s="426" t="s">
        <v>463</v>
      </c>
      <c r="C9" s="427" t="s">
        <v>464</v>
      </c>
      <c r="D9" s="425" t="s">
        <v>465</v>
      </c>
      <c r="E9" s="425" t="s">
        <v>466</v>
      </c>
      <c r="F9" s="425" t="s">
        <v>467</v>
      </c>
      <c r="G9" s="425" t="s">
        <v>468</v>
      </c>
      <c r="H9" s="428" t="s">
        <v>459</v>
      </c>
    </row>
    <row r="10" spans="1:8" ht="12">
      <c r="A10" s="803" t="s">
        <v>548</v>
      </c>
      <c r="B10" s="430"/>
      <c r="C10" s="431"/>
      <c r="D10" s="431"/>
      <c r="E10" s="432">
        <f>C10-D10</f>
        <v>0</v>
      </c>
      <c r="F10" s="433"/>
      <c r="G10" s="434" t="e">
        <f aca="true" t="shared" si="0" ref="G10:G15">D10/C10</f>
        <v>#DIV/0!</v>
      </c>
      <c r="H10" s="435"/>
    </row>
    <row r="11" spans="1:8" ht="12">
      <c r="A11" s="429"/>
      <c r="B11" s="430"/>
      <c r="C11" s="431"/>
      <c r="D11" s="431"/>
      <c r="E11" s="432">
        <v>0</v>
      </c>
      <c r="F11" s="436"/>
      <c r="G11" s="434" t="e">
        <f t="shared" si="0"/>
        <v>#DIV/0!</v>
      </c>
      <c r="H11" s="435"/>
    </row>
    <row r="12" spans="1:8" ht="12">
      <c r="A12" s="429"/>
      <c r="B12" s="430"/>
      <c r="C12" s="431"/>
      <c r="D12" s="431"/>
      <c r="E12" s="432">
        <v>0</v>
      </c>
      <c r="F12" s="437"/>
      <c r="G12" s="434" t="e">
        <f t="shared" si="0"/>
        <v>#DIV/0!</v>
      </c>
      <c r="H12" s="435"/>
    </row>
    <row r="13" spans="1:8" ht="12">
      <c r="A13" s="429"/>
      <c r="B13" s="231"/>
      <c r="C13" s="431"/>
      <c r="D13" s="431"/>
      <c r="E13" s="432">
        <v>0</v>
      </c>
      <c r="F13" s="437"/>
      <c r="G13" s="434" t="e">
        <f t="shared" si="0"/>
        <v>#DIV/0!</v>
      </c>
      <c r="H13" s="435"/>
    </row>
    <row r="14" spans="1:8" ht="12">
      <c r="A14" s="429"/>
      <c r="B14" s="430"/>
      <c r="C14" s="431"/>
      <c r="D14" s="431"/>
      <c r="E14" s="432">
        <v>0</v>
      </c>
      <c r="F14" s="438"/>
      <c r="G14" s="434" t="e">
        <f t="shared" si="0"/>
        <v>#DIV/0!</v>
      </c>
      <c r="H14" s="435"/>
    </row>
    <row r="15" spans="1:7" ht="15">
      <c r="A15" s="439" t="s">
        <v>469</v>
      </c>
      <c r="B15" s="440"/>
      <c r="C15" s="441">
        <f>SUM(C10:C14)</f>
        <v>0</v>
      </c>
      <c r="D15" s="441">
        <f>SUM(D10:D14)</f>
        <v>0</v>
      </c>
      <c r="E15" s="441">
        <f>C15-D15</f>
        <v>0</v>
      </c>
      <c r="F15" s="441" t="s">
        <v>449</v>
      </c>
      <c r="G15" s="442" t="e">
        <f t="shared" si="0"/>
        <v>#DIV/0!</v>
      </c>
    </row>
    <row r="16" spans="1:8" ht="12">
      <c r="A16" s="443"/>
      <c r="B16" s="444"/>
      <c r="C16" s="445"/>
      <c r="D16" s="443"/>
      <c r="E16" s="443"/>
      <c r="F16" s="443"/>
      <c r="G16" s="443"/>
      <c r="H16" s="443"/>
    </row>
    <row r="17" spans="1:8" ht="12">
      <c r="A17" s="443"/>
      <c r="B17" s="444"/>
      <c r="C17" s="445"/>
      <c r="D17" s="443"/>
      <c r="E17" s="443"/>
      <c r="F17" s="443"/>
      <c r="G17" s="443"/>
      <c r="H17" s="443"/>
    </row>
    <row r="18" spans="1:8" ht="12">
      <c r="A18" s="421"/>
      <c r="B18" s="446"/>
      <c r="C18" s="447"/>
      <c r="D18" s="448"/>
      <c r="E18" s="448"/>
      <c r="F18" s="448"/>
      <c r="G18" s="421"/>
      <c r="H18" s="449"/>
    </row>
    <row r="19" spans="1:7" ht="25.5">
      <c r="A19" s="450" t="s">
        <v>470</v>
      </c>
      <c r="B19" s="450" t="s">
        <v>471</v>
      </c>
      <c r="C19" s="451" t="s">
        <v>478</v>
      </c>
      <c r="D19" s="428" t="s">
        <v>473</v>
      </c>
      <c r="E19" s="428" t="s">
        <v>474</v>
      </c>
      <c r="F19" s="428" t="s">
        <v>475</v>
      </c>
      <c r="G19" s="428" t="s">
        <v>459</v>
      </c>
    </row>
    <row r="20" spans="2:7" ht="12">
      <c r="B20" s="452">
        <v>43100</v>
      </c>
      <c r="C20" s="453"/>
      <c r="D20" s="454"/>
      <c r="E20" s="455">
        <v>1.1998614888</v>
      </c>
      <c r="F20" s="435"/>
      <c r="G20" s="435"/>
    </row>
    <row r="21" spans="2:7" ht="14.25">
      <c r="B21" s="452">
        <v>43131</v>
      </c>
      <c r="C21" s="456"/>
      <c r="D21" s="454"/>
      <c r="E21" s="455">
        <v>1.2429068275</v>
      </c>
      <c r="F21" s="435"/>
      <c r="G21" s="435"/>
    </row>
    <row r="22" spans="2:7" ht="14.25">
      <c r="B22" s="452" t="s">
        <v>487</v>
      </c>
      <c r="C22" s="456"/>
      <c r="D22" s="454"/>
      <c r="E22" s="455">
        <v>1.2211221433</v>
      </c>
      <c r="F22" s="435"/>
      <c r="G22" s="435"/>
    </row>
    <row r="23" spans="2:7" ht="14.25">
      <c r="B23" s="452">
        <v>43190</v>
      </c>
      <c r="C23" s="456"/>
      <c r="D23" s="454"/>
      <c r="E23" s="455">
        <v>1.2324519598</v>
      </c>
      <c r="F23" s="435"/>
      <c r="G23" s="435"/>
    </row>
    <row r="24" spans="2:7" ht="14.25">
      <c r="B24" s="452">
        <v>43220</v>
      </c>
      <c r="C24" s="456"/>
      <c r="D24" s="454"/>
      <c r="E24" s="455">
        <v>1.2076252702</v>
      </c>
      <c r="F24" s="435"/>
      <c r="G24" s="435"/>
    </row>
    <row r="25" spans="1:7" ht="12">
      <c r="A25" s="457"/>
      <c r="B25" s="452">
        <v>43251</v>
      </c>
      <c r="C25" s="432"/>
      <c r="D25" s="454"/>
      <c r="E25" s="455">
        <v>1.1674870654</v>
      </c>
      <c r="F25" s="429"/>
      <c r="G25" s="435"/>
    </row>
    <row r="26" spans="2:7" ht="12.75" thickBot="1">
      <c r="B26" s="458"/>
      <c r="C26" s="459"/>
      <c r="G26" s="460"/>
    </row>
    <row r="27" spans="4:5" ht="15" thickBot="1">
      <c r="D27" s="461" t="s">
        <v>476</v>
      </c>
      <c r="E27" s="476">
        <f>AVERAGE(E20:E25)</f>
        <v>1.2119091258333334</v>
      </c>
    </row>
    <row r="30" spans="1:7" ht="25.5">
      <c r="A30" s="450" t="s">
        <v>477</v>
      </c>
      <c r="B30" s="450" t="s">
        <v>471</v>
      </c>
      <c r="C30" s="451" t="s">
        <v>478</v>
      </c>
      <c r="D30" s="428" t="s">
        <v>479</v>
      </c>
      <c r="E30" s="428" t="s">
        <v>474</v>
      </c>
      <c r="F30" s="428" t="s">
        <v>475</v>
      </c>
      <c r="G30" s="428" t="s">
        <v>459</v>
      </c>
    </row>
    <row r="31" spans="1:7" ht="14.25">
      <c r="A31" s="477"/>
      <c r="B31" s="452">
        <v>43100</v>
      </c>
      <c r="C31" s="453"/>
      <c r="D31" s="463"/>
      <c r="E31" s="455">
        <v>0.8885946523</v>
      </c>
      <c r="F31" s="435"/>
      <c r="G31" s="435"/>
    </row>
    <row r="32" spans="1:7" ht="14.25">
      <c r="A32" s="477"/>
      <c r="B32" s="452">
        <v>43131</v>
      </c>
      <c r="C32" s="456"/>
      <c r="D32" s="463"/>
      <c r="E32" s="455">
        <v>0.8760409795</v>
      </c>
      <c r="F32" s="435"/>
      <c r="G32" s="435"/>
    </row>
    <row r="33" spans="2:7" ht="14.25">
      <c r="B33" s="452" t="s">
        <v>487</v>
      </c>
      <c r="C33" s="456"/>
      <c r="D33" s="463"/>
      <c r="E33" s="455">
        <v>0.8855433244</v>
      </c>
      <c r="F33" s="435"/>
      <c r="G33" s="435"/>
    </row>
    <row r="34" spans="2:7" ht="14.25">
      <c r="B34" s="452">
        <v>43190</v>
      </c>
      <c r="C34" s="456"/>
      <c r="D34" s="463"/>
      <c r="E34" s="455">
        <v>0.8796064275</v>
      </c>
      <c r="F34" s="435"/>
      <c r="G34" s="435"/>
    </row>
    <row r="35" spans="2:7" ht="14.25">
      <c r="B35" s="452">
        <v>43220</v>
      </c>
      <c r="C35" s="456"/>
      <c r="D35" s="463"/>
      <c r="E35" s="455">
        <v>0.870737922</v>
      </c>
      <c r="F35" s="435"/>
      <c r="G35" s="435"/>
    </row>
    <row r="36" spans="2:7" ht="14.25">
      <c r="B36" s="452">
        <v>43251</v>
      </c>
      <c r="C36" s="456"/>
      <c r="D36" s="463"/>
      <c r="E36" s="455">
        <v>0.8783494643</v>
      </c>
      <c r="F36" s="435"/>
      <c r="G36" s="435"/>
    </row>
    <row r="37" spans="2:7" ht="14.25">
      <c r="B37" s="452"/>
      <c r="C37" s="456"/>
      <c r="D37" s="463"/>
      <c r="E37" s="455"/>
      <c r="F37" s="435"/>
      <c r="G37" s="435"/>
    </row>
    <row r="38" spans="2:7" ht="14.25">
      <c r="B38" s="452"/>
      <c r="C38" s="456"/>
      <c r="D38" s="463"/>
      <c r="E38" s="455"/>
      <c r="F38" s="435"/>
      <c r="G38" s="435"/>
    </row>
    <row r="39" spans="2:7" ht="14.25">
      <c r="B39" s="452"/>
      <c r="C39" s="456"/>
      <c r="D39" s="463"/>
      <c r="E39" s="455"/>
      <c r="F39" s="435"/>
      <c r="G39" s="435"/>
    </row>
    <row r="40" spans="2:7" ht="14.25">
      <c r="B40" s="452"/>
      <c r="C40" s="456"/>
      <c r="D40" s="463"/>
      <c r="E40" s="455"/>
      <c r="F40" s="435"/>
      <c r="G40" s="435"/>
    </row>
    <row r="41" ht="12.75" thickBot="1"/>
    <row r="42" spans="4:5" ht="15" thickBot="1">
      <c r="D42" s="461" t="s">
        <v>476</v>
      </c>
      <c r="E42" s="464">
        <f>AVERAGE(E31:E41)</f>
        <v>0.8798121283333334</v>
      </c>
    </row>
    <row r="45" spans="1:7" ht="25.5">
      <c r="A45" s="450" t="s">
        <v>488</v>
      </c>
      <c r="B45" s="450" t="s">
        <v>471</v>
      </c>
      <c r="C45" s="451" t="s">
        <v>472</v>
      </c>
      <c r="D45" s="428" t="s">
        <v>547</v>
      </c>
      <c r="E45" s="428" t="s">
        <v>474</v>
      </c>
      <c r="F45" s="428" t="s">
        <v>475</v>
      </c>
      <c r="G45" s="428" t="s">
        <v>459</v>
      </c>
    </row>
    <row r="46" spans="1:7" ht="14.25">
      <c r="A46" s="477"/>
      <c r="B46" s="452">
        <v>43100</v>
      </c>
      <c r="C46" s="454"/>
      <c r="D46" s="465"/>
      <c r="E46" s="455">
        <v>123.152253277</v>
      </c>
      <c r="F46" s="435"/>
      <c r="G46" s="435"/>
    </row>
    <row r="47" spans="2:7" ht="14.25">
      <c r="B47" s="452">
        <v>43131</v>
      </c>
      <c r="C47" s="466"/>
      <c r="D47" s="463"/>
      <c r="E47" s="455">
        <v>127.0766858568</v>
      </c>
      <c r="F47" s="435"/>
      <c r="G47" s="435"/>
    </row>
    <row r="48" spans="2:7" ht="14.25">
      <c r="B48" s="452" t="s">
        <v>487</v>
      </c>
      <c r="C48" s="466"/>
      <c r="D48" s="463"/>
      <c r="E48" s="455">
        <v>128.0348490086</v>
      </c>
      <c r="F48" s="435"/>
      <c r="G48" s="435"/>
    </row>
    <row r="49" spans="2:7" ht="14.25">
      <c r="B49" s="452">
        <v>43190</v>
      </c>
      <c r="C49" s="466"/>
      <c r="D49" s="463"/>
      <c r="E49" s="455">
        <v>129.0464240932</v>
      </c>
      <c r="F49" s="435"/>
      <c r="G49" s="435"/>
    </row>
    <row r="50" spans="2:7" ht="14.25">
      <c r="B50" s="452">
        <v>43220</v>
      </c>
      <c r="C50" s="466"/>
      <c r="D50" s="463"/>
      <c r="E50" s="455">
        <v>129.0544590426</v>
      </c>
      <c r="F50" s="435"/>
      <c r="G50" s="435"/>
    </row>
    <row r="51" spans="2:7" ht="14.25">
      <c r="B51" s="452">
        <v>43251</v>
      </c>
      <c r="C51" s="466"/>
      <c r="D51" s="463"/>
      <c r="E51" s="455">
        <v>126.5463158827</v>
      </c>
      <c r="F51" s="435"/>
      <c r="G51" s="435"/>
    </row>
    <row r="52" spans="2:7" ht="14.25">
      <c r="B52" s="452"/>
      <c r="C52" s="466"/>
      <c r="D52" s="463"/>
      <c r="E52" s="455"/>
      <c r="F52" s="435"/>
      <c r="G52" s="435"/>
    </row>
    <row r="53" spans="2:7" ht="14.25">
      <c r="B53" s="452"/>
      <c r="C53" s="466"/>
      <c r="D53" s="463"/>
      <c r="E53" s="455"/>
      <c r="F53" s="435"/>
      <c r="G53" s="435"/>
    </row>
    <row r="54" spans="2:7" ht="14.25">
      <c r="B54" s="452"/>
      <c r="C54" s="466"/>
      <c r="D54" s="463"/>
      <c r="E54" s="455"/>
      <c r="F54" s="435"/>
      <c r="G54" s="435"/>
    </row>
    <row r="55" spans="2:7" ht="14.25">
      <c r="B55" s="452"/>
      <c r="C55" s="466"/>
      <c r="D55" s="463"/>
      <c r="E55" s="455"/>
      <c r="F55" s="435"/>
      <c r="G55" s="435"/>
    </row>
    <row r="56" spans="2:7" ht="14.25">
      <c r="B56" s="452"/>
      <c r="C56" s="466"/>
      <c r="D56" s="463"/>
      <c r="E56" s="455"/>
      <c r="F56" s="435"/>
      <c r="G56" s="435"/>
    </row>
    <row r="57" spans="2:7" ht="14.25">
      <c r="B57" s="452"/>
      <c r="C57" s="466"/>
      <c r="D57" s="463"/>
      <c r="E57" s="455"/>
      <c r="F57" s="435"/>
      <c r="G57" s="435"/>
    </row>
    <row r="58" ht="12.75" thickBot="1"/>
    <row r="59" spans="4:5" ht="15" thickBot="1">
      <c r="D59" s="461" t="s">
        <v>476</v>
      </c>
      <c r="E59" s="464">
        <f>AVERAGE(E46:E58)</f>
        <v>127.15183119348335</v>
      </c>
    </row>
    <row r="62" spans="1:7" ht="25.5">
      <c r="A62" s="450" t="s">
        <v>481</v>
      </c>
      <c r="B62" s="450" t="s">
        <v>471</v>
      </c>
      <c r="C62" s="451" t="s">
        <v>472</v>
      </c>
      <c r="D62" s="428" t="s">
        <v>482</v>
      </c>
      <c r="E62" s="428" t="s">
        <v>474</v>
      </c>
      <c r="F62" s="428" t="s">
        <v>475</v>
      </c>
      <c r="G62" s="428" t="s">
        <v>459</v>
      </c>
    </row>
    <row r="63" spans="1:7" ht="14.25">
      <c r="A63" s="462" t="s">
        <v>480</v>
      </c>
      <c r="B63" s="452"/>
      <c r="C63" s="466"/>
      <c r="D63" s="465"/>
      <c r="E63" s="455" t="e">
        <f aca="true" t="shared" si="1" ref="E63:E69">D63/C63</f>
        <v>#DIV/0!</v>
      </c>
      <c r="F63" s="435"/>
      <c r="G63" s="435"/>
    </row>
    <row r="64" spans="1:7" ht="14.25">
      <c r="A64" s="462" t="s">
        <v>480</v>
      </c>
      <c r="B64" s="452"/>
      <c r="C64" s="454"/>
      <c r="D64" s="465"/>
      <c r="E64" s="455" t="e">
        <f t="shared" si="1"/>
        <v>#DIV/0!</v>
      </c>
      <c r="F64" s="435"/>
      <c r="G64" s="435"/>
    </row>
    <row r="65" spans="2:7" ht="14.25">
      <c r="B65" s="452"/>
      <c r="C65" s="466"/>
      <c r="D65" s="465"/>
      <c r="E65" s="455" t="e">
        <f t="shared" si="1"/>
        <v>#DIV/0!</v>
      </c>
      <c r="F65" s="435"/>
      <c r="G65" s="435"/>
    </row>
    <row r="66" spans="2:7" ht="14.25">
      <c r="B66" s="452"/>
      <c r="C66" s="466"/>
      <c r="D66" s="465"/>
      <c r="E66" s="455" t="e">
        <f t="shared" si="1"/>
        <v>#DIV/0!</v>
      </c>
      <c r="F66" s="435"/>
      <c r="G66" s="435"/>
    </row>
    <row r="67" spans="2:7" ht="14.25">
      <c r="B67" s="452"/>
      <c r="C67" s="466"/>
      <c r="D67" s="465"/>
      <c r="E67" s="455" t="e">
        <f t="shared" si="1"/>
        <v>#DIV/0!</v>
      </c>
      <c r="F67" s="435"/>
      <c r="G67" s="435"/>
    </row>
    <row r="68" spans="2:7" ht="14.25">
      <c r="B68" s="452"/>
      <c r="C68" s="466"/>
      <c r="D68" s="465"/>
      <c r="E68" s="455" t="e">
        <f t="shared" si="1"/>
        <v>#DIV/0!</v>
      </c>
      <c r="F68" s="435"/>
      <c r="G68" s="435"/>
    </row>
    <row r="69" spans="2:7" ht="14.25">
      <c r="B69" s="452"/>
      <c r="C69" s="466"/>
      <c r="D69" s="465"/>
      <c r="E69" s="455" t="e">
        <f t="shared" si="1"/>
        <v>#DIV/0!</v>
      </c>
      <c r="F69" s="435"/>
      <c r="G69" s="435"/>
    </row>
    <row r="70" ht="12.75" thickBot="1"/>
    <row r="71" spans="4:5" ht="15" thickBot="1">
      <c r="D71" s="461" t="s">
        <v>476</v>
      </c>
      <c r="E71" s="464" t="e">
        <f>(SUM(D63:D69)/SUM(C63:C69))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370"/>
  <sheetViews>
    <sheetView view="pageBreakPreview" zoomScale="60" zoomScalePageLayoutView="0" workbookViewId="0" topLeftCell="B1">
      <selection activeCell="O1" activeCellId="1" sqref="M1:M16384 O1:T16384"/>
    </sheetView>
  </sheetViews>
  <sheetFormatPr defaultColWidth="9.140625" defaultRowHeight="12.75" outlineLevelRow="1" outlineLevelCol="1"/>
  <cols>
    <col min="1" max="1" width="2.140625" style="1" customWidth="1"/>
    <col min="2" max="2" width="14.00390625" style="44" customWidth="1"/>
    <col min="3" max="3" width="58.57421875" style="45" customWidth="1"/>
    <col min="4" max="4" width="10.421875" style="44" customWidth="1"/>
    <col min="5" max="5" width="6.7109375" style="27" customWidth="1" outlineLevel="1"/>
    <col min="6" max="6" width="7.8515625" style="27" customWidth="1" outlineLevel="1"/>
    <col min="7" max="7" width="11.421875" style="27" customWidth="1" outlineLevel="1"/>
    <col min="8" max="8" width="7.7109375" style="27" customWidth="1" outlineLevel="1"/>
    <col min="9" max="9" width="10.8515625" style="27" customWidth="1" outlineLevel="1"/>
    <col min="10" max="10" width="13.421875" style="46" customWidth="1" outlineLevel="1"/>
    <col min="11" max="11" width="13.421875" style="47" customWidth="1" outlineLevel="1"/>
    <col min="12" max="12" width="13.421875" style="48" customWidth="1"/>
    <col min="13" max="13" width="8.7109375" style="49" hidden="1" customWidth="1"/>
    <col min="14" max="14" width="4.8515625" style="1" customWidth="1"/>
    <col min="15" max="15" width="14.421875" style="27" hidden="1" customWidth="1"/>
    <col min="16" max="17" width="10.7109375" style="27" hidden="1" customWidth="1"/>
    <col min="18" max="20" width="10.7109375" style="27" customWidth="1"/>
    <col min="21" max="21" width="11.421875" style="199" hidden="1" customWidth="1" outlineLevel="1"/>
    <col min="22" max="22" width="11.421875" style="1" customWidth="1" collapsed="1"/>
    <col min="23" max="130" width="11.421875" style="1" customWidth="1"/>
    <col min="131" max="16384" width="9.140625" style="27" customWidth="1"/>
  </cols>
  <sheetData>
    <row r="1" spans="2:21" s="1" customFormat="1" ht="12">
      <c r="B1" s="2"/>
      <c r="C1" s="3"/>
      <c r="D1" s="2"/>
      <c r="J1" s="4"/>
      <c r="K1" s="5"/>
      <c r="L1" s="6"/>
      <c r="M1" s="7"/>
      <c r="U1" s="199"/>
    </row>
    <row r="2" spans="2:21" s="1" customFormat="1" ht="12.75">
      <c r="B2" s="2"/>
      <c r="C2" s="3"/>
      <c r="D2" s="2"/>
      <c r="G2" s="817"/>
      <c r="H2" s="817"/>
      <c r="J2" s="4"/>
      <c r="K2" s="5"/>
      <c r="L2" s="6"/>
      <c r="M2" s="7"/>
      <c r="U2" s="199"/>
    </row>
    <row r="3" spans="2:21" s="1" customFormat="1" ht="12.75">
      <c r="B3" s="2"/>
      <c r="C3" s="3"/>
      <c r="D3" s="2"/>
      <c r="G3" s="835"/>
      <c r="H3" s="818"/>
      <c r="J3" s="4"/>
      <c r="K3" s="5"/>
      <c r="L3" s="6"/>
      <c r="M3" s="7"/>
      <c r="U3" s="199"/>
    </row>
    <row r="4" spans="2:21" s="1" customFormat="1" ht="12.75">
      <c r="B4" s="2"/>
      <c r="C4" s="3"/>
      <c r="D4" s="2"/>
      <c r="G4" s="835"/>
      <c r="H4" s="818"/>
      <c r="I4" s="5"/>
      <c r="J4" s="4"/>
      <c r="K4" s="5"/>
      <c r="L4" s="124"/>
      <c r="M4" s="7"/>
      <c r="U4" s="199"/>
    </row>
    <row r="5" spans="2:21" s="1" customFormat="1" ht="12.75">
      <c r="B5" s="2"/>
      <c r="C5" s="3"/>
      <c r="D5" s="2"/>
      <c r="G5" s="817"/>
      <c r="H5" s="818"/>
      <c r="J5" s="4"/>
      <c r="K5" s="5"/>
      <c r="L5" s="6"/>
      <c r="M5" s="7"/>
      <c r="U5" s="199"/>
    </row>
    <row r="6" spans="2:21" s="1" customFormat="1" ht="12">
      <c r="B6" s="92" t="s">
        <v>155</v>
      </c>
      <c r="C6" s="819" t="s">
        <v>280</v>
      </c>
      <c r="D6" s="820"/>
      <c r="E6" s="820"/>
      <c r="F6" s="820"/>
      <c r="G6" s="820"/>
      <c r="H6" s="820"/>
      <c r="J6" s="4"/>
      <c r="K6" s="5"/>
      <c r="L6" s="6"/>
      <c r="M6" s="7"/>
      <c r="U6" s="199"/>
    </row>
    <row r="7" spans="2:21" s="1" customFormat="1" ht="12.75" thickBot="1">
      <c r="B7" s="92" t="s">
        <v>154</v>
      </c>
      <c r="C7" s="123" t="s">
        <v>294</v>
      </c>
      <c r="D7" s="2"/>
      <c r="G7" s="121"/>
      <c r="H7" s="122"/>
      <c r="J7" s="4"/>
      <c r="K7" s="5"/>
      <c r="L7" s="6"/>
      <c r="M7" s="7"/>
      <c r="U7" s="199"/>
    </row>
    <row r="8" spans="2:21" s="1" customFormat="1" ht="23.25" thickBot="1">
      <c r="B8" s="92" t="s">
        <v>100</v>
      </c>
      <c r="C8" s="1" t="s">
        <v>412</v>
      </c>
      <c r="D8" s="2"/>
      <c r="G8" s="121"/>
      <c r="H8" s="122"/>
      <c r="J8" s="50" t="s">
        <v>110</v>
      </c>
      <c r="K8" s="125">
        <v>1.1</v>
      </c>
      <c r="L8" s="6"/>
      <c r="M8" s="7"/>
      <c r="O8" s="814" t="s">
        <v>106</v>
      </c>
      <c r="P8" s="815"/>
      <c r="Q8" s="815"/>
      <c r="R8" s="815"/>
      <c r="S8" s="815"/>
      <c r="T8" s="816"/>
      <c r="U8" s="199"/>
    </row>
    <row r="9" spans="1:130" s="11" customFormat="1" ht="23.25" thickBot="1">
      <c r="A9" s="12" t="s">
        <v>4</v>
      </c>
      <c r="B9" s="86" t="s">
        <v>101</v>
      </c>
      <c r="C9" s="87" t="s">
        <v>102</v>
      </c>
      <c r="D9" s="88" t="s">
        <v>103</v>
      </c>
      <c r="E9" s="88" t="s">
        <v>0</v>
      </c>
      <c r="F9" s="88" t="s">
        <v>12</v>
      </c>
      <c r="G9" s="88" t="s">
        <v>14</v>
      </c>
      <c r="H9" s="88" t="s">
        <v>13</v>
      </c>
      <c r="I9" s="88" t="s">
        <v>15</v>
      </c>
      <c r="J9" s="89" t="s">
        <v>296</v>
      </c>
      <c r="K9" s="90" t="s">
        <v>104</v>
      </c>
      <c r="L9" s="90" t="s">
        <v>105</v>
      </c>
      <c r="M9" s="51" t="s">
        <v>1</v>
      </c>
      <c r="N9" s="93"/>
      <c r="O9" s="52" t="s">
        <v>5</v>
      </c>
      <c r="P9" s="91" t="s">
        <v>6</v>
      </c>
      <c r="Q9" s="91" t="s">
        <v>7</v>
      </c>
      <c r="R9" s="91" t="s">
        <v>9</v>
      </c>
      <c r="S9" s="91" t="s">
        <v>10</v>
      </c>
      <c r="T9" s="53" t="s">
        <v>11</v>
      </c>
      <c r="U9" s="199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</row>
    <row r="10" spans="1:130" s="19" customFormat="1" ht="12">
      <c r="A10" s="1" t="s">
        <v>8</v>
      </c>
      <c r="B10" s="54" t="s">
        <v>18</v>
      </c>
      <c r="C10" s="55" t="s">
        <v>111</v>
      </c>
      <c r="D10" s="56"/>
      <c r="E10" s="57"/>
      <c r="F10" s="57"/>
      <c r="G10" s="57"/>
      <c r="H10" s="57"/>
      <c r="I10" s="57"/>
      <c r="J10" s="58"/>
      <c r="K10" s="59"/>
      <c r="L10" s="59">
        <f>L11+L27+L66+L69+L72+L86+L15+L18+L21+L24</f>
        <v>626492.7269727172</v>
      </c>
      <c r="M10" s="60">
        <f>L10/$L$173</f>
        <v>0.46848533807396775</v>
      </c>
      <c r="N10" s="94"/>
      <c r="O10" s="74">
        <f aca="true" t="shared" si="0" ref="O10:T10">O11+O27+O66+O69+O72+O86+O15+O18+O21+O24</f>
        <v>0</v>
      </c>
      <c r="P10" s="78">
        <f t="shared" si="0"/>
        <v>0</v>
      </c>
      <c r="Q10" s="78">
        <f t="shared" si="0"/>
        <v>0</v>
      </c>
      <c r="R10" s="59">
        <f>R11+R27+R66+R69+R72+R86+R15+R18+R21+R24</f>
        <v>97772.72717272394</v>
      </c>
      <c r="S10" s="59">
        <f t="shared" si="0"/>
        <v>223770.90899090574</v>
      </c>
      <c r="T10" s="59">
        <f t="shared" si="0"/>
        <v>304949.09080908756</v>
      </c>
      <c r="U10" s="199">
        <f>+L10-SUM(R10:T10)</f>
        <v>0</v>
      </c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22" ht="12" hidden="1" outlineLevel="1">
      <c r="A11" s="1" t="s">
        <v>8</v>
      </c>
      <c r="B11" s="61" t="s">
        <v>19</v>
      </c>
      <c r="C11" s="21" t="s">
        <v>112</v>
      </c>
      <c r="D11" s="20"/>
      <c r="E11" s="22"/>
      <c r="F11" s="20"/>
      <c r="G11" s="20"/>
      <c r="H11" s="20"/>
      <c r="I11" s="20"/>
      <c r="J11" s="23"/>
      <c r="K11" s="24"/>
      <c r="L11" s="24">
        <f>SUM(L12:L14)</f>
        <v>0</v>
      </c>
      <c r="M11" s="62"/>
      <c r="N11" s="17"/>
      <c r="O11" s="75"/>
      <c r="P11" s="25"/>
      <c r="Q11" s="25"/>
      <c r="R11" s="24">
        <f>SUM(R12:R14)</f>
        <v>0</v>
      </c>
      <c r="S11" s="24">
        <f>SUM(S12:S14)</f>
        <v>0</v>
      </c>
      <c r="T11" s="80">
        <f>SUM(T12:T14)</f>
        <v>0</v>
      </c>
      <c r="U11" s="199">
        <f aca="true" t="shared" si="1" ref="U11:U74">+L11-SUM(R11:T11)</f>
        <v>0</v>
      </c>
      <c r="V11" s="5"/>
    </row>
    <row r="12" spans="2:22" ht="12" hidden="1" outlineLevel="1">
      <c r="B12" s="63" t="s">
        <v>20</v>
      </c>
      <c r="C12" s="29"/>
      <c r="D12" s="28" t="s">
        <v>152</v>
      </c>
      <c r="E12" s="30"/>
      <c r="F12" s="28"/>
      <c r="G12" s="28"/>
      <c r="H12" s="28"/>
      <c r="I12" s="28"/>
      <c r="J12" s="31"/>
      <c r="K12" s="32"/>
      <c r="L12" s="32">
        <f>E12*F12*H12*K12</f>
        <v>0</v>
      </c>
      <c r="M12" s="64"/>
      <c r="N12" s="17"/>
      <c r="O12" s="97"/>
      <c r="P12" s="98"/>
      <c r="Q12" s="98"/>
      <c r="R12" s="34">
        <f aca="true" t="shared" si="2" ref="R12:T14">L12*O12</f>
        <v>0</v>
      </c>
      <c r="S12" s="34">
        <f t="shared" si="2"/>
        <v>0</v>
      </c>
      <c r="T12" s="82">
        <f t="shared" si="2"/>
        <v>0</v>
      </c>
      <c r="U12" s="199">
        <f t="shared" si="1"/>
        <v>0</v>
      </c>
      <c r="V12" s="5"/>
    </row>
    <row r="13" spans="2:22" ht="12" hidden="1" outlineLevel="1">
      <c r="B13" s="63" t="s">
        <v>21</v>
      </c>
      <c r="C13" s="29"/>
      <c r="D13" s="28" t="s">
        <v>107</v>
      </c>
      <c r="E13" s="30"/>
      <c r="F13" s="28"/>
      <c r="G13" s="28"/>
      <c r="H13" s="28"/>
      <c r="I13" s="28"/>
      <c r="J13" s="31"/>
      <c r="K13" s="32"/>
      <c r="L13" s="32">
        <f>E13*F13*H13*K13</f>
        <v>0</v>
      </c>
      <c r="M13" s="64"/>
      <c r="N13" s="17"/>
      <c r="O13" s="97"/>
      <c r="P13" s="98"/>
      <c r="Q13" s="98"/>
      <c r="R13" s="34">
        <f t="shared" si="2"/>
        <v>0</v>
      </c>
      <c r="S13" s="34">
        <f t="shared" si="2"/>
        <v>0</v>
      </c>
      <c r="T13" s="82">
        <f t="shared" si="2"/>
        <v>0</v>
      </c>
      <c r="U13" s="199">
        <f t="shared" si="1"/>
        <v>0</v>
      </c>
      <c r="V13" s="5"/>
    </row>
    <row r="14" spans="2:22" ht="12" hidden="1" outlineLevel="1">
      <c r="B14" s="63" t="s">
        <v>22</v>
      </c>
      <c r="C14" s="29"/>
      <c r="D14" s="28"/>
      <c r="E14" s="30"/>
      <c r="F14" s="28"/>
      <c r="G14" s="28"/>
      <c r="H14" s="28"/>
      <c r="I14" s="28"/>
      <c r="J14" s="31"/>
      <c r="K14" s="32">
        <v>0</v>
      </c>
      <c r="L14" s="32">
        <f>E14*F14*H14*K14</f>
        <v>0</v>
      </c>
      <c r="M14" s="64"/>
      <c r="N14" s="17"/>
      <c r="O14" s="97"/>
      <c r="P14" s="98"/>
      <c r="Q14" s="98"/>
      <c r="R14" s="34">
        <f t="shared" si="2"/>
        <v>0</v>
      </c>
      <c r="S14" s="34">
        <f t="shared" si="2"/>
        <v>0</v>
      </c>
      <c r="T14" s="82">
        <f t="shared" si="2"/>
        <v>0</v>
      </c>
      <c r="U14" s="199">
        <f t="shared" si="1"/>
        <v>0</v>
      </c>
      <c r="V14" s="5"/>
    </row>
    <row r="15" spans="1:22" ht="12" hidden="1" outlineLevel="1">
      <c r="A15" s="1" t="s">
        <v>8</v>
      </c>
      <c r="B15" s="61" t="s">
        <v>23</v>
      </c>
      <c r="C15" s="21" t="s">
        <v>113</v>
      </c>
      <c r="D15" s="20"/>
      <c r="E15" s="22"/>
      <c r="F15" s="20"/>
      <c r="G15" s="20"/>
      <c r="H15" s="20"/>
      <c r="I15" s="20"/>
      <c r="J15" s="23"/>
      <c r="K15" s="24"/>
      <c r="L15" s="24">
        <f>SUM(L16:L17)</f>
        <v>0</v>
      </c>
      <c r="M15" s="65"/>
      <c r="N15" s="26"/>
      <c r="O15" s="75"/>
      <c r="P15" s="25"/>
      <c r="Q15" s="25"/>
      <c r="R15" s="24">
        <f>SUM(R16:R17)</f>
        <v>0</v>
      </c>
      <c r="S15" s="24">
        <f>SUM(S16:S17)</f>
        <v>0</v>
      </c>
      <c r="T15" s="80">
        <f>SUM(T16:T17)</f>
        <v>0</v>
      </c>
      <c r="U15" s="199">
        <f t="shared" si="1"/>
        <v>0</v>
      </c>
      <c r="V15" s="5"/>
    </row>
    <row r="16" spans="2:22" s="1" customFormat="1" ht="12" hidden="1" outlineLevel="1">
      <c r="B16" s="63" t="s">
        <v>24</v>
      </c>
      <c r="C16" s="29"/>
      <c r="D16" s="28" t="s">
        <v>107</v>
      </c>
      <c r="E16" s="30"/>
      <c r="F16" s="28"/>
      <c r="G16" s="28"/>
      <c r="H16" s="28"/>
      <c r="I16" s="28"/>
      <c r="J16" s="31"/>
      <c r="K16" s="32">
        <v>0</v>
      </c>
      <c r="L16" s="32">
        <f>E16*F16*H16*K16</f>
        <v>0</v>
      </c>
      <c r="M16" s="64"/>
      <c r="N16" s="17"/>
      <c r="O16" s="97"/>
      <c r="P16" s="98"/>
      <c r="Q16" s="98"/>
      <c r="R16" s="34">
        <f aca="true" t="shared" si="3" ref="R16:T17">L16*O16</f>
        <v>0</v>
      </c>
      <c r="S16" s="34">
        <f t="shared" si="3"/>
        <v>0</v>
      </c>
      <c r="T16" s="82">
        <f t="shared" si="3"/>
        <v>0</v>
      </c>
      <c r="U16" s="199">
        <f t="shared" si="1"/>
        <v>0</v>
      </c>
      <c r="V16" s="5"/>
    </row>
    <row r="17" spans="2:22" s="1" customFormat="1" ht="12" hidden="1" outlineLevel="1">
      <c r="B17" s="63" t="s">
        <v>25</v>
      </c>
      <c r="C17" s="29"/>
      <c r="D17" s="28" t="s">
        <v>108</v>
      </c>
      <c r="E17" s="30"/>
      <c r="F17" s="28"/>
      <c r="G17" s="28"/>
      <c r="H17" s="28"/>
      <c r="I17" s="28"/>
      <c r="J17" s="31"/>
      <c r="K17" s="32">
        <v>0</v>
      </c>
      <c r="L17" s="32">
        <f>E17*F17*H17*K17</f>
        <v>0</v>
      </c>
      <c r="M17" s="64"/>
      <c r="N17" s="17"/>
      <c r="O17" s="97"/>
      <c r="P17" s="98"/>
      <c r="Q17" s="98"/>
      <c r="R17" s="34">
        <f t="shared" si="3"/>
        <v>0</v>
      </c>
      <c r="S17" s="34">
        <f t="shared" si="3"/>
        <v>0</v>
      </c>
      <c r="T17" s="82">
        <f t="shared" si="3"/>
        <v>0</v>
      </c>
      <c r="U17" s="199">
        <f t="shared" si="1"/>
        <v>0</v>
      </c>
      <c r="V17" s="5"/>
    </row>
    <row r="18" spans="1:22" s="1" customFormat="1" ht="12" hidden="1" outlineLevel="1">
      <c r="A18" s="1" t="s">
        <v>8</v>
      </c>
      <c r="B18" s="61" t="s">
        <v>26</v>
      </c>
      <c r="C18" s="21" t="s">
        <v>114</v>
      </c>
      <c r="D18" s="20"/>
      <c r="E18" s="22"/>
      <c r="F18" s="20"/>
      <c r="G18" s="20"/>
      <c r="H18" s="20"/>
      <c r="I18" s="20"/>
      <c r="J18" s="23"/>
      <c r="K18" s="24"/>
      <c r="L18" s="24">
        <f>SUM(L19:L20)</f>
        <v>0</v>
      </c>
      <c r="M18" s="62"/>
      <c r="N18" s="17"/>
      <c r="O18" s="75"/>
      <c r="P18" s="25"/>
      <c r="Q18" s="25"/>
      <c r="R18" s="24">
        <f>SUM(R19:R20)</f>
        <v>0</v>
      </c>
      <c r="S18" s="24">
        <f>SUM(S19:S20)</f>
        <v>0</v>
      </c>
      <c r="T18" s="80">
        <f>SUM(T19:T20)</f>
        <v>0</v>
      </c>
      <c r="U18" s="199">
        <f t="shared" si="1"/>
        <v>0</v>
      </c>
      <c r="V18" s="5"/>
    </row>
    <row r="19" spans="2:22" s="1" customFormat="1" ht="12" hidden="1" outlineLevel="1">
      <c r="B19" s="63" t="s">
        <v>27</v>
      </c>
      <c r="C19" s="29"/>
      <c r="D19" s="28"/>
      <c r="E19" s="30"/>
      <c r="F19" s="28"/>
      <c r="G19" s="28"/>
      <c r="H19" s="28"/>
      <c r="I19" s="28"/>
      <c r="J19" s="31"/>
      <c r="K19" s="32">
        <v>0</v>
      </c>
      <c r="L19" s="32">
        <f>E19*F19*H19*K19</f>
        <v>0</v>
      </c>
      <c r="M19" s="64"/>
      <c r="N19" s="17"/>
      <c r="O19" s="97"/>
      <c r="P19" s="98"/>
      <c r="Q19" s="98"/>
      <c r="R19" s="34">
        <f aca="true" t="shared" si="4" ref="R19:T20">L19*O19</f>
        <v>0</v>
      </c>
      <c r="S19" s="34">
        <f t="shared" si="4"/>
        <v>0</v>
      </c>
      <c r="T19" s="82">
        <f t="shared" si="4"/>
        <v>0</v>
      </c>
      <c r="U19" s="199">
        <f t="shared" si="1"/>
        <v>0</v>
      </c>
      <c r="V19" s="5"/>
    </row>
    <row r="20" spans="2:22" s="1" customFormat="1" ht="12" hidden="1" outlineLevel="1">
      <c r="B20" s="63" t="s">
        <v>28</v>
      </c>
      <c r="C20" s="29"/>
      <c r="D20" s="28"/>
      <c r="E20" s="30"/>
      <c r="F20" s="28"/>
      <c r="G20" s="28"/>
      <c r="H20" s="28"/>
      <c r="I20" s="28"/>
      <c r="J20" s="31"/>
      <c r="K20" s="32">
        <v>0</v>
      </c>
      <c r="L20" s="32">
        <f>E20*F20*H20*K20</f>
        <v>0</v>
      </c>
      <c r="M20" s="64"/>
      <c r="N20" s="17"/>
      <c r="O20" s="97"/>
      <c r="P20" s="98"/>
      <c r="Q20" s="98"/>
      <c r="R20" s="34">
        <f t="shared" si="4"/>
        <v>0</v>
      </c>
      <c r="S20" s="34">
        <f t="shared" si="4"/>
        <v>0</v>
      </c>
      <c r="T20" s="82">
        <f t="shared" si="4"/>
        <v>0</v>
      </c>
      <c r="U20" s="199">
        <f t="shared" si="1"/>
        <v>0</v>
      </c>
      <c r="V20" s="5"/>
    </row>
    <row r="21" spans="1:22" s="1" customFormat="1" ht="12" hidden="1" outlineLevel="1">
      <c r="A21" s="1" t="s">
        <v>8</v>
      </c>
      <c r="B21" s="61" t="s">
        <v>29</v>
      </c>
      <c r="C21" s="21" t="s">
        <v>115</v>
      </c>
      <c r="D21" s="20"/>
      <c r="E21" s="22"/>
      <c r="F21" s="20"/>
      <c r="G21" s="20"/>
      <c r="H21" s="20"/>
      <c r="I21" s="20"/>
      <c r="J21" s="23"/>
      <c r="K21" s="24"/>
      <c r="L21" s="24">
        <f>SUM(L22:L23)</f>
        <v>0</v>
      </c>
      <c r="M21" s="62"/>
      <c r="N21" s="17"/>
      <c r="O21" s="75"/>
      <c r="P21" s="25"/>
      <c r="Q21" s="25"/>
      <c r="R21" s="24">
        <f>SUM(R22:R23)</f>
        <v>0</v>
      </c>
      <c r="S21" s="24">
        <f>SUM(S22:S23)</f>
        <v>0</v>
      </c>
      <c r="T21" s="80">
        <f>SUM(T22:T23)</f>
        <v>0</v>
      </c>
      <c r="U21" s="199">
        <f t="shared" si="1"/>
        <v>0</v>
      </c>
      <c r="V21" s="5"/>
    </row>
    <row r="22" spans="2:22" s="1" customFormat="1" ht="12" hidden="1" outlineLevel="1">
      <c r="B22" s="63" t="s">
        <v>30</v>
      </c>
      <c r="C22" s="29"/>
      <c r="D22" s="28"/>
      <c r="E22" s="30"/>
      <c r="F22" s="28"/>
      <c r="G22" s="28"/>
      <c r="H22" s="28"/>
      <c r="I22" s="28"/>
      <c r="J22" s="31"/>
      <c r="K22" s="32">
        <v>0</v>
      </c>
      <c r="L22" s="32">
        <f>E22*F22*H22*K22</f>
        <v>0</v>
      </c>
      <c r="M22" s="64"/>
      <c r="N22" s="17"/>
      <c r="O22" s="97"/>
      <c r="P22" s="98"/>
      <c r="Q22" s="98"/>
      <c r="R22" s="34">
        <f aca="true" t="shared" si="5" ref="R22:T23">L22*O22</f>
        <v>0</v>
      </c>
      <c r="S22" s="34">
        <f t="shared" si="5"/>
        <v>0</v>
      </c>
      <c r="T22" s="82">
        <f t="shared" si="5"/>
        <v>0</v>
      </c>
      <c r="U22" s="199">
        <f t="shared" si="1"/>
        <v>0</v>
      </c>
      <c r="V22" s="5"/>
    </row>
    <row r="23" spans="2:22" s="1" customFormat="1" ht="12" hidden="1" outlineLevel="1">
      <c r="B23" s="63" t="s">
        <v>31</v>
      </c>
      <c r="C23" s="29"/>
      <c r="D23" s="28"/>
      <c r="E23" s="30"/>
      <c r="F23" s="28"/>
      <c r="G23" s="28"/>
      <c r="H23" s="28"/>
      <c r="I23" s="28"/>
      <c r="J23" s="31"/>
      <c r="K23" s="32">
        <v>0</v>
      </c>
      <c r="L23" s="32">
        <f>E23*F23*H23*K23</f>
        <v>0</v>
      </c>
      <c r="M23" s="64"/>
      <c r="N23" s="17"/>
      <c r="O23" s="97"/>
      <c r="P23" s="98"/>
      <c r="Q23" s="98"/>
      <c r="R23" s="34">
        <f t="shared" si="5"/>
        <v>0</v>
      </c>
      <c r="S23" s="34">
        <f t="shared" si="5"/>
        <v>0</v>
      </c>
      <c r="T23" s="82">
        <f t="shared" si="5"/>
        <v>0</v>
      </c>
      <c r="U23" s="199">
        <f t="shared" si="1"/>
        <v>0</v>
      </c>
      <c r="V23" s="5"/>
    </row>
    <row r="24" spans="1:22" s="1" customFormat="1" ht="12" hidden="1" outlineLevel="1">
      <c r="A24" s="1" t="s">
        <v>8</v>
      </c>
      <c r="B24" s="61" t="s">
        <v>32</v>
      </c>
      <c r="C24" s="21" t="s">
        <v>116</v>
      </c>
      <c r="D24" s="20"/>
      <c r="E24" s="22"/>
      <c r="F24" s="20"/>
      <c r="G24" s="20"/>
      <c r="H24" s="20"/>
      <c r="I24" s="20"/>
      <c r="J24" s="23"/>
      <c r="K24" s="24"/>
      <c r="L24" s="24">
        <f>SUM(L25:L26)</f>
        <v>0</v>
      </c>
      <c r="M24" s="62"/>
      <c r="N24" s="17"/>
      <c r="O24" s="75"/>
      <c r="P24" s="25"/>
      <c r="Q24" s="25"/>
      <c r="R24" s="24">
        <f>SUM(R25:R26)</f>
        <v>0</v>
      </c>
      <c r="S24" s="24">
        <f>SUM(S25:S26)</f>
        <v>0</v>
      </c>
      <c r="T24" s="80">
        <f>SUM(T25:T26)</f>
        <v>0</v>
      </c>
      <c r="U24" s="199">
        <f t="shared" si="1"/>
        <v>0</v>
      </c>
      <c r="V24" s="5"/>
    </row>
    <row r="25" spans="2:22" s="1" customFormat="1" ht="12" hidden="1" outlineLevel="1">
      <c r="B25" s="63" t="s">
        <v>33</v>
      </c>
      <c r="C25" s="29"/>
      <c r="D25" s="28" t="s">
        <v>152</v>
      </c>
      <c r="E25" s="30"/>
      <c r="F25" s="28"/>
      <c r="G25" s="28"/>
      <c r="H25" s="28"/>
      <c r="I25" s="28"/>
      <c r="J25" s="31"/>
      <c r="K25" s="32">
        <v>0</v>
      </c>
      <c r="L25" s="32">
        <f>E25*F25*H25*K25</f>
        <v>0</v>
      </c>
      <c r="M25" s="64"/>
      <c r="N25" s="17"/>
      <c r="O25" s="97"/>
      <c r="P25" s="98"/>
      <c r="Q25" s="98"/>
      <c r="R25" s="34">
        <f aca="true" t="shared" si="6" ref="R25:T26">L25*O25</f>
        <v>0</v>
      </c>
      <c r="S25" s="34">
        <f t="shared" si="6"/>
        <v>0</v>
      </c>
      <c r="T25" s="82">
        <f t="shared" si="6"/>
        <v>0</v>
      </c>
      <c r="U25" s="199">
        <f t="shared" si="1"/>
        <v>0</v>
      </c>
      <c r="V25" s="5"/>
    </row>
    <row r="26" spans="2:22" s="1" customFormat="1" ht="12" hidden="1" outlineLevel="1">
      <c r="B26" s="63" t="s">
        <v>34</v>
      </c>
      <c r="C26" s="29"/>
      <c r="D26" s="28" t="s">
        <v>109</v>
      </c>
      <c r="E26" s="30"/>
      <c r="F26" s="28"/>
      <c r="G26" s="28"/>
      <c r="H26" s="28"/>
      <c r="I26" s="28"/>
      <c r="J26" s="31"/>
      <c r="K26" s="32">
        <v>0</v>
      </c>
      <c r="L26" s="32">
        <f>E26*F26*H26*K26</f>
        <v>0</v>
      </c>
      <c r="M26" s="64"/>
      <c r="N26" s="17"/>
      <c r="O26" s="97"/>
      <c r="P26" s="98"/>
      <c r="Q26" s="98"/>
      <c r="R26" s="34">
        <f t="shared" si="6"/>
        <v>0</v>
      </c>
      <c r="S26" s="34">
        <f t="shared" si="6"/>
        <v>0</v>
      </c>
      <c r="T26" s="82">
        <f t="shared" si="6"/>
        <v>0</v>
      </c>
      <c r="U26" s="199">
        <f t="shared" si="1"/>
        <v>0</v>
      </c>
      <c r="V26" s="5"/>
    </row>
    <row r="27" spans="1:22" s="1" customFormat="1" ht="12" collapsed="1">
      <c r="A27" s="1" t="s">
        <v>8</v>
      </c>
      <c r="B27" s="61" t="s">
        <v>35</v>
      </c>
      <c r="C27" s="21" t="s">
        <v>117</v>
      </c>
      <c r="D27" s="20"/>
      <c r="E27" s="22"/>
      <c r="F27" s="20"/>
      <c r="G27" s="20"/>
      <c r="H27" s="20"/>
      <c r="I27" s="20"/>
      <c r="J27" s="23"/>
      <c r="K27" s="24"/>
      <c r="L27" s="24">
        <f>SUM(L28:L65)</f>
        <v>518832.7272727272</v>
      </c>
      <c r="M27" s="62"/>
      <c r="N27" s="17"/>
      <c r="O27" s="75"/>
      <c r="P27" s="25"/>
      <c r="Q27" s="25"/>
      <c r="R27" s="24">
        <f>SUM(R28:R65)</f>
        <v>33500</v>
      </c>
      <c r="S27" s="24">
        <f>SUM(S28:S65)</f>
        <v>208554.54545454544</v>
      </c>
      <c r="T27" s="80">
        <f>SUM(T28:T65)</f>
        <v>276778.1818181818</v>
      </c>
      <c r="U27" s="199">
        <f t="shared" si="1"/>
        <v>0</v>
      </c>
      <c r="V27" s="5"/>
    </row>
    <row r="28" spans="2:22" s="1" customFormat="1" ht="12">
      <c r="B28" s="63" t="s">
        <v>36</v>
      </c>
      <c r="C28" s="29" t="s">
        <v>297</v>
      </c>
      <c r="D28" s="28" t="s">
        <v>152</v>
      </c>
      <c r="E28" s="30">
        <v>1</v>
      </c>
      <c r="F28" s="28">
        <v>20</v>
      </c>
      <c r="G28" s="28" t="s">
        <v>298</v>
      </c>
      <c r="H28" s="28">
        <v>3</v>
      </c>
      <c r="I28" s="28" t="s">
        <v>163</v>
      </c>
      <c r="J28" s="31">
        <v>200</v>
      </c>
      <c r="K28" s="32">
        <f>J28/$K$8</f>
        <v>181.8181818181818</v>
      </c>
      <c r="L28" s="32">
        <f>E28*F28*H28*K28</f>
        <v>10909.090909090908</v>
      </c>
      <c r="M28" s="64"/>
      <c r="N28" s="17"/>
      <c r="O28" s="97">
        <v>1</v>
      </c>
      <c r="P28" s="98"/>
      <c r="Q28" s="98"/>
      <c r="R28" s="34">
        <f>L28*$O$28</f>
        <v>10909.090909090908</v>
      </c>
      <c r="S28" s="34">
        <f>M28*P28</f>
        <v>0</v>
      </c>
      <c r="T28" s="82">
        <f>N28*Q28</f>
        <v>0</v>
      </c>
      <c r="U28" s="199">
        <f t="shared" si="1"/>
        <v>0</v>
      </c>
      <c r="V28" s="5"/>
    </row>
    <row r="29" spans="2:22" s="1" customFormat="1" ht="12">
      <c r="B29" s="63" t="s">
        <v>37</v>
      </c>
      <c r="C29" s="29" t="s">
        <v>299</v>
      </c>
      <c r="D29" s="28" t="s">
        <v>152</v>
      </c>
      <c r="E29" s="30">
        <v>1</v>
      </c>
      <c r="F29" s="28">
        <v>20</v>
      </c>
      <c r="G29" s="28" t="s">
        <v>298</v>
      </c>
      <c r="H29" s="28">
        <v>1</v>
      </c>
      <c r="I29" s="28" t="s">
        <v>163</v>
      </c>
      <c r="J29" s="31">
        <v>300</v>
      </c>
      <c r="K29" s="32">
        <f aca="true" t="shared" si="7" ref="K29:K65">J29/$K$8</f>
        <v>272.7272727272727</v>
      </c>
      <c r="L29" s="32">
        <f aca="true" t="shared" si="8" ref="L29:L65">E29*F29*H29*K29</f>
        <v>5454.545454545454</v>
      </c>
      <c r="M29" s="64"/>
      <c r="N29" s="17"/>
      <c r="O29" s="97">
        <v>1</v>
      </c>
      <c r="P29" s="98"/>
      <c r="Q29" s="98"/>
      <c r="R29" s="34">
        <f>L29*$O$28</f>
        <v>5454.545454545454</v>
      </c>
      <c r="S29" s="34"/>
      <c r="T29" s="82"/>
      <c r="U29" s="199">
        <f t="shared" si="1"/>
        <v>0</v>
      </c>
      <c r="V29" s="5"/>
    </row>
    <row r="30" spans="2:22" s="1" customFormat="1" ht="12">
      <c r="B30" s="63" t="s">
        <v>168</v>
      </c>
      <c r="C30" s="29" t="s">
        <v>300</v>
      </c>
      <c r="D30" s="28" t="s">
        <v>301</v>
      </c>
      <c r="E30" s="30">
        <v>1</v>
      </c>
      <c r="F30" s="28">
        <v>1</v>
      </c>
      <c r="G30" s="28" t="s">
        <v>302</v>
      </c>
      <c r="H30" s="28">
        <v>1</v>
      </c>
      <c r="I30" s="28" t="s">
        <v>303</v>
      </c>
      <c r="J30" s="31">
        <v>3500</v>
      </c>
      <c r="K30" s="32">
        <f t="shared" si="7"/>
        <v>3181.8181818181815</v>
      </c>
      <c r="L30" s="32">
        <f t="shared" si="8"/>
        <v>3181.8181818181815</v>
      </c>
      <c r="M30" s="64"/>
      <c r="N30" s="17"/>
      <c r="O30" s="97">
        <v>1</v>
      </c>
      <c r="P30" s="98"/>
      <c r="Q30" s="98"/>
      <c r="R30" s="34">
        <f>L30*$O$28</f>
        <v>3181.8181818181815</v>
      </c>
      <c r="S30" s="34"/>
      <c r="T30" s="82"/>
      <c r="U30" s="199">
        <f t="shared" si="1"/>
        <v>0</v>
      </c>
      <c r="V30" s="5"/>
    </row>
    <row r="31" spans="2:22" s="1" customFormat="1" ht="12">
      <c r="B31" s="63" t="s">
        <v>169</v>
      </c>
      <c r="C31" s="29" t="s">
        <v>300</v>
      </c>
      <c r="D31" s="28" t="s">
        <v>304</v>
      </c>
      <c r="E31" s="30">
        <v>1</v>
      </c>
      <c r="F31" s="28">
        <v>2</v>
      </c>
      <c r="G31" s="28" t="s">
        <v>302</v>
      </c>
      <c r="H31" s="28">
        <v>1</v>
      </c>
      <c r="I31" s="28" t="s">
        <v>303</v>
      </c>
      <c r="J31" s="31">
        <v>3500</v>
      </c>
      <c r="K31" s="32">
        <f t="shared" si="7"/>
        <v>3181.8181818181815</v>
      </c>
      <c r="L31" s="32">
        <f t="shared" si="8"/>
        <v>6363.636363636363</v>
      </c>
      <c r="M31" s="64"/>
      <c r="N31" s="17"/>
      <c r="O31" s="97">
        <v>1</v>
      </c>
      <c r="P31" s="98"/>
      <c r="Q31" s="98"/>
      <c r="R31" s="34">
        <f>L31*$O$28</f>
        <v>6363.636363636363</v>
      </c>
      <c r="S31" s="34"/>
      <c r="T31" s="82"/>
      <c r="U31" s="199">
        <f t="shared" si="1"/>
        <v>0</v>
      </c>
      <c r="V31" s="5"/>
    </row>
    <row r="32" spans="2:22" s="1" customFormat="1" ht="12">
      <c r="B32" s="63" t="s">
        <v>170</v>
      </c>
      <c r="C32" s="29" t="s">
        <v>305</v>
      </c>
      <c r="D32" s="28" t="s">
        <v>152</v>
      </c>
      <c r="E32" s="30">
        <v>1</v>
      </c>
      <c r="F32" s="28">
        <v>1</v>
      </c>
      <c r="G32" s="28" t="s">
        <v>306</v>
      </c>
      <c r="H32" s="28">
        <v>1</v>
      </c>
      <c r="I32" s="28" t="s">
        <v>303</v>
      </c>
      <c r="J32" s="31">
        <v>8350</v>
      </c>
      <c r="K32" s="32">
        <f t="shared" si="7"/>
        <v>7590.90909090909</v>
      </c>
      <c r="L32" s="32">
        <f t="shared" si="8"/>
        <v>7590.90909090909</v>
      </c>
      <c r="M32" s="64"/>
      <c r="N32" s="17"/>
      <c r="O32" s="97">
        <v>1</v>
      </c>
      <c r="P32" s="98"/>
      <c r="Q32" s="98"/>
      <c r="R32" s="34">
        <f>L32*$O$28</f>
        <v>7590.90909090909</v>
      </c>
      <c r="S32" s="34"/>
      <c r="T32" s="82"/>
      <c r="U32" s="199">
        <f t="shared" si="1"/>
        <v>0</v>
      </c>
      <c r="V32" s="5"/>
    </row>
    <row r="33" spans="2:22" s="1" customFormat="1" ht="12">
      <c r="B33" s="63" t="s">
        <v>171</v>
      </c>
      <c r="C33" s="29" t="s">
        <v>307</v>
      </c>
      <c r="D33" s="28" t="s">
        <v>301</v>
      </c>
      <c r="E33" s="30">
        <v>1</v>
      </c>
      <c r="F33" s="28">
        <v>1</v>
      </c>
      <c r="G33" s="28" t="s">
        <v>302</v>
      </c>
      <c r="H33" s="28">
        <v>2</v>
      </c>
      <c r="I33" s="28" t="s">
        <v>308</v>
      </c>
      <c r="J33" s="31">
        <v>1000</v>
      </c>
      <c r="K33" s="32">
        <f t="shared" si="7"/>
        <v>909.090909090909</v>
      </c>
      <c r="L33" s="32">
        <f t="shared" si="8"/>
        <v>1818.181818181818</v>
      </c>
      <c r="M33" s="64"/>
      <c r="N33" s="17"/>
      <c r="O33" s="97"/>
      <c r="P33" s="98">
        <v>1</v>
      </c>
      <c r="Q33" s="98"/>
      <c r="R33" s="34"/>
      <c r="S33" s="34">
        <f>L33*$P$33</f>
        <v>1818.181818181818</v>
      </c>
      <c r="T33" s="82"/>
      <c r="U33" s="199">
        <f t="shared" si="1"/>
        <v>0</v>
      </c>
      <c r="V33" s="5"/>
    </row>
    <row r="34" spans="2:22" s="1" customFormat="1" ht="12">
      <c r="B34" s="63" t="s">
        <v>174</v>
      </c>
      <c r="C34" s="29" t="s">
        <v>307</v>
      </c>
      <c r="D34" s="28" t="s">
        <v>304</v>
      </c>
      <c r="E34" s="30">
        <v>1</v>
      </c>
      <c r="F34" s="28">
        <v>2</v>
      </c>
      <c r="G34" s="28" t="s">
        <v>302</v>
      </c>
      <c r="H34" s="28">
        <v>2</v>
      </c>
      <c r="I34" s="28" t="s">
        <v>308</v>
      </c>
      <c r="J34" s="31">
        <v>1000</v>
      </c>
      <c r="K34" s="32">
        <f t="shared" si="7"/>
        <v>909.090909090909</v>
      </c>
      <c r="L34" s="32">
        <f t="shared" si="8"/>
        <v>3636.363636363636</v>
      </c>
      <c r="M34" s="64"/>
      <c r="N34" s="17"/>
      <c r="O34" s="97"/>
      <c r="P34" s="98">
        <v>1</v>
      </c>
      <c r="Q34" s="98"/>
      <c r="R34" s="34"/>
      <c r="S34" s="34">
        <f aca="true" t="shared" si="9" ref="S34:S51">L34*$P$33</f>
        <v>3636.363636363636</v>
      </c>
      <c r="T34" s="82"/>
      <c r="U34" s="199">
        <f t="shared" si="1"/>
        <v>0</v>
      </c>
      <c r="V34" s="5"/>
    </row>
    <row r="35" spans="2:22" s="1" customFormat="1" ht="12">
      <c r="B35" s="63" t="s">
        <v>185</v>
      </c>
      <c r="C35" s="29" t="s">
        <v>426</v>
      </c>
      <c r="D35" s="28" t="s">
        <v>301</v>
      </c>
      <c r="E35" s="30">
        <v>1</v>
      </c>
      <c r="F35" s="28">
        <v>5</v>
      </c>
      <c r="G35" s="28" t="s">
        <v>298</v>
      </c>
      <c r="H35" s="28">
        <v>1</v>
      </c>
      <c r="I35" s="28" t="s">
        <v>218</v>
      </c>
      <c r="J35" s="31">
        <v>60</v>
      </c>
      <c r="K35" s="32">
        <f t="shared" si="7"/>
        <v>54.54545454545454</v>
      </c>
      <c r="L35" s="32">
        <f t="shared" si="8"/>
        <v>272.7272727272727</v>
      </c>
      <c r="M35" s="64"/>
      <c r="N35" s="17"/>
      <c r="O35" s="97"/>
      <c r="P35" s="98">
        <v>1</v>
      </c>
      <c r="Q35" s="98"/>
      <c r="R35" s="34"/>
      <c r="S35" s="34">
        <f t="shared" si="9"/>
        <v>272.7272727272727</v>
      </c>
      <c r="T35" s="82"/>
      <c r="U35" s="199">
        <f t="shared" si="1"/>
        <v>0</v>
      </c>
      <c r="V35" s="5"/>
    </row>
    <row r="36" spans="2:22" s="1" customFormat="1" ht="12">
      <c r="B36" s="63" t="s">
        <v>186</v>
      </c>
      <c r="C36" s="29" t="s">
        <v>426</v>
      </c>
      <c r="D36" s="28" t="s">
        <v>304</v>
      </c>
      <c r="E36" s="30">
        <v>1</v>
      </c>
      <c r="F36" s="28">
        <v>15</v>
      </c>
      <c r="G36" s="28" t="s">
        <v>298</v>
      </c>
      <c r="H36" s="28">
        <v>2</v>
      </c>
      <c r="I36" s="28" t="s">
        <v>218</v>
      </c>
      <c r="J36" s="31">
        <v>60</v>
      </c>
      <c r="K36" s="32">
        <f t="shared" si="7"/>
        <v>54.54545454545454</v>
      </c>
      <c r="L36" s="32">
        <f t="shared" si="8"/>
        <v>1636.3636363636363</v>
      </c>
      <c r="M36" s="64"/>
      <c r="N36" s="17"/>
      <c r="O36" s="97"/>
      <c r="P36" s="98">
        <v>1</v>
      </c>
      <c r="Q36" s="98"/>
      <c r="R36" s="34"/>
      <c r="S36" s="34">
        <f t="shared" si="9"/>
        <v>1636.3636363636363</v>
      </c>
      <c r="T36" s="82"/>
      <c r="U36" s="199">
        <f t="shared" si="1"/>
        <v>0</v>
      </c>
      <c r="V36" s="5"/>
    </row>
    <row r="37" spans="2:22" s="1" customFormat="1" ht="12">
      <c r="B37" s="63" t="s">
        <v>188</v>
      </c>
      <c r="C37" s="29" t="s">
        <v>309</v>
      </c>
      <c r="D37" s="28" t="s">
        <v>301</v>
      </c>
      <c r="E37" s="30">
        <v>1</v>
      </c>
      <c r="F37" s="28">
        <v>5</v>
      </c>
      <c r="G37" s="28" t="s">
        <v>298</v>
      </c>
      <c r="H37" s="28">
        <v>1</v>
      </c>
      <c r="I37" s="28" t="s">
        <v>310</v>
      </c>
      <c r="J37" s="31">
        <v>500</v>
      </c>
      <c r="K37" s="32">
        <f t="shared" si="7"/>
        <v>454.5454545454545</v>
      </c>
      <c r="L37" s="32">
        <f t="shared" si="8"/>
        <v>2272.7272727272725</v>
      </c>
      <c r="M37" s="64"/>
      <c r="N37" s="17"/>
      <c r="O37" s="97"/>
      <c r="P37" s="98">
        <v>1</v>
      </c>
      <c r="Q37" s="98"/>
      <c r="R37" s="34"/>
      <c r="S37" s="34">
        <f t="shared" si="9"/>
        <v>2272.7272727272725</v>
      </c>
      <c r="T37" s="82"/>
      <c r="U37" s="199">
        <f t="shared" si="1"/>
        <v>0</v>
      </c>
      <c r="V37" s="5"/>
    </row>
    <row r="38" spans="2:22" s="1" customFormat="1" ht="12">
      <c r="B38" s="63" t="s">
        <v>190</v>
      </c>
      <c r="C38" s="29" t="s">
        <v>309</v>
      </c>
      <c r="D38" s="28" t="s">
        <v>304</v>
      </c>
      <c r="E38" s="30">
        <v>1</v>
      </c>
      <c r="F38" s="28">
        <v>15</v>
      </c>
      <c r="G38" s="28" t="s">
        <v>298</v>
      </c>
      <c r="H38" s="28">
        <v>1</v>
      </c>
      <c r="I38" s="28" t="s">
        <v>310</v>
      </c>
      <c r="J38" s="31">
        <v>500</v>
      </c>
      <c r="K38" s="32">
        <f t="shared" si="7"/>
        <v>454.5454545454545</v>
      </c>
      <c r="L38" s="32">
        <f t="shared" si="8"/>
        <v>6818.181818181818</v>
      </c>
      <c r="M38" s="64"/>
      <c r="N38" s="17"/>
      <c r="O38" s="97"/>
      <c r="P38" s="98">
        <v>1</v>
      </c>
      <c r="Q38" s="98"/>
      <c r="R38" s="34"/>
      <c r="S38" s="34">
        <f t="shared" si="9"/>
        <v>6818.181818181818</v>
      </c>
      <c r="T38" s="82"/>
      <c r="U38" s="199">
        <f t="shared" si="1"/>
        <v>0</v>
      </c>
      <c r="V38" s="5"/>
    </row>
    <row r="39" spans="2:22" s="1" customFormat="1" ht="12">
      <c r="B39" s="63" t="s">
        <v>192</v>
      </c>
      <c r="C39" s="29" t="s">
        <v>311</v>
      </c>
      <c r="D39" s="28" t="s">
        <v>301</v>
      </c>
      <c r="E39" s="30">
        <v>1</v>
      </c>
      <c r="F39" s="28">
        <v>1</v>
      </c>
      <c r="G39" s="28" t="s">
        <v>302</v>
      </c>
      <c r="H39" s="28">
        <v>2</v>
      </c>
      <c r="I39" s="28" t="s">
        <v>218</v>
      </c>
      <c r="J39" s="31">
        <v>1035</v>
      </c>
      <c r="K39" s="32">
        <f t="shared" si="7"/>
        <v>940.9090909090909</v>
      </c>
      <c r="L39" s="32">
        <f t="shared" si="8"/>
        <v>1881.8181818181818</v>
      </c>
      <c r="M39" s="64"/>
      <c r="N39" s="17"/>
      <c r="O39" s="97"/>
      <c r="P39" s="98">
        <v>1</v>
      </c>
      <c r="Q39" s="98"/>
      <c r="R39" s="34"/>
      <c r="S39" s="34">
        <f t="shared" si="9"/>
        <v>1881.8181818181818</v>
      </c>
      <c r="T39" s="82"/>
      <c r="U39" s="199">
        <f t="shared" si="1"/>
        <v>0</v>
      </c>
      <c r="V39" s="5"/>
    </row>
    <row r="40" spans="2:22" s="1" customFormat="1" ht="12">
      <c r="B40" s="63" t="s">
        <v>195</v>
      </c>
      <c r="C40" s="29" t="s">
        <v>311</v>
      </c>
      <c r="D40" s="28" t="s">
        <v>304</v>
      </c>
      <c r="E40" s="30">
        <v>1</v>
      </c>
      <c r="F40" s="28">
        <v>2</v>
      </c>
      <c r="G40" s="28" t="s">
        <v>302</v>
      </c>
      <c r="H40" s="28">
        <v>2</v>
      </c>
      <c r="I40" s="28" t="s">
        <v>218</v>
      </c>
      <c r="J40" s="31">
        <v>1035</v>
      </c>
      <c r="K40" s="32">
        <f t="shared" si="7"/>
        <v>940.9090909090909</v>
      </c>
      <c r="L40" s="32">
        <f t="shared" si="8"/>
        <v>3763.6363636363635</v>
      </c>
      <c r="M40" s="64"/>
      <c r="N40" s="17"/>
      <c r="O40" s="97"/>
      <c r="P40" s="98">
        <v>1</v>
      </c>
      <c r="Q40" s="98"/>
      <c r="R40" s="34"/>
      <c r="S40" s="34">
        <f t="shared" si="9"/>
        <v>3763.6363636363635</v>
      </c>
      <c r="T40" s="82"/>
      <c r="U40" s="199">
        <f t="shared" si="1"/>
        <v>0</v>
      </c>
      <c r="V40" s="5"/>
    </row>
    <row r="41" spans="2:22" s="1" customFormat="1" ht="12">
      <c r="B41" s="63" t="s">
        <v>196</v>
      </c>
      <c r="C41" s="29" t="s">
        <v>312</v>
      </c>
      <c r="D41" s="28" t="s">
        <v>152</v>
      </c>
      <c r="E41" s="30">
        <v>1</v>
      </c>
      <c r="F41" s="28">
        <v>20</v>
      </c>
      <c r="G41" s="28" t="s">
        <v>298</v>
      </c>
      <c r="H41" s="28">
        <v>2</v>
      </c>
      <c r="I41" s="28" t="s">
        <v>166</v>
      </c>
      <c r="J41" s="31">
        <v>350</v>
      </c>
      <c r="K41" s="32">
        <f t="shared" si="7"/>
        <v>318.18181818181813</v>
      </c>
      <c r="L41" s="32">
        <f t="shared" si="8"/>
        <v>12727.272727272724</v>
      </c>
      <c r="M41" s="64"/>
      <c r="N41" s="17"/>
      <c r="O41" s="97"/>
      <c r="P41" s="98">
        <v>1</v>
      </c>
      <c r="Q41" s="98"/>
      <c r="R41" s="34"/>
      <c r="S41" s="34">
        <f t="shared" si="9"/>
        <v>12727.272727272724</v>
      </c>
      <c r="T41" s="82"/>
      <c r="U41" s="199">
        <f t="shared" si="1"/>
        <v>0</v>
      </c>
      <c r="V41" s="5"/>
    </row>
    <row r="42" spans="2:22" s="1" customFormat="1" ht="12">
      <c r="B42" s="63" t="s">
        <v>212</v>
      </c>
      <c r="C42" s="29" t="s">
        <v>313</v>
      </c>
      <c r="D42" s="28" t="s">
        <v>301</v>
      </c>
      <c r="E42" s="30">
        <v>1</v>
      </c>
      <c r="F42" s="28">
        <v>20</v>
      </c>
      <c r="G42" s="28" t="s">
        <v>298</v>
      </c>
      <c r="H42" s="28">
        <v>2</v>
      </c>
      <c r="I42" s="28" t="s">
        <v>166</v>
      </c>
      <c r="J42" s="31">
        <v>150</v>
      </c>
      <c r="K42" s="32">
        <f t="shared" si="7"/>
        <v>136.36363636363635</v>
      </c>
      <c r="L42" s="32">
        <f t="shared" si="8"/>
        <v>5454.545454545454</v>
      </c>
      <c r="M42" s="64"/>
      <c r="N42" s="17"/>
      <c r="O42" s="97"/>
      <c r="P42" s="98">
        <v>1</v>
      </c>
      <c r="Q42" s="98"/>
      <c r="R42" s="34"/>
      <c r="S42" s="34">
        <f t="shared" si="9"/>
        <v>5454.545454545454</v>
      </c>
      <c r="T42" s="82"/>
      <c r="U42" s="199">
        <f t="shared" si="1"/>
        <v>0</v>
      </c>
      <c r="V42" s="5"/>
    </row>
    <row r="43" spans="2:22" s="1" customFormat="1" ht="12">
      <c r="B43" s="63" t="s">
        <v>214</v>
      </c>
      <c r="C43" s="29" t="s">
        <v>313</v>
      </c>
      <c r="D43" s="28" t="s">
        <v>304</v>
      </c>
      <c r="E43" s="30">
        <v>1</v>
      </c>
      <c r="F43" s="28">
        <v>20</v>
      </c>
      <c r="G43" s="28" t="s">
        <v>298</v>
      </c>
      <c r="H43" s="28">
        <v>2</v>
      </c>
      <c r="I43" s="28" t="s">
        <v>166</v>
      </c>
      <c r="J43" s="31">
        <v>150</v>
      </c>
      <c r="K43" s="32">
        <f t="shared" si="7"/>
        <v>136.36363636363635</v>
      </c>
      <c r="L43" s="32">
        <f t="shared" si="8"/>
        <v>5454.545454545454</v>
      </c>
      <c r="M43" s="64"/>
      <c r="N43" s="17"/>
      <c r="O43" s="97"/>
      <c r="P43" s="98">
        <v>1</v>
      </c>
      <c r="Q43" s="98"/>
      <c r="R43" s="34"/>
      <c r="S43" s="34">
        <f t="shared" si="9"/>
        <v>5454.545454545454</v>
      </c>
      <c r="T43" s="82"/>
      <c r="U43" s="199">
        <f t="shared" si="1"/>
        <v>0</v>
      </c>
      <c r="V43" s="5"/>
    </row>
    <row r="44" spans="2:22" s="1" customFormat="1" ht="12">
      <c r="B44" s="63" t="s">
        <v>215</v>
      </c>
      <c r="C44" s="29" t="s">
        <v>314</v>
      </c>
      <c r="D44" s="28" t="s">
        <v>301</v>
      </c>
      <c r="E44" s="30">
        <v>1</v>
      </c>
      <c r="F44" s="28">
        <v>3</v>
      </c>
      <c r="G44" s="28" t="s">
        <v>315</v>
      </c>
      <c r="H44" s="28">
        <v>2</v>
      </c>
      <c r="I44" s="28" t="s">
        <v>308</v>
      </c>
      <c r="J44" s="31">
        <v>600</v>
      </c>
      <c r="K44" s="32">
        <f t="shared" si="7"/>
        <v>545.4545454545454</v>
      </c>
      <c r="L44" s="32">
        <f t="shared" si="8"/>
        <v>3272.727272727272</v>
      </c>
      <c r="M44" s="64"/>
      <c r="N44" s="17"/>
      <c r="O44" s="97"/>
      <c r="P44" s="98">
        <v>1</v>
      </c>
      <c r="Q44" s="98"/>
      <c r="R44" s="34"/>
      <c r="S44" s="34">
        <f t="shared" si="9"/>
        <v>3272.727272727272</v>
      </c>
      <c r="T44" s="82"/>
      <c r="U44" s="199">
        <f t="shared" si="1"/>
        <v>0</v>
      </c>
      <c r="V44" s="5"/>
    </row>
    <row r="45" spans="2:22" s="1" customFormat="1" ht="12">
      <c r="B45" s="63" t="s">
        <v>219</v>
      </c>
      <c r="C45" s="29" t="s">
        <v>314</v>
      </c>
      <c r="D45" s="28" t="s">
        <v>304</v>
      </c>
      <c r="E45" s="30">
        <v>1</v>
      </c>
      <c r="F45" s="28">
        <v>6</v>
      </c>
      <c r="G45" s="28" t="s">
        <v>315</v>
      </c>
      <c r="H45" s="28">
        <v>2</v>
      </c>
      <c r="I45" s="28" t="s">
        <v>308</v>
      </c>
      <c r="J45" s="31">
        <v>600</v>
      </c>
      <c r="K45" s="32">
        <f t="shared" si="7"/>
        <v>545.4545454545454</v>
      </c>
      <c r="L45" s="32">
        <f t="shared" si="8"/>
        <v>6545.454545454544</v>
      </c>
      <c r="M45" s="64"/>
      <c r="N45" s="17"/>
      <c r="O45" s="97"/>
      <c r="P45" s="98">
        <v>1</v>
      </c>
      <c r="Q45" s="98"/>
      <c r="R45" s="34"/>
      <c r="S45" s="34">
        <f t="shared" si="9"/>
        <v>6545.454545454544</v>
      </c>
      <c r="T45" s="82"/>
      <c r="U45" s="199">
        <f t="shared" si="1"/>
        <v>0</v>
      </c>
      <c r="V45" s="5"/>
    </row>
    <row r="46" spans="2:22" s="1" customFormat="1" ht="12">
      <c r="B46" s="63" t="s">
        <v>221</v>
      </c>
      <c r="C46" s="29" t="s">
        <v>316</v>
      </c>
      <c r="D46" s="28" t="s">
        <v>152</v>
      </c>
      <c r="E46" s="30">
        <v>1</v>
      </c>
      <c r="F46" s="28">
        <v>3</v>
      </c>
      <c r="G46" s="28" t="s">
        <v>302</v>
      </c>
      <c r="H46" s="28">
        <v>1</v>
      </c>
      <c r="I46" s="28" t="s">
        <v>218</v>
      </c>
      <c r="J46" s="31">
        <v>5100</v>
      </c>
      <c r="K46" s="32">
        <f t="shared" si="7"/>
        <v>4636.363636363636</v>
      </c>
      <c r="L46" s="32">
        <f t="shared" si="8"/>
        <v>13909.090909090908</v>
      </c>
      <c r="M46" s="64"/>
      <c r="N46" s="17"/>
      <c r="O46" s="97"/>
      <c r="P46" s="98">
        <v>1</v>
      </c>
      <c r="Q46" s="98"/>
      <c r="R46" s="34"/>
      <c r="S46" s="34">
        <f t="shared" si="9"/>
        <v>13909.090909090908</v>
      </c>
      <c r="T46" s="82"/>
      <c r="U46" s="199">
        <f t="shared" si="1"/>
        <v>0</v>
      </c>
      <c r="V46" s="5"/>
    </row>
    <row r="47" spans="2:22" s="1" customFormat="1" ht="12">
      <c r="B47" s="63" t="s">
        <v>223</v>
      </c>
      <c r="C47" s="29" t="s">
        <v>317</v>
      </c>
      <c r="D47" s="28" t="s">
        <v>301</v>
      </c>
      <c r="E47" s="30">
        <v>1</v>
      </c>
      <c r="F47" s="28">
        <v>1</v>
      </c>
      <c r="G47" s="28" t="s">
        <v>302</v>
      </c>
      <c r="H47" s="28">
        <v>1</v>
      </c>
      <c r="I47" s="28" t="s">
        <v>218</v>
      </c>
      <c r="J47" s="31">
        <v>2500</v>
      </c>
      <c r="K47" s="32">
        <f t="shared" si="7"/>
        <v>2272.7272727272725</v>
      </c>
      <c r="L47" s="32">
        <f t="shared" si="8"/>
        <v>2272.7272727272725</v>
      </c>
      <c r="M47" s="64"/>
      <c r="N47" s="17"/>
      <c r="O47" s="97"/>
      <c r="P47" s="98">
        <v>1</v>
      </c>
      <c r="Q47" s="98"/>
      <c r="R47" s="34"/>
      <c r="S47" s="34">
        <f t="shared" si="9"/>
        <v>2272.7272727272725</v>
      </c>
      <c r="T47" s="82"/>
      <c r="U47" s="199">
        <f t="shared" si="1"/>
        <v>0</v>
      </c>
      <c r="V47" s="5"/>
    </row>
    <row r="48" spans="2:22" s="1" customFormat="1" ht="12">
      <c r="B48" s="63" t="s">
        <v>225</v>
      </c>
      <c r="C48" s="29" t="s">
        <v>317</v>
      </c>
      <c r="D48" s="28" t="s">
        <v>304</v>
      </c>
      <c r="E48" s="30">
        <v>1</v>
      </c>
      <c r="F48" s="28">
        <v>2</v>
      </c>
      <c r="G48" s="28" t="s">
        <v>302</v>
      </c>
      <c r="H48" s="28">
        <v>1</v>
      </c>
      <c r="I48" s="28" t="s">
        <v>218</v>
      </c>
      <c r="J48" s="31">
        <v>2500</v>
      </c>
      <c r="K48" s="32">
        <f t="shared" si="7"/>
        <v>2272.7272727272725</v>
      </c>
      <c r="L48" s="32">
        <f t="shared" si="8"/>
        <v>4545.454545454545</v>
      </c>
      <c r="M48" s="64"/>
      <c r="N48" s="17"/>
      <c r="O48" s="97"/>
      <c r="P48" s="98">
        <v>1</v>
      </c>
      <c r="Q48" s="98"/>
      <c r="R48" s="34"/>
      <c r="S48" s="34">
        <f t="shared" si="9"/>
        <v>4545.454545454545</v>
      </c>
      <c r="T48" s="82"/>
      <c r="U48" s="199">
        <f t="shared" si="1"/>
        <v>0</v>
      </c>
      <c r="V48" s="5"/>
    </row>
    <row r="49" spans="2:22" s="1" customFormat="1" ht="12">
      <c r="B49" s="63" t="s">
        <v>226</v>
      </c>
      <c r="C49" s="29" t="s">
        <v>318</v>
      </c>
      <c r="D49" s="28" t="s">
        <v>152</v>
      </c>
      <c r="E49" s="30">
        <v>1</v>
      </c>
      <c r="F49" s="28">
        <v>3</v>
      </c>
      <c r="G49" s="28" t="s">
        <v>302</v>
      </c>
      <c r="H49" s="28">
        <v>1</v>
      </c>
      <c r="I49" s="28" t="s">
        <v>218</v>
      </c>
      <c r="J49" s="31">
        <v>38500</v>
      </c>
      <c r="K49" s="32">
        <f t="shared" si="7"/>
        <v>35000</v>
      </c>
      <c r="L49" s="32">
        <f t="shared" si="8"/>
        <v>105000</v>
      </c>
      <c r="M49" s="64"/>
      <c r="N49" s="17"/>
      <c r="O49" s="97"/>
      <c r="P49" s="98">
        <v>1</v>
      </c>
      <c r="Q49" s="98"/>
      <c r="R49" s="34"/>
      <c r="S49" s="34">
        <f t="shared" si="9"/>
        <v>105000</v>
      </c>
      <c r="T49" s="82"/>
      <c r="U49" s="199">
        <f t="shared" si="1"/>
        <v>0</v>
      </c>
      <c r="V49" s="5"/>
    </row>
    <row r="50" spans="2:22" s="1" customFormat="1" ht="22.5">
      <c r="B50" s="63" t="s">
        <v>229</v>
      </c>
      <c r="C50" s="29" t="s">
        <v>319</v>
      </c>
      <c r="D50" s="28" t="s">
        <v>301</v>
      </c>
      <c r="E50" s="30">
        <v>1</v>
      </c>
      <c r="F50" s="28">
        <v>1</v>
      </c>
      <c r="G50" s="28" t="s">
        <v>302</v>
      </c>
      <c r="H50" s="28">
        <v>1</v>
      </c>
      <c r="I50" s="28" t="s">
        <v>218</v>
      </c>
      <c r="J50" s="31">
        <v>10000</v>
      </c>
      <c r="K50" s="32">
        <f t="shared" si="7"/>
        <v>9090.90909090909</v>
      </c>
      <c r="L50" s="32">
        <f t="shared" si="8"/>
        <v>9090.90909090909</v>
      </c>
      <c r="M50" s="126"/>
      <c r="N50" s="17"/>
      <c r="O50" s="97"/>
      <c r="P50" s="98">
        <v>1</v>
      </c>
      <c r="Q50" s="98"/>
      <c r="R50" s="34"/>
      <c r="S50" s="34">
        <f t="shared" si="9"/>
        <v>9090.90909090909</v>
      </c>
      <c r="T50" s="82"/>
      <c r="U50" s="199">
        <f t="shared" si="1"/>
        <v>0</v>
      </c>
      <c r="V50" s="5"/>
    </row>
    <row r="51" spans="2:22" s="1" customFormat="1" ht="22.5">
      <c r="B51" s="63" t="s">
        <v>231</v>
      </c>
      <c r="C51" s="29" t="s">
        <v>320</v>
      </c>
      <c r="D51" s="28" t="s">
        <v>304</v>
      </c>
      <c r="E51" s="30">
        <v>1</v>
      </c>
      <c r="F51" s="28">
        <v>2</v>
      </c>
      <c r="G51" s="28" t="s">
        <v>302</v>
      </c>
      <c r="H51" s="28">
        <v>1</v>
      </c>
      <c r="I51" s="28" t="s">
        <v>218</v>
      </c>
      <c r="J51" s="31">
        <v>10000</v>
      </c>
      <c r="K51" s="32">
        <f t="shared" si="7"/>
        <v>9090.90909090909</v>
      </c>
      <c r="L51" s="32">
        <f t="shared" si="8"/>
        <v>18181.81818181818</v>
      </c>
      <c r="M51" s="126"/>
      <c r="N51" s="17"/>
      <c r="O51" s="97"/>
      <c r="P51" s="98">
        <v>1</v>
      </c>
      <c r="Q51" s="98"/>
      <c r="R51" s="34"/>
      <c r="S51" s="34">
        <f t="shared" si="9"/>
        <v>18181.81818181818</v>
      </c>
      <c r="T51" s="82"/>
      <c r="U51" s="199">
        <f t="shared" si="1"/>
        <v>0</v>
      </c>
      <c r="V51" s="5"/>
    </row>
    <row r="52" spans="2:22" s="1" customFormat="1" ht="12">
      <c r="B52" s="63" t="s">
        <v>321</v>
      </c>
      <c r="C52" s="29" t="s">
        <v>427</v>
      </c>
      <c r="D52" s="28" t="s">
        <v>301</v>
      </c>
      <c r="E52" s="30">
        <v>1</v>
      </c>
      <c r="F52" s="28">
        <v>3</v>
      </c>
      <c r="G52" s="28" t="s">
        <v>315</v>
      </c>
      <c r="H52" s="28">
        <v>8</v>
      </c>
      <c r="I52" s="28" t="s">
        <v>322</v>
      </c>
      <c r="J52" s="31">
        <v>138</v>
      </c>
      <c r="K52" s="32">
        <f t="shared" si="7"/>
        <v>125.45454545454544</v>
      </c>
      <c r="L52" s="32">
        <f t="shared" si="8"/>
        <v>3010.9090909090905</v>
      </c>
      <c r="M52" s="64"/>
      <c r="N52" s="17"/>
      <c r="O52" s="97"/>
      <c r="P52" s="98"/>
      <c r="Q52" s="98">
        <v>1</v>
      </c>
      <c r="R52" s="34"/>
      <c r="S52" s="34"/>
      <c r="T52" s="82">
        <f>L52*$Q$52</f>
        <v>3010.9090909090905</v>
      </c>
      <c r="U52" s="199">
        <f t="shared" si="1"/>
        <v>0</v>
      </c>
      <c r="V52" s="5"/>
    </row>
    <row r="53" spans="2:22" s="1" customFormat="1" ht="12">
      <c r="B53" s="63" t="s">
        <v>323</v>
      </c>
      <c r="C53" s="29" t="s">
        <v>427</v>
      </c>
      <c r="D53" s="28" t="s">
        <v>304</v>
      </c>
      <c r="E53" s="30">
        <v>1</v>
      </c>
      <c r="F53" s="28">
        <v>6</v>
      </c>
      <c r="G53" s="28" t="s">
        <v>315</v>
      </c>
      <c r="H53" s="28">
        <v>8</v>
      </c>
      <c r="I53" s="28" t="s">
        <v>322</v>
      </c>
      <c r="J53" s="31">
        <v>138</v>
      </c>
      <c r="K53" s="32">
        <f t="shared" si="7"/>
        <v>125.45454545454544</v>
      </c>
      <c r="L53" s="32">
        <f t="shared" si="8"/>
        <v>6021.818181818181</v>
      </c>
      <c r="M53" s="64"/>
      <c r="N53" s="17"/>
      <c r="O53" s="97"/>
      <c r="P53" s="98"/>
      <c r="Q53" s="98">
        <v>1</v>
      </c>
      <c r="R53" s="34"/>
      <c r="S53" s="34"/>
      <c r="T53" s="82">
        <f aca="true" t="shared" si="10" ref="T53:T65">L53*$Q$52</f>
        <v>6021.818181818181</v>
      </c>
      <c r="U53" s="199">
        <f t="shared" si="1"/>
        <v>0</v>
      </c>
      <c r="V53" s="5"/>
    </row>
    <row r="54" spans="2:22" s="1" customFormat="1" ht="12.75" customHeight="1">
      <c r="B54" s="63" t="s">
        <v>324</v>
      </c>
      <c r="C54" s="29" t="s">
        <v>325</v>
      </c>
      <c r="D54" s="28" t="s">
        <v>301</v>
      </c>
      <c r="E54" s="30">
        <v>1</v>
      </c>
      <c r="F54" s="28">
        <v>1</v>
      </c>
      <c r="G54" s="28" t="s">
        <v>302</v>
      </c>
      <c r="H54" s="28">
        <v>1</v>
      </c>
      <c r="I54" s="28" t="s">
        <v>310</v>
      </c>
      <c r="J54" s="31">
        <v>12000</v>
      </c>
      <c r="K54" s="32">
        <f t="shared" si="7"/>
        <v>10909.090909090908</v>
      </c>
      <c r="L54" s="32">
        <f t="shared" si="8"/>
        <v>10909.090909090908</v>
      </c>
      <c r="M54" s="64"/>
      <c r="N54" s="17"/>
      <c r="O54" s="97"/>
      <c r="P54" s="98"/>
      <c r="Q54" s="98">
        <v>1</v>
      </c>
      <c r="R54" s="34"/>
      <c r="S54" s="34"/>
      <c r="T54" s="82">
        <f t="shared" si="10"/>
        <v>10909.090909090908</v>
      </c>
      <c r="U54" s="199">
        <f t="shared" si="1"/>
        <v>0</v>
      </c>
      <c r="V54" s="5"/>
    </row>
    <row r="55" spans="2:22" s="1" customFormat="1" ht="12.75" customHeight="1">
      <c r="B55" s="63" t="s">
        <v>326</v>
      </c>
      <c r="C55" s="29" t="s">
        <v>325</v>
      </c>
      <c r="D55" s="28" t="s">
        <v>304</v>
      </c>
      <c r="E55" s="30">
        <v>1</v>
      </c>
      <c r="F55" s="28">
        <v>1</v>
      </c>
      <c r="G55" s="28" t="s">
        <v>302</v>
      </c>
      <c r="H55" s="28">
        <v>1</v>
      </c>
      <c r="I55" s="28" t="s">
        <v>310</v>
      </c>
      <c r="J55" s="31">
        <v>12000</v>
      </c>
      <c r="K55" s="32">
        <f t="shared" si="7"/>
        <v>10909.090909090908</v>
      </c>
      <c r="L55" s="32">
        <f t="shared" si="8"/>
        <v>10909.090909090908</v>
      </c>
      <c r="M55" s="64"/>
      <c r="N55" s="17"/>
      <c r="O55" s="97"/>
      <c r="P55" s="98"/>
      <c r="Q55" s="98">
        <v>1</v>
      </c>
      <c r="R55" s="34"/>
      <c r="S55" s="34"/>
      <c r="T55" s="82">
        <f t="shared" si="10"/>
        <v>10909.090909090908</v>
      </c>
      <c r="U55" s="199">
        <f t="shared" si="1"/>
        <v>0</v>
      </c>
      <c r="V55" s="5"/>
    </row>
    <row r="56" spans="2:22" s="1" customFormat="1" ht="22.5">
      <c r="B56" s="63" t="s">
        <v>327</v>
      </c>
      <c r="C56" s="29" t="s">
        <v>328</v>
      </c>
      <c r="D56" s="28" t="s">
        <v>329</v>
      </c>
      <c r="E56" s="30">
        <v>1</v>
      </c>
      <c r="F56" s="28">
        <v>1</v>
      </c>
      <c r="G56" s="28" t="s">
        <v>302</v>
      </c>
      <c r="H56" s="28">
        <v>1</v>
      </c>
      <c r="I56" s="28" t="s">
        <v>218</v>
      </c>
      <c r="J56" s="31">
        <v>35000</v>
      </c>
      <c r="K56" s="32">
        <f t="shared" si="7"/>
        <v>31818.181818181816</v>
      </c>
      <c r="L56" s="32">
        <f t="shared" si="8"/>
        <v>31818.181818181816</v>
      </c>
      <c r="M56" s="64"/>
      <c r="N56" s="17"/>
      <c r="O56" s="97"/>
      <c r="P56" s="98"/>
      <c r="Q56" s="98">
        <v>1</v>
      </c>
      <c r="R56" s="34"/>
      <c r="S56" s="34"/>
      <c r="T56" s="82">
        <f t="shared" si="10"/>
        <v>31818.181818181816</v>
      </c>
      <c r="U56" s="199">
        <f t="shared" si="1"/>
        <v>0</v>
      </c>
      <c r="V56" s="5"/>
    </row>
    <row r="57" spans="2:22" s="1" customFormat="1" ht="12">
      <c r="B57" s="63" t="s">
        <v>330</v>
      </c>
      <c r="C57" s="127" t="s">
        <v>331</v>
      </c>
      <c r="D57" s="28" t="s">
        <v>304</v>
      </c>
      <c r="E57" s="30">
        <v>1</v>
      </c>
      <c r="F57" s="28">
        <v>1</v>
      </c>
      <c r="G57" s="28" t="s">
        <v>302</v>
      </c>
      <c r="H57" s="28">
        <v>1</v>
      </c>
      <c r="I57" s="28" t="s">
        <v>218</v>
      </c>
      <c r="J57" s="31">
        <v>11000</v>
      </c>
      <c r="K57" s="32">
        <f t="shared" si="7"/>
        <v>10000</v>
      </c>
      <c r="L57" s="32">
        <f t="shared" si="8"/>
        <v>10000</v>
      </c>
      <c r="M57" s="128"/>
      <c r="N57" s="17"/>
      <c r="O57" s="97"/>
      <c r="P57" s="98"/>
      <c r="Q57" s="98">
        <v>1</v>
      </c>
      <c r="R57" s="34"/>
      <c r="S57" s="34"/>
      <c r="T57" s="82">
        <f t="shared" si="10"/>
        <v>10000</v>
      </c>
      <c r="U57" s="199">
        <f t="shared" si="1"/>
        <v>0</v>
      </c>
      <c r="V57" s="5"/>
    </row>
    <row r="58" spans="2:22" s="1" customFormat="1" ht="12">
      <c r="B58" s="63" t="s">
        <v>430</v>
      </c>
      <c r="C58" s="29" t="s">
        <v>333</v>
      </c>
      <c r="D58" s="28" t="s">
        <v>301</v>
      </c>
      <c r="E58" s="30">
        <v>1</v>
      </c>
      <c r="F58" s="28">
        <v>1</v>
      </c>
      <c r="G58" s="28" t="s">
        <v>302</v>
      </c>
      <c r="H58" s="28">
        <v>1</v>
      </c>
      <c r="I58" s="28" t="s">
        <v>218</v>
      </c>
      <c r="J58" s="31">
        <v>20000</v>
      </c>
      <c r="K58" s="32">
        <f t="shared" si="7"/>
        <v>18181.81818181818</v>
      </c>
      <c r="L58" s="32">
        <f t="shared" si="8"/>
        <v>18181.81818181818</v>
      </c>
      <c r="M58" s="64"/>
      <c r="N58" s="17"/>
      <c r="O58" s="97"/>
      <c r="P58" s="98"/>
      <c r="Q58" s="98">
        <v>1</v>
      </c>
      <c r="R58" s="34"/>
      <c r="S58" s="34"/>
      <c r="T58" s="82">
        <f t="shared" si="10"/>
        <v>18181.81818181818</v>
      </c>
      <c r="U58" s="199">
        <f t="shared" si="1"/>
        <v>0</v>
      </c>
      <c r="V58" s="5"/>
    </row>
    <row r="59" spans="2:22" s="1" customFormat="1" ht="12">
      <c r="B59" s="63" t="s">
        <v>332</v>
      </c>
      <c r="C59" s="29" t="s">
        <v>333</v>
      </c>
      <c r="D59" s="28" t="s">
        <v>304</v>
      </c>
      <c r="E59" s="30">
        <v>1</v>
      </c>
      <c r="F59" s="28">
        <v>1</v>
      </c>
      <c r="G59" s="28" t="s">
        <v>302</v>
      </c>
      <c r="H59" s="28">
        <v>1</v>
      </c>
      <c r="I59" s="28" t="s">
        <v>218</v>
      </c>
      <c r="J59" s="31">
        <v>20000</v>
      </c>
      <c r="K59" s="32">
        <f t="shared" si="7"/>
        <v>18181.81818181818</v>
      </c>
      <c r="L59" s="32">
        <f t="shared" si="8"/>
        <v>18181.81818181818</v>
      </c>
      <c r="M59" s="64"/>
      <c r="N59" s="17"/>
      <c r="O59" s="97"/>
      <c r="P59" s="98"/>
      <c r="Q59" s="98">
        <v>1</v>
      </c>
      <c r="R59" s="34"/>
      <c r="S59" s="34"/>
      <c r="T59" s="82">
        <f t="shared" si="10"/>
        <v>18181.81818181818</v>
      </c>
      <c r="U59" s="199">
        <f t="shared" si="1"/>
        <v>0</v>
      </c>
      <c r="V59" s="5"/>
    </row>
    <row r="60" spans="2:22" s="1" customFormat="1" ht="12">
      <c r="B60" s="63" t="s">
        <v>334</v>
      </c>
      <c r="C60" s="29" t="s">
        <v>336</v>
      </c>
      <c r="D60" s="28" t="s">
        <v>301</v>
      </c>
      <c r="E60" s="30">
        <v>1</v>
      </c>
      <c r="F60" s="28">
        <v>3</v>
      </c>
      <c r="G60" s="28" t="s">
        <v>315</v>
      </c>
      <c r="H60" s="28">
        <v>1</v>
      </c>
      <c r="I60" s="28" t="s">
        <v>218</v>
      </c>
      <c r="J60" s="31">
        <v>20660</v>
      </c>
      <c r="K60" s="32">
        <f t="shared" si="7"/>
        <v>18781.81818181818</v>
      </c>
      <c r="L60" s="32">
        <f t="shared" si="8"/>
        <v>56345.454545454544</v>
      </c>
      <c r="M60" s="64"/>
      <c r="N60" s="17"/>
      <c r="O60" s="97"/>
      <c r="P60" s="98"/>
      <c r="Q60" s="98">
        <v>1</v>
      </c>
      <c r="R60" s="34"/>
      <c r="S60" s="34"/>
      <c r="T60" s="82">
        <f t="shared" si="10"/>
        <v>56345.454545454544</v>
      </c>
      <c r="U60" s="199">
        <f t="shared" si="1"/>
        <v>0</v>
      </c>
      <c r="V60" s="5"/>
    </row>
    <row r="61" spans="2:22" s="1" customFormat="1" ht="12">
      <c r="B61" s="63" t="s">
        <v>335</v>
      </c>
      <c r="C61" s="29" t="s">
        <v>336</v>
      </c>
      <c r="D61" s="28" t="s">
        <v>304</v>
      </c>
      <c r="E61" s="30">
        <v>1</v>
      </c>
      <c r="F61" s="28">
        <v>4</v>
      </c>
      <c r="G61" s="28" t="s">
        <v>315</v>
      </c>
      <c r="H61" s="28">
        <v>1</v>
      </c>
      <c r="I61" s="28" t="s">
        <v>218</v>
      </c>
      <c r="J61" s="31">
        <v>20660</v>
      </c>
      <c r="K61" s="32">
        <f t="shared" si="7"/>
        <v>18781.81818181818</v>
      </c>
      <c r="L61" s="32">
        <f t="shared" si="8"/>
        <v>75127.27272727272</v>
      </c>
      <c r="M61" s="64"/>
      <c r="N61" s="17"/>
      <c r="O61" s="97"/>
      <c r="P61" s="98"/>
      <c r="Q61" s="98">
        <v>1</v>
      </c>
      <c r="R61" s="34"/>
      <c r="S61" s="34"/>
      <c r="T61" s="82">
        <f t="shared" si="10"/>
        <v>75127.27272727272</v>
      </c>
      <c r="U61" s="199">
        <f t="shared" si="1"/>
        <v>0</v>
      </c>
      <c r="V61" s="5"/>
    </row>
    <row r="62" spans="2:22" s="1" customFormat="1" ht="12">
      <c r="B62" s="63" t="s">
        <v>337</v>
      </c>
      <c r="C62" s="29" t="s">
        <v>339</v>
      </c>
      <c r="D62" s="28" t="s">
        <v>301</v>
      </c>
      <c r="E62" s="30">
        <v>1</v>
      </c>
      <c r="F62" s="28">
        <v>3</v>
      </c>
      <c r="G62" s="28" t="s">
        <v>315</v>
      </c>
      <c r="H62" s="28">
        <v>2</v>
      </c>
      <c r="I62" s="28" t="s">
        <v>310</v>
      </c>
      <c r="J62" s="31">
        <v>1500</v>
      </c>
      <c r="K62" s="32">
        <f t="shared" si="7"/>
        <v>1363.6363636363635</v>
      </c>
      <c r="L62" s="32">
        <f t="shared" si="8"/>
        <v>8181.818181818181</v>
      </c>
      <c r="M62" s="64"/>
      <c r="N62" s="17"/>
      <c r="O62" s="97"/>
      <c r="P62" s="98"/>
      <c r="Q62" s="98">
        <v>1</v>
      </c>
      <c r="R62" s="34"/>
      <c r="S62" s="34"/>
      <c r="T62" s="82">
        <f t="shared" si="10"/>
        <v>8181.818181818181</v>
      </c>
      <c r="U62" s="199">
        <f t="shared" si="1"/>
        <v>0</v>
      </c>
      <c r="V62" s="5"/>
    </row>
    <row r="63" spans="2:22" s="1" customFormat="1" ht="12">
      <c r="B63" s="63" t="s">
        <v>338</v>
      </c>
      <c r="C63" s="29" t="s">
        <v>341</v>
      </c>
      <c r="D63" s="28" t="s">
        <v>304</v>
      </c>
      <c r="E63" s="30">
        <v>1</v>
      </c>
      <c r="F63" s="28">
        <v>4</v>
      </c>
      <c r="G63" s="28" t="s">
        <v>315</v>
      </c>
      <c r="H63" s="28">
        <v>2</v>
      </c>
      <c r="I63" s="28" t="s">
        <v>310</v>
      </c>
      <c r="J63" s="31">
        <v>1500</v>
      </c>
      <c r="K63" s="32">
        <f t="shared" si="7"/>
        <v>1363.6363636363635</v>
      </c>
      <c r="L63" s="32">
        <f t="shared" si="8"/>
        <v>10909.090909090908</v>
      </c>
      <c r="M63" s="64"/>
      <c r="N63" s="17"/>
      <c r="O63" s="97"/>
      <c r="P63" s="98"/>
      <c r="Q63" s="98">
        <v>1</v>
      </c>
      <c r="R63" s="34"/>
      <c r="S63" s="34"/>
      <c r="T63" s="82">
        <f t="shared" si="10"/>
        <v>10909.090909090908</v>
      </c>
      <c r="U63" s="199">
        <f t="shared" si="1"/>
        <v>0</v>
      </c>
      <c r="V63" s="5"/>
    </row>
    <row r="64" spans="2:22" s="1" customFormat="1" ht="12">
      <c r="B64" s="63" t="s">
        <v>340</v>
      </c>
      <c r="C64" s="29" t="s">
        <v>343</v>
      </c>
      <c r="D64" s="28" t="s">
        <v>301</v>
      </c>
      <c r="E64" s="30">
        <v>1</v>
      </c>
      <c r="F64" s="28">
        <v>3</v>
      </c>
      <c r="G64" s="28" t="s">
        <v>315</v>
      </c>
      <c r="H64" s="28">
        <v>1</v>
      </c>
      <c r="I64" s="28" t="s">
        <v>218</v>
      </c>
      <c r="J64" s="31">
        <v>2700</v>
      </c>
      <c r="K64" s="32">
        <f t="shared" si="7"/>
        <v>2454.5454545454545</v>
      </c>
      <c r="L64" s="32">
        <f t="shared" si="8"/>
        <v>7363.636363636364</v>
      </c>
      <c r="M64" s="64"/>
      <c r="N64" s="17"/>
      <c r="O64" s="97"/>
      <c r="P64" s="98"/>
      <c r="Q64" s="98">
        <v>1</v>
      </c>
      <c r="R64" s="34"/>
      <c r="S64" s="34"/>
      <c r="T64" s="82">
        <f t="shared" si="10"/>
        <v>7363.636363636364</v>
      </c>
      <c r="U64" s="199">
        <f t="shared" si="1"/>
        <v>0</v>
      </c>
      <c r="V64" s="5"/>
    </row>
    <row r="65" spans="2:22" s="1" customFormat="1" ht="12">
      <c r="B65" s="63" t="s">
        <v>342</v>
      </c>
      <c r="C65" s="29" t="s">
        <v>343</v>
      </c>
      <c r="D65" s="28" t="s">
        <v>304</v>
      </c>
      <c r="E65" s="30">
        <v>1</v>
      </c>
      <c r="F65" s="28">
        <v>4</v>
      </c>
      <c r="G65" s="28" t="s">
        <v>315</v>
      </c>
      <c r="H65" s="28">
        <v>1</v>
      </c>
      <c r="I65" s="28" t="s">
        <v>218</v>
      </c>
      <c r="J65" s="31">
        <v>2700</v>
      </c>
      <c r="K65" s="32">
        <f t="shared" si="7"/>
        <v>2454.5454545454545</v>
      </c>
      <c r="L65" s="32">
        <f t="shared" si="8"/>
        <v>9818.181818181818</v>
      </c>
      <c r="M65" s="64"/>
      <c r="N65" s="17"/>
      <c r="O65" s="97"/>
      <c r="P65" s="98"/>
      <c r="Q65" s="98">
        <v>1</v>
      </c>
      <c r="R65" s="34"/>
      <c r="S65" s="34"/>
      <c r="T65" s="82">
        <f t="shared" si="10"/>
        <v>9818.181818181818</v>
      </c>
      <c r="U65" s="199">
        <f t="shared" si="1"/>
        <v>0</v>
      </c>
      <c r="V65" s="5"/>
    </row>
    <row r="66" spans="1:22" s="1" customFormat="1" ht="22.5" hidden="1" outlineLevel="1">
      <c r="A66" s="1" t="s">
        <v>8</v>
      </c>
      <c r="B66" s="61" t="s">
        <v>38</v>
      </c>
      <c r="C66" s="21" t="s">
        <v>118</v>
      </c>
      <c r="D66" s="20"/>
      <c r="E66" s="22"/>
      <c r="F66" s="20"/>
      <c r="G66" s="20"/>
      <c r="H66" s="20"/>
      <c r="I66" s="20"/>
      <c r="J66" s="23"/>
      <c r="K66" s="24"/>
      <c r="L66" s="24">
        <f>SUM(L67:L68)</f>
        <v>0</v>
      </c>
      <c r="M66" s="62"/>
      <c r="N66" s="17"/>
      <c r="O66" s="75"/>
      <c r="P66" s="25"/>
      <c r="Q66" s="25"/>
      <c r="R66" s="24">
        <f>SUM(R67:R68)</f>
        <v>0</v>
      </c>
      <c r="S66" s="24">
        <f>SUM(S67:S68)</f>
        <v>0</v>
      </c>
      <c r="T66" s="80">
        <f>SUM(T67:T68)</f>
        <v>0</v>
      </c>
      <c r="U66" s="199">
        <f t="shared" si="1"/>
        <v>0</v>
      </c>
      <c r="V66" s="5"/>
    </row>
    <row r="67" spans="2:22" ht="12" hidden="1" outlineLevel="1">
      <c r="B67" s="63" t="s">
        <v>39</v>
      </c>
      <c r="C67" s="29"/>
      <c r="D67" s="28"/>
      <c r="E67" s="30"/>
      <c r="F67" s="28"/>
      <c r="G67" s="28"/>
      <c r="H67" s="28"/>
      <c r="I67" s="28"/>
      <c r="J67" s="31"/>
      <c r="K67" s="32">
        <v>0</v>
      </c>
      <c r="L67" s="32">
        <f>E67*F67*H67*K67</f>
        <v>0</v>
      </c>
      <c r="M67" s="64"/>
      <c r="N67" s="17"/>
      <c r="O67" s="97"/>
      <c r="P67" s="98"/>
      <c r="Q67" s="98"/>
      <c r="R67" s="34">
        <f aca="true" t="shared" si="11" ref="R67:T68">L67*O67</f>
        <v>0</v>
      </c>
      <c r="S67" s="34">
        <f t="shared" si="11"/>
        <v>0</v>
      </c>
      <c r="T67" s="82">
        <f t="shared" si="11"/>
        <v>0</v>
      </c>
      <c r="U67" s="199">
        <f t="shared" si="1"/>
        <v>0</v>
      </c>
      <c r="V67" s="5"/>
    </row>
    <row r="68" spans="2:22" ht="12" hidden="1" outlineLevel="1">
      <c r="B68" s="63" t="s">
        <v>344</v>
      </c>
      <c r="D68" s="28"/>
      <c r="E68" s="30"/>
      <c r="F68" s="28"/>
      <c r="G68" s="28"/>
      <c r="H68" s="28"/>
      <c r="I68" s="28"/>
      <c r="J68" s="31"/>
      <c r="K68" s="32">
        <v>0</v>
      </c>
      <c r="L68" s="32">
        <f>E68*F68*H68*K68</f>
        <v>0</v>
      </c>
      <c r="M68" s="64"/>
      <c r="N68" s="17"/>
      <c r="O68" s="97"/>
      <c r="P68" s="98"/>
      <c r="Q68" s="98"/>
      <c r="R68" s="34">
        <f t="shared" si="11"/>
        <v>0</v>
      </c>
      <c r="S68" s="34">
        <f t="shared" si="11"/>
        <v>0</v>
      </c>
      <c r="T68" s="82">
        <f t="shared" si="11"/>
        <v>0</v>
      </c>
      <c r="U68" s="199">
        <f t="shared" si="1"/>
        <v>0</v>
      </c>
      <c r="V68" s="5"/>
    </row>
    <row r="69" spans="1:22" ht="12" collapsed="1">
      <c r="A69" s="1" t="s">
        <v>8</v>
      </c>
      <c r="B69" s="61" t="s">
        <v>40</v>
      </c>
      <c r="C69" s="21" t="s">
        <v>119</v>
      </c>
      <c r="D69" s="20"/>
      <c r="E69" s="22"/>
      <c r="F69" s="20"/>
      <c r="G69" s="20"/>
      <c r="H69" s="20"/>
      <c r="I69" s="20"/>
      <c r="J69" s="23"/>
      <c r="K69" s="24"/>
      <c r="L69" s="24">
        <f>SUM(L70:L71)</f>
        <v>12999.999699990001</v>
      </c>
      <c r="M69" s="62"/>
      <c r="N69" s="17"/>
      <c r="O69" s="75"/>
      <c r="P69" s="25"/>
      <c r="Q69" s="25"/>
      <c r="R69" s="24">
        <f>SUM(R70:R71)</f>
        <v>4333.33323333</v>
      </c>
      <c r="S69" s="24">
        <f>SUM(S70:S71)</f>
        <v>4333.33323333</v>
      </c>
      <c r="T69" s="80">
        <f>SUM(T70:T71)</f>
        <v>4333.33323333</v>
      </c>
      <c r="U69" s="199">
        <f t="shared" si="1"/>
        <v>0</v>
      </c>
      <c r="V69" s="5"/>
    </row>
    <row r="70" spans="2:21" ht="12">
      <c r="B70" s="63" t="s">
        <v>41</v>
      </c>
      <c r="C70" s="29" t="s">
        <v>283</v>
      </c>
      <c r="D70" s="28" t="s">
        <v>152</v>
      </c>
      <c r="E70" s="30">
        <v>0.333333333333</v>
      </c>
      <c r="F70" s="28">
        <v>2</v>
      </c>
      <c r="G70" s="28" t="s">
        <v>284</v>
      </c>
      <c r="H70" s="28">
        <v>1</v>
      </c>
      <c r="I70" s="28" t="s">
        <v>164</v>
      </c>
      <c r="J70" s="31"/>
      <c r="K70" s="32">
        <v>15000</v>
      </c>
      <c r="L70" s="32">
        <f>E70*F70*H70*K70</f>
        <v>9999.999999990001</v>
      </c>
      <c r="M70" s="64"/>
      <c r="N70" s="17"/>
      <c r="O70" s="97">
        <v>0.33333333333333337</v>
      </c>
      <c r="P70" s="98">
        <v>0.33333333333333337</v>
      </c>
      <c r="Q70" s="98">
        <v>0.33333333333333337</v>
      </c>
      <c r="R70" s="34">
        <f>O70*L70</f>
        <v>3333.3333333300006</v>
      </c>
      <c r="S70" s="34">
        <f>P70*L70</f>
        <v>3333.3333333300006</v>
      </c>
      <c r="T70" s="82">
        <f>Q70*L70</f>
        <v>3333.3333333300006</v>
      </c>
      <c r="U70" s="199">
        <f t="shared" si="1"/>
        <v>0</v>
      </c>
    </row>
    <row r="71" spans="2:21" ht="12.75" customHeight="1">
      <c r="B71" s="63" t="s">
        <v>42</v>
      </c>
      <c r="C71" s="29" t="s">
        <v>285</v>
      </c>
      <c r="D71" s="28" t="s">
        <v>152</v>
      </c>
      <c r="E71" s="30">
        <v>0.3333333</v>
      </c>
      <c r="F71" s="28">
        <v>1</v>
      </c>
      <c r="G71" s="28" t="s">
        <v>286</v>
      </c>
      <c r="H71" s="28">
        <v>1</v>
      </c>
      <c r="I71" s="28" t="s">
        <v>164</v>
      </c>
      <c r="J71" s="31"/>
      <c r="K71" s="32">
        <v>9000</v>
      </c>
      <c r="L71" s="32">
        <f>E71*F71*H71*K71</f>
        <v>2999.9997</v>
      </c>
      <c r="M71" s="64"/>
      <c r="N71" s="17"/>
      <c r="O71" s="97">
        <v>0.33333333333333337</v>
      </c>
      <c r="P71" s="98">
        <v>0.33333333333333337</v>
      </c>
      <c r="Q71" s="98">
        <v>0.33333333333333337</v>
      </c>
      <c r="R71" s="34">
        <f>O71*L71</f>
        <v>999.9999</v>
      </c>
      <c r="S71" s="34">
        <f>P71*L71</f>
        <v>999.9999</v>
      </c>
      <c r="T71" s="82">
        <f>Q71*L71</f>
        <v>999.9999</v>
      </c>
      <c r="U71" s="199">
        <f t="shared" si="1"/>
        <v>0</v>
      </c>
    </row>
    <row r="72" spans="1:22" ht="12">
      <c r="A72" s="1" t="s">
        <v>8</v>
      </c>
      <c r="B72" s="61" t="s">
        <v>43</v>
      </c>
      <c r="C72" s="21" t="s">
        <v>120</v>
      </c>
      <c r="D72" s="20"/>
      <c r="E72" s="22"/>
      <c r="F72" s="20"/>
      <c r="G72" s="20"/>
      <c r="H72" s="20"/>
      <c r="I72" s="20"/>
      <c r="J72" s="23"/>
      <c r="K72" s="24"/>
      <c r="L72" s="24">
        <f>SUM(L73:L85)</f>
        <v>74660</v>
      </c>
      <c r="M72" s="62"/>
      <c r="N72" s="17"/>
      <c r="O72" s="75"/>
      <c r="P72" s="25"/>
      <c r="Q72" s="25"/>
      <c r="R72" s="24">
        <f>SUM(R73:R85)</f>
        <v>53272.72727272727</v>
      </c>
      <c r="S72" s="24">
        <f>SUM(S73:S85)</f>
        <v>4216.363636363636</v>
      </c>
      <c r="T72" s="80">
        <f>SUM(T73:T85)</f>
        <v>17170.90909090909</v>
      </c>
      <c r="U72" s="199">
        <f t="shared" si="1"/>
        <v>0</v>
      </c>
      <c r="V72" s="5"/>
    </row>
    <row r="73" spans="2:22" ht="22.5">
      <c r="B73" s="63" t="s">
        <v>44</v>
      </c>
      <c r="C73" s="108" t="s">
        <v>345</v>
      </c>
      <c r="D73" s="28" t="s">
        <v>152</v>
      </c>
      <c r="E73" s="30">
        <v>1</v>
      </c>
      <c r="F73" s="28">
        <v>20</v>
      </c>
      <c r="G73" s="28" t="s">
        <v>298</v>
      </c>
      <c r="H73" s="28">
        <v>3</v>
      </c>
      <c r="I73" s="28" t="s">
        <v>166</v>
      </c>
      <c r="J73" s="31">
        <v>180</v>
      </c>
      <c r="K73" s="32">
        <f aca="true" t="shared" si="12" ref="K73:K85">J73/$K$8</f>
        <v>163.63636363636363</v>
      </c>
      <c r="L73" s="32">
        <f aca="true" t="shared" si="13" ref="L73:L85">E73*F73*H73*K73</f>
        <v>9818.181818181818</v>
      </c>
      <c r="M73" s="64"/>
      <c r="N73" s="17"/>
      <c r="O73" s="97">
        <v>1</v>
      </c>
      <c r="P73" s="98"/>
      <c r="Q73" s="98"/>
      <c r="R73" s="34">
        <f>L73*$O$73</f>
        <v>9818.181818181818</v>
      </c>
      <c r="S73" s="34">
        <f>M73*P73</f>
        <v>0</v>
      </c>
      <c r="T73" s="82">
        <f>N73*Q73</f>
        <v>0</v>
      </c>
      <c r="U73" s="199">
        <f t="shared" si="1"/>
        <v>0</v>
      </c>
      <c r="V73" s="5"/>
    </row>
    <row r="74" spans="2:22" ht="12">
      <c r="B74" s="63" t="s">
        <v>45</v>
      </c>
      <c r="C74" s="108" t="s">
        <v>346</v>
      </c>
      <c r="D74" s="28" t="s">
        <v>301</v>
      </c>
      <c r="E74" s="30">
        <v>1</v>
      </c>
      <c r="F74" s="28">
        <v>1</v>
      </c>
      <c r="G74" s="28" t="s">
        <v>302</v>
      </c>
      <c r="H74" s="28">
        <v>2</v>
      </c>
      <c r="I74" s="28" t="s">
        <v>308</v>
      </c>
      <c r="J74" s="31">
        <v>1800</v>
      </c>
      <c r="K74" s="32">
        <f t="shared" si="12"/>
        <v>1636.3636363636363</v>
      </c>
      <c r="L74" s="32">
        <f t="shared" si="13"/>
        <v>3272.7272727272725</v>
      </c>
      <c r="M74" s="64"/>
      <c r="N74" s="17"/>
      <c r="O74" s="97">
        <v>1</v>
      </c>
      <c r="P74" s="98"/>
      <c r="Q74" s="98"/>
      <c r="R74" s="34">
        <f aca="true" t="shared" si="14" ref="R74:R80">L74*$O$73</f>
        <v>3272.7272727272725</v>
      </c>
      <c r="S74" s="34"/>
      <c r="T74" s="82"/>
      <c r="U74" s="199">
        <f t="shared" si="1"/>
        <v>0</v>
      </c>
      <c r="V74" s="5"/>
    </row>
    <row r="75" spans="2:22" ht="12">
      <c r="B75" s="63" t="s">
        <v>176</v>
      </c>
      <c r="C75" s="108" t="s">
        <v>346</v>
      </c>
      <c r="D75" s="28" t="s">
        <v>304</v>
      </c>
      <c r="E75" s="30">
        <v>1</v>
      </c>
      <c r="F75" s="28">
        <v>2</v>
      </c>
      <c r="G75" s="28" t="s">
        <v>302</v>
      </c>
      <c r="H75" s="28">
        <v>2</v>
      </c>
      <c r="I75" s="28" t="s">
        <v>308</v>
      </c>
      <c r="J75" s="31">
        <v>1800</v>
      </c>
      <c r="K75" s="32">
        <f t="shared" si="12"/>
        <v>1636.3636363636363</v>
      </c>
      <c r="L75" s="32">
        <f t="shared" si="13"/>
        <v>6545.454545454545</v>
      </c>
      <c r="M75" s="64"/>
      <c r="N75" s="17"/>
      <c r="O75" s="97">
        <v>1</v>
      </c>
      <c r="P75" s="98"/>
      <c r="Q75" s="98"/>
      <c r="R75" s="34">
        <f t="shared" si="14"/>
        <v>6545.454545454545</v>
      </c>
      <c r="S75" s="34"/>
      <c r="T75" s="82"/>
      <c r="U75" s="199">
        <f aca="true" t="shared" si="15" ref="U75:U141">+L75-SUM(R75:T75)</f>
        <v>0</v>
      </c>
      <c r="V75" s="5"/>
    </row>
    <row r="76" spans="2:22" ht="22.5">
      <c r="B76" s="63" t="s">
        <v>177</v>
      </c>
      <c r="C76" s="108" t="s">
        <v>347</v>
      </c>
      <c r="D76" s="28" t="s">
        <v>152</v>
      </c>
      <c r="E76" s="30">
        <v>1</v>
      </c>
      <c r="F76" s="28">
        <v>2</v>
      </c>
      <c r="G76" s="28" t="s">
        <v>348</v>
      </c>
      <c r="H76" s="28">
        <v>1</v>
      </c>
      <c r="I76" s="28" t="s">
        <v>303</v>
      </c>
      <c r="J76" s="31">
        <v>5000</v>
      </c>
      <c r="K76" s="32">
        <f t="shared" si="12"/>
        <v>4545.454545454545</v>
      </c>
      <c r="L76" s="32">
        <f t="shared" si="13"/>
        <v>9090.90909090909</v>
      </c>
      <c r="M76" s="64"/>
      <c r="N76" s="17"/>
      <c r="O76" s="97">
        <v>1</v>
      </c>
      <c r="P76" s="98"/>
      <c r="Q76" s="98"/>
      <c r="R76" s="34">
        <f t="shared" si="14"/>
        <v>9090.90909090909</v>
      </c>
      <c r="S76" s="34"/>
      <c r="T76" s="82"/>
      <c r="U76" s="199">
        <f t="shared" si="15"/>
        <v>0</v>
      </c>
      <c r="V76" s="5"/>
    </row>
    <row r="77" spans="2:22" ht="12">
      <c r="B77" s="63" t="s">
        <v>193</v>
      </c>
      <c r="C77" s="127" t="s">
        <v>349</v>
      </c>
      <c r="D77" s="28" t="s">
        <v>301</v>
      </c>
      <c r="E77" s="30">
        <v>1</v>
      </c>
      <c r="F77" s="28">
        <v>1</v>
      </c>
      <c r="G77" s="28" t="s">
        <v>302</v>
      </c>
      <c r="H77" s="28">
        <v>2</v>
      </c>
      <c r="I77" s="28" t="s">
        <v>308</v>
      </c>
      <c r="J77" s="31">
        <v>1546</v>
      </c>
      <c r="K77" s="32">
        <f t="shared" si="12"/>
        <v>1405.4545454545453</v>
      </c>
      <c r="L77" s="32">
        <f t="shared" si="13"/>
        <v>2810.9090909090905</v>
      </c>
      <c r="M77" s="64"/>
      <c r="N77" s="17"/>
      <c r="O77" s="97"/>
      <c r="P77" s="98">
        <v>0.5</v>
      </c>
      <c r="Q77" s="98">
        <v>0.5</v>
      </c>
      <c r="R77" s="34"/>
      <c r="S77" s="34">
        <f>P77*L77</f>
        <v>1405.4545454545453</v>
      </c>
      <c r="T77" s="82">
        <f>Q77*L77</f>
        <v>1405.4545454545453</v>
      </c>
      <c r="U77" s="199">
        <f t="shared" si="15"/>
        <v>0</v>
      </c>
      <c r="V77" s="5"/>
    </row>
    <row r="78" spans="2:22" ht="12">
      <c r="B78" s="63" t="s">
        <v>198</v>
      </c>
      <c r="C78" s="127" t="s">
        <v>349</v>
      </c>
      <c r="D78" s="28" t="s">
        <v>304</v>
      </c>
      <c r="E78" s="30">
        <v>1</v>
      </c>
      <c r="F78" s="28">
        <v>2</v>
      </c>
      <c r="G78" s="28" t="s">
        <v>302</v>
      </c>
      <c r="H78" s="28">
        <v>2</v>
      </c>
      <c r="I78" s="28" t="s">
        <v>308</v>
      </c>
      <c r="J78" s="31">
        <v>1546</v>
      </c>
      <c r="K78" s="32">
        <f t="shared" si="12"/>
        <v>1405.4545454545453</v>
      </c>
      <c r="L78" s="32">
        <f t="shared" si="13"/>
        <v>5621.818181818181</v>
      </c>
      <c r="M78" s="64"/>
      <c r="N78" s="17"/>
      <c r="O78" s="97"/>
      <c r="P78" s="98">
        <v>0.5</v>
      </c>
      <c r="Q78" s="98">
        <v>0.5</v>
      </c>
      <c r="R78" s="34"/>
      <c r="S78" s="34">
        <f>P78*L78</f>
        <v>2810.9090909090905</v>
      </c>
      <c r="T78" s="82">
        <f>Q78*L78</f>
        <v>2810.9090909090905</v>
      </c>
      <c r="U78" s="199">
        <f t="shared" si="15"/>
        <v>0</v>
      </c>
      <c r="V78" s="5"/>
    </row>
    <row r="79" spans="2:22" ht="12">
      <c r="B79" s="63" t="s">
        <v>200</v>
      </c>
      <c r="C79" s="29" t="s">
        <v>350</v>
      </c>
      <c r="D79" s="28" t="s">
        <v>301</v>
      </c>
      <c r="E79" s="30">
        <v>1</v>
      </c>
      <c r="F79" s="28">
        <v>1</v>
      </c>
      <c r="G79" s="28" t="s">
        <v>302</v>
      </c>
      <c r="H79" s="28">
        <v>20</v>
      </c>
      <c r="I79" s="28" t="s">
        <v>298</v>
      </c>
      <c r="J79" s="31">
        <v>400</v>
      </c>
      <c r="K79" s="32">
        <f t="shared" si="12"/>
        <v>363.6363636363636</v>
      </c>
      <c r="L79" s="32">
        <f t="shared" si="13"/>
        <v>7272.727272727272</v>
      </c>
      <c r="M79" s="64"/>
      <c r="N79" s="17"/>
      <c r="O79" s="97">
        <v>1</v>
      </c>
      <c r="P79" s="98"/>
      <c r="Q79" s="98"/>
      <c r="R79" s="34">
        <f t="shared" si="14"/>
        <v>7272.727272727272</v>
      </c>
      <c r="S79" s="34"/>
      <c r="T79" s="82"/>
      <c r="U79" s="199">
        <f t="shared" si="15"/>
        <v>0</v>
      </c>
      <c r="V79" s="5"/>
    </row>
    <row r="80" spans="2:22" ht="12">
      <c r="B80" s="63" t="s">
        <v>203</v>
      </c>
      <c r="C80" s="29" t="s">
        <v>350</v>
      </c>
      <c r="D80" s="28" t="s">
        <v>304</v>
      </c>
      <c r="E80" s="30">
        <v>1</v>
      </c>
      <c r="F80" s="28">
        <v>2</v>
      </c>
      <c r="G80" s="28" t="s">
        <v>302</v>
      </c>
      <c r="H80" s="28">
        <v>20</v>
      </c>
      <c r="I80" s="28" t="s">
        <v>298</v>
      </c>
      <c r="J80" s="31">
        <v>400</v>
      </c>
      <c r="K80" s="32">
        <f t="shared" si="12"/>
        <v>363.6363636363636</v>
      </c>
      <c r="L80" s="32">
        <f t="shared" si="13"/>
        <v>14545.454545454544</v>
      </c>
      <c r="M80" s="64"/>
      <c r="N80" s="17"/>
      <c r="O80" s="97">
        <v>1</v>
      </c>
      <c r="P80" s="98"/>
      <c r="Q80" s="98"/>
      <c r="R80" s="34">
        <f t="shared" si="14"/>
        <v>14545.454545454544</v>
      </c>
      <c r="S80" s="34"/>
      <c r="T80" s="82"/>
      <c r="U80" s="199">
        <f t="shared" si="15"/>
        <v>0</v>
      </c>
      <c r="V80" s="5"/>
    </row>
    <row r="81" spans="2:22" s="1" customFormat="1" ht="12">
      <c r="B81" s="63" t="s">
        <v>204</v>
      </c>
      <c r="C81" s="29" t="s">
        <v>351</v>
      </c>
      <c r="D81" s="28" t="s">
        <v>301</v>
      </c>
      <c r="E81" s="30">
        <v>1</v>
      </c>
      <c r="F81" s="28">
        <v>3</v>
      </c>
      <c r="G81" s="28" t="s">
        <v>315</v>
      </c>
      <c r="H81" s="28">
        <v>3</v>
      </c>
      <c r="I81" s="28" t="s">
        <v>166</v>
      </c>
      <c r="J81" s="31">
        <v>350</v>
      </c>
      <c r="K81" s="32">
        <f t="shared" si="12"/>
        <v>318.18181818181813</v>
      </c>
      <c r="L81" s="32">
        <f t="shared" si="13"/>
        <v>2863.636363636363</v>
      </c>
      <c r="M81" s="64"/>
      <c r="N81" s="17"/>
      <c r="O81" s="97"/>
      <c r="P81" s="98"/>
      <c r="Q81" s="98">
        <v>1</v>
      </c>
      <c r="R81" s="34"/>
      <c r="S81" s="34"/>
      <c r="T81" s="82">
        <f>L81*$Q$81</f>
        <v>2863.636363636363</v>
      </c>
      <c r="U81" s="199">
        <f t="shared" si="15"/>
        <v>0</v>
      </c>
      <c r="V81" s="5"/>
    </row>
    <row r="82" spans="2:22" s="1" customFormat="1" ht="12">
      <c r="B82" s="63" t="s">
        <v>354</v>
      </c>
      <c r="C82" s="29" t="s">
        <v>352</v>
      </c>
      <c r="D82" s="28" t="s">
        <v>304</v>
      </c>
      <c r="E82" s="30">
        <v>1</v>
      </c>
      <c r="F82" s="28">
        <v>6</v>
      </c>
      <c r="G82" s="28" t="s">
        <v>315</v>
      </c>
      <c r="H82" s="28">
        <v>3</v>
      </c>
      <c r="I82" s="28" t="s">
        <v>166</v>
      </c>
      <c r="J82" s="31">
        <v>350</v>
      </c>
      <c r="K82" s="32">
        <f t="shared" si="12"/>
        <v>318.18181818181813</v>
      </c>
      <c r="L82" s="32">
        <f t="shared" si="13"/>
        <v>5727.272727272726</v>
      </c>
      <c r="M82" s="64"/>
      <c r="N82" s="17"/>
      <c r="O82" s="97"/>
      <c r="P82" s="98"/>
      <c r="Q82" s="98">
        <v>1</v>
      </c>
      <c r="R82" s="34"/>
      <c r="S82" s="34"/>
      <c r="T82" s="82">
        <f>L82*$Q$81</f>
        <v>5727.272727272726</v>
      </c>
      <c r="U82" s="199">
        <f t="shared" si="15"/>
        <v>0</v>
      </c>
      <c r="V82" s="5"/>
    </row>
    <row r="83" spans="2:22" s="1" customFormat="1" ht="22.5">
      <c r="B83" s="63" t="s">
        <v>356</v>
      </c>
      <c r="C83" s="29" t="s">
        <v>353</v>
      </c>
      <c r="D83" s="28" t="s">
        <v>329</v>
      </c>
      <c r="E83" s="30">
        <v>1</v>
      </c>
      <c r="F83" s="28">
        <v>20</v>
      </c>
      <c r="G83" s="28" t="s">
        <v>298</v>
      </c>
      <c r="H83" s="28">
        <v>4</v>
      </c>
      <c r="I83" s="28" t="s">
        <v>166</v>
      </c>
      <c r="J83" s="31">
        <v>60</v>
      </c>
      <c r="K83" s="32">
        <f t="shared" si="12"/>
        <v>54.54545454545454</v>
      </c>
      <c r="L83" s="32">
        <f t="shared" si="13"/>
        <v>4363.636363636363</v>
      </c>
      <c r="M83" s="64"/>
      <c r="N83" s="17"/>
      <c r="O83" s="97"/>
      <c r="P83" s="98"/>
      <c r="Q83" s="98">
        <v>1</v>
      </c>
      <c r="R83" s="34"/>
      <c r="S83" s="34"/>
      <c r="T83" s="82">
        <f>L83*$Q$81</f>
        <v>4363.636363636363</v>
      </c>
      <c r="U83" s="199">
        <f t="shared" si="15"/>
        <v>0</v>
      </c>
      <c r="V83" s="5"/>
    </row>
    <row r="84" spans="2:22" ht="12">
      <c r="B84" s="63" t="s">
        <v>431</v>
      </c>
      <c r="C84" s="29" t="s">
        <v>355</v>
      </c>
      <c r="D84" s="28" t="s">
        <v>301</v>
      </c>
      <c r="E84" s="30">
        <v>1</v>
      </c>
      <c r="F84" s="28">
        <v>1</v>
      </c>
      <c r="G84" s="28" t="s">
        <v>302</v>
      </c>
      <c r="H84" s="28">
        <v>1</v>
      </c>
      <c r="I84" s="28" t="s">
        <v>218</v>
      </c>
      <c r="J84" s="31">
        <v>1000</v>
      </c>
      <c r="K84" s="32">
        <f t="shared" si="12"/>
        <v>909.090909090909</v>
      </c>
      <c r="L84" s="32">
        <f t="shared" si="13"/>
        <v>909.090909090909</v>
      </c>
      <c r="M84" s="64"/>
      <c r="N84" s="17"/>
      <c r="O84" s="97">
        <v>1</v>
      </c>
      <c r="P84" s="98"/>
      <c r="Q84" s="98"/>
      <c r="R84" s="34">
        <f>L84*O84</f>
        <v>909.090909090909</v>
      </c>
      <c r="S84" s="34"/>
      <c r="T84" s="82"/>
      <c r="U84" s="199">
        <f t="shared" si="15"/>
        <v>0</v>
      </c>
      <c r="V84" s="5"/>
    </row>
    <row r="85" spans="2:22" ht="12">
      <c r="B85" s="63" t="s">
        <v>432</v>
      </c>
      <c r="C85" s="29" t="s">
        <v>355</v>
      </c>
      <c r="D85" s="28" t="s">
        <v>304</v>
      </c>
      <c r="E85" s="30">
        <v>1</v>
      </c>
      <c r="F85" s="28">
        <v>2</v>
      </c>
      <c r="G85" s="28" t="s">
        <v>302</v>
      </c>
      <c r="H85" s="28">
        <v>1</v>
      </c>
      <c r="I85" s="28" t="s">
        <v>218</v>
      </c>
      <c r="J85" s="31">
        <v>1000</v>
      </c>
      <c r="K85" s="32">
        <f t="shared" si="12"/>
        <v>909.090909090909</v>
      </c>
      <c r="L85" s="32">
        <f t="shared" si="13"/>
        <v>1818.181818181818</v>
      </c>
      <c r="M85" s="64"/>
      <c r="N85" s="17"/>
      <c r="O85" s="97">
        <v>1</v>
      </c>
      <c r="P85" s="98"/>
      <c r="Q85" s="98"/>
      <c r="R85" s="34">
        <f>L85*O85</f>
        <v>1818.181818181818</v>
      </c>
      <c r="S85" s="34"/>
      <c r="T85" s="82"/>
      <c r="U85" s="199">
        <f t="shared" si="15"/>
        <v>0</v>
      </c>
      <c r="V85" s="5"/>
    </row>
    <row r="86" spans="1:22" ht="22.5">
      <c r="A86" s="1" t="s">
        <v>8</v>
      </c>
      <c r="B86" s="61" t="s">
        <v>46</v>
      </c>
      <c r="C86" s="21" t="s">
        <v>121</v>
      </c>
      <c r="D86" s="20"/>
      <c r="E86" s="22"/>
      <c r="F86" s="20"/>
      <c r="G86" s="20"/>
      <c r="H86" s="20"/>
      <c r="I86" s="20"/>
      <c r="J86" s="23"/>
      <c r="K86" s="24"/>
      <c r="L86" s="24">
        <f>SUM(L87:L92)</f>
        <v>19999.999999999996</v>
      </c>
      <c r="M86" s="62"/>
      <c r="N86" s="17"/>
      <c r="O86" s="75"/>
      <c r="P86" s="25"/>
      <c r="Q86" s="25"/>
      <c r="R86" s="24">
        <f>SUM(R87:R92)</f>
        <v>6666.666666666667</v>
      </c>
      <c r="S86" s="24">
        <f>SUM(S87:S92)</f>
        <v>6666.666666666667</v>
      </c>
      <c r="T86" s="24">
        <f>SUM(T87:T92)</f>
        <v>6666.666666666667</v>
      </c>
      <c r="U86" s="199">
        <f t="shared" si="15"/>
        <v>0</v>
      </c>
      <c r="V86" s="5"/>
    </row>
    <row r="87" spans="1:130" s="39" customFormat="1" ht="12">
      <c r="A87" s="1"/>
      <c r="B87" s="63" t="s">
        <v>47</v>
      </c>
      <c r="C87" s="29" t="s">
        <v>357</v>
      </c>
      <c r="D87" s="28" t="s">
        <v>152</v>
      </c>
      <c r="E87" s="30">
        <v>1</v>
      </c>
      <c r="F87" s="28">
        <v>2</v>
      </c>
      <c r="G87" s="28" t="s">
        <v>358</v>
      </c>
      <c r="H87" s="28">
        <v>1</v>
      </c>
      <c r="I87" s="28" t="s">
        <v>303</v>
      </c>
      <c r="J87" s="31">
        <v>2500</v>
      </c>
      <c r="K87" s="32">
        <f aca="true" t="shared" si="16" ref="K87:K92">J87/$K$8</f>
        <v>2272.7272727272725</v>
      </c>
      <c r="L87" s="32">
        <f aca="true" t="shared" si="17" ref="L87:L92">E87*F87*H87*K87</f>
        <v>4545.454545454545</v>
      </c>
      <c r="M87" s="64"/>
      <c r="N87" s="17"/>
      <c r="O87" s="97">
        <v>0.33333333333333337</v>
      </c>
      <c r="P87" s="98">
        <v>0.33333333333333337</v>
      </c>
      <c r="Q87" s="98">
        <v>0.33333333333333337</v>
      </c>
      <c r="R87" s="34">
        <f aca="true" t="shared" si="18" ref="R87:R92">L87*O87</f>
        <v>1515.1515151515152</v>
      </c>
      <c r="S87" s="34">
        <f aca="true" t="shared" si="19" ref="S87:S92">L87*P87</f>
        <v>1515.1515151515152</v>
      </c>
      <c r="T87" s="82">
        <f aca="true" t="shared" si="20" ref="T87:T92">L87*Q87</f>
        <v>1515.1515151515152</v>
      </c>
      <c r="U87" s="199">
        <f t="shared" si="15"/>
        <v>0</v>
      </c>
      <c r="V87" s="5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  <row r="88" spans="1:130" s="39" customFormat="1" ht="12">
      <c r="A88" s="1"/>
      <c r="B88" s="63" t="s">
        <v>48</v>
      </c>
      <c r="C88" s="29" t="s">
        <v>359</v>
      </c>
      <c r="D88" s="28" t="s">
        <v>152</v>
      </c>
      <c r="E88" s="30">
        <v>1</v>
      </c>
      <c r="F88" s="28">
        <v>2</v>
      </c>
      <c r="G88" s="28" t="s">
        <v>358</v>
      </c>
      <c r="H88" s="28">
        <v>1</v>
      </c>
      <c r="I88" s="28" t="s">
        <v>303</v>
      </c>
      <c r="J88" s="31">
        <v>2500</v>
      </c>
      <c r="K88" s="32">
        <f t="shared" si="16"/>
        <v>2272.7272727272725</v>
      </c>
      <c r="L88" s="32">
        <f t="shared" si="17"/>
        <v>4545.454545454545</v>
      </c>
      <c r="M88" s="64"/>
      <c r="N88" s="17"/>
      <c r="O88" s="97">
        <v>0.33333333333333337</v>
      </c>
      <c r="P88" s="98">
        <v>0.33333333333333337</v>
      </c>
      <c r="Q88" s="98">
        <v>0.33333333333333337</v>
      </c>
      <c r="R88" s="34">
        <f t="shared" si="18"/>
        <v>1515.1515151515152</v>
      </c>
      <c r="S88" s="34">
        <f t="shared" si="19"/>
        <v>1515.1515151515152</v>
      </c>
      <c r="T88" s="82">
        <f t="shared" si="20"/>
        <v>1515.1515151515152</v>
      </c>
      <c r="U88" s="199">
        <f t="shared" si="15"/>
        <v>0</v>
      </c>
      <c r="V88" s="5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</row>
    <row r="89" spans="1:130" s="39" customFormat="1" ht="22.5">
      <c r="A89" s="1"/>
      <c r="B89" s="63" t="s">
        <v>360</v>
      </c>
      <c r="C89" s="116" t="s">
        <v>361</v>
      </c>
      <c r="D89" s="28" t="s">
        <v>301</v>
      </c>
      <c r="E89" s="30">
        <v>1</v>
      </c>
      <c r="F89" s="28">
        <v>3</v>
      </c>
      <c r="G89" s="28" t="s">
        <v>315</v>
      </c>
      <c r="H89" s="28">
        <v>2</v>
      </c>
      <c r="I89" s="28" t="s">
        <v>303</v>
      </c>
      <c r="J89" s="31">
        <v>250</v>
      </c>
      <c r="K89" s="32">
        <f t="shared" si="16"/>
        <v>227.27272727272725</v>
      </c>
      <c r="L89" s="32">
        <f t="shared" si="17"/>
        <v>1363.6363636363635</v>
      </c>
      <c r="M89" s="64"/>
      <c r="N89" s="17"/>
      <c r="O89" s="97">
        <v>0.33333333333333337</v>
      </c>
      <c r="P89" s="98">
        <v>0.33333333333333337</v>
      </c>
      <c r="Q89" s="98">
        <v>0.33333333333333337</v>
      </c>
      <c r="R89" s="34">
        <f t="shared" si="18"/>
        <v>454.54545454545456</v>
      </c>
      <c r="S89" s="34">
        <f t="shared" si="19"/>
        <v>454.54545454545456</v>
      </c>
      <c r="T89" s="82">
        <f t="shared" si="20"/>
        <v>454.54545454545456</v>
      </c>
      <c r="U89" s="199">
        <f t="shared" si="15"/>
        <v>0</v>
      </c>
      <c r="V89" s="5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</row>
    <row r="90" spans="1:130" s="39" customFormat="1" ht="22.5">
      <c r="A90" s="1"/>
      <c r="B90" s="63" t="s">
        <v>362</v>
      </c>
      <c r="C90" s="116" t="s">
        <v>361</v>
      </c>
      <c r="D90" s="28" t="s">
        <v>304</v>
      </c>
      <c r="E90" s="30">
        <v>1</v>
      </c>
      <c r="F90" s="28">
        <v>6</v>
      </c>
      <c r="G90" s="28" t="s">
        <v>363</v>
      </c>
      <c r="H90" s="28">
        <v>2</v>
      </c>
      <c r="I90" s="28" t="s">
        <v>303</v>
      </c>
      <c r="J90" s="31">
        <v>250</v>
      </c>
      <c r="K90" s="32">
        <f t="shared" si="16"/>
        <v>227.27272727272725</v>
      </c>
      <c r="L90" s="32">
        <f t="shared" si="17"/>
        <v>2727.272727272727</v>
      </c>
      <c r="M90" s="64"/>
      <c r="N90" s="17"/>
      <c r="O90" s="97">
        <v>0.33333333333333337</v>
      </c>
      <c r="P90" s="98">
        <v>0.33333333333333337</v>
      </c>
      <c r="Q90" s="98">
        <v>0.33333333333333337</v>
      </c>
      <c r="R90" s="34">
        <f t="shared" si="18"/>
        <v>909.0909090909091</v>
      </c>
      <c r="S90" s="34">
        <f t="shared" si="19"/>
        <v>909.0909090909091</v>
      </c>
      <c r="T90" s="82">
        <f t="shared" si="20"/>
        <v>909.0909090909091</v>
      </c>
      <c r="U90" s="199">
        <f t="shared" si="15"/>
        <v>0</v>
      </c>
      <c r="V90" s="5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</row>
    <row r="91" spans="1:130" s="39" customFormat="1" ht="34.5">
      <c r="A91" s="1"/>
      <c r="B91" s="63" t="s">
        <v>364</v>
      </c>
      <c r="C91" s="108" t="s">
        <v>365</v>
      </c>
      <c r="D91" s="28" t="s">
        <v>301</v>
      </c>
      <c r="E91" s="30">
        <v>1</v>
      </c>
      <c r="F91" s="28">
        <v>1</v>
      </c>
      <c r="G91" s="28" t="s">
        <v>302</v>
      </c>
      <c r="H91" s="28">
        <v>1</v>
      </c>
      <c r="I91" s="28" t="s">
        <v>303</v>
      </c>
      <c r="J91" s="31">
        <v>2500</v>
      </c>
      <c r="K91" s="32">
        <f t="shared" si="16"/>
        <v>2272.7272727272725</v>
      </c>
      <c r="L91" s="32">
        <f t="shared" si="17"/>
        <v>2272.7272727272725</v>
      </c>
      <c r="M91" s="64"/>
      <c r="N91" s="17"/>
      <c r="O91" s="97">
        <v>0.33333333333333337</v>
      </c>
      <c r="P91" s="98">
        <v>0.33333333333333337</v>
      </c>
      <c r="Q91" s="98">
        <v>0.33333333333333337</v>
      </c>
      <c r="R91" s="34">
        <f t="shared" si="18"/>
        <v>757.5757575757576</v>
      </c>
      <c r="S91" s="34">
        <f t="shared" si="19"/>
        <v>757.5757575757576</v>
      </c>
      <c r="T91" s="82">
        <f t="shared" si="20"/>
        <v>757.5757575757576</v>
      </c>
      <c r="U91" s="199">
        <f t="shared" si="15"/>
        <v>0</v>
      </c>
      <c r="V91" s="5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</row>
    <row r="92" spans="1:130" s="39" customFormat="1" ht="34.5">
      <c r="A92" s="1"/>
      <c r="B92" s="63" t="s">
        <v>414</v>
      </c>
      <c r="C92" s="108" t="s">
        <v>365</v>
      </c>
      <c r="D92" s="28" t="s">
        <v>366</v>
      </c>
      <c r="E92" s="30">
        <v>1</v>
      </c>
      <c r="F92" s="28">
        <v>2</v>
      </c>
      <c r="G92" s="28" t="s">
        <v>302</v>
      </c>
      <c r="H92" s="28">
        <v>1</v>
      </c>
      <c r="I92" s="28" t="s">
        <v>303</v>
      </c>
      <c r="J92" s="31">
        <v>2500</v>
      </c>
      <c r="K92" s="32">
        <f t="shared" si="16"/>
        <v>2272.7272727272725</v>
      </c>
      <c r="L92" s="32">
        <f t="shared" si="17"/>
        <v>4545.454545454545</v>
      </c>
      <c r="M92" s="64"/>
      <c r="N92" s="17"/>
      <c r="O92" s="97">
        <v>0.33333333333333337</v>
      </c>
      <c r="P92" s="98">
        <v>0.33333333333333337</v>
      </c>
      <c r="Q92" s="98">
        <v>0.33333333333333337</v>
      </c>
      <c r="R92" s="34">
        <f t="shared" si="18"/>
        <v>1515.1515151515152</v>
      </c>
      <c r="S92" s="34">
        <f t="shared" si="19"/>
        <v>1515.1515151515152</v>
      </c>
      <c r="T92" s="82">
        <f t="shared" si="20"/>
        <v>1515.1515151515152</v>
      </c>
      <c r="U92" s="199">
        <f t="shared" si="15"/>
        <v>0</v>
      </c>
      <c r="V92" s="5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</row>
    <row r="93" spans="1:130" s="19" customFormat="1" ht="12">
      <c r="A93" s="1" t="s">
        <v>8</v>
      </c>
      <c r="B93" s="66" t="s">
        <v>49</v>
      </c>
      <c r="C93" s="15" t="s">
        <v>134</v>
      </c>
      <c r="D93" s="14"/>
      <c r="E93" s="13"/>
      <c r="F93" s="13"/>
      <c r="G93" s="13"/>
      <c r="H93" s="13"/>
      <c r="I93" s="13"/>
      <c r="J93" s="129"/>
      <c r="K93" s="16"/>
      <c r="L93" s="16">
        <f>L94+L99+L101+L104+L108+L112+L110</f>
        <v>60341.818181818184</v>
      </c>
      <c r="M93" s="67">
        <f>L93/$L$173</f>
        <v>0.04512304113649841</v>
      </c>
      <c r="N93" s="17"/>
      <c r="O93" s="76"/>
      <c r="P93" s="18"/>
      <c r="Q93" s="18"/>
      <c r="R93" s="157">
        <f>R94+R99+R101+R104+R108+R112+R110</f>
        <v>20113.939393939396</v>
      </c>
      <c r="S93" s="157">
        <f>S94+S99+S101+S104+S108+S112+S110</f>
        <v>20113.939393939396</v>
      </c>
      <c r="T93" s="157">
        <f>T94+T99+T101+T104+T108+T112+T110</f>
        <v>20113.939393939396</v>
      </c>
      <c r="U93" s="199">
        <f t="shared" si="15"/>
        <v>0</v>
      </c>
      <c r="V93" s="5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</row>
    <row r="94" spans="1:22" ht="12">
      <c r="A94" s="1" t="s">
        <v>8</v>
      </c>
      <c r="B94" s="61" t="s">
        <v>50</v>
      </c>
      <c r="C94" s="21" t="s">
        <v>122</v>
      </c>
      <c r="D94" s="20"/>
      <c r="E94" s="22"/>
      <c r="F94" s="20"/>
      <c r="G94" s="20"/>
      <c r="H94" s="20"/>
      <c r="I94" s="20"/>
      <c r="J94" s="23"/>
      <c r="K94" s="24"/>
      <c r="L94" s="24">
        <f>SUM(L95:L98)</f>
        <v>26972.727272727272</v>
      </c>
      <c r="M94" s="62"/>
      <c r="N94" s="17"/>
      <c r="O94" s="75"/>
      <c r="P94" s="75"/>
      <c r="Q94" s="75"/>
      <c r="R94" s="24">
        <f>SUM(R95:R97)</f>
        <v>8990.909090909092</v>
      </c>
      <c r="S94" s="24">
        <f>SUM(S95:S97)</f>
        <v>8990.909090909092</v>
      </c>
      <c r="T94" s="24">
        <f>SUM(T95:T97)</f>
        <v>8990.909090909092</v>
      </c>
      <c r="U94" s="199">
        <f t="shared" si="15"/>
        <v>0</v>
      </c>
      <c r="V94" s="5"/>
    </row>
    <row r="95" spans="2:61" s="39" customFormat="1" ht="12">
      <c r="B95" s="63" t="s">
        <v>51</v>
      </c>
      <c r="C95" s="130" t="s">
        <v>367</v>
      </c>
      <c r="D95" s="28" t="s">
        <v>301</v>
      </c>
      <c r="E95" s="30">
        <v>1</v>
      </c>
      <c r="F95" s="28">
        <v>1</v>
      </c>
      <c r="G95" s="28" t="s">
        <v>368</v>
      </c>
      <c r="H95" s="28">
        <v>2</v>
      </c>
      <c r="I95" s="28" t="s">
        <v>308</v>
      </c>
      <c r="J95" s="31"/>
      <c r="K95" s="32">
        <v>2450</v>
      </c>
      <c r="L95" s="32">
        <f>E95*F95*H95*K95</f>
        <v>4900</v>
      </c>
      <c r="M95" s="64"/>
      <c r="N95" s="17"/>
      <c r="O95" s="97">
        <v>0.33333333333333337</v>
      </c>
      <c r="P95" s="98">
        <v>0.33333333333333337</v>
      </c>
      <c r="Q95" s="98">
        <v>0.33333333333333337</v>
      </c>
      <c r="R95" s="32">
        <f>L95*$O$95</f>
        <v>1633.3333333333335</v>
      </c>
      <c r="S95" s="32">
        <f>L95*$P$95</f>
        <v>1633.3333333333335</v>
      </c>
      <c r="T95" s="131">
        <f>L95*$Q$95</f>
        <v>1633.3333333333335</v>
      </c>
      <c r="U95" s="199">
        <f t="shared" si="15"/>
        <v>0</v>
      </c>
      <c r="V95" s="5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2:61" s="39" customFormat="1" ht="12">
      <c r="B96" s="63" t="s">
        <v>52</v>
      </c>
      <c r="C96" s="130" t="s">
        <v>367</v>
      </c>
      <c r="D96" s="28" t="s">
        <v>304</v>
      </c>
      <c r="E96" s="30">
        <v>1</v>
      </c>
      <c r="F96" s="28">
        <v>2</v>
      </c>
      <c r="G96" s="28" t="s">
        <v>369</v>
      </c>
      <c r="H96" s="28">
        <v>2</v>
      </c>
      <c r="I96" s="28" t="s">
        <v>308</v>
      </c>
      <c r="J96" s="31"/>
      <c r="K96" s="32">
        <v>2450</v>
      </c>
      <c r="L96" s="32">
        <f>E96*F96*H96*K96</f>
        <v>9800</v>
      </c>
      <c r="M96" s="64"/>
      <c r="N96" s="17"/>
      <c r="O96" s="97">
        <v>0.33333333333333337</v>
      </c>
      <c r="P96" s="98">
        <v>0.33333333333333337</v>
      </c>
      <c r="Q96" s="98">
        <v>0.33333333333333337</v>
      </c>
      <c r="R96" s="32">
        <f>L96*$O$95</f>
        <v>3266.666666666667</v>
      </c>
      <c r="S96" s="32">
        <f>L96*$P$95</f>
        <v>3266.666666666667</v>
      </c>
      <c r="T96" s="131">
        <f>L96*$Q$95</f>
        <v>3266.666666666667</v>
      </c>
      <c r="U96" s="199">
        <f t="shared" si="15"/>
        <v>0</v>
      </c>
      <c r="V96" s="5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2:22" ht="22.5">
      <c r="B97" s="63" t="s">
        <v>370</v>
      </c>
      <c r="C97" s="130" t="s">
        <v>371</v>
      </c>
      <c r="D97" s="28" t="s">
        <v>152</v>
      </c>
      <c r="E97" s="30">
        <v>1</v>
      </c>
      <c r="F97" s="28">
        <v>9</v>
      </c>
      <c r="G97" s="28" t="s">
        <v>372</v>
      </c>
      <c r="H97" s="28">
        <v>2</v>
      </c>
      <c r="I97" s="28" t="s">
        <v>308</v>
      </c>
      <c r="J97" s="31">
        <v>750</v>
      </c>
      <c r="K97" s="32">
        <f>J97/$K$8</f>
        <v>681.8181818181818</v>
      </c>
      <c r="L97" s="32">
        <f>E97*F97*H97*K97</f>
        <v>12272.727272727272</v>
      </c>
      <c r="M97" s="64"/>
      <c r="N97" s="17"/>
      <c r="O97" s="97">
        <v>0.33333333333333337</v>
      </c>
      <c r="P97" s="98">
        <v>0.33333333333333337</v>
      </c>
      <c r="Q97" s="98">
        <v>0.33333333333333337</v>
      </c>
      <c r="R97" s="32">
        <f>L97*$O$95</f>
        <v>4090.909090909091</v>
      </c>
      <c r="S97" s="32">
        <f>L97*P97</f>
        <v>4090.909090909091</v>
      </c>
      <c r="T97" s="131">
        <f>L97*$Q$95</f>
        <v>4090.909090909091</v>
      </c>
      <c r="U97" s="199">
        <f t="shared" si="15"/>
        <v>0</v>
      </c>
      <c r="V97" s="5"/>
    </row>
    <row r="98" spans="2:22" ht="12" hidden="1" outlineLevel="1">
      <c r="B98" s="63" t="s">
        <v>373</v>
      </c>
      <c r="C98" s="29"/>
      <c r="D98" s="28"/>
      <c r="E98" s="30"/>
      <c r="F98" s="28"/>
      <c r="G98" s="28"/>
      <c r="H98" s="28"/>
      <c r="I98" s="28"/>
      <c r="J98" s="31"/>
      <c r="K98" s="32">
        <v>0</v>
      </c>
      <c r="L98" s="32">
        <f>E98*F98*H98*K98</f>
        <v>0</v>
      </c>
      <c r="M98" s="64"/>
      <c r="N98" s="17"/>
      <c r="O98" s="97"/>
      <c r="P98" s="98"/>
      <c r="Q98" s="98"/>
      <c r="R98" s="34">
        <f>L98*O98</f>
        <v>0</v>
      </c>
      <c r="S98" s="34">
        <f>M98*P98</f>
        <v>0</v>
      </c>
      <c r="T98" s="82">
        <f>N98*Q98</f>
        <v>0</v>
      </c>
      <c r="U98" s="199">
        <f t="shared" si="15"/>
        <v>0</v>
      </c>
      <c r="V98" s="5"/>
    </row>
    <row r="99" spans="1:22" ht="12" collapsed="1">
      <c r="A99" s="1" t="s">
        <v>8</v>
      </c>
      <c r="B99" s="133" t="s">
        <v>53</v>
      </c>
      <c r="C99" s="134" t="s">
        <v>123</v>
      </c>
      <c r="D99" s="135"/>
      <c r="E99" s="136"/>
      <c r="F99" s="135"/>
      <c r="G99" s="135"/>
      <c r="H99" s="135"/>
      <c r="I99" s="135"/>
      <c r="J99" s="137"/>
      <c r="K99" s="138"/>
      <c r="L99" s="138">
        <f>SUM(L100)</f>
        <v>2272.7272727272725</v>
      </c>
      <c r="M99" s="139"/>
      <c r="N99" s="17"/>
      <c r="O99" s="140"/>
      <c r="P99" s="141"/>
      <c r="Q99" s="141"/>
      <c r="R99" s="138">
        <f>SUM(R100)</f>
        <v>757.5757575757576</v>
      </c>
      <c r="S99" s="138">
        <f>SUM(S100)</f>
        <v>757.5757575757576</v>
      </c>
      <c r="T99" s="142">
        <f>SUM(T100)</f>
        <v>757.5757575757576</v>
      </c>
      <c r="U99" s="199">
        <f t="shared" si="15"/>
        <v>0</v>
      </c>
      <c r="V99" s="5"/>
    </row>
    <row r="100" spans="2:22" s="1" customFormat="1" ht="12">
      <c r="B100" s="132" t="s">
        <v>54</v>
      </c>
      <c r="C100" s="143" t="s">
        <v>374</v>
      </c>
      <c r="D100" s="144" t="s">
        <v>152</v>
      </c>
      <c r="E100" s="145">
        <v>1</v>
      </c>
      <c r="F100" s="144">
        <v>2</v>
      </c>
      <c r="G100" s="144" t="s">
        <v>372</v>
      </c>
      <c r="H100" s="144">
        <v>2</v>
      </c>
      <c r="I100" s="144" t="s">
        <v>308</v>
      </c>
      <c r="J100" s="146">
        <v>625</v>
      </c>
      <c r="K100" s="32">
        <f>J100/$K$8</f>
        <v>568.1818181818181</v>
      </c>
      <c r="L100" s="32">
        <f>E100*F100*H100*K100</f>
        <v>2272.7272727272725</v>
      </c>
      <c r="M100" s="148"/>
      <c r="N100" s="17"/>
      <c r="O100" s="97">
        <v>0.33333333333333337</v>
      </c>
      <c r="P100" s="98">
        <v>0.33333333333333337</v>
      </c>
      <c r="Q100" s="98">
        <v>0.33333333333333337</v>
      </c>
      <c r="R100" s="149">
        <f>L100*O100</f>
        <v>757.5757575757576</v>
      </c>
      <c r="S100" s="149">
        <f>L100*P100</f>
        <v>757.5757575757576</v>
      </c>
      <c r="T100" s="150">
        <f>L100*Q100</f>
        <v>757.5757575757576</v>
      </c>
      <c r="U100" s="199">
        <f t="shared" si="15"/>
        <v>0</v>
      </c>
      <c r="V100" s="5"/>
    </row>
    <row r="101" spans="1:22" ht="12">
      <c r="A101" s="1" t="s">
        <v>8</v>
      </c>
      <c r="B101" s="133" t="s">
        <v>55</v>
      </c>
      <c r="C101" s="134" t="s">
        <v>136</v>
      </c>
      <c r="D101" s="135"/>
      <c r="E101" s="136"/>
      <c r="F101" s="135"/>
      <c r="G101" s="135"/>
      <c r="H101" s="135"/>
      <c r="I101" s="135"/>
      <c r="J101" s="137"/>
      <c r="K101" s="138"/>
      <c r="L101" s="138">
        <f>SUM(L102:L103)</f>
        <v>2651.9999999999995</v>
      </c>
      <c r="M101" s="139"/>
      <c r="N101" s="17"/>
      <c r="O101" s="140"/>
      <c r="P101" s="141"/>
      <c r="Q101" s="141"/>
      <c r="R101" s="138">
        <f>SUM(R102:R103)</f>
        <v>884</v>
      </c>
      <c r="S101" s="138">
        <f>SUM(S102:S103)</f>
        <v>884</v>
      </c>
      <c r="T101" s="142">
        <f>SUM(T102:T103)</f>
        <v>884</v>
      </c>
      <c r="U101" s="199">
        <f t="shared" si="15"/>
        <v>0</v>
      </c>
      <c r="V101" s="5"/>
    </row>
    <row r="102" spans="2:22" ht="12">
      <c r="B102" s="132" t="s">
        <v>56</v>
      </c>
      <c r="C102" s="35" t="s">
        <v>375</v>
      </c>
      <c r="D102" s="30" t="s">
        <v>152</v>
      </c>
      <c r="E102" s="30">
        <v>0.3</v>
      </c>
      <c r="F102" s="28">
        <v>2</v>
      </c>
      <c r="G102" s="28" t="s">
        <v>369</v>
      </c>
      <c r="H102" s="28">
        <v>2</v>
      </c>
      <c r="I102" s="28" t="s">
        <v>308</v>
      </c>
      <c r="J102" s="31">
        <v>781</v>
      </c>
      <c r="K102" s="32">
        <f>J102/$K$8</f>
        <v>709.9999999999999</v>
      </c>
      <c r="L102" s="32">
        <f>E102*F102*H102*K102</f>
        <v>851.9999999999999</v>
      </c>
      <c r="M102" s="64"/>
      <c r="N102" s="17"/>
      <c r="O102" s="97">
        <v>0.33333333333333337</v>
      </c>
      <c r="P102" s="98">
        <v>0.33333333333333337</v>
      </c>
      <c r="Q102" s="98">
        <v>0.33333333333333337</v>
      </c>
      <c r="R102" s="34">
        <f>L102*O102</f>
        <v>284</v>
      </c>
      <c r="S102" s="34">
        <f>L102*P102</f>
        <v>284</v>
      </c>
      <c r="T102" s="82">
        <f>L102*Q102</f>
        <v>284</v>
      </c>
      <c r="U102" s="199">
        <f t="shared" si="15"/>
        <v>0</v>
      </c>
      <c r="V102" s="5"/>
    </row>
    <row r="103" spans="2:22" ht="12">
      <c r="B103" s="132" t="s">
        <v>57</v>
      </c>
      <c r="C103" s="35" t="s">
        <v>376</v>
      </c>
      <c r="D103" s="30" t="s">
        <v>152</v>
      </c>
      <c r="E103" s="30">
        <v>0.3</v>
      </c>
      <c r="F103" s="28">
        <v>2</v>
      </c>
      <c r="G103" s="28" t="s">
        <v>368</v>
      </c>
      <c r="H103" s="28">
        <v>4</v>
      </c>
      <c r="I103" s="28" t="s">
        <v>377</v>
      </c>
      <c r="J103" s="31">
        <v>825</v>
      </c>
      <c r="K103" s="32">
        <f>J103/$K$8</f>
        <v>749.9999999999999</v>
      </c>
      <c r="L103" s="32">
        <f>E103*F103*H103*K103</f>
        <v>1799.9999999999998</v>
      </c>
      <c r="M103" s="64"/>
      <c r="N103" s="17"/>
      <c r="O103" s="97">
        <v>0.33333333333333337</v>
      </c>
      <c r="P103" s="98">
        <v>0.33333333333333337</v>
      </c>
      <c r="Q103" s="98">
        <v>0.33333333333333337</v>
      </c>
      <c r="R103" s="34">
        <f>L103*O103</f>
        <v>600</v>
      </c>
      <c r="S103" s="34">
        <f>L103*P103</f>
        <v>600</v>
      </c>
      <c r="T103" s="82">
        <f>L103*Q103</f>
        <v>600</v>
      </c>
      <c r="U103" s="199">
        <f t="shared" si="15"/>
        <v>0</v>
      </c>
      <c r="V103" s="5"/>
    </row>
    <row r="104" spans="1:22" ht="12">
      <c r="A104" s="1" t="s">
        <v>8</v>
      </c>
      <c r="B104" s="133" t="s">
        <v>58</v>
      </c>
      <c r="C104" s="134" t="s">
        <v>135</v>
      </c>
      <c r="D104" s="135"/>
      <c r="E104" s="136"/>
      <c r="F104" s="135"/>
      <c r="G104" s="135"/>
      <c r="H104" s="135"/>
      <c r="I104" s="135"/>
      <c r="J104" s="137"/>
      <c r="K104" s="138"/>
      <c r="L104" s="138">
        <f>SUM(L105:L107)</f>
        <v>8181.818181818181</v>
      </c>
      <c r="M104" s="139"/>
      <c r="N104" s="17"/>
      <c r="O104" s="140"/>
      <c r="P104" s="141"/>
      <c r="Q104" s="141"/>
      <c r="R104" s="138">
        <f>SUM(R105:R107)</f>
        <v>2727.2727272727275</v>
      </c>
      <c r="S104" s="138">
        <f>SUM(S105:S107)</f>
        <v>2727.2727272727275</v>
      </c>
      <c r="T104" s="138">
        <f>SUM(T105:T107)</f>
        <v>2727.2727272727275</v>
      </c>
      <c r="U104" s="199">
        <f t="shared" si="15"/>
        <v>0</v>
      </c>
      <c r="V104" s="5"/>
    </row>
    <row r="105" spans="2:22" ht="34.5">
      <c r="B105" s="63" t="s">
        <v>59</v>
      </c>
      <c r="C105" s="35" t="s">
        <v>124</v>
      </c>
      <c r="D105" s="30" t="s">
        <v>378</v>
      </c>
      <c r="E105" s="30">
        <v>0.3</v>
      </c>
      <c r="F105" s="28">
        <v>4</v>
      </c>
      <c r="G105" s="28" t="s">
        <v>379</v>
      </c>
      <c r="H105" s="28">
        <v>2</v>
      </c>
      <c r="I105" s="28" t="s">
        <v>308</v>
      </c>
      <c r="J105" s="31">
        <v>1500</v>
      </c>
      <c r="K105" s="32">
        <f>J105/$K$8</f>
        <v>1363.6363636363635</v>
      </c>
      <c r="L105" s="32">
        <f>E105*F105*H105*K105</f>
        <v>3272.7272727272725</v>
      </c>
      <c r="M105" s="64"/>
      <c r="N105" s="17"/>
      <c r="O105" s="97">
        <v>0.33333333333333337</v>
      </c>
      <c r="P105" s="98">
        <v>0.33333333333333337</v>
      </c>
      <c r="Q105" s="98">
        <v>0.33333333333333337</v>
      </c>
      <c r="R105" s="34">
        <f>L105*O105</f>
        <v>1090.909090909091</v>
      </c>
      <c r="S105" s="34">
        <f>L105*$P$105</f>
        <v>1090.909090909091</v>
      </c>
      <c r="T105" s="82">
        <f>L105*$Q$105</f>
        <v>1090.909090909091</v>
      </c>
      <c r="U105" s="199">
        <f t="shared" si="15"/>
        <v>0</v>
      </c>
      <c r="V105" s="5"/>
    </row>
    <row r="106" spans="2:22" ht="34.5">
      <c r="B106" s="63" t="s">
        <v>60</v>
      </c>
      <c r="C106" s="35" t="s">
        <v>380</v>
      </c>
      <c r="D106" s="30" t="s">
        <v>378</v>
      </c>
      <c r="E106" s="30">
        <v>0.3</v>
      </c>
      <c r="F106" s="28">
        <v>4</v>
      </c>
      <c r="G106" s="28" t="s">
        <v>379</v>
      </c>
      <c r="H106" s="28">
        <v>2</v>
      </c>
      <c r="I106" s="28" t="s">
        <v>308</v>
      </c>
      <c r="J106" s="31">
        <v>2000</v>
      </c>
      <c r="K106" s="32">
        <f>J106/$K$8</f>
        <v>1818.181818181818</v>
      </c>
      <c r="L106" s="32">
        <f>E106*F106*H106*K106</f>
        <v>4363.636363636363</v>
      </c>
      <c r="M106" s="64"/>
      <c r="N106" s="17"/>
      <c r="O106" s="97">
        <v>0.33333333333333337</v>
      </c>
      <c r="P106" s="98">
        <v>0.33333333333333337</v>
      </c>
      <c r="Q106" s="98">
        <v>0.33333333333333337</v>
      </c>
      <c r="R106" s="34">
        <f>L106*O106</f>
        <v>1454.5454545454545</v>
      </c>
      <c r="S106" s="34">
        <f>L106*$P$105</f>
        <v>1454.5454545454545</v>
      </c>
      <c r="T106" s="82">
        <f>L106*$Q$105</f>
        <v>1454.5454545454545</v>
      </c>
      <c r="U106" s="199">
        <f t="shared" si="15"/>
        <v>0</v>
      </c>
      <c r="V106" s="5"/>
    </row>
    <row r="107" spans="2:22" ht="34.5">
      <c r="B107" s="63" t="s">
        <v>61</v>
      </c>
      <c r="C107" s="35" t="s">
        <v>381</v>
      </c>
      <c r="D107" s="30" t="s">
        <v>378</v>
      </c>
      <c r="E107" s="30">
        <v>0.3</v>
      </c>
      <c r="F107" s="28">
        <v>4</v>
      </c>
      <c r="G107" s="28" t="s">
        <v>379</v>
      </c>
      <c r="H107" s="28">
        <v>2</v>
      </c>
      <c r="I107" s="28" t="s">
        <v>310</v>
      </c>
      <c r="J107" s="31">
        <v>250</v>
      </c>
      <c r="K107" s="32">
        <f>J107/$K$8</f>
        <v>227.27272727272725</v>
      </c>
      <c r="L107" s="32">
        <f>E107*F107*H107*K107</f>
        <v>545.4545454545454</v>
      </c>
      <c r="M107" s="64"/>
      <c r="N107" s="17"/>
      <c r="O107" s="97">
        <v>0.33333333333333337</v>
      </c>
      <c r="P107" s="98">
        <v>0.33333333333333337</v>
      </c>
      <c r="Q107" s="98">
        <v>0.33333333333333337</v>
      </c>
      <c r="R107" s="34">
        <f>L107*O107</f>
        <v>181.8181818181818</v>
      </c>
      <c r="S107" s="34">
        <f>L107*$P$105</f>
        <v>181.8181818181818</v>
      </c>
      <c r="T107" s="82">
        <f>L107*$Q$105</f>
        <v>181.8181818181818</v>
      </c>
      <c r="U107" s="199">
        <f t="shared" si="15"/>
        <v>0</v>
      </c>
      <c r="V107" s="5"/>
    </row>
    <row r="108" spans="1:22" ht="12">
      <c r="A108" s="1" t="s">
        <v>8</v>
      </c>
      <c r="B108" s="133" t="s">
        <v>62</v>
      </c>
      <c r="C108" s="134" t="s">
        <v>127</v>
      </c>
      <c r="D108" s="135"/>
      <c r="E108" s="136"/>
      <c r="F108" s="135"/>
      <c r="G108" s="135"/>
      <c r="H108" s="135"/>
      <c r="I108" s="135"/>
      <c r="J108" s="137"/>
      <c r="K108" s="138"/>
      <c r="L108" s="138">
        <f>L109</f>
        <v>604.3636363636363</v>
      </c>
      <c r="M108" s="139"/>
      <c r="N108" s="17"/>
      <c r="O108" s="140"/>
      <c r="P108" s="141"/>
      <c r="Q108" s="141"/>
      <c r="R108" s="138">
        <f>R109</f>
        <v>201.45454545454544</v>
      </c>
      <c r="S108" s="138">
        <f>S109</f>
        <v>201.45454545454544</v>
      </c>
      <c r="T108" s="138">
        <f>T109</f>
        <v>201.45454545454544</v>
      </c>
      <c r="U108" s="199">
        <f t="shared" si="15"/>
        <v>0</v>
      </c>
      <c r="V108" s="5"/>
    </row>
    <row r="109" spans="2:22" ht="34.5">
      <c r="B109" s="63" t="s">
        <v>63</v>
      </c>
      <c r="C109" s="130" t="s">
        <v>382</v>
      </c>
      <c r="D109" s="30" t="s">
        <v>378</v>
      </c>
      <c r="E109" s="30">
        <v>0.3</v>
      </c>
      <c r="F109" s="28">
        <v>4</v>
      </c>
      <c r="G109" s="28" t="s">
        <v>379</v>
      </c>
      <c r="H109" s="28">
        <v>2</v>
      </c>
      <c r="I109" s="28" t="s">
        <v>308</v>
      </c>
      <c r="J109" s="31">
        <v>277</v>
      </c>
      <c r="K109" s="32">
        <f>J109/$K$8</f>
        <v>251.81818181818178</v>
      </c>
      <c r="L109" s="32">
        <f>E109*F109*H109*K109</f>
        <v>604.3636363636363</v>
      </c>
      <c r="M109" s="64"/>
      <c r="N109" s="17"/>
      <c r="O109" s="97">
        <v>0.33333333333333337</v>
      </c>
      <c r="P109" s="98">
        <v>0.33333333333333337</v>
      </c>
      <c r="Q109" s="98">
        <v>0.33333333333333337</v>
      </c>
      <c r="R109" s="34">
        <f>L109*O109</f>
        <v>201.45454545454544</v>
      </c>
      <c r="S109" s="34">
        <f>L109*P109</f>
        <v>201.45454545454544</v>
      </c>
      <c r="T109" s="82">
        <f>L109*Q109</f>
        <v>201.45454545454544</v>
      </c>
      <c r="U109" s="199">
        <f t="shared" si="15"/>
        <v>0</v>
      </c>
      <c r="V109" s="5"/>
    </row>
    <row r="110" spans="1:21" ht="12">
      <c r="A110" s="1" t="s">
        <v>8</v>
      </c>
      <c r="B110" s="61" t="s">
        <v>64</v>
      </c>
      <c r="C110" s="21" t="s">
        <v>418</v>
      </c>
      <c r="D110" s="20"/>
      <c r="E110" s="22"/>
      <c r="F110" s="20"/>
      <c r="G110" s="20"/>
      <c r="H110" s="20"/>
      <c r="I110" s="20"/>
      <c r="J110" s="102"/>
      <c r="K110" s="24"/>
      <c r="L110" s="24">
        <f>+L111</f>
        <v>10000</v>
      </c>
      <c r="M110" s="62"/>
      <c r="N110" s="17"/>
      <c r="O110" s="75"/>
      <c r="P110" s="75"/>
      <c r="Q110" s="75"/>
      <c r="R110" s="75">
        <f>+R111</f>
        <v>3333.3333333333335</v>
      </c>
      <c r="S110" s="75">
        <f>+S111</f>
        <v>3333.3333333333335</v>
      </c>
      <c r="T110" s="119">
        <f>+T111</f>
        <v>3333.3333333333335</v>
      </c>
      <c r="U110" s="199">
        <f>+L110-SUM(R110:T110)</f>
        <v>0</v>
      </c>
    </row>
    <row r="111" spans="2:21" ht="12">
      <c r="B111" s="63" t="s">
        <v>65</v>
      </c>
      <c r="C111" s="35" t="s">
        <v>419</v>
      </c>
      <c r="D111" s="28" t="s">
        <v>152</v>
      </c>
      <c r="E111" s="30">
        <v>1</v>
      </c>
      <c r="F111" s="28">
        <v>1</v>
      </c>
      <c r="G111" s="28" t="s">
        <v>218</v>
      </c>
      <c r="H111" s="28">
        <v>1</v>
      </c>
      <c r="I111" s="28" t="s">
        <v>420</v>
      </c>
      <c r="J111" s="101"/>
      <c r="K111" s="32">
        <v>10000</v>
      </c>
      <c r="L111" s="32">
        <f>E111*F111*H111*K111</f>
        <v>10000</v>
      </c>
      <c r="M111" s="64"/>
      <c r="N111" s="17"/>
      <c r="O111" s="97">
        <v>0.33333333333333337</v>
      </c>
      <c r="P111" s="98">
        <v>0.33333333333333337</v>
      </c>
      <c r="Q111" s="98">
        <v>0.33333333333333337</v>
      </c>
      <c r="R111" s="34">
        <f>L111*O111</f>
        <v>3333.3333333333335</v>
      </c>
      <c r="S111" s="34">
        <f>L111*P111</f>
        <v>3333.3333333333335</v>
      </c>
      <c r="T111" s="82">
        <f>L111*Q111</f>
        <v>3333.3333333333335</v>
      </c>
      <c r="U111" s="199">
        <f>+L111-SUM(R111:T111)</f>
        <v>0</v>
      </c>
    </row>
    <row r="112" spans="1:22" ht="12">
      <c r="A112" s="1" t="s">
        <v>8</v>
      </c>
      <c r="B112" s="133" t="s">
        <v>66</v>
      </c>
      <c r="C112" s="151" t="s">
        <v>383</v>
      </c>
      <c r="D112" s="135"/>
      <c r="E112" s="136"/>
      <c r="F112" s="135"/>
      <c r="G112" s="135"/>
      <c r="H112" s="135"/>
      <c r="I112" s="135"/>
      <c r="J112" s="137"/>
      <c r="K112" s="138">
        <v>0</v>
      </c>
      <c r="L112" s="138">
        <f>SUM(L113:L114)</f>
        <v>9658.181818181816</v>
      </c>
      <c r="M112" s="139"/>
      <c r="N112" s="17"/>
      <c r="O112" s="140"/>
      <c r="P112" s="141"/>
      <c r="Q112" s="141"/>
      <c r="R112" s="138">
        <f>SUM(R113:R114)</f>
        <v>3219.393939393939</v>
      </c>
      <c r="S112" s="138">
        <f>SUM(S113:S114)</f>
        <v>3219.393939393939</v>
      </c>
      <c r="T112" s="138">
        <f>SUM(T113:T114)</f>
        <v>3219.393939393939</v>
      </c>
      <c r="U112" s="199">
        <f t="shared" si="15"/>
        <v>0</v>
      </c>
      <c r="V112" s="5"/>
    </row>
    <row r="113" spans="2:22" ht="34.5">
      <c r="B113" s="63" t="s">
        <v>65</v>
      </c>
      <c r="C113" s="35" t="s">
        <v>383</v>
      </c>
      <c r="D113" s="30" t="s">
        <v>378</v>
      </c>
      <c r="E113" s="30">
        <v>0.3</v>
      </c>
      <c r="F113" s="28">
        <v>4</v>
      </c>
      <c r="G113" s="28" t="s">
        <v>379</v>
      </c>
      <c r="H113" s="28">
        <v>2</v>
      </c>
      <c r="I113" s="28" t="s">
        <v>308</v>
      </c>
      <c r="J113" s="31">
        <v>760</v>
      </c>
      <c r="K113" s="32">
        <f>J113/$K$8</f>
        <v>690.9090909090909</v>
      </c>
      <c r="L113" s="32">
        <f>E113*F113*H113*K113</f>
        <v>1658.181818181818</v>
      </c>
      <c r="M113" s="64"/>
      <c r="N113" s="17"/>
      <c r="O113" s="97">
        <v>0.33333333333333337</v>
      </c>
      <c r="P113" s="98">
        <v>0.33333333333333337</v>
      </c>
      <c r="Q113" s="98">
        <v>0.33333333333333337</v>
      </c>
      <c r="R113" s="34">
        <f>L113*O113</f>
        <v>552.7272727272727</v>
      </c>
      <c r="S113" s="34">
        <f>L113*P113</f>
        <v>552.7272727272727</v>
      </c>
      <c r="T113" s="82">
        <f>L113*Q113</f>
        <v>552.7272727272727</v>
      </c>
      <c r="U113" s="199">
        <f t="shared" si="15"/>
        <v>0</v>
      </c>
      <c r="V113" s="5"/>
    </row>
    <row r="114" spans="2:22" ht="34.5">
      <c r="B114" s="63" t="s">
        <v>384</v>
      </c>
      <c r="C114" s="35" t="s">
        <v>256</v>
      </c>
      <c r="D114" s="30" t="s">
        <v>378</v>
      </c>
      <c r="E114" s="30">
        <v>1</v>
      </c>
      <c r="F114" s="28">
        <v>4</v>
      </c>
      <c r="G114" s="28" t="s">
        <v>379</v>
      </c>
      <c r="H114" s="28">
        <v>2</v>
      </c>
      <c r="I114" s="28" t="s">
        <v>308</v>
      </c>
      <c r="J114" s="31">
        <v>1100</v>
      </c>
      <c r="K114" s="32">
        <f>J114/$K$8</f>
        <v>999.9999999999999</v>
      </c>
      <c r="L114" s="32">
        <f>E114*F114*H114*K114</f>
        <v>7999.999999999999</v>
      </c>
      <c r="M114" s="64"/>
      <c r="N114" s="17"/>
      <c r="O114" s="97">
        <v>0.33333333333333337</v>
      </c>
      <c r="P114" s="98">
        <v>0.33333333333333337</v>
      </c>
      <c r="Q114" s="98">
        <v>0.33333333333333337</v>
      </c>
      <c r="R114" s="34">
        <f>L114*O114</f>
        <v>2666.6666666666665</v>
      </c>
      <c r="S114" s="34">
        <f>L114*P114</f>
        <v>2666.6666666666665</v>
      </c>
      <c r="T114" s="82">
        <f>L114*Q114</f>
        <v>2666.6666666666665</v>
      </c>
      <c r="U114" s="199">
        <f t="shared" si="15"/>
        <v>0</v>
      </c>
      <c r="V114" s="5"/>
    </row>
    <row r="115" spans="1:22" ht="12" hidden="1" outlineLevel="1">
      <c r="A115" s="1" t="s">
        <v>8</v>
      </c>
      <c r="B115" s="133" t="s">
        <v>421</v>
      </c>
      <c r="C115" s="134" t="s">
        <v>128</v>
      </c>
      <c r="D115" s="135"/>
      <c r="E115" s="136"/>
      <c r="F115" s="135"/>
      <c r="G115" s="135"/>
      <c r="H115" s="135"/>
      <c r="I115" s="135"/>
      <c r="J115" s="137"/>
      <c r="K115" s="138"/>
      <c r="L115" s="138"/>
      <c r="M115" s="139"/>
      <c r="N115" s="17"/>
      <c r="O115" s="140"/>
      <c r="P115" s="141"/>
      <c r="Q115" s="141"/>
      <c r="R115" s="138"/>
      <c r="S115" s="138"/>
      <c r="T115" s="142"/>
      <c r="U115" s="199">
        <f t="shared" si="15"/>
        <v>0</v>
      </c>
      <c r="V115" s="5"/>
    </row>
    <row r="116" spans="2:22" ht="12" hidden="1" outlineLevel="1">
      <c r="B116" s="63"/>
      <c r="C116" s="35"/>
      <c r="D116" s="30"/>
      <c r="E116" s="30"/>
      <c r="F116" s="28"/>
      <c r="G116" s="28"/>
      <c r="H116" s="28"/>
      <c r="I116" s="28"/>
      <c r="J116" s="31"/>
      <c r="K116" s="32">
        <v>0</v>
      </c>
      <c r="L116" s="32">
        <f>E116*F116*H116*K116</f>
        <v>0</v>
      </c>
      <c r="M116" s="64"/>
      <c r="N116" s="17"/>
      <c r="O116" s="97"/>
      <c r="P116" s="98"/>
      <c r="Q116" s="98"/>
      <c r="R116" s="34">
        <f aca="true" t="shared" si="21" ref="R116:T117">L116*O116</f>
        <v>0</v>
      </c>
      <c r="S116" s="34">
        <f t="shared" si="21"/>
        <v>0</v>
      </c>
      <c r="T116" s="82">
        <f t="shared" si="21"/>
        <v>0</v>
      </c>
      <c r="U116" s="199">
        <f t="shared" si="15"/>
        <v>0</v>
      </c>
      <c r="V116" s="5"/>
    </row>
    <row r="117" spans="2:22" ht="12" hidden="1" outlineLevel="1">
      <c r="B117" s="63"/>
      <c r="C117" s="35"/>
      <c r="D117" s="30"/>
      <c r="E117" s="30"/>
      <c r="F117" s="28"/>
      <c r="G117" s="28"/>
      <c r="H117" s="28"/>
      <c r="I117" s="28"/>
      <c r="J117" s="31"/>
      <c r="K117" s="32">
        <v>0</v>
      </c>
      <c r="L117" s="32">
        <f>E117*F117*H117*K117</f>
        <v>0</v>
      </c>
      <c r="M117" s="64"/>
      <c r="N117" s="17"/>
      <c r="O117" s="97"/>
      <c r="P117" s="98"/>
      <c r="Q117" s="98"/>
      <c r="R117" s="34">
        <f t="shared" si="21"/>
        <v>0</v>
      </c>
      <c r="S117" s="34">
        <f t="shared" si="21"/>
        <v>0</v>
      </c>
      <c r="T117" s="82">
        <f t="shared" si="21"/>
        <v>0</v>
      </c>
      <c r="U117" s="199">
        <f t="shared" si="15"/>
        <v>0</v>
      </c>
      <c r="V117" s="5"/>
    </row>
    <row r="118" spans="1:130" s="19" customFormat="1" ht="12" collapsed="1">
      <c r="A118" s="1" t="s">
        <v>8</v>
      </c>
      <c r="B118" s="152" t="s">
        <v>69</v>
      </c>
      <c r="C118" s="153" t="s">
        <v>129</v>
      </c>
      <c r="D118" s="154"/>
      <c r="E118" s="155"/>
      <c r="F118" s="155"/>
      <c r="G118" s="155"/>
      <c r="H118" s="155"/>
      <c r="I118" s="155"/>
      <c r="J118" s="156"/>
      <c r="K118" s="157"/>
      <c r="L118" s="157">
        <f>L119+L121</f>
        <v>4636.363636363636</v>
      </c>
      <c r="M118" s="158">
        <f>L118/$L$173</f>
        <v>0.0034670288929152387</v>
      </c>
      <c r="N118" s="17"/>
      <c r="O118" s="159"/>
      <c r="P118" s="160"/>
      <c r="Q118" s="160"/>
      <c r="R118" s="157">
        <f>R119+R121</f>
        <v>1545.4545454545455</v>
      </c>
      <c r="S118" s="157">
        <f>S119+S121</f>
        <v>1545.4545454545455</v>
      </c>
      <c r="T118" s="161">
        <f>T119+T121</f>
        <v>1545.4545454545455</v>
      </c>
      <c r="U118" s="199">
        <f t="shared" si="15"/>
        <v>0</v>
      </c>
      <c r="V118" s="5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22" ht="12">
      <c r="A119" s="1" t="s">
        <v>8</v>
      </c>
      <c r="B119" s="133" t="s">
        <v>70</v>
      </c>
      <c r="C119" s="134" t="s">
        <v>130</v>
      </c>
      <c r="D119" s="135"/>
      <c r="E119" s="136"/>
      <c r="F119" s="135"/>
      <c r="G119" s="135"/>
      <c r="H119" s="135"/>
      <c r="I119" s="135"/>
      <c r="J119" s="137"/>
      <c r="K119" s="138"/>
      <c r="L119" s="138">
        <f>SUM(L120)</f>
        <v>4636.363636363636</v>
      </c>
      <c r="M119" s="139"/>
      <c r="N119" s="17"/>
      <c r="O119" s="140"/>
      <c r="P119" s="141"/>
      <c r="Q119" s="141"/>
      <c r="R119" s="138">
        <f>SUM(R120)</f>
        <v>1545.4545454545455</v>
      </c>
      <c r="S119" s="138">
        <f>SUM(S120)</f>
        <v>1545.4545454545455</v>
      </c>
      <c r="T119" s="142">
        <f>SUM(T120)</f>
        <v>1545.4545454545455</v>
      </c>
      <c r="U119" s="199">
        <f t="shared" si="15"/>
        <v>0</v>
      </c>
      <c r="V119" s="5"/>
    </row>
    <row r="120" spans="2:22" ht="22.5">
      <c r="B120" s="63" t="s">
        <v>71</v>
      </c>
      <c r="C120" s="29" t="s">
        <v>385</v>
      </c>
      <c r="D120" s="28" t="s">
        <v>329</v>
      </c>
      <c r="E120" s="30">
        <v>1</v>
      </c>
      <c r="F120" s="28">
        <v>3</v>
      </c>
      <c r="G120" s="28" t="s">
        <v>386</v>
      </c>
      <c r="H120" s="28">
        <v>1</v>
      </c>
      <c r="I120" s="28" t="s">
        <v>310</v>
      </c>
      <c r="J120" s="31">
        <v>1700</v>
      </c>
      <c r="K120" s="32">
        <f>J120/$K$8</f>
        <v>1545.4545454545453</v>
      </c>
      <c r="L120" s="32">
        <f>E120*F120*H120*K120</f>
        <v>4636.363636363636</v>
      </c>
      <c r="M120" s="64"/>
      <c r="N120" s="17"/>
      <c r="O120" s="97">
        <v>0.33333333333333337</v>
      </c>
      <c r="P120" s="98">
        <v>0.33333333333333337</v>
      </c>
      <c r="Q120" s="98">
        <v>0.33333333333333337</v>
      </c>
      <c r="R120" s="34">
        <f>L120*O120</f>
        <v>1545.4545454545455</v>
      </c>
      <c r="S120" s="34">
        <f>L120*P120</f>
        <v>1545.4545454545455</v>
      </c>
      <c r="T120" s="82">
        <f>L120*Q120</f>
        <v>1545.4545454545455</v>
      </c>
      <c r="U120" s="199">
        <f t="shared" si="15"/>
        <v>0</v>
      </c>
      <c r="V120" s="5"/>
    </row>
    <row r="121" spans="1:22" ht="12" hidden="1" outlineLevel="1">
      <c r="A121" s="1" t="s">
        <v>8</v>
      </c>
      <c r="B121" s="133" t="s">
        <v>72</v>
      </c>
      <c r="C121" s="134" t="s">
        <v>131</v>
      </c>
      <c r="D121" s="135"/>
      <c r="E121" s="136"/>
      <c r="F121" s="135"/>
      <c r="G121" s="135"/>
      <c r="H121" s="135"/>
      <c r="I121" s="135"/>
      <c r="J121" s="137"/>
      <c r="K121" s="138"/>
      <c r="L121" s="138">
        <f>SUM(L122)</f>
        <v>0</v>
      </c>
      <c r="M121" s="139"/>
      <c r="N121" s="17"/>
      <c r="O121" s="140"/>
      <c r="P121" s="141"/>
      <c r="Q121" s="141"/>
      <c r="R121" s="138">
        <f>SUM(R122)</f>
        <v>0</v>
      </c>
      <c r="S121" s="138">
        <f>SUM(S122)</f>
        <v>0</v>
      </c>
      <c r="T121" s="142">
        <f>SUM(T122)</f>
        <v>0</v>
      </c>
      <c r="U121" s="199">
        <f t="shared" si="15"/>
        <v>0</v>
      </c>
      <c r="V121" s="5"/>
    </row>
    <row r="122" spans="2:22" ht="12" hidden="1" outlineLevel="1">
      <c r="B122" s="63" t="s">
        <v>72</v>
      </c>
      <c r="C122" s="29"/>
      <c r="D122" s="28"/>
      <c r="E122" s="30"/>
      <c r="F122" s="28"/>
      <c r="G122" s="28"/>
      <c r="H122" s="28"/>
      <c r="I122" s="28"/>
      <c r="J122" s="31"/>
      <c r="K122" s="32">
        <v>0</v>
      </c>
      <c r="L122" s="32">
        <f>E122*F122*H122*K122</f>
        <v>0</v>
      </c>
      <c r="M122" s="64"/>
      <c r="N122" s="17"/>
      <c r="O122" s="97"/>
      <c r="P122" s="98"/>
      <c r="Q122" s="98"/>
      <c r="R122" s="34">
        <f>L122*O122</f>
        <v>0</v>
      </c>
      <c r="S122" s="34">
        <f>M122*P122</f>
        <v>0</v>
      </c>
      <c r="T122" s="82">
        <f>N122*Q122</f>
        <v>0</v>
      </c>
      <c r="U122" s="199">
        <f t="shared" si="15"/>
        <v>0</v>
      </c>
      <c r="V122" s="5"/>
    </row>
    <row r="123" spans="1:130" s="19" customFormat="1" ht="12" collapsed="1">
      <c r="A123" s="1" t="s">
        <v>8</v>
      </c>
      <c r="B123" s="152" t="s">
        <v>73</v>
      </c>
      <c r="C123" s="153" t="s">
        <v>137</v>
      </c>
      <c r="D123" s="154"/>
      <c r="E123" s="155"/>
      <c r="F123" s="155"/>
      <c r="G123" s="155"/>
      <c r="H123" s="155"/>
      <c r="I123" s="155"/>
      <c r="J123" s="156"/>
      <c r="K123" s="157"/>
      <c r="L123" s="157">
        <f>L124+L131+L145+L148+L151</f>
        <v>537220.9692409697</v>
      </c>
      <c r="M123" s="158">
        <f>L123/$L$173</f>
        <v>0.4017287616592565</v>
      </c>
      <c r="N123" s="17"/>
      <c r="O123" s="159"/>
      <c r="P123" s="160"/>
      <c r="Q123" s="160"/>
      <c r="R123" s="157">
        <f>R124+R131+R145+R148</f>
        <v>179080.85641365655</v>
      </c>
      <c r="S123" s="157">
        <f>S124+S131+S145+S148</f>
        <v>179070.05641365657</v>
      </c>
      <c r="T123" s="157">
        <f>T124+T131+T145+T148</f>
        <v>179070.05641365657</v>
      </c>
      <c r="U123" s="199">
        <f t="shared" si="15"/>
        <v>0</v>
      </c>
      <c r="V123" s="5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</row>
    <row r="124" spans="1:22" ht="12">
      <c r="A124" s="1" t="s">
        <v>8</v>
      </c>
      <c r="B124" s="162" t="s">
        <v>74</v>
      </c>
      <c r="C124" s="134" t="s">
        <v>138</v>
      </c>
      <c r="D124" s="135"/>
      <c r="E124" s="136"/>
      <c r="F124" s="135"/>
      <c r="G124" s="135"/>
      <c r="H124" s="135"/>
      <c r="I124" s="135"/>
      <c r="J124" s="137"/>
      <c r="K124" s="138"/>
      <c r="L124" s="138">
        <f>SUM(L125:L130)</f>
        <v>121467.87833187878</v>
      </c>
      <c r="M124" s="139">
        <f>L124/$L$173</f>
        <v>0.09083253100225691</v>
      </c>
      <c r="N124" s="17"/>
      <c r="O124" s="140"/>
      <c r="P124" s="141"/>
      <c r="Q124" s="141"/>
      <c r="R124" s="138">
        <f>SUM(R125:R130)</f>
        <v>40496.49277729294</v>
      </c>
      <c r="S124" s="138">
        <f>SUM(S125:S130)</f>
        <v>40485.692777292934</v>
      </c>
      <c r="T124" s="138">
        <f>SUM(T125:T130)</f>
        <v>40485.692777292934</v>
      </c>
      <c r="U124" s="199">
        <f t="shared" si="15"/>
        <v>0</v>
      </c>
      <c r="V124" s="5"/>
    </row>
    <row r="125" spans="2:21" ht="12">
      <c r="B125" s="63" t="s">
        <v>75</v>
      </c>
      <c r="C125" s="35" t="s">
        <v>422</v>
      </c>
      <c r="D125" s="28" t="s">
        <v>152</v>
      </c>
      <c r="E125" s="30">
        <v>0.03333333</v>
      </c>
      <c r="F125" s="28">
        <v>1</v>
      </c>
      <c r="G125" s="28" t="s">
        <v>132</v>
      </c>
      <c r="H125" s="28">
        <v>24</v>
      </c>
      <c r="I125" s="28" t="s">
        <v>288</v>
      </c>
      <c r="J125" s="31"/>
      <c r="K125" s="32">
        <v>5700</v>
      </c>
      <c r="L125" s="32">
        <f aca="true" t="shared" si="22" ref="L125:L130">E125*F125*H125*K125</f>
        <v>4559.999544</v>
      </c>
      <c r="M125" s="68"/>
      <c r="N125" s="17"/>
      <c r="O125" s="97">
        <v>0.33333333333333337</v>
      </c>
      <c r="P125" s="98">
        <v>0.33333333333333337</v>
      </c>
      <c r="Q125" s="98">
        <v>0.33333333333333337</v>
      </c>
      <c r="R125" s="32">
        <f aca="true" t="shared" si="23" ref="R125:R130">L125*O125</f>
        <v>1519.9998480000002</v>
      </c>
      <c r="S125" s="32">
        <f aca="true" t="shared" si="24" ref="S125:S130">L125*P125</f>
        <v>1519.9998480000002</v>
      </c>
      <c r="T125" s="131">
        <f aca="true" t="shared" si="25" ref="T125:T130">L125*Q125</f>
        <v>1519.9998480000002</v>
      </c>
      <c r="U125" s="199">
        <f t="shared" si="15"/>
        <v>0</v>
      </c>
    </row>
    <row r="126" spans="2:21" ht="12">
      <c r="B126" s="63" t="s">
        <v>289</v>
      </c>
      <c r="C126" s="35" t="s">
        <v>287</v>
      </c>
      <c r="D126" s="28" t="s">
        <v>152</v>
      </c>
      <c r="E126" s="30">
        <v>0.33333333</v>
      </c>
      <c r="F126" s="28">
        <v>1</v>
      </c>
      <c r="G126" s="28" t="s">
        <v>132</v>
      </c>
      <c r="H126" s="28">
        <v>24</v>
      </c>
      <c r="I126" s="28" t="s">
        <v>288</v>
      </c>
      <c r="J126" s="31"/>
      <c r="K126" s="32">
        <v>4916.666715833334</v>
      </c>
      <c r="L126" s="32">
        <f t="shared" si="22"/>
        <v>39333.33333333333</v>
      </c>
      <c r="M126" s="68"/>
      <c r="N126" s="17"/>
      <c r="O126" s="97">
        <v>0.33333333333333337</v>
      </c>
      <c r="P126" s="98">
        <v>0.33333333333333337</v>
      </c>
      <c r="Q126" s="98">
        <v>0.33333333333333337</v>
      </c>
      <c r="R126" s="32">
        <f>L126*O126</f>
        <v>13111.111111111111</v>
      </c>
      <c r="S126" s="32">
        <f>L126*P126</f>
        <v>13111.111111111111</v>
      </c>
      <c r="T126" s="131">
        <f>L126*Q126</f>
        <v>13111.111111111111</v>
      </c>
      <c r="U126" s="199">
        <f>+L126-SUM(R126:T126)</f>
        <v>0</v>
      </c>
    </row>
    <row r="127" spans="2:21" ht="12">
      <c r="B127" s="63" t="s">
        <v>387</v>
      </c>
      <c r="C127" s="35" t="s">
        <v>417</v>
      </c>
      <c r="D127" s="28" t="s">
        <v>152</v>
      </c>
      <c r="E127" s="30">
        <v>0.06</v>
      </c>
      <c r="F127" s="28">
        <v>1</v>
      </c>
      <c r="G127" s="28" t="s">
        <v>132</v>
      </c>
      <c r="H127" s="28">
        <v>24</v>
      </c>
      <c r="I127" s="28" t="s">
        <v>288</v>
      </c>
      <c r="J127" s="31"/>
      <c r="K127" s="32">
        <v>7500</v>
      </c>
      <c r="L127" s="32">
        <f t="shared" si="22"/>
        <v>10800</v>
      </c>
      <c r="M127" s="68"/>
      <c r="N127" s="17"/>
      <c r="O127" s="99">
        <v>0.334</v>
      </c>
      <c r="P127" s="100">
        <v>0.333</v>
      </c>
      <c r="Q127" s="100">
        <v>0.333</v>
      </c>
      <c r="R127" s="34">
        <f t="shared" si="23"/>
        <v>3607.2000000000003</v>
      </c>
      <c r="S127" s="34">
        <f t="shared" si="24"/>
        <v>3596.4</v>
      </c>
      <c r="T127" s="82">
        <f t="shared" si="25"/>
        <v>3596.4</v>
      </c>
      <c r="U127" s="199">
        <f t="shared" si="15"/>
        <v>0</v>
      </c>
    </row>
    <row r="128" spans="2:61" s="39" customFormat="1" ht="12">
      <c r="B128" s="63" t="s">
        <v>390</v>
      </c>
      <c r="C128" s="143" t="s">
        <v>388</v>
      </c>
      <c r="D128" s="28" t="s">
        <v>152</v>
      </c>
      <c r="E128" s="30">
        <v>0.3</v>
      </c>
      <c r="F128" s="28">
        <v>1</v>
      </c>
      <c r="G128" s="28" t="s">
        <v>389</v>
      </c>
      <c r="H128" s="28">
        <v>24</v>
      </c>
      <c r="I128" s="28" t="s">
        <v>216</v>
      </c>
      <c r="J128" s="31">
        <v>6121</v>
      </c>
      <c r="K128" s="32">
        <f>J128/$K$8</f>
        <v>5564.545454545454</v>
      </c>
      <c r="L128" s="32">
        <f t="shared" si="22"/>
        <v>40064.727272727265</v>
      </c>
      <c r="M128" s="64"/>
      <c r="N128" s="17"/>
      <c r="O128" s="97">
        <v>0.33333333333333337</v>
      </c>
      <c r="P128" s="98">
        <v>0.33333333333333337</v>
      </c>
      <c r="Q128" s="98">
        <v>0.33333333333333337</v>
      </c>
      <c r="R128" s="32">
        <f t="shared" si="23"/>
        <v>13354.90909090909</v>
      </c>
      <c r="S128" s="32">
        <f t="shared" si="24"/>
        <v>13354.90909090909</v>
      </c>
      <c r="T128" s="131">
        <f t="shared" si="25"/>
        <v>13354.90909090909</v>
      </c>
      <c r="U128" s="199">
        <f t="shared" si="15"/>
        <v>0</v>
      </c>
      <c r="V128" s="5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2:61" s="39" customFormat="1" ht="12">
      <c r="B129" s="63" t="s">
        <v>391</v>
      </c>
      <c r="C129" s="130" t="s">
        <v>434</v>
      </c>
      <c r="D129" s="28" t="s">
        <v>152</v>
      </c>
      <c r="E129" s="30">
        <v>0.1</v>
      </c>
      <c r="F129" s="28">
        <v>1</v>
      </c>
      <c r="G129" s="28" t="s">
        <v>389</v>
      </c>
      <c r="H129" s="28">
        <v>24</v>
      </c>
      <c r="I129" s="28" t="s">
        <v>216</v>
      </c>
      <c r="J129" s="31">
        <v>6121</v>
      </c>
      <c r="K129" s="32">
        <f>J129/$K$8</f>
        <v>5564.545454545454</v>
      </c>
      <c r="L129" s="32">
        <f t="shared" si="22"/>
        <v>13354.909090909092</v>
      </c>
      <c r="M129" s="64"/>
      <c r="N129" s="17"/>
      <c r="O129" s="97">
        <v>0.33333333333333337</v>
      </c>
      <c r="P129" s="98">
        <v>0.33333333333333337</v>
      </c>
      <c r="Q129" s="98">
        <v>0.33333333333333337</v>
      </c>
      <c r="R129" s="32">
        <f t="shared" si="23"/>
        <v>4451.636363636365</v>
      </c>
      <c r="S129" s="32">
        <f t="shared" si="24"/>
        <v>4451.636363636365</v>
      </c>
      <c r="T129" s="131">
        <f t="shared" si="25"/>
        <v>4451.636363636365</v>
      </c>
      <c r="U129" s="199">
        <f t="shared" si="15"/>
        <v>0</v>
      </c>
      <c r="V129" s="5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2:22" ht="12">
      <c r="B130" s="63" t="s">
        <v>415</v>
      </c>
      <c r="C130" s="143" t="s">
        <v>428</v>
      </c>
      <c r="D130" s="28" t="s">
        <v>152</v>
      </c>
      <c r="E130" s="30">
        <v>0.1</v>
      </c>
      <c r="F130" s="28">
        <v>1</v>
      </c>
      <c r="G130" s="28" t="s">
        <v>132</v>
      </c>
      <c r="H130" s="28">
        <v>24</v>
      </c>
      <c r="I130" s="28" t="s">
        <v>133</v>
      </c>
      <c r="J130" s="31">
        <v>6121</v>
      </c>
      <c r="K130" s="32">
        <f>J130/$K$8</f>
        <v>5564.545454545454</v>
      </c>
      <c r="L130" s="32">
        <f t="shared" si="22"/>
        <v>13354.909090909092</v>
      </c>
      <c r="M130" s="68"/>
      <c r="N130" s="17"/>
      <c r="O130" s="97">
        <v>0.33333333333333337</v>
      </c>
      <c r="P130" s="98">
        <v>0.33333333333333337</v>
      </c>
      <c r="Q130" s="98">
        <v>0.33333333333333337</v>
      </c>
      <c r="R130" s="34">
        <f t="shared" si="23"/>
        <v>4451.636363636365</v>
      </c>
      <c r="S130" s="34">
        <f t="shared" si="24"/>
        <v>4451.636363636365</v>
      </c>
      <c r="T130" s="82">
        <f t="shared" si="25"/>
        <v>4451.636363636365</v>
      </c>
      <c r="U130" s="199">
        <f t="shared" si="15"/>
        <v>0</v>
      </c>
      <c r="V130" s="5"/>
    </row>
    <row r="131" spans="1:22" ht="12">
      <c r="A131" s="1" t="s">
        <v>8</v>
      </c>
      <c r="B131" s="162" t="s">
        <v>76</v>
      </c>
      <c r="C131" s="134" t="s">
        <v>149</v>
      </c>
      <c r="D131" s="135"/>
      <c r="E131" s="136">
        <v>1</v>
      </c>
      <c r="F131" s="135">
        <v>1</v>
      </c>
      <c r="G131" s="135" t="s">
        <v>132</v>
      </c>
      <c r="H131" s="135"/>
      <c r="I131" s="135" t="s">
        <v>133</v>
      </c>
      <c r="J131" s="137"/>
      <c r="K131" s="138"/>
      <c r="L131" s="138">
        <f>SUM(L132:L144)</f>
        <v>390787.63636363635</v>
      </c>
      <c r="M131" s="139">
        <f>L131/$L$173</f>
        <v>0.2922272997830312</v>
      </c>
      <c r="N131" s="17"/>
      <c r="O131" s="140"/>
      <c r="P131" s="141"/>
      <c r="Q131" s="141"/>
      <c r="R131" s="138">
        <f>SUM(R132:R145)</f>
        <v>130262.54545454546</v>
      </c>
      <c r="S131" s="138">
        <f>SUM(S132:S145)</f>
        <v>130262.54545454546</v>
      </c>
      <c r="T131" s="138">
        <f>SUM(T132:T145)</f>
        <v>130262.54545454546</v>
      </c>
      <c r="U131" s="199">
        <f t="shared" si="15"/>
        <v>0</v>
      </c>
      <c r="V131" s="5"/>
    </row>
    <row r="132" spans="2:61" s="39" customFormat="1" ht="12">
      <c r="B132" s="63" t="s">
        <v>77</v>
      </c>
      <c r="C132" s="163" t="s">
        <v>393</v>
      </c>
      <c r="D132" s="28" t="s">
        <v>152</v>
      </c>
      <c r="E132" s="30">
        <v>0.1</v>
      </c>
      <c r="F132" s="28">
        <v>1</v>
      </c>
      <c r="G132" s="28" t="s">
        <v>132</v>
      </c>
      <c r="H132" s="28">
        <v>24</v>
      </c>
      <c r="I132" s="28" t="s">
        <v>133</v>
      </c>
      <c r="J132" s="31">
        <v>4750</v>
      </c>
      <c r="K132" s="32">
        <f aca="true" t="shared" si="26" ref="K132:K144">J132/$K$8</f>
        <v>4318.181818181818</v>
      </c>
      <c r="L132" s="32">
        <f>E132*F132*H132*K132</f>
        <v>10363.636363636364</v>
      </c>
      <c r="M132" s="64"/>
      <c r="N132" s="17"/>
      <c r="O132" s="97">
        <v>0.33333333333333337</v>
      </c>
      <c r="P132" s="98">
        <v>0.33333333333333337</v>
      </c>
      <c r="Q132" s="98">
        <v>0.33333333333333337</v>
      </c>
      <c r="R132" s="32">
        <f>L132*$O$132</f>
        <v>3454.545454545455</v>
      </c>
      <c r="S132" s="32">
        <f>L132*$P$132</f>
        <v>3454.545454545455</v>
      </c>
      <c r="T132" s="131">
        <f>L132*$Q$132</f>
        <v>3454.545454545455</v>
      </c>
      <c r="U132" s="199">
        <f t="shared" si="15"/>
        <v>0</v>
      </c>
      <c r="V132" s="5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2:61" s="39" customFormat="1" ht="12">
      <c r="B133" s="63" t="s">
        <v>78</v>
      </c>
      <c r="C133" s="163" t="s">
        <v>394</v>
      </c>
      <c r="D133" s="28" t="s">
        <v>152</v>
      </c>
      <c r="E133" s="30">
        <v>0.1</v>
      </c>
      <c r="F133" s="28">
        <v>2</v>
      </c>
      <c r="G133" s="28" t="s">
        <v>132</v>
      </c>
      <c r="H133" s="28">
        <v>24</v>
      </c>
      <c r="I133" s="28" t="s">
        <v>133</v>
      </c>
      <c r="J133" s="31">
        <v>3962</v>
      </c>
      <c r="K133" s="32">
        <f t="shared" si="26"/>
        <v>3601.8181818181815</v>
      </c>
      <c r="L133" s="32">
        <f aca="true" t="shared" si="27" ref="L133:L144">E133*F133*H133*K133</f>
        <v>17288.727272727276</v>
      </c>
      <c r="M133" s="64"/>
      <c r="N133" s="17"/>
      <c r="O133" s="97">
        <v>0.33333333333333337</v>
      </c>
      <c r="P133" s="98">
        <v>0.33333333333333337</v>
      </c>
      <c r="Q133" s="98">
        <v>0.33333333333333337</v>
      </c>
      <c r="R133" s="32">
        <f aca="true" t="shared" si="28" ref="R133:R144">L133*$O$132</f>
        <v>5762.909090909093</v>
      </c>
      <c r="S133" s="32">
        <f aca="true" t="shared" si="29" ref="S133:S144">L133*$P$132</f>
        <v>5762.909090909093</v>
      </c>
      <c r="T133" s="131">
        <f aca="true" t="shared" si="30" ref="T133:T144">L133*$Q$132</f>
        <v>5762.909090909093</v>
      </c>
      <c r="U133" s="199">
        <f t="shared" si="15"/>
        <v>0</v>
      </c>
      <c r="V133" s="5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2:61" s="39" customFormat="1" ht="12">
      <c r="B134" s="63" t="s">
        <v>264</v>
      </c>
      <c r="C134" s="163" t="s">
        <v>392</v>
      </c>
      <c r="D134" s="28" t="s">
        <v>152</v>
      </c>
      <c r="E134" s="30">
        <v>1</v>
      </c>
      <c r="F134" s="28">
        <v>1</v>
      </c>
      <c r="G134" s="28" t="s">
        <v>132</v>
      </c>
      <c r="H134" s="28">
        <v>24</v>
      </c>
      <c r="I134" s="28" t="s">
        <v>133</v>
      </c>
      <c r="J134" s="31">
        <v>3962</v>
      </c>
      <c r="K134" s="32">
        <f t="shared" si="26"/>
        <v>3601.8181818181815</v>
      </c>
      <c r="L134" s="32">
        <f t="shared" si="27"/>
        <v>86443.63636363635</v>
      </c>
      <c r="M134" s="64"/>
      <c r="N134" s="17"/>
      <c r="O134" s="97">
        <v>0.33333333333333337</v>
      </c>
      <c r="P134" s="98">
        <v>0.33333333333333337</v>
      </c>
      <c r="Q134" s="98">
        <v>0.33333333333333337</v>
      </c>
      <c r="R134" s="32">
        <f t="shared" si="28"/>
        <v>28814.545454545456</v>
      </c>
      <c r="S134" s="32">
        <f t="shared" si="29"/>
        <v>28814.545454545456</v>
      </c>
      <c r="T134" s="131">
        <f t="shared" si="30"/>
        <v>28814.545454545456</v>
      </c>
      <c r="U134" s="199">
        <f t="shared" si="15"/>
        <v>0</v>
      </c>
      <c r="V134" s="5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2:61" s="39" customFormat="1" ht="12">
      <c r="B135" s="63" t="s">
        <v>265</v>
      </c>
      <c r="C135" s="163" t="s">
        <v>395</v>
      </c>
      <c r="D135" s="28" t="s">
        <v>152</v>
      </c>
      <c r="E135" s="30">
        <v>0.2</v>
      </c>
      <c r="F135" s="28">
        <v>1</v>
      </c>
      <c r="G135" s="28" t="s">
        <v>132</v>
      </c>
      <c r="H135" s="28">
        <v>24</v>
      </c>
      <c r="I135" s="28" t="s">
        <v>133</v>
      </c>
      <c r="J135" s="31">
        <v>2963</v>
      </c>
      <c r="K135" s="32">
        <f t="shared" si="26"/>
        <v>2693.6363636363635</v>
      </c>
      <c r="L135" s="32">
        <f t="shared" si="27"/>
        <v>12929.454545454546</v>
      </c>
      <c r="M135" s="64"/>
      <c r="N135" s="17"/>
      <c r="O135" s="97">
        <v>0.33333333333333337</v>
      </c>
      <c r="P135" s="98">
        <v>0.33333333333333337</v>
      </c>
      <c r="Q135" s="98">
        <v>0.33333333333333337</v>
      </c>
      <c r="R135" s="32">
        <f t="shared" si="28"/>
        <v>4309.818181818183</v>
      </c>
      <c r="S135" s="32">
        <f t="shared" si="29"/>
        <v>4309.818181818183</v>
      </c>
      <c r="T135" s="131">
        <f t="shared" si="30"/>
        <v>4309.818181818183</v>
      </c>
      <c r="U135" s="199">
        <f t="shared" si="15"/>
        <v>0</v>
      </c>
      <c r="V135" s="5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22" ht="12">
      <c r="A136" s="164"/>
      <c r="B136" s="63" t="s">
        <v>266</v>
      </c>
      <c r="C136" s="165" t="s">
        <v>396</v>
      </c>
      <c r="D136" s="37" t="s">
        <v>152</v>
      </c>
      <c r="E136" s="30">
        <v>0.2</v>
      </c>
      <c r="F136" s="28">
        <v>1</v>
      </c>
      <c r="G136" s="28" t="s">
        <v>132</v>
      </c>
      <c r="H136" s="28">
        <v>24</v>
      </c>
      <c r="I136" s="28" t="s">
        <v>133</v>
      </c>
      <c r="J136" s="31">
        <v>3962</v>
      </c>
      <c r="K136" s="32">
        <f t="shared" si="26"/>
        <v>3601.8181818181815</v>
      </c>
      <c r="L136" s="32">
        <f t="shared" si="27"/>
        <v>17288.727272727276</v>
      </c>
      <c r="M136" s="68"/>
      <c r="N136" s="17"/>
      <c r="O136" s="97">
        <v>0.33333333333333337</v>
      </c>
      <c r="P136" s="98">
        <v>0.33333333333333337</v>
      </c>
      <c r="Q136" s="98">
        <v>0.33333333333333337</v>
      </c>
      <c r="R136" s="32">
        <f t="shared" si="28"/>
        <v>5762.909090909093</v>
      </c>
      <c r="S136" s="32">
        <f t="shared" si="29"/>
        <v>5762.909090909093</v>
      </c>
      <c r="T136" s="131">
        <f t="shared" si="30"/>
        <v>5762.909090909093</v>
      </c>
      <c r="U136" s="199">
        <f t="shared" si="15"/>
        <v>0</v>
      </c>
      <c r="V136" s="5"/>
    </row>
    <row r="137" spans="1:22" ht="12">
      <c r="A137" s="164"/>
      <c r="B137" s="63" t="s">
        <v>267</v>
      </c>
      <c r="C137" s="165" t="s">
        <v>397</v>
      </c>
      <c r="D137" s="37" t="s">
        <v>152</v>
      </c>
      <c r="E137" s="30">
        <v>0.3</v>
      </c>
      <c r="F137" s="28">
        <v>1</v>
      </c>
      <c r="G137" s="28" t="s">
        <v>389</v>
      </c>
      <c r="H137" s="28">
        <v>24</v>
      </c>
      <c r="I137" s="28" t="s">
        <v>133</v>
      </c>
      <c r="J137" s="31">
        <v>2963</v>
      </c>
      <c r="K137" s="32">
        <f t="shared" si="26"/>
        <v>2693.6363636363635</v>
      </c>
      <c r="L137" s="32">
        <f t="shared" si="27"/>
        <v>19394.181818181816</v>
      </c>
      <c r="M137" s="68"/>
      <c r="N137" s="17"/>
      <c r="O137" s="97">
        <v>0.33333333333333337</v>
      </c>
      <c r="P137" s="98">
        <v>0.33333333333333337</v>
      </c>
      <c r="Q137" s="98">
        <v>0.33333333333333337</v>
      </c>
      <c r="R137" s="32">
        <f t="shared" si="28"/>
        <v>6464.727272727273</v>
      </c>
      <c r="S137" s="32">
        <f t="shared" si="29"/>
        <v>6464.727272727273</v>
      </c>
      <c r="T137" s="131">
        <f t="shared" si="30"/>
        <v>6464.727272727273</v>
      </c>
      <c r="U137" s="199">
        <f t="shared" si="15"/>
        <v>0</v>
      </c>
      <c r="V137" s="5"/>
    </row>
    <row r="138" spans="1:22" ht="12">
      <c r="A138" s="164"/>
      <c r="B138" s="63" t="s">
        <v>268</v>
      </c>
      <c r="C138" s="165" t="s">
        <v>398</v>
      </c>
      <c r="D138" s="37" t="s">
        <v>152</v>
      </c>
      <c r="E138" s="30">
        <v>0.1</v>
      </c>
      <c r="F138" s="28">
        <v>1</v>
      </c>
      <c r="G138" s="28" t="s">
        <v>132</v>
      </c>
      <c r="H138" s="28">
        <v>24</v>
      </c>
      <c r="I138" s="28" t="s">
        <v>133</v>
      </c>
      <c r="J138" s="31">
        <v>3962</v>
      </c>
      <c r="K138" s="32">
        <f t="shared" si="26"/>
        <v>3601.8181818181815</v>
      </c>
      <c r="L138" s="32">
        <f t="shared" si="27"/>
        <v>8644.363636363638</v>
      </c>
      <c r="M138" s="68"/>
      <c r="N138" s="17"/>
      <c r="O138" s="97">
        <v>0.33333333333333337</v>
      </c>
      <c r="P138" s="98">
        <v>0.33333333333333337</v>
      </c>
      <c r="Q138" s="98">
        <v>0.33333333333333337</v>
      </c>
      <c r="R138" s="32">
        <f t="shared" si="28"/>
        <v>2881.4545454545464</v>
      </c>
      <c r="S138" s="32">
        <f t="shared" si="29"/>
        <v>2881.4545454545464</v>
      </c>
      <c r="T138" s="131">
        <f t="shared" si="30"/>
        <v>2881.4545454545464</v>
      </c>
      <c r="U138" s="199">
        <f t="shared" si="15"/>
        <v>0</v>
      </c>
      <c r="V138" s="5"/>
    </row>
    <row r="139" spans="2:61" s="39" customFormat="1" ht="22.5">
      <c r="B139" s="63" t="s">
        <v>269</v>
      </c>
      <c r="C139" s="163" t="s">
        <v>399</v>
      </c>
      <c r="D139" s="28" t="s">
        <v>329</v>
      </c>
      <c r="E139" s="30">
        <v>0.2</v>
      </c>
      <c r="F139" s="28">
        <v>2</v>
      </c>
      <c r="G139" s="28" t="s">
        <v>132</v>
      </c>
      <c r="H139" s="28">
        <v>24</v>
      </c>
      <c r="I139" s="28" t="s">
        <v>133</v>
      </c>
      <c r="J139" s="31">
        <v>452</v>
      </c>
      <c r="K139" s="32">
        <f t="shared" si="26"/>
        <v>410.9090909090909</v>
      </c>
      <c r="L139" s="32">
        <f t="shared" si="27"/>
        <v>3944.727272727273</v>
      </c>
      <c r="M139" s="64"/>
      <c r="N139" s="17"/>
      <c r="O139" s="97">
        <v>0.33333333333333337</v>
      </c>
      <c r="P139" s="98">
        <v>0.33333333333333337</v>
      </c>
      <c r="Q139" s="98">
        <v>0.33333333333333337</v>
      </c>
      <c r="R139" s="32">
        <f t="shared" si="28"/>
        <v>1314.9090909090912</v>
      </c>
      <c r="S139" s="32">
        <f t="shared" si="29"/>
        <v>1314.9090909090912</v>
      </c>
      <c r="T139" s="131">
        <f t="shared" si="30"/>
        <v>1314.9090909090912</v>
      </c>
      <c r="U139" s="199">
        <f t="shared" si="15"/>
        <v>0</v>
      </c>
      <c r="V139" s="5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2:61" s="39" customFormat="1" ht="22.5">
      <c r="B140" s="63" t="s">
        <v>270</v>
      </c>
      <c r="C140" s="163" t="s">
        <v>400</v>
      </c>
      <c r="D140" s="28" t="s">
        <v>329</v>
      </c>
      <c r="E140" s="30">
        <v>0.5</v>
      </c>
      <c r="F140" s="28">
        <v>2</v>
      </c>
      <c r="G140" s="28" t="s">
        <v>132</v>
      </c>
      <c r="H140" s="28">
        <v>24</v>
      </c>
      <c r="I140" s="28" t="s">
        <v>133</v>
      </c>
      <c r="J140" s="31">
        <v>2962</v>
      </c>
      <c r="K140" s="32">
        <f t="shared" si="26"/>
        <v>2692.7272727272725</v>
      </c>
      <c r="L140" s="32">
        <f t="shared" si="27"/>
        <v>64625.454545454544</v>
      </c>
      <c r="M140" s="64"/>
      <c r="N140" s="17"/>
      <c r="O140" s="97">
        <v>0.33333333333333337</v>
      </c>
      <c r="P140" s="98">
        <v>0.33333333333333337</v>
      </c>
      <c r="Q140" s="98">
        <v>0.33333333333333337</v>
      </c>
      <c r="R140" s="32">
        <f t="shared" si="28"/>
        <v>21541.818181818184</v>
      </c>
      <c r="S140" s="32">
        <f t="shared" si="29"/>
        <v>21541.818181818184</v>
      </c>
      <c r="T140" s="131">
        <f t="shared" si="30"/>
        <v>21541.818181818184</v>
      </c>
      <c r="U140" s="199">
        <f t="shared" si="15"/>
        <v>0</v>
      </c>
      <c r="V140" s="5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2:61" s="39" customFormat="1" ht="22.5">
      <c r="B141" s="63" t="s">
        <v>271</v>
      </c>
      <c r="C141" s="163" t="s">
        <v>401</v>
      </c>
      <c r="D141" s="28" t="s">
        <v>329</v>
      </c>
      <c r="E141" s="30">
        <v>1</v>
      </c>
      <c r="F141" s="28">
        <v>2</v>
      </c>
      <c r="G141" s="28" t="s">
        <v>132</v>
      </c>
      <c r="H141" s="28">
        <v>24</v>
      </c>
      <c r="I141" s="28" t="s">
        <v>133</v>
      </c>
      <c r="J141" s="31">
        <v>1272</v>
      </c>
      <c r="K141" s="32">
        <f t="shared" si="26"/>
        <v>1156.3636363636363</v>
      </c>
      <c r="L141" s="32">
        <f t="shared" si="27"/>
        <v>55505.454545454544</v>
      </c>
      <c r="M141" s="64"/>
      <c r="N141" s="17"/>
      <c r="O141" s="97">
        <v>0.33333333333333337</v>
      </c>
      <c r="P141" s="98">
        <v>0.33333333333333337</v>
      </c>
      <c r="Q141" s="98">
        <v>0.33333333333333337</v>
      </c>
      <c r="R141" s="32">
        <f t="shared" si="28"/>
        <v>18501.818181818184</v>
      </c>
      <c r="S141" s="32">
        <f t="shared" si="29"/>
        <v>18501.818181818184</v>
      </c>
      <c r="T141" s="131">
        <f t="shared" si="30"/>
        <v>18501.818181818184</v>
      </c>
      <c r="U141" s="199">
        <f t="shared" si="15"/>
        <v>0</v>
      </c>
      <c r="V141" s="5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2:61" s="39" customFormat="1" ht="22.5">
      <c r="B142" s="63" t="s">
        <v>272</v>
      </c>
      <c r="C142" s="163" t="s">
        <v>402</v>
      </c>
      <c r="D142" s="28" t="s">
        <v>329</v>
      </c>
      <c r="E142" s="30">
        <v>0.5</v>
      </c>
      <c r="F142" s="28">
        <v>2</v>
      </c>
      <c r="G142" s="28" t="s">
        <v>132</v>
      </c>
      <c r="H142" s="28">
        <v>24</v>
      </c>
      <c r="I142" s="28" t="s">
        <v>133</v>
      </c>
      <c r="J142" s="31">
        <v>1272</v>
      </c>
      <c r="K142" s="32">
        <f t="shared" si="26"/>
        <v>1156.3636363636363</v>
      </c>
      <c r="L142" s="32">
        <f t="shared" si="27"/>
        <v>27752.727272727272</v>
      </c>
      <c r="M142" s="64"/>
      <c r="N142" s="17"/>
      <c r="O142" s="97">
        <v>0.33333333333333337</v>
      </c>
      <c r="P142" s="98">
        <v>0.33333333333333337</v>
      </c>
      <c r="Q142" s="98">
        <v>0.33333333333333337</v>
      </c>
      <c r="R142" s="32">
        <f t="shared" si="28"/>
        <v>9250.909090909092</v>
      </c>
      <c r="S142" s="32">
        <f t="shared" si="29"/>
        <v>9250.909090909092</v>
      </c>
      <c r="T142" s="131">
        <f t="shared" si="30"/>
        <v>9250.909090909092</v>
      </c>
      <c r="U142" s="199">
        <f aca="true" t="shared" si="31" ref="U142:U173">+L142-SUM(R142:T142)</f>
        <v>0</v>
      </c>
      <c r="V142" s="5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2:61" s="39" customFormat="1" ht="22.5">
      <c r="B143" s="63" t="s">
        <v>403</v>
      </c>
      <c r="C143" s="163" t="s">
        <v>404</v>
      </c>
      <c r="D143" s="28" t="s">
        <v>329</v>
      </c>
      <c r="E143" s="30">
        <v>1</v>
      </c>
      <c r="F143" s="28">
        <v>2</v>
      </c>
      <c r="G143" s="28" t="s">
        <v>132</v>
      </c>
      <c r="H143" s="28">
        <v>24</v>
      </c>
      <c r="I143" s="28" t="s">
        <v>133</v>
      </c>
      <c r="J143" s="31">
        <v>1272</v>
      </c>
      <c r="K143" s="32">
        <f t="shared" si="26"/>
        <v>1156.3636363636363</v>
      </c>
      <c r="L143" s="32">
        <f t="shared" si="27"/>
        <v>55505.454545454544</v>
      </c>
      <c r="M143" s="64"/>
      <c r="N143" s="17"/>
      <c r="O143" s="97">
        <v>0.33333333333333337</v>
      </c>
      <c r="P143" s="98">
        <v>0.33333333333333337</v>
      </c>
      <c r="Q143" s="98">
        <v>0.33333333333333337</v>
      </c>
      <c r="R143" s="32">
        <f t="shared" si="28"/>
        <v>18501.818181818184</v>
      </c>
      <c r="S143" s="32">
        <f t="shared" si="29"/>
        <v>18501.818181818184</v>
      </c>
      <c r="T143" s="131">
        <f t="shared" si="30"/>
        <v>18501.818181818184</v>
      </c>
      <c r="U143" s="199">
        <f t="shared" si="31"/>
        <v>0</v>
      </c>
      <c r="V143" s="5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22" ht="22.5">
      <c r="A144" s="164"/>
      <c r="B144" s="63" t="s">
        <v>405</v>
      </c>
      <c r="C144" s="165" t="s">
        <v>406</v>
      </c>
      <c r="D144" s="28" t="s">
        <v>329</v>
      </c>
      <c r="E144" s="30">
        <v>0.2</v>
      </c>
      <c r="F144" s="28">
        <v>2</v>
      </c>
      <c r="G144" s="28" t="s">
        <v>132</v>
      </c>
      <c r="H144" s="28">
        <v>24</v>
      </c>
      <c r="I144" s="28" t="s">
        <v>133</v>
      </c>
      <c r="J144" s="31">
        <v>1272</v>
      </c>
      <c r="K144" s="32">
        <f t="shared" si="26"/>
        <v>1156.3636363636363</v>
      </c>
      <c r="L144" s="32">
        <f t="shared" si="27"/>
        <v>11101.09090909091</v>
      </c>
      <c r="M144" s="68"/>
      <c r="N144" s="17"/>
      <c r="O144" s="97">
        <v>0.33333333333333337</v>
      </c>
      <c r="P144" s="98">
        <v>0.33333333333333337</v>
      </c>
      <c r="Q144" s="98">
        <v>0.33333333333333337</v>
      </c>
      <c r="R144" s="32">
        <f t="shared" si="28"/>
        <v>3700.363636363637</v>
      </c>
      <c r="S144" s="32">
        <f t="shared" si="29"/>
        <v>3700.363636363637</v>
      </c>
      <c r="T144" s="131">
        <f t="shared" si="30"/>
        <v>3700.363636363637</v>
      </c>
      <c r="U144" s="199">
        <f t="shared" si="31"/>
        <v>0</v>
      </c>
      <c r="V144" s="5"/>
    </row>
    <row r="145" spans="2:22" ht="12" hidden="1" outlineLevel="1">
      <c r="B145" s="133" t="s">
        <v>79</v>
      </c>
      <c r="C145" s="134" t="s">
        <v>150</v>
      </c>
      <c r="D145" s="135"/>
      <c r="E145" s="136">
        <v>1</v>
      </c>
      <c r="F145" s="135">
        <v>2</v>
      </c>
      <c r="G145" s="135"/>
      <c r="H145" s="135"/>
      <c r="I145" s="135"/>
      <c r="J145" s="137">
        <v>699</v>
      </c>
      <c r="K145" s="138"/>
      <c r="L145" s="138">
        <f>SUM(L146:L147)</f>
        <v>0</v>
      </c>
      <c r="M145" s="166">
        <f>SUM(M146:M147)</f>
        <v>0</v>
      </c>
      <c r="N145" s="147"/>
      <c r="O145" s="138"/>
      <c r="P145" s="138"/>
      <c r="Q145" s="138"/>
      <c r="R145" s="138"/>
      <c r="S145" s="138"/>
      <c r="T145" s="138"/>
      <c r="U145" s="199">
        <f t="shared" si="31"/>
        <v>0</v>
      </c>
      <c r="V145" s="5"/>
    </row>
    <row r="146" spans="2:22" ht="12" hidden="1" outlineLevel="1">
      <c r="B146" s="63"/>
      <c r="C146" s="36"/>
      <c r="D146" s="37"/>
      <c r="E146" s="38"/>
      <c r="F146" s="28"/>
      <c r="G146" s="28"/>
      <c r="H146" s="28"/>
      <c r="I146" s="28"/>
      <c r="J146" s="31"/>
      <c r="K146" s="32"/>
      <c r="L146" s="32"/>
      <c r="N146" s="164"/>
      <c r="O146" s="167"/>
      <c r="P146" s="167"/>
      <c r="Q146" s="167"/>
      <c r="R146" s="167"/>
      <c r="S146" s="167"/>
      <c r="T146" s="167"/>
      <c r="U146" s="199">
        <f t="shared" si="31"/>
        <v>0</v>
      </c>
      <c r="V146" s="5"/>
    </row>
    <row r="147" spans="2:61" s="39" customFormat="1" ht="12" hidden="1" outlineLevel="1">
      <c r="B147" s="63"/>
      <c r="C147" s="36"/>
      <c r="D147" s="37"/>
      <c r="E147" s="38"/>
      <c r="F147" s="28"/>
      <c r="G147" s="28"/>
      <c r="H147" s="28"/>
      <c r="I147" s="28"/>
      <c r="J147" s="31"/>
      <c r="K147" s="32"/>
      <c r="L147" s="32"/>
      <c r="M147" s="64"/>
      <c r="N147" s="17"/>
      <c r="O147" s="168"/>
      <c r="P147" s="169"/>
      <c r="Q147" s="169"/>
      <c r="R147" s="170"/>
      <c r="S147" s="170"/>
      <c r="T147" s="171"/>
      <c r="U147" s="199">
        <f t="shared" si="31"/>
        <v>0</v>
      </c>
      <c r="V147" s="5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22" ht="12" collapsed="1">
      <c r="A148" s="1" t="s">
        <v>8</v>
      </c>
      <c r="B148" s="133" t="s">
        <v>82</v>
      </c>
      <c r="C148" s="134" t="s">
        <v>151</v>
      </c>
      <c r="D148" s="135"/>
      <c r="E148" s="136"/>
      <c r="F148" s="135"/>
      <c r="G148" s="135"/>
      <c r="H148" s="135"/>
      <c r="I148" s="135"/>
      <c r="J148" s="137"/>
      <c r="K148" s="138"/>
      <c r="L148" s="138">
        <f>SUM(L149:L150)</f>
        <v>24965.454545454544</v>
      </c>
      <c r="M148" s="139"/>
      <c r="N148" s="17"/>
      <c r="O148" s="140"/>
      <c r="P148" s="141"/>
      <c r="Q148" s="141"/>
      <c r="R148" s="138">
        <f>SUM(R149:R150)</f>
        <v>8321.818181818182</v>
      </c>
      <c r="S148" s="138">
        <f>SUM(S149:S150)</f>
        <v>8321.818181818182</v>
      </c>
      <c r="T148" s="138">
        <f>SUM(T149:T150)</f>
        <v>8321.818181818182</v>
      </c>
      <c r="U148" s="199">
        <f t="shared" si="31"/>
        <v>0</v>
      </c>
      <c r="V148" s="5"/>
    </row>
    <row r="149" spans="2:61" s="39" customFormat="1" ht="22.5">
      <c r="B149" s="63" t="s">
        <v>83</v>
      </c>
      <c r="C149" s="163" t="s">
        <v>407</v>
      </c>
      <c r="D149" s="28" t="s">
        <v>152</v>
      </c>
      <c r="E149" s="30">
        <v>1</v>
      </c>
      <c r="F149" s="28">
        <v>2</v>
      </c>
      <c r="G149" s="28" t="s">
        <v>303</v>
      </c>
      <c r="H149" s="28">
        <v>2</v>
      </c>
      <c r="I149" s="28" t="s">
        <v>308</v>
      </c>
      <c r="J149" s="31">
        <v>6000</v>
      </c>
      <c r="K149" s="32">
        <f>J149/$K$8</f>
        <v>5454.545454545454</v>
      </c>
      <c r="L149" s="32">
        <f>E149*F149*H149*K149</f>
        <v>21818.181818181816</v>
      </c>
      <c r="M149" s="64"/>
      <c r="N149" s="17"/>
      <c r="O149" s="97">
        <v>0.33333333333333337</v>
      </c>
      <c r="P149" s="98">
        <v>0.33333333333333337</v>
      </c>
      <c r="Q149" s="98">
        <v>0.33333333333333337</v>
      </c>
      <c r="R149" s="34">
        <f>L149*O149</f>
        <v>7272.727272727273</v>
      </c>
      <c r="S149" s="34">
        <f>L149*P149</f>
        <v>7272.727272727273</v>
      </c>
      <c r="T149" s="82">
        <f>L149*Q149</f>
        <v>7272.727272727273</v>
      </c>
      <c r="U149" s="199">
        <f t="shared" si="31"/>
        <v>0</v>
      </c>
      <c r="V149" s="5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130" s="39" customFormat="1" ht="12">
      <c r="A150" s="1"/>
      <c r="B150" s="63" t="s">
        <v>84</v>
      </c>
      <c r="C150" s="29" t="s">
        <v>408</v>
      </c>
      <c r="D150" s="28" t="s">
        <v>152</v>
      </c>
      <c r="E150" s="30">
        <v>1</v>
      </c>
      <c r="F150" s="28">
        <v>1</v>
      </c>
      <c r="G150" s="28" t="s">
        <v>218</v>
      </c>
      <c r="H150" s="28">
        <v>2</v>
      </c>
      <c r="I150" s="28" t="s">
        <v>308</v>
      </c>
      <c r="J150" s="31">
        <v>1731</v>
      </c>
      <c r="K150" s="32">
        <f>J150/$K$8</f>
        <v>1573.6363636363635</v>
      </c>
      <c r="L150" s="32">
        <f>E150*F150*H150*K150</f>
        <v>3147.272727272727</v>
      </c>
      <c r="M150" s="64"/>
      <c r="N150" s="17"/>
      <c r="O150" s="97">
        <v>0.33333333333333337</v>
      </c>
      <c r="P150" s="98">
        <v>0.33333333333333337</v>
      </c>
      <c r="Q150" s="98">
        <v>0.33333333333333337</v>
      </c>
      <c r="R150" s="34">
        <f>L150*O150</f>
        <v>1049.0909090909092</v>
      </c>
      <c r="S150" s="34">
        <f>L150*P150</f>
        <v>1049.0909090909092</v>
      </c>
      <c r="T150" s="82">
        <f>L150*Q150</f>
        <v>1049.0909090909092</v>
      </c>
      <c r="U150" s="199">
        <f t="shared" si="31"/>
        <v>0</v>
      </c>
      <c r="V150" s="5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22" ht="12" hidden="1" outlineLevel="1">
      <c r="A151" s="1" t="s">
        <v>8</v>
      </c>
      <c r="B151" s="133" t="s">
        <v>85</v>
      </c>
      <c r="C151" s="134" t="s">
        <v>131</v>
      </c>
      <c r="D151" s="135"/>
      <c r="E151" s="136"/>
      <c r="F151" s="135"/>
      <c r="G151" s="135"/>
      <c r="H151" s="135"/>
      <c r="I151" s="135"/>
      <c r="J151" s="137"/>
      <c r="K151" s="138"/>
      <c r="L151" s="138">
        <f>SUM(L153:L153)</f>
        <v>0</v>
      </c>
      <c r="M151" s="139"/>
      <c r="N151" s="17"/>
      <c r="O151" s="140"/>
      <c r="P151" s="141"/>
      <c r="Q151" s="141"/>
      <c r="R151" s="138">
        <f>SUM(R153:R153)</f>
        <v>0</v>
      </c>
      <c r="S151" s="138">
        <f>SUM(S153:S153)</f>
        <v>0</v>
      </c>
      <c r="T151" s="142">
        <f>SUM(T153:T153)</f>
        <v>0</v>
      </c>
      <c r="U151" s="199">
        <f t="shared" si="31"/>
        <v>0</v>
      </c>
      <c r="V151" s="5"/>
    </row>
    <row r="152" spans="1:130" s="39" customFormat="1" ht="12" hidden="1" outlineLevel="1">
      <c r="A152" s="1"/>
      <c r="B152" s="63" t="s">
        <v>86</v>
      </c>
      <c r="C152" s="29"/>
      <c r="D152" s="28"/>
      <c r="E152" s="30"/>
      <c r="F152" s="28"/>
      <c r="G152" s="28"/>
      <c r="H152" s="28"/>
      <c r="I152" s="28"/>
      <c r="J152" s="31"/>
      <c r="K152" s="32">
        <v>0</v>
      </c>
      <c r="L152" s="32">
        <f>E152*F152*H152*K152</f>
        <v>0</v>
      </c>
      <c r="M152" s="64"/>
      <c r="N152" s="17"/>
      <c r="O152" s="97"/>
      <c r="P152" s="98"/>
      <c r="Q152" s="98"/>
      <c r="R152" s="34">
        <f aca="true" t="shared" si="32" ref="R152:T153">L152*O152</f>
        <v>0</v>
      </c>
      <c r="S152" s="34">
        <f t="shared" si="32"/>
        <v>0</v>
      </c>
      <c r="T152" s="82">
        <f t="shared" si="32"/>
        <v>0</v>
      </c>
      <c r="U152" s="199">
        <f t="shared" si="31"/>
        <v>0</v>
      </c>
      <c r="V152" s="5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s="39" customFormat="1" ht="12" hidden="1" outlineLevel="1">
      <c r="A153" s="1"/>
      <c r="B153" s="63" t="s">
        <v>87</v>
      </c>
      <c r="C153" s="29"/>
      <c r="D153" s="28"/>
      <c r="E153" s="30"/>
      <c r="F153" s="28"/>
      <c r="G153" s="28"/>
      <c r="H153" s="28"/>
      <c r="I153" s="28"/>
      <c r="J153" s="31"/>
      <c r="K153" s="32">
        <v>0</v>
      </c>
      <c r="L153" s="32">
        <f>E153*F153*H153*K153</f>
        <v>0</v>
      </c>
      <c r="M153" s="64"/>
      <c r="N153" s="17"/>
      <c r="O153" s="97"/>
      <c r="P153" s="98"/>
      <c r="Q153" s="98"/>
      <c r="R153" s="34">
        <f t="shared" si="32"/>
        <v>0</v>
      </c>
      <c r="S153" s="34">
        <f t="shared" si="32"/>
        <v>0</v>
      </c>
      <c r="T153" s="82">
        <f t="shared" si="32"/>
        <v>0</v>
      </c>
      <c r="U153" s="199">
        <f t="shared" si="31"/>
        <v>0</v>
      </c>
      <c r="V153" s="5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s="19" customFormat="1" ht="12" collapsed="1">
      <c r="A154" s="1" t="s">
        <v>8</v>
      </c>
      <c r="B154" s="152" t="s">
        <v>88</v>
      </c>
      <c r="C154" s="153" t="s">
        <v>139</v>
      </c>
      <c r="D154" s="154"/>
      <c r="E154" s="155"/>
      <c r="F154" s="155"/>
      <c r="G154" s="155"/>
      <c r="H154" s="155"/>
      <c r="I154" s="155"/>
      <c r="J154" s="156"/>
      <c r="K154" s="157"/>
      <c r="L154" s="157">
        <f>L155+L158+L161+L164+L167</f>
        <v>38865.333333325005</v>
      </c>
      <c r="M154" s="172">
        <f>L154/$L$173</f>
        <v>0.029063128815561074</v>
      </c>
      <c r="N154" s="17"/>
      <c r="O154" s="159"/>
      <c r="P154" s="160"/>
      <c r="Q154" s="160"/>
      <c r="R154" s="157">
        <f>R155+R158+R161+R164</f>
        <v>12955.111111108334</v>
      </c>
      <c r="S154" s="157">
        <f>S155+S158+S161+S164</f>
        <v>12955.111111108334</v>
      </c>
      <c r="T154" s="157">
        <f>T155+T158+T161+T164</f>
        <v>12955.111111108334</v>
      </c>
      <c r="U154" s="199">
        <f t="shared" si="31"/>
        <v>0</v>
      </c>
      <c r="V154" s="5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22" ht="12">
      <c r="A155" s="1" t="s">
        <v>8</v>
      </c>
      <c r="B155" s="133" t="s">
        <v>89</v>
      </c>
      <c r="C155" s="134" t="s">
        <v>140</v>
      </c>
      <c r="D155" s="135"/>
      <c r="E155" s="136"/>
      <c r="F155" s="135"/>
      <c r="G155" s="135"/>
      <c r="H155" s="135"/>
      <c r="I155" s="135"/>
      <c r="J155" s="137"/>
      <c r="K155" s="138"/>
      <c r="L155" s="138">
        <f>SUM(L156:L157)</f>
        <v>450</v>
      </c>
      <c r="M155" s="139"/>
      <c r="N155" s="17"/>
      <c r="O155" s="140"/>
      <c r="P155" s="141"/>
      <c r="Q155" s="141"/>
      <c r="R155" s="138">
        <f>SUM(R156:R157)</f>
        <v>150.00000000000003</v>
      </c>
      <c r="S155" s="138">
        <f>SUM(S156:S157)</f>
        <v>150.00000000000003</v>
      </c>
      <c r="T155" s="142">
        <f>SUM(T156:T157)</f>
        <v>150.00000000000003</v>
      </c>
      <c r="U155" s="199">
        <f t="shared" si="31"/>
        <v>0</v>
      </c>
      <c r="V155" s="5"/>
    </row>
    <row r="156" spans="2:22" ht="12">
      <c r="B156" s="63" t="s">
        <v>90</v>
      </c>
      <c r="C156" s="35" t="s">
        <v>141</v>
      </c>
      <c r="D156" s="28" t="s">
        <v>152</v>
      </c>
      <c r="E156" s="30">
        <v>1</v>
      </c>
      <c r="F156" s="28">
        <v>3</v>
      </c>
      <c r="G156" s="28" t="s">
        <v>162</v>
      </c>
      <c r="H156" s="28">
        <v>1</v>
      </c>
      <c r="I156" s="28" t="s">
        <v>164</v>
      </c>
      <c r="J156" s="31"/>
      <c r="K156" s="32">
        <v>150</v>
      </c>
      <c r="L156" s="32">
        <f>E156*F156*H156*K156</f>
        <v>450</v>
      </c>
      <c r="M156" s="64"/>
      <c r="N156" s="17"/>
      <c r="O156" s="97">
        <v>0.33333333333333337</v>
      </c>
      <c r="P156" s="98">
        <v>0.33333333333333337</v>
      </c>
      <c r="Q156" s="98">
        <v>0.33333333333333337</v>
      </c>
      <c r="R156" s="34">
        <f>$L$156*O156</f>
        <v>150.00000000000003</v>
      </c>
      <c r="S156" s="34">
        <f>$L$156*P156</f>
        <v>150.00000000000003</v>
      </c>
      <c r="T156" s="34">
        <f>$L$156*Q156</f>
        <v>150.00000000000003</v>
      </c>
      <c r="U156" s="199">
        <f t="shared" si="31"/>
        <v>0</v>
      </c>
      <c r="V156" s="5"/>
    </row>
    <row r="157" spans="2:22" ht="12">
      <c r="B157" s="63" t="s">
        <v>91</v>
      </c>
      <c r="C157" s="35" t="s">
        <v>142</v>
      </c>
      <c r="D157" s="28"/>
      <c r="E157" s="30">
        <v>1</v>
      </c>
      <c r="F157" s="28">
        <v>1</v>
      </c>
      <c r="G157" s="28" t="s">
        <v>409</v>
      </c>
      <c r="H157" s="28">
        <v>12</v>
      </c>
      <c r="I157" s="28" t="s">
        <v>133</v>
      </c>
      <c r="J157" s="31"/>
      <c r="K157" s="32">
        <v>0</v>
      </c>
      <c r="L157" s="32">
        <f>E157*F157*H157*K157</f>
        <v>0</v>
      </c>
      <c r="M157" s="64"/>
      <c r="N157" s="17"/>
      <c r="O157" s="97"/>
      <c r="P157" s="98"/>
      <c r="Q157" s="98"/>
      <c r="R157" s="34">
        <f>L157*O157</f>
        <v>0</v>
      </c>
      <c r="S157" s="34">
        <f>M157*P157</f>
        <v>0</v>
      </c>
      <c r="T157" s="82">
        <f>N157*Q157</f>
        <v>0</v>
      </c>
      <c r="U157" s="199">
        <f t="shared" si="31"/>
        <v>0</v>
      </c>
      <c r="V157" s="5"/>
    </row>
    <row r="158" spans="1:22" ht="12">
      <c r="A158" s="1" t="s">
        <v>8</v>
      </c>
      <c r="B158" s="133" t="s">
        <v>92</v>
      </c>
      <c r="C158" s="134" t="s">
        <v>143</v>
      </c>
      <c r="D158" s="135"/>
      <c r="E158" s="136"/>
      <c r="F158" s="135"/>
      <c r="G158" s="135"/>
      <c r="H158" s="135"/>
      <c r="I158" s="135"/>
      <c r="J158" s="137"/>
      <c r="K158" s="138"/>
      <c r="L158" s="138">
        <f>SUM(L159:L160)</f>
        <v>21000</v>
      </c>
      <c r="M158" s="139"/>
      <c r="N158" s="17"/>
      <c r="O158" s="140"/>
      <c r="P158" s="141"/>
      <c r="Q158" s="141"/>
      <c r="R158" s="138">
        <f>SUM(R159:R160)</f>
        <v>7000</v>
      </c>
      <c r="S158" s="138">
        <f>SUM(S159:S160)</f>
        <v>7000</v>
      </c>
      <c r="T158" s="138">
        <f>SUM(T159:T160)</f>
        <v>7000</v>
      </c>
      <c r="U158" s="199">
        <f t="shared" si="31"/>
        <v>0</v>
      </c>
      <c r="V158" s="5"/>
    </row>
    <row r="159" spans="2:22" ht="12">
      <c r="B159" s="63" t="s">
        <v>93</v>
      </c>
      <c r="C159" s="35" t="s">
        <v>157</v>
      </c>
      <c r="D159" s="30" t="s">
        <v>152</v>
      </c>
      <c r="E159" s="30">
        <v>1</v>
      </c>
      <c r="F159" s="28">
        <v>1</v>
      </c>
      <c r="G159" s="28" t="s">
        <v>160</v>
      </c>
      <c r="H159" s="28">
        <v>1</v>
      </c>
      <c r="I159" s="28" t="s">
        <v>164</v>
      </c>
      <c r="J159" s="31"/>
      <c r="K159" s="32">
        <v>8500</v>
      </c>
      <c r="L159" s="32">
        <f>E159*F159*H159*K159</f>
        <v>8500</v>
      </c>
      <c r="M159" s="64"/>
      <c r="N159" s="17"/>
      <c r="O159" s="97">
        <v>0.33333333333333337</v>
      </c>
      <c r="P159" s="98">
        <v>0.33333333333333337</v>
      </c>
      <c r="Q159" s="98">
        <v>0.33333333333333337</v>
      </c>
      <c r="R159" s="34">
        <f>$L$159*O159</f>
        <v>2833.3333333333335</v>
      </c>
      <c r="S159" s="34">
        <f>$L$159*P159</f>
        <v>2833.3333333333335</v>
      </c>
      <c r="T159" s="34">
        <f>$L$159*Q159</f>
        <v>2833.3333333333335</v>
      </c>
      <c r="U159" s="199">
        <f t="shared" si="31"/>
        <v>0</v>
      </c>
      <c r="V159" s="5"/>
    </row>
    <row r="160" spans="2:22" ht="12">
      <c r="B160" s="63" t="s">
        <v>156</v>
      </c>
      <c r="C160" s="35" t="s">
        <v>158</v>
      </c>
      <c r="D160" s="30" t="s">
        <v>152</v>
      </c>
      <c r="E160" s="30">
        <v>1</v>
      </c>
      <c r="F160" s="28">
        <v>1</v>
      </c>
      <c r="G160" s="28" t="s">
        <v>161</v>
      </c>
      <c r="H160" s="28">
        <v>1</v>
      </c>
      <c r="I160" s="28" t="s">
        <v>164</v>
      </c>
      <c r="J160" s="31"/>
      <c r="K160" s="32">
        <v>12500</v>
      </c>
      <c r="L160" s="32">
        <f>E160*F160*H160*K160</f>
        <v>12500</v>
      </c>
      <c r="M160" s="64"/>
      <c r="N160" s="17"/>
      <c r="O160" s="97">
        <v>0.33333333333333337</v>
      </c>
      <c r="P160" s="98">
        <v>0.33333333333333337</v>
      </c>
      <c r="Q160" s="98">
        <v>0.33333333333333337</v>
      </c>
      <c r="R160" s="34">
        <f>$L$160*O160</f>
        <v>4166.666666666667</v>
      </c>
      <c r="S160" s="34">
        <f>$L$160*P160</f>
        <v>4166.666666666667</v>
      </c>
      <c r="T160" s="34">
        <f>$L$160*Q160</f>
        <v>4166.666666666667</v>
      </c>
      <c r="U160" s="199">
        <f t="shared" si="31"/>
        <v>0</v>
      </c>
      <c r="V160" s="5"/>
    </row>
    <row r="161" spans="1:22" ht="12">
      <c r="A161" s="1" t="s">
        <v>8</v>
      </c>
      <c r="B161" s="133" t="s">
        <v>94</v>
      </c>
      <c r="C161" s="134" t="s">
        <v>144</v>
      </c>
      <c r="D161" s="135"/>
      <c r="E161" s="136"/>
      <c r="F161" s="135"/>
      <c r="G161" s="135"/>
      <c r="H161" s="135"/>
      <c r="I161" s="135"/>
      <c r="J161" s="137"/>
      <c r="K161" s="138"/>
      <c r="L161" s="138">
        <f>SUM(L162:L163)</f>
        <v>7500</v>
      </c>
      <c r="M161" s="139"/>
      <c r="N161" s="17"/>
      <c r="O161" s="140"/>
      <c r="P161" s="141"/>
      <c r="Q161" s="141"/>
      <c r="R161" s="138">
        <f>SUM(R162:R163)</f>
        <v>2500</v>
      </c>
      <c r="S161" s="138">
        <f>SUM(S162:S163)</f>
        <v>2500</v>
      </c>
      <c r="T161" s="138">
        <f>SUM(T162:T163)</f>
        <v>2500</v>
      </c>
      <c r="U161" s="199">
        <f t="shared" si="31"/>
        <v>0</v>
      </c>
      <c r="V161" s="5"/>
    </row>
    <row r="162" spans="2:22" ht="12">
      <c r="B162" s="63" t="s">
        <v>95</v>
      </c>
      <c r="C162" s="35" t="s">
        <v>144</v>
      </c>
      <c r="D162" s="30" t="s">
        <v>152</v>
      </c>
      <c r="E162" s="30">
        <v>1</v>
      </c>
      <c r="F162" s="28">
        <v>2</v>
      </c>
      <c r="G162" s="28" t="s">
        <v>3</v>
      </c>
      <c r="H162" s="28">
        <v>1</v>
      </c>
      <c r="I162" s="28" t="s">
        <v>164</v>
      </c>
      <c r="J162" s="31"/>
      <c r="K162" s="32">
        <v>2500</v>
      </c>
      <c r="L162" s="32">
        <f>E162*F162*H162*K162</f>
        <v>5000</v>
      </c>
      <c r="M162" s="64"/>
      <c r="N162" s="17"/>
      <c r="O162" s="97">
        <v>0.33333333333333337</v>
      </c>
      <c r="P162" s="98">
        <v>0.33333333333333337</v>
      </c>
      <c r="Q162" s="98">
        <v>0.33333333333333337</v>
      </c>
      <c r="R162" s="34">
        <f>O162*L162</f>
        <v>1666.6666666666667</v>
      </c>
      <c r="S162" s="34">
        <f>$L$162*P162</f>
        <v>1666.6666666666667</v>
      </c>
      <c r="T162" s="34">
        <f>$L$162*Q162</f>
        <v>1666.6666666666667</v>
      </c>
      <c r="U162" s="199">
        <f t="shared" si="31"/>
        <v>0</v>
      </c>
      <c r="V162" s="5"/>
    </row>
    <row r="163" spans="2:21" ht="12">
      <c r="B163" s="63" t="s">
        <v>290</v>
      </c>
      <c r="C163" s="35" t="s">
        <v>291</v>
      </c>
      <c r="D163" s="28" t="s">
        <v>152</v>
      </c>
      <c r="E163" s="30">
        <v>1</v>
      </c>
      <c r="F163" s="28">
        <v>1</v>
      </c>
      <c r="G163" s="28" t="s">
        <v>3</v>
      </c>
      <c r="H163" s="28">
        <v>1</v>
      </c>
      <c r="I163" s="28" t="s">
        <v>164</v>
      </c>
      <c r="J163" s="31"/>
      <c r="K163" s="32">
        <v>2500</v>
      </c>
      <c r="L163" s="32">
        <f>E163*F163*H163*K163</f>
        <v>2500</v>
      </c>
      <c r="M163" s="64"/>
      <c r="N163" s="17"/>
      <c r="O163" s="97">
        <v>0.33333333333333337</v>
      </c>
      <c r="P163" s="98">
        <v>0.33333333333333337</v>
      </c>
      <c r="Q163" s="98">
        <v>0.33333333333333337</v>
      </c>
      <c r="R163" s="34">
        <f>O163*L163</f>
        <v>833.3333333333334</v>
      </c>
      <c r="S163" s="34">
        <f>P163*L163</f>
        <v>833.3333333333334</v>
      </c>
      <c r="T163" s="34">
        <f>Q163*L163</f>
        <v>833.3333333333334</v>
      </c>
      <c r="U163" s="199">
        <f t="shared" si="31"/>
        <v>0</v>
      </c>
    </row>
    <row r="164" spans="1:22" ht="12">
      <c r="A164" s="1" t="s">
        <v>8</v>
      </c>
      <c r="B164" s="133" t="s">
        <v>96</v>
      </c>
      <c r="C164" s="134" t="s">
        <v>145</v>
      </c>
      <c r="D164" s="135"/>
      <c r="E164" s="136"/>
      <c r="F164" s="135"/>
      <c r="G164" s="135"/>
      <c r="H164" s="135"/>
      <c r="I164" s="135"/>
      <c r="J164" s="137"/>
      <c r="K164" s="138"/>
      <c r="L164" s="138">
        <f>SUM(L165:L166)</f>
        <v>9915.333333325001</v>
      </c>
      <c r="M164" s="139"/>
      <c r="N164" s="17"/>
      <c r="O164" s="140"/>
      <c r="P164" s="141"/>
      <c r="Q164" s="141"/>
      <c r="R164" s="138">
        <f>SUM(R165:R166)</f>
        <v>3305.111111108334</v>
      </c>
      <c r="S164" s="138">
        <f>SUM(S165:S166)</f>
        <v>3305.111111108334</v>
      </c>
      <c r="T164" s="138">
        <f>SUM(T165:T166)</f>
        <v>3305.111111108334</v>
      </c>
      <c r="U164" s="199">
        <f t="shared" si="31"/>
        <v>0</v>
      </c>
      <c r="V164" s="5"/>
    </row>
    <row r="165" spans="2:22" ht="12">
      <c r="B165" s="63" t="s">
        <v>97</v>
      </c>
      <c r="C165" s="35" t="s">
        <v>410</v>
      </c>
      <c r="D165" s="28" t="s">
        <v>152</v>
      </c>
      <c r="E165" s="30">
        <v>1</v>
      </c>
      <c r="F165" s="28">
        <v>1</v>
      </c>
      <c r="G165" s="28" t="s">
        <v>218</v>
      </c>
      <c r="H165" s="28">
        <v>2</v>
      </c>
      <c r="I165" s="28" t="s">
        <v>308</v>
      </c>
      <c r="J165" s="31"/>
      <c r="K165" s="32">
        <v>791</v>
      </c>
      <c r="L165" s="32">
        <f>E165*F165*H165*K165</f>
        <v>1582</v>
      </c>
      <c r="M165" s="64"/>
      <c r="N165" s="17"/>
      <c r="O165" s="97">
        <v>0.33333333333333337</v>
      </c>
      <c r="P165" s="98">
        <v>0.33333333333333337</v>
      </c>
      <c r="Q165" s="98">
        <v>0.33333333333333337</v>
      </c>
      <c r="R165" s="34">
        <f>L165*O165</f>
        <v>527.3333333333334</v>
      </c>
      <c r="S165" s="34">
        <f>L165*P165</f>
        <v>527.3333333333334</v>
      </c>
      <c r="T165" s="82">
        <f>L165*Q165</f>
        <v>527.3333333333334</v>
      </c>
      <c r="U165" s="199">
        <f t="shared" si="31"/>
        <v>0</v>
      </c>
      <c r="V165" s="5"/>
    </row>
    <row r="166" spans="1:130" s="174" customFormat="1" ht="12">
      <c r="A166" s="173"/>
      <c r="B166" s="63" t="s">
        <v>411</v>
      </c>
      <c r="C166" s="35" t="s">
        <v>292</v>
      </c>
      <c r="D166" s="28" t="s">
        <v>152</v>
      </c>
      <c r="E166" s="30">
        <v>0.333333333333</v>
      </c>
      <c r="F166" s="28">
        <v>1</v>
      </c>
      <c r="G166" s="28" t="s">
        <v>293</v>
      </c>
      <c r="H166" s="28">
        <v>1</v>
      </c>
      <c r="I166" s="28" t="s">
        <v>164</v>
      </c>
      <c r="J166" s="31"/>
      <c r="K166" s="32">
        <v>25000</v>
      </c>
      <c r="L166" s="32">
        <f>E166*F166*H166*K166</f>
        <v>8333.333333325001</v>
      </c>
      <c r="M166" s="64"/>
      <c r="N166" s="17"/>
      <c r="O166" s="97">
        <v>0.33333333333333337</v>
      </c>
      <c r="P166" s="98">
        <v>0.33333333333333337</v>
      </c>
      <c r="Q166" s="98">
        <v>0.33333333333333337</v>
      </c>
      <c r="R166" s="34">
        <f>L166*O166</f>
        <v>2777.7777777750007</v>
      </c>
      <c r="S166" s="34">
        <f>L166*P166</f>
        <v>2777.7777777750007</v>
      </c>
      <c r="T166" s="82">
        <f>L166*Q166</f>
        <v>2777.7777777750007</v>
      </c>
      <c r="U166" s="199">
        <f t="shared" si="31"/>
        <v>0</v>
      </c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3"/>
      <c r="CH166" s="173"/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</row>
    <row r="167" spans="1:22" ht="12" hidden="1" outlineLevel="1">
      <c r="A167" s="1" t="s">
        <v>8</v>
      </c>
      <c r="B167" s="133" t="s">
        <v>98</v>
      </c>
      <c r="C167" s="29" t="s">
        <v>146</v>
      </c>
      <c r="D167" s="135"/>
      <c r="E167" s="136"/>
      <c r="F167" s="135"/>
      <c r="G167" s="135"/>
      <c r="H167" s="135"/>
      <c r="I167" s="135"/>
      <c r="J167" s="137"/>
      <c r="K167" s="138"/>
      <c r="L167" s="138">
        <f>SUM(L168)</f>
        <v>0</v>
      </c>
      <c r="M167" s="139"/>
      <c r="N167" s="17"/>
      <c r="O167" s="140"/>
      <c r="P167" s="141"/>
      <c r="Q167" s="141"/>
      <c r="R167" s="138">
        <f>SUM(R168)</f>
        <v>0</v>
      </c>
      <c r="S167" s="138">
        <f>SUM(S168)</f>
        <v>0</v>
      </c>
      <c r="T167" s="142">
        <f>SUM(T168)</f>
        <v>0</v>
      </c>
      <c r="U167" s="199">
        <f t="shared" si="31"/>
        <v>0</v>
      </c>
      <c r="V167" s="5"/>
    </row>
    <row r="168" spans="2:22" ht="12" hidden="1" outlineLevel="1">
      <c r="B168" s="63"/>
      <c r="C168" s="35"/>
      <c r="D168" s="30"/>
      <c r="E168" s="30"/>
      <c r="F168" s="28"/>
      <c r="G168" s="28"/>
      <c r="H168" s="28"/>
      <c r="I168" s="28"/>
      <c r="J168" s="31"/>
      <c r="K168" s="32"/>
      <c r="L168" s="32"/>
      <c r="M168" s="64"/>
      <c r="N168" s="17"/>
      <c r="O168" s="97"/>
      <c r="P168" s="98"/>
      <c r="Q168" s="98"/>
      <c r="R168" s="34"/>
      <c r="S168" s="34"/>
      <c r="T168" s="34"/>
      <c r="U168" s="199">
        <f t="shared" si="31"/>
        <v>0</v>
      </c>
      <c r="V168" s="5"/>
    </row>
    <row r="169" spans="1:22" ht="12" collapsed="1">
      <c r="A169" s="1" t="s">
        <v>8</v>
      </c>
      <c r="B169" s="175"/>
      <c r="C169" s="175" t="s">
        <v>147</v>
      </c>
      <c r="D169" s="176"/>
      <c r="E169" s="177"/>
      <c r="F169" s="177"/>
      <c r="G169" s="177"/>
      <c r="H169" s="177"/>
      <c r="I169" s="177"/>
      <c r="J169" s="178"/>
      <c r="K169" s="179"/>
      <c r="L169" s="179">
        <f>+L154+L123+L118+L93+L10</f>
        <v>1267557.2113651938</v>
      </c>
      <c r="M169" s="180"/>
      <c r="N169" s="17"/>
      <c r="O169" s="181"/>
      <c r="P169" s="182"/>
      <c r="Q169" s="182"/>
      <c r="R169" s="179">
        <f>+R154+R123+R118+R93+R10</f>
        <v>311468.0886368828</v>
      </c>
      <c r="S169" s="179">
        <f>+S154+S123+S118+S93+S10</f>
        <v>437455.47045506455</v>
      </c>
      <c r="T169" s="179">
        <f>+T154+T123+T118+T93+T10</f>
        <v>518633.65227324644</v>
      </c>
      <c r="U169" s="199">
        <f>+L169-SUM(R169:T169)</f>
        <v>0</v>
      </c>
      <c r="V169" s="5"/>
    </row>
    <row r="170" spans="1:130" s="19" customFormat="1" ht="12">
      <c r="A170" s="1" t="s">
        <v>8</v>
      </c>
      <c r="B170" s="152" t="s">
        <v>16</v>
      </c>
      <c r="C170" s="153" t="s">
        <v>148</v>
      </c>
      <c r="D170" s="154"/>
      <c r="E170" s="183">
        <v>0.055</v>
      </c>
      <c r="F170" s="155"/>
      <c r="G170" s="155"/>
      <c r="H170" s="155"/>
      <c r="I170" s="155"/>
      <c r="J170" s="156"/>
      <c r="K170" s="157"/>
      <c r="L170" s="157">
        <f>SUM(L171:L172)</f>
        <v>69715.64662508566</v>
      </c>
      <c r="M170" s="158">
        <f>L170/$L$173</f>
        <v>0.052132701421800945</v>
      </c>
      <c r="N170" s="17"/>
      <c r="O170" s="159">
        <f aca="true" t="shared" si="33" ref="O170:T170">SUM(O171:O172)</f>
        <v>0.33333333333333337</v>
      </c>
      <c r="P170" s="160">
        <f t="shared" si="33"/>
        <v>0.33333333333333337</v>
      </c>
      <c r="Q170" s="160">
        <f t="shared" si="33"/>
        <v>0.33333333333333337</v>
      </c>
      <c r="R170" s="157">
        <f t="shared" si="33"/>
        <v>23238.548875028555</v>
      </c>
      <c r="S170" s="157">
        <f t="shared" si="33"/>
        <v>23238.548875028555</v>
      </c>
      <c r="T170" s="161">
        <f t="shared" si="33"/>
        <v>23238.548875028555</v>
      </c>
      <c r="U170" s="199">
        <f t="shared" si="31"/>
        <v>0</v>
      </c>
      <c r="V170" s="5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2:22" ht="12">
      <c r="B171" s="63" t="s">
        <v>17</v>
      </c>
      <c r="C171" s="35" t="s">
        <v>159</v>
      </c>
      <c r="D171" s="30" t="s">
        <v>152</v>
      </c>
      <c r="E171" s="30"/>
      <c r="F171" s="28"/>
      <c r="G171" s="28"/>
      <c r="H171" s="28"/>
      <c r="I171" s="28"/>
      <c r="J171" s="31"/>
      <c r="K171" s="32"/>
      <c r="L171" s="32">
        <f>L169*E170</f>
        <v>69715.64662508566</v>
      </c>
      <c r="M171" s="64"/>
      <c r="N171" s="17"/>
      <c r="O171" s="97">
        <v>0.33333333333333337</v>
      </c>
      <c r="P171" s="98">
        <v>0.33333333333333337</v>
      </c>
      <c r="Q171" s="98">
        <v>0.33333333333333337</v>
      </c>
      <c r="R171" s="34">
        <f aca="true" t="shared" si="34" ref="R171:T172">L171*O171</f>
        <v>23238.548875028555</v>
      </c>
      <c r="S171" s="34">
        <f>L171*P171</f>
        <v>23238.548875028555</v>
      </c>
      <c r="T171" s="82">
        <f>L171*Q171</f>
        <v>23238.548875028555</v>
      </c>
      <c r="U171" s="199">
        <f t="shared" si="31"/>
        <v>0</v>
      </c>
      <c r="V171" s="5"/>
    </row>
    <row r="172" spans="2:22" ht="12" hidden="1" outlineLevel="1">
      <c r="B172" s="63"/>
      <c r="C172" s="35"/>
      <c r="D172" s="30"/>
      <c r="E172" s="30"/>
      <c r="F172" s="28"/>
      <c r="G172" s="28"/>
      <c r="H172" s="28"/>
      <c r="I172" s="28"/>
      <c r="J172" s="31"/>
      <c r="K172" s="32"/>
      <c r="L172" s="32"/>
      <c r="M172" s="64"/>
      <c r="N172" s="17"/>
      <c r="O172" s="81"/>
      <c r="P172" s="33"/>
      <c r="Q172" s="33"/>
      <c r="R172" s="34">
        <f t="shared" si="34"/>
        <v>0</v>
      </c>
      <c r="S172" s="34">
        <f t="shared" si="34"/>
        <v>0</v>
      </c>
      <c r="T172" s="82">
        <f t="shared" si="34"/>
        <v>0</v>
      </c>
      <c r="U172" s="199">
        <f t="shared" si="31"/>
        <v>0</v>
      </c>
      <c r="V172" s="5"/>
    </row>
    <row r="173" spans="1:22" ht="12.75" collapsed="1" thickBot="1">
      <c r="A173" s="1" t="s">
        <v>8</v>
      </c>
      <c r="B173" s="184"/>
      <c r="C173" s="175" t="s">
        <v>153</v>
      </c>
      <c r="D173" s="185"/>
      <c r="E173" s="186"/>
      <c r="F173" s="186"/>
      <c r="G173" s="186"/>
      <c r="H173" s="186"/>
      <c r="I173" s="186"/>
      <c r="J173" s="187"/>
      <c r="K173" s="188"/>
      <c r="L173" s="188">
        <f>L169+L170</f>
        <v>1337272.8579902796</v>
      </c>
      <c r="M173" s="189">
        <f>L173/$L$173</f>
        <v>1</v>
      </c>
      <c r="N173" s="17"/>
      <c r="O173" s="190"/>
      <c r="P173" s="191"/>
      <c r="Q173" s="191"/>
      <c r="R173" s="188">
        <f>R169+R170</f>
        <v>334706.63751191134</v>
      </c>
      <c r="S173" s="188">
        <f>S169+S170</f>
        <v>460694.0193300931</v>
      </c>
      <c r="T173" s="192">
        <f>T169+T170</f>
        <v>541872.2011482749</v>
      </c>
      <c r="U173" s="199">
        <f t="shared" si="31"/>
        <v>0</v>
      </c>
      <c r="V173" s="5"/>
    </row>
    <row r="174" spans="2:21" s="1" customFormat="1" ht="12">
      <c r="B174" s="2"/>
      <c r="C174" s="3"/>
      <c r="D174" s="2"/>
      <c r="J174" s="4"/>
      <c r="K174" s="5"/>
      <c r="L174" s="6"/>
      <c r="M174" s="7"/>
      <c r="U174" s="199"/>
    </row>
    <row r="175" spans="2:21" s="1" customFormat="1" ht="12">
      <c r="B175" s="2"/>
      <c r="C175" s="3"/>
      <c r="D175" s="2"/>
      <c r="J175" s="4"/>
      <c r="K175" s="5"/>
      <c r="L175" s="193"/>
      <c r="M175" s="7"/>
      <c r="U175" s="199"/>
    </row>
    <row r="176" spans="2:21" s="1" customFormat="1" ht="12">
      <c r="B176" s="2"/>
      <c r="C176" s="3"/>
      <c r="D176" s="2"/>
      <c r="J176" s="4"/>
      <c r="K176" s="5"/>
      <c r="L176" s="6"/>
      <c r="M176" s="7"/>
      <c r="U176" s="199"/>
    </row>
    <row r="177" spans="2:21" s="1" customFormat="1" ht="12">
      <c r="B177" s="2"/>
      <c r="C177" s="3"/>
      <c r="D177" s="194"/>
      <c r="E177" s="195"/>
      <c r="J177" s="4"/>
      <c r="K177" s="196"/>
      <c r="L177" s="197"/>
      <c r="M177" s="7"/>
      <c r="U177" s="199"/>
    </row>
    <row r="178" spans="2:21" s="1" customFormat="1" ht="12">
      <c r="B178" s="2"/>
      <c r="C178" s="3"/>
      <c r="D178" s="2"/>
      <c r="J178" s="4"/>
      <c r="K178" s="5"/>
      <c r="L178" s="6"/>
      <c r="U178" s="199"/>
    </row>
    <row r="179" spans="2:21" s="1" customFormat="1" ht="12">
      <c r="B179" s="2"/>
      <c r="C179" s="3"/>
      <c r="D179" s="2"/>
      <c r="J179" s="5"/>
      <c r="K179" s="198"/>
      <c r="L179" s="6"/>
      <c r="M179" s="7"/>
      <c r="U179" s="199"/>
    </row>
    <row r="180" spans="2:21" s="1" customFormat="1" ht="12">
      <c r="B180" s="2"/>
      <c r="C180" s="3"/>
      <c r="D180" s="2"/>
      <c r="J180" s="4"/>
      <c r="K180" s="5"/>
      <c r="L180" s="6"/>
      <c r="M180" s="7"/>
      <c r="U180" s="199"/>
    </row>
    <row r="181" spans="2:21" s="1" customFormat="1" ht="12">
      <c r="B181" s="2"/>
      <c r="C181" s="3"/>
      <c r="D181" s="2"/>
      <c r="J181" s="4"/>
      <c r="K181" s="5"/>
      <c r="L181" s="6"/>
      <c r="M181" s="7"/>
      <c r="U181" s="199"/>
    </row>
    <row r="182" spans="2:21" s="1" customFormat="1" ht="12">
      <c r="B182" s="2"/>
      <c r="C182" s="3"/>
      <c r="D182" s="2"/>
      <c r="J182" s="4"/>
      <c r="K182" s="5"/>
      <c r="L182" s="6"/>
      <c r="M182" s="7"/>
      <c r="U182" s="199"/>
    </row>
    <row r="183" spans="2:21" s="1" customFormat="1" ht="12">
      <c r="B183" s="2"/>
      <c r="C183" s="3"/>
      <c r="D183" s="2"/>
      <c r="J183" s="4"/>
      <c r="K183" s="5"/>
      <c r="L183" s="6"/>
      <c r="M183" s="7"/>
      <c r="U183" s="199"/>
    </row>
    <row r="184" spans="2:21" s="1" customFormat="1" ht="12">
      <c r="B184" s="2"/>
      <c r="C184" s="3"/>
      <c r="D184" s="2"/>
      <c r="J184" s="4"/>
      <c r="K184" s="5"/>
      <c r="L184" s="6"/>
      <c r="M184" s="7"/>
      <c r="U184" s="199"/>
    </row>
    <row r="185" spans="2:21" s="1" customFormat="1" ht="12">
      <c r="B185" s="2"/>
      <c r="C185" s="3"/>
      <c r="D185" s="2"/>
      <c r="J185" s="4"/>
      <c r="K185" s="5"/>
      <c r="L185" s="6"/>
      <c r="M185" s="7"/>
      <c r="U185" s="199"/>
    </row>
    <row r="186" spans="2:21" s="1" customFormat="1" ht="12">
      <c r="B186" s="2"/>
      <c r="C186" s="3"/>
      <c r="D186" s="2"/>
      <c r="J186" s="4"/>
      <c r="K186" s="5"/>
      <c r="L186" s="6"/>
      <c r="M186" s="7"/>
      <c r="U186" s="199"/>
    </row>
    <row r="187" spans="2:21" s="1" customFormat="1" ht="12">
      <c r="B187" s="2"/>
      <c r="C187" s="3"/>
      <c r="D187" s="2"/>
      <c r="J187" s="4"/>
      <c r="K187" s="5"/>
      <c r="L187" s="6"/>
      <c r="M187" s="7"/>
      <c r="U187" s="199"/>
    </row>
    <row r="188" spans="2:21" s="1" customFormat="1" ht="12">
      <c r="B188" s="2"/>
      <c r="C188" s="3"/>
      <c r="D188" s="2"/>
      <c r="J188" s="4"/>
      <c r="K188" s="5"/>
      <c r="L188" s="6"/>
      <c r="M188" s="7"/>
      <c r="U188" s="199"/>
    </row>
    <row r="189" spans="2:21" s="1" customFormat="1" ht="12">
      <c r="B189" s="2"/>
      <c r="C189" s="3"/>
      <c r="D189" s="2"/>
      <c r="J189" s="4"/>
      <c r="K189" s="5"/>
      <c r="L189" s="6"/>
      <c r="M189" s="7"/>
      <c r="U189" s="199"/>
    </row>
    <row r="190" spans="2:21" s="1" customFormat="1" ht="12">
      <c r="B190" s="2"/>
      <c r="C190" s="3"/>
      <c r="D190" s="2"/>
      <c r="J190" s="4"/>
      <c r="K190" s="5"/>
      <c r="L190" s="6"/>
      <c r="M190" s="7"/>
      <c r="U190" s="199"/>
    </row>
    <row r="191" spans="2:21" s="1" customFormat="1" ht="12">
      <c r="B191" s="2"/>
      <c r="C191" s="3"/>
      <c r="D191" s="2"/>
      <c r="J191" s="4"/>
      <c r="K191" s="5"/>
      <c r="L191" s="6"/>
      <c r="M191" s="7"/>
      <c r="U191" s="199"/>
    </row>
    <row r="192" spans="2:21" s="1" customFormat="1" ht="12">
      <c r="B192" s="2"/>
      <c r="C192" s="3"/>
      <c r="D192" s="2"/>
      <c r="J192" s="4"/>
      <c r="K192" s="5"/>
      <c r="L192" s="6"/>
      <c r="M192" s="7"/>
      <c r="U192" s="199"/>
    </row>
    <row r="193" spans="2:21" s="1" customFormat="1" ht="12">
      <c r="B193" s="2"/>
      <c r="C193" s="3"/>
      <c r="D193" s="2"/>
      <c r="J193" s="4"/>
      <c r="K193" s="5"/>
      <c r="L193" s="6"/>
      <c r="M193" s="7"/>
      <c r="U193" s="199"/>
    </row>
    <row r="194" spans="2:21" s="1" customFormat="1" ht="12">
      <c r="B194" s="2"/>
      <c r="C194" s="3"/>
      <c r="D194" s="2"/>
      <c r="J194" s="4"/>
      <c r="K194" s="5"/>
      <c r="L194" s="6"/>
      <c r="M194" s="7"/>
      <c r="U194" s="199"/>
    </row>
    <row r="195" spans="2:21" s="1" customFormat="1" ht="12">
      <c r="B195" s="2"/>
      <c r="C195" s="3"/>
      <c r="D195" s="2"/>
      <c r="J195" s="4"/>
      <c r="K195" s="5"/>
      <c r="L195" s="6"/>
      <c r="M195" s="7"/>
      <c r="U195" s="199"/>
    </row>
    <row r="196" spans="2:21" s="1" customFormat="1" ht="12">
      <c r="B196" s="2"/>
      <c r="C196" s="3"/>
      <c r="D196" s="2"/>
      <c r="J196" s="4"/>
      <c r="K196" s="5"/>
      <c r="L196" s="6"/>
      <c r="M196" s="7"/>
      <c r="U196" s="199"/>
    </row>
    <row r="197" spans="2:21" s="1" customFormat="1" ht="12">
      <c r="B197" s="2"/>
      <c r="C197" s="3"/>
      <c r="D197" s="2"/>
      <c r="J197" s="4"/>
      <c r="K197" s="5"/>
      <c r="L197" s="6"/>
      <c r="M197" s="7"/>
      <c r="U197" s="199"/>
    </row>
    <row r="198" spans="2:21" s="1" customFormat="1" ht="12">
      <c r="B198" s="2"/>
      <c r="C198" s="3"/>
      <c r="D198" s="2"/>
      <c r="J198" s="4"/>
      <c r="K198" s="5"/>
      <c r="L198" s="6"/>
      <c r="M198" s="7"/>
      <c r="U198" s="199"/>
    </row>
    <row r="199" spans="2:21" s="1" customFormat="1" ht="12">
      <c r="B199" s="2"/>
      <c r="C199" s="3"/>
      <c r="D199" s="2"/>
      <c r="J199" s="4"/>
      <c r="K199" s="5"/>
      <c r="L199" s="6"/>
      <c r="M199" s="7"/>
      <c r="U199" s="199"/>
    </row>
    <row r="200" spans="2:21" s="1" customFormat="1" ht="12">
      <c r="B200" s="2"/>
      <c r="C200" s="3"/>
      <c r="D200" s="2"/>
      <c r="J200" s="4"/>
      <c r="K200" s="5"/>
      <c r="L200" s="6"/>
      <c r="M200" s="7"/>
      <c r="U200" s="199"/>
    </row>
    <row r="201" spans="2:21" s="1" customFormat="1" ht="12">
      <c r="B201" s="2"/>
      <c r="C201" s="3"/>
      <c r="D201" s="2"/>
      <c r="J201" s="4"/>
      <c r="K201" s="5"/>
      <c r="L201" s="6"/>
      <c r="M201" s="7"/>
      <c r="U201" s="199"/>
    </row>
    <row r="202" spans="2:21" s="1" customFormat="1" ht="12">
      <c r="B202" s="2"/>
      <c r="C202" s="3"/>
      <c r="D202" s="2"/>
      <c r="J202" s="4"/>
      <c r="K202" s="5"/>
      <c r="L202" s="6"/>
      <c r="M202" s="7"/>
      <c r="U202" s="199"/>
    </row>
    <row r="203" spans="2:21" s="1" customFormat="1" ht="12">
      <c r="B203" s="2"/>
      <c r="C203" s="3"/>
      <c r="D203" s="2"/>
      <c r="J203" s="4"/>
      <c r="K203" s="5"/>
      <c r="L203" s="6"/>
      <c r="M203" s="7"/>
      <c r="U203" s="199"/>
    </row>
    <row r="204" spans="2:21" s="1" customFormat="1" ht="12">
      <c r="B204" s="2"/>
      <c r="C204" s="3"/>
      <c r="D204" s="2"/>
      <c r="J204" s="4"/>
      <c r="K204" s="5"/>
      <c r="L204" s="6"/>
      <c r="M204" s="7"/>
      <c r="U204" s="199"/>
    </row>
    <row r="205" spans="2:21" s="1" customFormat="1" ht="12">
      <c r="B205" s="2"/>
      <c r="C205" s="3"/>
      <c r="D205" s="2"/>
      <c r="J205" s="4"/>
      <c r="K205" s="5"/>
      <c r="L205" s="6"/>
      <c r="M205" s="7"/>
      <c r="U205" s="199"/>
    </row>
    <row r="206" spans="2:21" s="1" customFormat="1" ht="12">
      <c r="B206" s="2"/>
      <c r="C206" s="3"/>
      <c r="D206" s="2"/>
      <c r="J206" s="4"/>
      <c r="K206" s="5"/>
      <c r="L206" s="6"/>
      <c r="M206" s="7"/>
      <c r="U206" s="199"/>
    </row>
    <row r="207" spans="2:21" s="1" customFormat="1" ht="12">
      <c r="B207" s="2"/>
      <c r="C207" s="3"/>
      <c r="D207" s="2"/>
      <c r="J207" s="4"/>
      <c r="K207" s="5"/>
      <c r="L207" s="6"/>
      <c r="M207" s="7"/>
      <c r="U207" s="199"/>
    </row>
    <row r="208" spans="2:21" s="1" customFormat="1" ht="12">
      <c r="B208" s="2"/>
      <c r="C208" s="3"/>
      <c r="D208" s="2"/>
      <c r="J208" s="4"/>
      <c r="K208" s="5"/>
      <c r="L208" s="6"/>
      <c r="M208" s="7"/>
      <c r="U208" s="199"/>
    </row>
    <row r="209" spans="2:21" s="1" customFormat="1" ht="12">
      <c r="B209" s="2"/>
      <c r="C209" s="3"/>
      <c r="D209" s="2"/>
      <c r="J209" s="4"/>
      <c r="K209" s="5"/>
      <c r="L209" s="6"/>
      <c r="M209" s="7"/>
      <c r="U209" s="199"/>
    </row>
    <row r="210" spans="2:21" s="1" customFormat="1" ht="12">
      <c r="B210" s="2"/>
      <c r="C210" s="3"/>
      <c r="D210" s="2"/>
      <c r="J210" s="4"/>
      <c r="K210" s="5"/>
      <c r="L210" s="6"/>
      <c r="M210" s="7"/>
      <c r="U210" s="199"/>
    </row>
    <row r="211" spans="2:21" s="1" customFormat="1" ht="12">
      <c r="B211" s="2"/>
      <c r="C211" s="3"/>
      <c r="D211" s="2"/>
      <c r="J211" s="4"/>
      <c r="K211" s="5"/>
      <c r="L211" s="6"/>
      <c r="M211" s="7"/>
      <c r="U211" s="199"/>
    </row>
    <row r="212" spans="2:21" s="1" customFormat="1" ht="12">
      <c r="B212" s="2"/>
      <c r="C212" s="3"/>
      <c r="D212" s="2"/>
      <c r="J212" s="4"/>
      <c r="K212" s="5"/>
      <c r="L212" s="6"/>
      <c r="M212" s="7"/>
      <c r="U212" s="199"/>
    </row>
    <row r="213" spans="2:21" s="1" customFormat="1" ht="12">
      <c r="B213" s="2"/>
      <c r="C213" s="3"/>
      <c r="D213" s="2"/>
      <c r="J213" s="4"/>
      <c r="K213" s="5"/>
      <c r="L213" s="6"/>
      <c r="M213" s="7"/>
      <c r="U213" s="199"/>
    </row>
    <row r="214" spans="2:21" s="1" customFormat="1" ht="12">
      <c r="B214" s="2"/>
      <c r="C214" s="3"/>
      <c r="D214" s="2"/>
      <c r="J214" s="4"/>
      <c r="K214" s="5"/>
      <c r="L214" s="6"/>
      <c r="M214" s="7"/>
      <c r="U214" s="199"/>
    </row>
    <row r="215" spans="2:21" s="1" customFormat="1" ht="12">
      <c r="B215" s="2"/>
      <c r="C215" s="3"/>
      <c r="D215" s="2"/>
      <c r="J215" s="4"/>
      <c r="K215" s="5"/>
      <c r="L215" s="6"/>
      <c r="M215" s="7"/>
      <c r="U215" s="199"/>
    </row>
    <row r="216" spans="2:21" s="1" customFormat="1" ht="12">
      <c r="B216" s="2"/>
      <c r="C216" s="3"/>
      <c r="D216" s="2"/>
      <c r="J216" s="4"/>
      <c r="K216" s="5"/>
      <c r="L216" s="6"/>
      <c r="M216" s="7"/>
      <c r="U216" s="199"/>
    </row>
    <row r="217" spans="2:21" s="1" customFormat="1" ht="12">
      <c r="B217" s="2"/>
      <c r="C217" s="3"/>
      <c r="D217" s="2"/>
      <c r="J217" s="4"/>
      <c r="K217" s="5"/>
      <c r="L217" s="6"/>
      <c r="M217" s="7"/>
      <c r="U217" s="199"/>
    </row>
    <row r="218" spans="2:21" s="1" customFormat="1" ht="12">
      <c r="B218" s="2"/>
      <c r="C218" s="3"/>
      <c r="D218" s="2"/>
      <c r="J218" s="4"/>
      <c r="K218" s="5"/>
      <c r="L218" s="6"/>
      <c r="M218" s="7"/>
      <c r="U218" s="199"/>
    </row>
    <row r="219" spans="2:21" s="1" customFormat="1" ht="12">
      <c r="B219" s="2"/>
      <c r="C219" s="3"/>
      <c r="D219" s="2"/>
      <c r="J219" s="4"/>
      <c r="K219" s="5"/>
      <c r="L219" s="6"/>
      <c r="M219" s="7"/>
      <c r="U219" s="199"/>
    </row>
    <row r="220" spans="2:21" s="1" customFormat="1" ht="12">
      <c r="B220" s="2"/>
      <c r="C220" s="3"/>
      <c r="D220" s="2"/>
      <c r="J220" s="4"/>
      <c r="K220" s="5"/>
      <c r="L220" s="6"/>
      <c r="M220" s="7"/>
      <c r="U220" s="199"/>
    </row>
    <row r="221" spans="2:21" s="1" customFormat="1" ht="12">
      <c r="B221" s="2"/>
      <c r="C221" s="3"/>
      <c r="D221" s="2"/>
      <c r="J221" s="4"/>
      <c r="K221" s="5"/>
      <c r="L221" s="6"/>
      <c r="M221" s="7"/>
      <c r="U221" s="199"/>
    </row>
    <row r="222" spans="2:21" s="1" customFormat="1" ht="12">
      <c r="B222" s="2"/>
      <c r="C222" s="3"/>
      <c r="D222" s="2"/>
      <c r="J222" s="4"/>
      <c r="K222" s="5"/>
      <c r="L222" s="6"/>
      <c r="M222" s="7"/>
      <c r="U222" s="199"/>
    </row>
    <row r="223" spans="2:21" s="1" customFormat="1" ht="12">
      <c r="B223" s="2"/>
      <c r="C223" s="3"/>
      <c r="D223" s="2"/>
      <c r="J223" s="4"/>
      <c r="K223" s="5"/>
      <c r="L223" s="6"/>
      <c r="M223" s="7"/>
      <c r="U223" s="199"/>
    </row>
    <row r="224" spans="2:21" s="1" customFormat="1" ht="12">
      <c r="B224" s="2"/>
      <c r="C224" s="3"/>
      <c r="D224" s="2"/>
      <c r="J224" s="4"/>
      <c r="K224" s="5"/>
      <c r="L224" s="6"/>
      <c r="M224" s="7"/>
      <c r="U224" s="199"/>
    </row>
    <row r="225" spans="2:21" s="1" customFormat="1" ht="12">
      <c r="B225" s="2"/>
      <c r="C225" s="3"/>
      <c r="D225" s="2"/>
      <c r="J225" s="4"/>
      <c r="K225" s="5"/>
      <c r="L225" s="6"/>
      <c r="M225" s="7"/>
      <c r="U225" s="199"/>
    </row>
    <row r="226" spans="2:21" s="1" customFormat="1" ht="12">
      <c r="B226" s="2"/>
      <c r="C226" s="3"/>
      <c r="D226" s="2"/>
      <c r="J226" s="4"/>
      <c r="K226" s="5"/>
      <c r="L226" s="6"/>
      <c r="M226" s="7"/>
      <c r="U226" s="199"/>
    </row>
    <row r="227" spans="2:21" s="1" customFormat="1" ht="12">
      <c r="B227" s="2"/>
      <c r="C227" s="3"/>
      <c r="D227" s="2"/>
      <c r="J227" s="4"/>
      <c r="K227" s="5"/>
      <c r="L227" s="6"/>
      <c r="M227" s="7"/>
      <c r="U227" s="199"/>
    </row>
    <row r="228" spans="2:21" s="1" customFormat="1" ht="12">
      <c r="B228" s="2"/>
      <c r="C228" s="3"/>
      <c r="D228" s="2"/>
      <c r="J228" s="4"/>
      <c r="K228" s="5"/>
      <c r="L228" s="6"/>
      <c r="M228" s="7"/>
      <c r="U228" s="199"/>
    </row>
    <row r="229" spans="2:21" s="1" customFormat="1" ht="12">
      <c r="B229" s="2"/>
      <c r="C229" s="3"/>
      <c r="D229" s="2"/>
      <c r="J229" s="4"/>
      <c r="K229" s="5"/>
      <c r="L229" s="6"/>
      <c r="M229" s="7"/>
      <c r="U229" s="199"/>
    </row>
    <row r="230" spans="2:21" s="1" customFormat="1" ht="12">
      <c r="B230" s="2"/>
      <c r="C230" s="3"/>
      <c r="D230" s="2"/>
      <c r="J230" s="4"/>
      <c r="K230" s="5"/>
      <c r="L230" s="6"/>
      <c r="M230" s="7"/>
      <c r="U230" s="199"/>
    </row>
    <row r="231" spans="2:21" s="1" customFormat="1" ht="12">
      <c r="B231" s="2"/>
      <c r="C231" s="3"/>
      <c r="D231" s="2"/>
      <c r="J231" s="4"/>
      <c r="K231" s="5"/>
      <c r="L231" s="6"/>
      <c r="M231" s="7"/>
      <c r="U231" s="199"/>
    </row>
    <row r="232" spans="2:21" s="1" customFormat="1" ht="12">
      <c r="B232" s="2"/>
      <c r="C232" s="3"/>
      <c r="D232" s="2"/>
      <c r="J232" s="4"/>
      <c r="K232" s="5"/>
      <c r="L232" s="6"/>
      <c r="M232" s="7"/>
      <c r="U232" s="199"/>
    </row>
    <row r="233" spans="2:21" s="1" customFormat="1" ht="12">
      <c r="B233" s="2"/>
      <c r="C233" s="3"/>
      <c r="D233" s="2"/>
      <c r="J233" s="4"/>
      <c r="K233" s="5"/>
      <c r="L233" s="6"/>
      <c r="M233" s="7"/>
      <c r="U233" s="199"/>
    </row>
    <row r="234" spans="2:21" s="1" customFormat="1" ht="12">
      <c r="B234" s="2"/>
      <c r="C234" s="3"/>
      <c r="D234" s="2"/>
      <c r="J234" s="4"/>
      <c r="K234" s="5"/>
      <c r="L234" s="6"/>
      <c r="M234" s="7"/>
      <c r="U234" s="199"/>
    </row>
    <row r="235" spans="2:21" s="1" customFormat="1" ht="12">
      <c r="B235" s="2"/>
      <c r="C235" s="3"/>
      <c r="D235" s="2"/>
      <c r="J235" s="4"/>
      <c r="K235" s="5"/>
      <c r="L235" s="6"/>
      <c r="M235" s="7"/>
      <c r="U235" s="199"/>
    </row>
    <row r="236" spans="2:21" s="1" customFormat="1" ht="12">
      <c r="B236" s="2"/>
      <c r="C236" s="3"/>
      <c r="D236" s="2"/>
      <c r="J236" s="4"/>
      <c r="K236" s="5"/>
      <c r="L236" s="6"/>
      <c r="M236" s="7"/>
      <c r="U236" s="199"/>
    </row>
    <row r="237" spans="2:21" s="1" customFormat="1" ht="12">
      <c r="B237" s="2"/>
      <c r="C237" s="3"/>
      <c r="D237" s="2"/>
      <c r="J237" s="4"/>
      <c r="K237" s="5"/>
      <c r="L237" s="6"/>
      <c r="M237" s="7"/>
      <c r="U237" s="199"/>
    </row>
    <row r="238" spans="2:21" s="1" customFormat="1" ht="12">
      <c r="B238" s="2"/>
      <c r="C238" s="3"/>
      <c r="D238" s="2"/>
      <c r="J238" s="4"/>
      <c r="K238" s="5"/>
      <c r="L238" s="6"/>
      <c r="M238" s="7"/>
      <c r="U238" s="199"/>
    </row>
    <row r="239" spans="2:21" s="1" customFormat="1" ht="12">
      <c r="B239" s="2"/>
      <c r="C239" s="3"/>
      <c r="D239" s="2"/>
      <c r="J239" s="4"/>
      <c r="K239" s="5"/>
      <c r="L239" s="6"/>
      <c r="M239" s="7"/>
      <c r="U239" s="199"/>
    </row>
    <row r="240" spans="2:21" s="1" customFormat="1" ht="12">
      <c r="B240" s="2"/>
      <c r="C240" s="3"/>
      <c r="D240" s="2"/>
      <c r="J240" s="4"/>
      <c r="K240" s="5"/>
      <c r="L240" s="6"/>
      <c r="M240" s="7"/>
      <c r="U240" s="199"/>
    </row>
    <row r="241" spans="2:21" s="1" customFormat="1" ht="12">
      <c r="B241" s="2"/>
      <c r="C241" s="3"/>
      <c r="D241" s="2"/>
      <c r="J241" s="4"/>
      <c r="K241" s="5"/>
      <c r="L241" s="6"/>
      <c r="M241" s="7"/>
      <c r="U241" s="199"/>
    </row>
    <row r="242" spans="2:21" s="1" customFormat="1" ht="12">
      <c r="B242" s="2"/>
      <c r="C242" s="3"/>
      <c r="D242" s="2"/>
      <c r="J242" s="4"/>
      <c r="K242" s="5"/>
      <c r="L242" s="6"/>
      <c r="M242" s="7"/>
      <c r="U242" s="199"/>
    </row>
    <row r="243" spans="2:21" s="1" customFormat="1" ht="12">
      <c r="B243" s="2"/>
      <c r="C243" s="3"/>
      <c r="D243" s="2"/>
      <c r="J243" s="4"/>
      <c r="K243" s="5"/>
      <c r="L243" s="6"/>
      <c r="M243" s="7"/>
      <c r="U243" s="199"/>
    </row>
    <row r="244" spans="2:21" s="1" customFormat="1" ht="12">
      <c r="B244" s="2"/>
      <c r="C244" s="3"/>
      <c r="D244" s="2"/>
      <c r="J244" s="4"/>
      <c r="K244" s="5"/>
      <c r="L244" s="6"/>
      <c r="M244" s="7"/>
      <c r="U244" s="199"/>
    </row>
    <row r="245" spans="2:21" s="1" customFormat="1" ht="12">
      <c r="B245" s="2"/>
      <c r="C245" s="3"/>
      <c r="D245" s="2"/>
      <c r="J245" s="4"/>
      <c r="K245" s="5"/>
      <c r="L245" s="6"/>
      <c r="M245" s="7"/>
      <c r="U245" s="199"/>
    </row>
    <row r="246" spans="2:21" s="1" customFormat="1" ht="12">
      <c r="B246" s="2"/>
      <c r="C246" s="3"/>
      <c r="D246" s="2"/>
      <c r="J246" s="4"/>
      <c r="K246" s="5"/>
      <c r="L246" s="6"/>
      <c r="M246" s="7"/>
      <c r="U246" s="199"/>
    </row>
    <row r="247" spans="2:21" s="1" customFormat="1" ht="12">
      <c r="B247" s="2"/>
      <c r="C247" s="3"/>
      <c r="D247" s="2"/>
      <c r="J247" s="4"/>
      <c r="K247" s="5"/>
      <c r="L247" s="6"/>
      <c r="M247" s="7"/>
      <c r="U247" s="199"/>
    </row>
    <row r="248" spans="2:21" s="1" customFormat="1" ht="12">
      <c r="B248" s="2"/>
      <c r="C248" s="3"/>
      <c r="D248" s="2"/>
      <c r="J248" s="4"/>
      <c r="K248" s="5"/>
      <c r="L248" s="6"/>
      <c r="M248" s="7"/>
      <c r="U248" s="199"/>
    </row>
    <row r="249" spans="2:21" s="1" customFormat="1" ht="12">
      <c r="B249" s="2"/>
      <c r="C249" s="3"/>
      <c r="D249" s="2"/>
      <c r="J249" s="4"/>
      <c r="K249" s="5"/>
      <c r="L249" s="6"/>
      <c r="M249" s="7"/>
      <c r="U249" s="199"/>
    </row>
    <row r="250" spans="2:21" s="1" customFormat="1" ht="12">
      <c r="B250" s="2"/>
      <c r="C250" s="3"/>
      <c r="D250" s="2"/>
      <c r="J250" s="4"/>
      <c r="K250" s="5"/>
      <c r="L250" s="6"/>
      <c r="M250" s="7"/>
      <c r="U250" s="199"/>
    </row>
    <row r="251" spans="2:21" s="1" customFormat="1" ht="12">
      <c r="B251" s="2"/>
      <c r="C251" s="3"/>
      <c r="D251" s="2"/>
      <c r="J251" s="4"/>
      <c r="K251" s="5"/>
      <c r="L251" s="6"/>
      <c r="M251" s="7"/>
      <c r="U251" s="199"/>
    </row>
    <row r="252" spans="2:21" s="1" customFormat="1" ht="12">
      <c r="B252" s="2"/>
      <c r="C252" s="3"/>
      <c r="D252" s="2"/>
      <c r="J252" s="4"/>
      <c r="K252" s="5"/>
      <c r="L252" s="6"/>
      <c r="M252" s="7"/>
      <c r="U252" s="199"/>
    </row>
    <row r="253" spans="2:21" s="1" customFormat="1" ht="12">
      <c r="B253" s="2"/>
      <c r="C253" s="3"/>
      <c r="D253" s="2"/>
      <c r="J253" s="4"/>
      <c r="K253" s="5"/>
      <c r="L253" s="6"/>
      <c r="M253" s="7"/>
      <c r="U253" s="199"/>
    </row>
    <row r="254" spans="2:21" s="1" customFormat="1" ht="12">
      <c r="B254" s="2"/>
      <c r="C254" s="3"/>
      <c r="D254" s="2"/>
      <c r="J254" s="4"/>
      <c r="K254" s="5"/>
      <c r="L254" s="6"/>
      <c r="M254" s="7"/>
      <c r="U254" s="199"/>
    </row>
    <row r="255" spans="2:21" s="1" customFormat="1" ht="12">
      <c r="B255" s="2"/>
      <c r="C255" s="3"/>
      <c r="D255" s="2"/>
      <c r="J255" s="4"/>
      <c r="K255" s="5"/>
      <c r="L255" s="6"/>
      <c r="M255" s="7"/>
      <c r="U255" s="199"/>
    </row>
    <row r="256" spans="2:21" s="1" customFormat="1" ht="12">
      <c r="B256" s="2"/>
      <c r="C256" s="3"/>
      <c r="D256" s="2"/>
      <c r="J256" s="4"/>
      <c r="K256" s="5"/>
      <c r="L256" s="6"/>
      <c r="M256" s="7"/>
      <c r="U256" s="199"/>
    </row>
    <row r="257" spans="2:21" s="1" customFormat="1" ht="12">
      <c r="B257" s="2"/>
      <c r="C257" s="3"/>
      <c r="D257" s="2"/>
      <c r="J257" s="4"/>
      <c r="K257" s="5"/>
      <c r="L257" s="6"/>
      <c r="M257" s="7"/>
      <c r="U257" s="199"/>
    </row>
    <row r="258" spans="2:21" s="1" customFormat="1" ht="12">
      <c r="B258" s="2"/>
      <c r="C258" s="3"/>
      <c r="D258" s="2"/>
      <c r="J258" s="4"/>
      <c r="K258" s="5"/>
      <c r="L258" s="6"/>
      <c r="M258" s="7"/>
      <c r="U258" s="199"/>
    </row>
    <row r="259" spans="2:21" s="1" customFormat="1" ht="12">
      <c r="B259" s="2"/>
      <c r="C259" s="3"/>
      <c r="D259" s="2"/>
      <c r="J259" s="4"/>
      <c r="K259" s="5"/>
      <c r="L259" s="6"/>
      <c r="M259" s="7"/>
      <c r="U259" s="199"/>
    </row>
    <row r="260" spans="2:21" s="1" customFormat="1" ht="12">
      <c r="B260" s="2"/>
      <c r="C260" s="3"/>
      <c r="D260" s="2"/>
      <c r="J260" s="4"/>
      <c r="K260" s="5"/>
      <c r="L260" s="6"/>
      <c r="M260" s="7"/>
      <c r="U260" s="199"/>
    </row>
    <row r="261" spans="2:21" s="1" customFormat="1" ht="12">
      <c r="B261" s="2"/>
      <c r="C261" s="3"/>
      <c r="D261" s="2"/>
      <c r="J261" s="4"/>
      <c r="K261" s="5"/>
      <c r="L261" s="6"/>
      <c r="M261" s="7"/>
      <c r="U261" s="199"/>
    </row>
    <row r="262" spans="2:21" s="1" customFormat="1" ht="12">
      <c r="B262" s="2"/>
      <c r="C262" s="3"/>
      <c r="D262" s="2"/>
      <c r="J262" s="4"/>
      <c r="K262" s="5"/>
      <c r="L262" s="6"/>
      <c r="M262" s="7"/>
      <c r="U262" s="199"/>
    </row>
    <row r="263" spans="2:21" s="1" customFormat="1" ht="12">
      <c r="B263" s="2"/>
      <c r="C263" s="3"/>
      <c r="D263" s="2"/>
      <c r="J263" s="4"/>
      <c r="K263" s="5"/>
      <c r="L263" s="6"/>
      <c r="M263" s="7"/>
      <c r="U263" s="199"/>
    </row>
    <row r="264" spans="2:21" s="1" customFormat="1" ht="12">
      <c r="B264" s="2"/>
      <c r="C264" s="3"/>
      <c r="D264" s="2"/>
      <c r="J264" s="4"/>
      <c r="K264" s="5"/>
      <c r="L264" s="6"/>
      <c r="M264" s="7"/>
      <c r="U264" s="199"/>
    </row>
    <row r="265" spans="2:21" s="1" customFormat="1" ht="12">
      <c r="B265" s="2"/>
      <c r="C265" s="3"/>
      <c r="D265" s="2"/>
      <c r="J265" s="4"/>
      <c r="K265" s="5"/>
      <c r="L265" s="6"/>
      <c r="M265" s="7"/>
      <c r="U265" s="199"/>
    </row>
    <row r="266" spans="2:21" s="1" customFormat="1" ht="12">
      <c r="B266" s="2"/>
      <c r="C266" s="3"/>
      <c r="D266" s="2"/>
      <c r="J266" s="4"/>
      <c r="K266" s="5"/>
      <c r="L266" s="6"/>
      <c r="M266" s="7"/>
      <c r="U266" s="199"/>
    </row>
    <row r="267" spans="2:21" s="1" customFormat="1" ht="12">
      <c r="B267" s="2"/>
      <c r="C267" s="3"/>
      <c r="D267" s="2"/>
      <c r="J267" s="4"/>
      <c r="K267" s="5"/>
      <c r="L267" s="6"/>
      <c r="M267" s="7"/>
      <c r="U267" s="199"/>
    </row>
    <row r="268" spans="2:21" s="1" customFormat="1" ht="12">
      <c r="B268" s="2"/>
      <c r="C268" s="3"/>
      <c r="D268" s="2"/>
      <c r="J268" s="4"/>
      <c r="K268" s="5"/>
      <c r="L268" s="6"/>
      <c r="M268" s="7"/>
      <c r="U268" s="199"/>
    </row>
    <row r="269" spans="2:21" s="1" customFormat="1" ht="12">
      <c r="B269" s="2"/>
      <c r="C269" s="3"/>
      <c r="D269" s="2"/>
      <c r="J269" s="4"/>
      <c r="K269" s="5"/>
      <c r="L269" s="6"/>
      <c r="M269" s="7"/>
      <c r="U269" s="199"/>
    </row>
    <row r="270" spans="2:21" s="1" customFormat="1" ht="12">
      <c r="B270" s="2"/>
      <c r="C270" s="3"/>
      <c r="D270" s="2"/>
      <c r="J270" s="4"/>
      <c r="K270" s="5"/>
      <c r="L270" s="6"/>
      <c r="M270" s="7"/>
      <c r="U270" s="199"/>
    </row>
    <row r="271" spans="2:21" s="1" customFormat="1" ht="12">
      <c r="B271" s="2"/>
      <c r="C271" s="3"/>
      <c r="D271" s="2"/>
      <c r="J271" s="4"/>
      <c r="K271" s="5"/>
      <c r="L271" s="6"/>
      <c r="M271" s="7"/>
      <c r="U271" s="199"/>
    </row>
    <row r="272" spans="2:21" s="1" customFormat="1" ht="12">
      <c r="B272" s="2"/>
      <c r="C272" s="3"/>
      <c r="D272" s="2"/>
      <c r="J272" s="4"/>
      <c r="K272" s="5"/>
      <c r="L272" s="6"/>
      <c r="M272" s="7"/>
      <c r="U272" s="199"/>
    </row>
    <row r="273" spans="2:21" s="1" customFormat="1" ht="12">
      <c r="B273" s="2"/>
      <c r="C273" s="3"/>
      <c r="D273" s="2"/>
      <c r="J273" s="4"/>
      <c r="K273" s="5"/>
      <c r="L273" s="6"/>
      <c r="M273" s="7"/>
      <c r="U273" s="199"/>
    </row>
    <row r="274" spans="2:21" s="1" customFormat="1" ht="12">
      <c r="B274" s="2"/>
      <c r="C274" s="3"/>
      <c r="D274" s="2"/>
      <c r="J274" s="4"/>
      <c r="K274" s="5"/>
      <c r="L274" s="6"/>
      <c r="M274" s="7"/>
      <c r="U274" s="199"/>
    </row>
    <row r="275" spans="2:21" s="1" customFormat="1" ht="12">
      <c r="B275" s="2"/>
      <c r="C275" s="3"/>
      <c r="D275" s="2"/>
      <c r="J275" s="4"/>
      <c r="K275" s="5"/>
      <c r="L275" s="6"/>
      <c r="M275" s="7"/>
      <c r="U275" s="199"/>
    </row>
    <row r="276" spans="2:21" s="1" customFormat="1" ht="12">
      <c r="B276" s="2"/>
      <c r="C276" s="3"/>
      <c r="D276" s="2"/>
      <c r="J276" s="4"/>
      <c r="K276" s="5"/>
      <c r="L276" s="6"/>
      <c r="M276" s="7"/>
      <c r="U276" s="199"/>
    </row>
    <row r="277" spans="2:21" s="1" customFormat="1" ht="12">
      <c r="B277" s="2"/>
      <c r="C277" s="3"/>
      <c r="D277" s="2"/>
      <c r="J277" s="4"/>
      <c r="K277" s="5"/>
      <c r="L277" s="6"/>
      <c r="M277" s="7"/>
      <c r="U277" s="199"/>
    </row>
    <row r="278" spans="2:21" s="1" customFormat="1" ht="12">
      <c r="B278" s="2"/>
      <c r="C278" s="3"/>
      <c r="D278" s="2"/>
      <c r="J278" s="4"/>
      <c r="K278" s="5"/>
      <c r="L278" s="6"/>
      <c r="M278" s="7"/>
      <c r="U278" s="199"/>
    </row>
    <row r="279" spans="2:21" s="1" customFormat="1" ht="12">
      <c r="B279" s="2"/>
      <c r="C279" s="3"/>
      <c r="D279" s="2"/>
      <c r="J279" s="4"/>
      <c r="K279" s="5"/>
      <c r="L279" s="6"/>
      <c r="M279" s="7"/>
      <c r="U279" s="199"/>
    </row>
    <row r="280" spans="2:21" s="1" customFormat="1" ht="12">
      <c r="B280" s="2"/>
      <c r="C280" s="3"/>
      <c r="D280" s="2"/>
      <c r="J280" s="4"/>
      <c r="K280" s="5"/>
      <c r="L280" s="6"/>
      <c r="M280" s="7"/>
      <c r="U280" s="199"/>
    </row>
    <row r="281" spans="2:21" s="1" customFormat="1" ht="12">
      <c r="B281" s="2"/>
      <c r="C281" s="3"/>
      <c r="D281" s="2"/>
      <c r="J281" s="4"/>
      <c r="K281" s="5"/>
      <c r="L281" s="6"/>
      <c r="M281" s="7"/>
      <c r="U281" s="199"/>
    </row>
    <row r="282" spans="2:21" s="1" customFormat="1" ht="12">
      <c r="B282" s="2"/>
      <c r="C282" s="3"/>
      <c r="D282" s="2"/>
      <c r="J282" s="4"/>
      <c r="K282" s="5"/>
      <c r="L282" s="6"/>
      <c r="M282" s="7"/>
      <c r="U282" s="199"/>
    </row>
    <row r="283" spans="2:21" s="1" customFormat="1" ht="12">
      <c r="B283" s="2"/>
      <c r="C283" s="3"/>
      <c r="D283" s="2"/>
      <c r="J283" s="4"/>
      <c r="K283" s="5"/>
      <c r="L283" s="6"/>
      <c r="M283" s="7"/>
      <c r="U283" s="199"/>
    </row>
    <row r="284" spans="2:21" s="1" customFormat="1" ht="12">
      <c r="B284" s="2"/>
      <c r="C284" s="3"/>
      <c r="D284" s="2"/>
      <c r="J284" s="4"/>
      <c r="K284" s="5"/>
      <c r="L284" s="6"/>
      <c r="M284" s="7"/>
      <c r="U284" s="199"/>
    </row>
    <row r="285" spans="2:21" s="1" customFormat="1" ht="12">
      <c r="B285" s="2"/>
      <c r="C285" s="3"/>
      <c r="D285" s="2"/>
      <c r="J285" s="4"/>
      <c r="K285" s="5"/>
      <c r="L285" s="6"/>
      <c r="M285" s="7"/>
      <c r="U285" s="199"/>
    </row>
    <row r="286" spans="2:21" s="1" customFormat="1" ht="12">
      <c r="B286" s="2"/>
      <c r="C286" s="3"/>
      <c r="D286" s="2"/>
      <c r="J286" s="4"/>
      <c r="K286" s="5"/>
      <c r="L286" s="6"/>
      <c r="M286" s="7"/>
      <c r="U286" s="199"/>
    </row>
    <row r="287" spans="2:21" s="1" customFormat="1" ht="12">
      <c r="B287" s="2"/>
      <c r="C287" s="3"/>
      <c r="D287" s="2"/>
      <c r="J287" s="4"/>
      <c r="K287" s="5"/>
      <c r="L287" s="6"/>
      <c r="M287" s="7"/>
      <c r="U287" s="199"/>
    </row>
    <row r="288" spans="2:21" s="1" customFormat="1" ht="12">
      <c r="B288" s="2"/>
      <c r="C288" s="3"/>
      <c r="D288" s="2"/>
      <c r="J288" s="4"/>
      <c r="K288" s="5"/>
      <c r="L288" s="6"/>
      <c r="M288" s="7"/>
      <c r="U288" s="199"/>
    </row>
    <row r="289" spans="2:21" s="1" customFormat="1" ht="12">
      <c r="B289" s="2"/>
      <c r="C289" s="3"/>
      <c r="D289" s="2"/>
      <c r="J289" s="4"/>
      <c r="K289" s="5"/>
      <c r="L289" s="6"/>
      <c r="M289" s="7"/>
      <c r="U289" s="199"/>
    </row>
    <row r="290" spans="2:21" s="1" customFormat="1" ht="12">
      <c r="B290" s="2"/>
      <c r="C290" s="3"/>
      <c r="D290" s="2"/>
      <c r="J290" s="4"/>
      <c r="K290" s="5"/>
      <c r="L290" s="6"/>
      <c r="M290" s="7"/>
      <c r="U290" s="199"/>
    </row>
    <row r="291" spans="2:21" s="1" customFormat="1" ht="12">
      <c r="B291" s="2"/>
      <c r="C291" s="3"/>
      <c r="D291" s="2"/>
      <c r="J291" s="4"/>
      <c r="K291" s="5"/>
      <c r="L291" s="6"/>
      <c r="M291" s="7"/>
      <c r="U291" s="199"/>
    </row>
    <row r="292" spans="2:21" s="1" customFormat="1" ht="12">
      <c r="B292" s="2"/>
      <c r="C292" s="3"/>
      <c r="D292" s="2"/>
      <c r="J292" s="4"/>
      <c r="K292" s="5"/>
      <c r="L292" s="6"/>
      <c r="M292" s="7"/>
      <c r="U292" s="199"/>
    </row>
    <row r="293" spans="2:21" s="1" customFormat="1" ht="12">
      <c r="B293" s="2"/>
      <c r="C293" s="3"/>
      <c r="D293" s="2"/>
      <c r="J293" s="4"/>
      <c r="K293" s="5"/>
      <c r="L293" s="6"/>
      <c r="M293" s="7"/>
      <c r="U293" s="199"/>
    </row>
    <row r="294" spans="2:21" s="1" customFormat="1" ht="12">
      <c r="B294" s="2"/>
      <c r="C294" s="3"/>
      <c r="D294" s="2"/>
      <c r="J294" s="4"/>
      <c r="K294" s="5"/>
      <c r="L294" s="6"/>
      <c r="M294" s="7"/>
      <c r="U294" s="199"/>
    </row>
    <row r="295" spans="2:21" s="1" customFormat="1" ht="12">
      <c r="B295" s="2"/>
      <c r="C295" s="3"/>
      <c r="D295" s="2"/>
      <c r="J295" s="4"/>
      <c r="K295" s="5"/>
      <c r="L295" s="6"/>
      <c r="M295" s="7"/>
      <c r="U295" s="199"/>
    </row>
    <row r="296" spans="2:21" s="1" customFormat="1" ht="12">
      <c r="B296" s="2"/>
      <c r="C296" s="3"/>
      <c r="D296" s="2"/>
      <c r="J296" s="4"/>
      <c r="K296" s="5"/>
      <c r="L296" s="6"/>
      <c r="M296" s="7"/>
      <c r="U296" s="199"/>
    </row>
    <row r="297" spans="2:21" s="1" customFormat="1" ht="12">
      <c r="B297" s="2"/>
      <c r="C297" s="3"/>
      <c r="D297" s="2"/>
      <c r="J297" s="4"/>
      <c r="K297" s="5"/>
      <c r="L297" s="6"/>
      <c r="M297" s="7"/>
      <c r="U297" s="199"/>
    </row>
    <row r="298" spans="2:21" s="1" customFormat="1" ht="12">
      <c r="B298" s="2"/>
      <c r="C298" s="3"/>
      <c r="D298" s="2"/>
      <c r="J298" s="4"/>
      <c r="K298" s="5"/>
      <c r="L298" s="6"/>
      <c r="M298" s="7"/>
      <c r="U298" s="199"/>
    </row>
    <row r="299" spans="2:21" s="1" customFormat="1" ht="12">
      <c r="B299" s="2"/>
      <c r="C299" s="3"/>
      <c r="D299" s="2"/>
      <c r="J299" s="4"/>
      <c r="K299" s="5"/>
      <c r="L299" s="6"/>
      <c r="M299" s="7"/>
      <c r="U299" s="199"/>
    </row>
    <row r="300" spans="2:21" s="1" customFormat="1" ht="12">
      <c r="B300" s="2"/>
      <c r="C300" s="3"/>
      <c r="D300" s="2"/>
      <c r="J300" s="4"/>
      <c r="K300" s="5"/>
      <c r="L300" s="6"/>
      <c r="M300" s="7"/>
      <c r="U300" s="199"/>
    </row>
    <row r="301" spans="2:21" s="1" customFormat="1" ht="12">
      <c r="B301" s="2"/>
      <c r="C301" s="3"/>
      <c r="D301" s="2"/>
      <c r="J301" s="4"/>
      <c r="K301" s="5"/>
      <c r="L301" s="6"/>
      <c r="M301" s="7"/>
      <c r="U301" s="199"/>
    </row>
    <row r="302" spans="2:21" s="1" customFormat="1" ht="12">
      <c r="B302" s="2"/>
      <c r="C302" s="3"/>
      <c r="D302" s="2"/>
      <c r="J302" s="4"/>
      <c r="K302" s="5"/>
      <c r="L302" s="6"/>
      <c r="M302" s="7"/>
      <c r="U302" s="199"/>
    </row>
    <row r="303" spans="2:21" s="1" customFormat="1" ht="12">
      <c r="B303" s="2"/>
      <c r="C303" s="3"/>
      <c r="D303" s="2"/>
      <c r="J303" s="4"/>
      <c r="K303" s="5"/>
      <c r="L303" s="6"/>
      <c r="M303" s="7"/>
      <c r="U303" s="199"/>
    </row>
    <row r="304" spans="2:21" s="1" customFormat="1" ht="12">
      <c r="B304" s="2"/>
      <c r="C304" s="3"/>
      <c r="D304" s="2"/>
      <c r="J304" s="4"/>
      <c r="K304" s="5"/>
      <c r="L304" s="6"/>
      <c r="M304" s="7"/>
      <c r="U304" s="199"/>
    </row>
    <row r="305" spans="2:21" s="1" customFormat="1" ht="12">
      <c r="B305" s="2"/>
      <c r="C305" s="3"/>
      <c r="D305" s="2"/>
      <c r="J305" s="4"/>
      <c r="K305" s="5"/>
      <c r="L305" s="6"/>
      <c r="M305" s="7"/>
      <c r="U305" s="199"/>
    </row>
    <row r="306" spans="2:21" s="1" customFormat="1" ht="12">
      <c r="B306" s="2"/>
      <c r="C306" s="3"/>
      <c r="D306" s="2"/>
      <c r="J306" s="4"/>
      <c r="K306" s="5"/>
      <c r="L306" s="6"/>
      <c r="M306" s="7"/>
      <c r="U306" s="199"/>
    </row>
    <row r="307" spans="2:21" s="1" customFormat="1" ht="12">
      <c r="B307" s="2"/>
      <c r="C307" s="3"/>
      <c r="D307" s="2"/>
      <c r="J307" s="4"/>
      <c r="K307" s="5"/>
      <c r="L307" s="6"/>
      <c r="M307" s="7"/>
      <c r="U307" s="199"/>
    </row>
    <row r="308" spans="2:21" s="1" customFormat="1" ht="12">
      <c r="B308" s="2"/>
      <c r="C308" s="3"/>
      <c r="D308" s="2"/>
      <c r="J308" s="4"/>
      <c r="K308" s="5"/>
      <c r="L308" s="6"/>
      <c r="M308" s="7"/>
      <c r="U308" s="199"/>
    </row>
    <row r="309" spans="2:21" s="1" customFormat="1" ht="12">
      <c r="B309" s="2"/>
      <c r="C309" s="3"/>
      <c r="D309" s="2"/>
      <c r="J309" s="4"/>
      <c r="K309" s="5"/>
      <c r="L309" s="6"/>
      <c r="M309" s="7"/>
      <c r="U309" s="199"/>
    </row>
    <row r="310" spans="2:21" s="1" customFormat="1" ht="12">
      <c r="B310" s="2"/>
      <c r="C310" s="3"/>
      <c r="D310" s="2"/>
      <c r="J310" s="4"/>
      <c r="K310" s="5"/>
      <c r="L310" s="6"/>
      <c r="M310" s="7"/>
      <c r="U310" s="199"/>
    </row>
    <row r="311" spans="2:21" s="1" customFormat="1" ht="12">
      <c r="B311" s="2"/>
      <c r="C311" s="3"/>
      <c r="D311" s="2"/>
      <c r="J311" s="4"/>
      <c r="K311" s="5"/>
      <c r="L311" s="6"/>
      <c r="M311" s="7"/>
      <c r="U311" s="199"/>
    </row>
    <row r="312" spans="2:21" s="1" customFormat="1" ht="12">
      <c r="B312" s="2"/>
      <c r="C312" s="3"/>
      <c r="D312" s="2"/>
      <c r="J312" s="4"/>
      <c r="K312" s="5"/>
      <c r="L312" s="6"/>
      <c r="M312" s="7"/>
      <c r="U312" s="199"/>
    </row>
    <row r="313" spans="2:21" s="1" customFormat="1" ht="12">
      <c r="B313" s="2"/>
      <c r="C313" s="3"/>
      <c r="D313" s="2"/>
      <c r="J313" s="4"/>
      <c r="K313" s="5"/>
      <c r="L313" s="6"/>
      <c r="M313" s="7"/>
      <c r="U313" s="199"/>
    </row>
    <row r="314" spans="2:21" s="1" customFormat="1" ht="12">
      <c r="B314" s="2"/>
      <c r="C314" s="3"/>
      <c r="D314" s="2"/>
      <c r="J314" s="4"/>
      <c r="K314" s="5"/>
      <c r="L314" s="6"/>
      <c r="M314" s="7"/>
      <c r="U314" s="199"/>
    </row>
    <row r="315" spans="2:21" s="1" customFormat="1" ht="12">
      <c r="B315" s="2"/>
      <c r="C315" s="3"/>
      <c r="D315" s="2"/>
      <c r="J315" s="4"/>
      <c r="K315" s="5"/>
      <c r="L315" s="6"/>
      <c r="M315" s="7"/>
      <c r="U315" s="199"/>
    </row>
    <row r="316" spans="2:21" s="1" customFormat="1" ht="12">
      <c r="B316" s="2"/>
      <c r="C316" s="3"/>
      <c r="D316" s="2"/>
      <c r="J316" s="4"/>
      <c r="K316" s="5"/>
      <c r="L316" s="6"/>
      <c r="M316" s="7"/>
      <c r="U316" s="199"/>
    </row>
    <row r="317" spans="2:21" s="1" customFormat="1" ht="12">
      <c r="B317" s="2"/>
      <c r="C317" s="3"/>
      <c r="D317" s="2"/>
      <c r="J317" s="4"/>
      <c r="K317" s="5"/>
      <c r="L317" s="6"/>
      <c r="M317" s="7"/>
      <c r="U317" s="199"/>
    </row>
    <row r="318" spans="2:21" s="1" customFormat="1" ht="12">
      <c r="B318" s="2"/>
      <c r="C318" s="3"/>
      <c r="D318" s="2"/>
      <c r="J318" s="4"/>
      <c r="K318" s="5"/>
      <c r="L318" s="6"/>
      <c r="M318" s="7"/>
      <c r="U318" s="199"/>
    </row>
    <row r="319" spans="2:21" s="1" customFormat="1" ht="12">
      <c r="B319" s="2"/>
      <c r="C319" s="3"/>
      <c r="D319" s="2"/>
      <c r="J319" s="4"/>
      <c r="K319" s="5"/>
      <c r="L319" s="6"/>
      <c r="M319" s="7"/>
      <c r="U319" s="199"/>
    </row>
    <row r="320" spans="2:21" s="1" customFormat="1" ht="12">
      <c r="B320" s="2"/>
      <c r="C320" s="3"/>
      <c r="D320" s="2"/>
      <c r="J320" s="4"/>
      <c r="K320" s="5"/>
      <c r="L320" s="6"/>
      <c r="M320" s="7"/>
      <c r="U320" s="199"/>
    </row>
    <row r="321" spans="2:21" s="1" customFormat="1" ht="12">
      <c r="B321" s="2"/>
      <c r="C321" s="3"/>
      <c r="D321" s="2"/>
      <c r="J321" s="4"/>
      <c r="K321" s="5"/>
      <c r="L321" s="6"/>
      <c r="M321" s="7"/>
      <c r="U321" s="199"/>
    </row>
    <row r="322" spans="2:21" s="1" customFormat="1" ht="12">
      <c r="B322" s="2"/>
      <c r="C322" s="3"/>
      <c r="D322" s="2"/>
      <c r="J322" s="4"/>
      <c r="K322" s="5"/>
      <c r="L322" s="6"/>
      <c r="M322" s="7"/>
      <c r="U322" s="199"/>
    </row>
    <row r="323" spans="2:21" s="1" customFormat="1" ht="12">
      <c r="B323" s="2"/>
      <c r="C323" s="3"/>
      <c r="D323" s="2"/>
      <c r="J323" s="4"/>
      <c r="K323" s="5"/>
      <c r="L323" s="6"/>
      <c r="M323" s="7"/>
      <c r="U323" s="199"/>
    </row>
    <row r="324" spans="2:21" s="1" customFormat="1" ht="12">
      <c r="B324" s="2"/>
      <c r="C324" s="3"/>
      <c r="D324" s="2"/>
      <c r="J324" s="4"/>
      <c r="K324" s="5"/>
      <c r="L324" s="6"/>
      <c r="M324" s="7"/>
      <c r="U324" s="199"/>
    </row>
    <row r="325" spans="2:21" s="1" customFormat="1" ht="12">
      <c r="B325" s="2"/>
      <c r="C325" s="3"/>
      <c r="D325" s="2"/>
      <c r="J325" s="4"/>
      <c r="K325" s="5"/>
      <c r="L325" s="6"/>
      <c r="M325" s="7"/>
      <c r="U325" s="199"/>
    </row>
    <row r="326" spans="2:21" s="1" customFormat="1" ht="12">
      <c r="B326" s="2"/>
      <c r="C326" s="3"/>
      <c r="D326" s="2"/>
      <c r="J326" s="4"/>
      <c r="K326" s="5"/>
      <c r="L326" s="6"/>
      <c r="M326" s="7"/>
      <c r="U326" s="199"/>
    </row>
    <row r="327" spans="2:21" s="1" customFormat="1" ht="12">
      <c r="B327" s="2"/>
      <c r="C327" s="3"/>
      <c r="D327" s="2"/>
      <c r="J327" s="4"/>
      <c r="K327" s="5"/>
      <c r="L327" s="6"/>
      <c r="M327" s="7"/>
      <c r="U327" s="199"/>
    </row>
    <row r="328" spans="2:21" s="1" customFormat="1" ht="12">
      <c r="B328" s="2"/>
      <c r="C328" s="3"/>
      <c r="D328" s="2"/>
      <c r="J328" s="4"/>
      <c r="K328" s="5"/>
      <c r="L328" s="6"/>
      <c r="M328" s="7"/>
      <c r="U328" s="199"/>
    </row>
    <row r="329" spans="2:21" s="1" customFormat="1" ht="12">
      <c r="B329" s="2"/>
      <c r="C329" s="3"/>
      <c r="D329" s="2"/>
      <c r="J329" s="4"/>
      <c r="K329" s="5"/>
      <c r="L329" s="6"/>
      <c r="M329" s="7"/>
      <c r="U329" s="199"/>
    </row>
    <row r="330" spans="2:21" s="1" customFormat="1" ht="12">
      <c r="B330" s="2"/>
      <c r="C330" s="3"/>
      <c r="D330" s="2"/>
      <c r="J330" s="4"/>
      <c r="K330" s="5"/>
      <c r="L330" s="6"/>
      <c r="M330" s="7"/>
      <c r="U330" s="199"/>
    </row>
    <row r="331" spans="2:21" s="1" customFormat="1" ht="12">
      <c r="B331" s="2"/>
      <c r="C331" s="3"/>
      <c r="D331" s="2"/>
      <c r="J331" s="4"/>
      <c r="K331" s="5"/>
      <c r="L331" s="6"/>
      <c r="M331" s="7"/>
      <c r="U331" s="199"/>
    </row>
    <row r="332" spans="2:21" s="1" customFormat="1" ht="12">
      <c r="B332" s="2"/>
      <c r="C332" s="3"/>
      <c r="D332" s="2"/>
      <c r="J332" s="4"/>
      <c r="K332" s="5"/>
      <c r="L332" s="6"/>
      <c r="M332" s="7"/>
      <c r="U332" s="199"/>
    </row>
    <row r="333" spans="2:21" s="1" customFormat="1" ht="12">
      <c r="B333" s="2"/>
      <c r="C333" s="3"/>
      <c r="D333" s="2"/>
      <c r="J333" s="4"/>
      <c r="K333" s="5"/>
      <c r="L333" s="6"/>
      <c r="M333" s="7"/>
      <c r="U333" s="199"/>
    </row>
    <row r="334" spans="2:21" s="1" customFormat="1" ht="12">
      <c r="B334" s="2"/>
      <c r="C334" s="3"/>
      <c r="D334" s="2"/>
      <c r="J334" s="4"/>
      <c r="K334" s="5"/>
      <c r="L334" s="6"/>
      <c r="M334" s="7"/>
      <c r="U334" s="199"/>
    </row>
    <row r="335" spans="2:21" s="1" customFormat="1" ht="12">
      <c r="B335" s="2"/>
      <c r="C335" s="3"/>
      <c r="D335" s="2"/>
      <c r="J335" s="4"/>
      <c r="K335" s="5"/>
      <c r="L335" s="6"/>
      <c r="M335" s="7"/>
      <c r="U335" s="199"/>
    </row>
    <row r="336" spans="2:21" s="1" customFormat="1" ht="12">
      <c r="B336" s="2"/>
      <c r="C336" s="3"/>
      <c r="D336" s="2"/>
      <c r="J336" s="4"/>
      <c r="K336" s="5"/>
      <c r="L336" s="6"/>
      <c r="M336" s="7"/>
      <c r="U336" s="199"/>
    </row>
    <row r="337" spans="2:21" s="1" customFormat="1" ht="12">
      <c r="B337" s="2"/>
      <c r="C337" s="3"/>
      <c r="D337" s="2"/>
      <c r="J337" s="4"/>
      <c r="K337" s="5"/>
      <c r="L337" s="6"/>
      <c r="M337" s="7"/>
      <c r="U337" s="199"/>
    </row>
    <row r="338" spans="2:21" s="1" customFormat="1" ht="12">
      <c r="B338" s="2"/>
      <c r="C338" s="3"/>
      <c r="D338" s="2"/>
      <c r="J338" s="4"/>
      <c r="K338" s="5"/>
      <c r="L338" s="6"/>
      <c r="M338" s="7"/>
      <c r="U338" s="199"/>
    </row>
    <row r="339" spans="2:21" s="1" customFormat="1" ht="12">
      <c r="B339" s="2"/>
      <c r="C339" s="3"/>
      <c r="D339" s="2"/>
      <c r="J339" s="4"/>
      <c r="K339" s="5"/>
      <c r="L339" s="6"/>
      <c r="M339" s="7"/>
      <c r="U339" s="199"/>
    </row>
    <row r="340" spans="2:21" s="1" customFormat="1" ht="12">
      <c r="B340" s="2"/>
      <c r="C340" s="3"/>
      <c r="D340" s="2"/>
      <c r="J340" s="4"/>
      <c r="K340" s="5"/>
      <c r="L340" s="6"/>
      <c r="M340" s="7"/>
      <c r="U340" s="199"/>
    </row>
    <row r="341" spans="2:21" s="1" customFormat="1" ht="12">
      <c r="B341" s="2"/>
      <c r="C341" s="3"/>
      <c r="D341" s="2"/>
      <c r="J341" s="4"/>
      <c r="K341" s="5"/>
      <c r="L341" s="6"/>
      <c r="M341" s="7"/>
      <c r="U341" s="199"/>
    </row>
    <row r="342" spans="2:21" s="1" customFormat="1" ht="12">
      <c r="B342" s="2"/>
      <c r="C342" s="3"/>
      <c r="D342" s="2"/>
      <c r="J342" s="4"/>
      <c r="K342" s="5"/>
      <c r="L342" s="6"/>
      <c r="M342" s="7"/>
      <c r="U342" s="199"/>
    </row>
    <row r="343" spans="2:21" s="1" customFormat="1" ht="12">
      <c r="B343" s="2"/>
      <c r="C343" s="3"/>
      <c r="D343" s="2"/>
      <c r="J343" s="4"/>
      <c r="K343" s="5"/>
      <c r="L343" s="6"/>
      <c r="M343" s="7"/>
      <c r="U343" s="199"/>
    </row>
    <row r="344" spans="2:21" s="1" customFormat="1" ht="12">
      <c r="B344" s="2"/>
      <c r="C344" s="3"/>
      <c r="D344" s="2"/>
      <c r="J344" s="4"/>
      <c r="K344" s="5"/>
      <c r="L344" s="6"/>
      <c r="M344" s="7"/>
      <c r="U344" s="199"/>
    </row>
    <row r="345" spans="2:21" s="1" customFormat="1" ht="12">
      <c r="B345" s="2"/>
      <c r="C345" s="3"/>
      <c r="D345" s="2"/>
      <c r="J345" s="4"/>
      <c r="K345" s="5"/>
      <c r="L345" s="6"/>
      <c r="M345" s="7"/>
      <c r="U345" s="199"/>
    </row>
    <row r="346" spans="2:21" s="1" customFormat="1" ht="12">
      <c r="B346" s="2"/>
      <c r="C346" s="3"/>
      <c r="D346" s="2"/>
      <c r="J346" s="4"/>
      <c r="K346" s="5"/>
      <c r="L346" s="6"/>
      <c r="M346" s="7"/>
      <c r="U346" s="199"/>
    </row>
    <row r="347" spans="2:21" s="1" customFormat="1" ht="12">
      <c r="B347" s="2"/>
      <c r="C347" s="3"/>
      <c r="D347" s="2"/>
      <c r="J347" s="4"/>
      <c r="K347" s="5"/>
      <c r="L347" s="6"/>
      <c r="M347" s="7"/>
      <c r="U347" s="199"/>
    </row>
    <row r="348" spans="2:21" s="1" customFormat="1" ht="12">
      <c r="B348" s="2"/>
      <c r="C348" s="3"/>
      <c r="D348" s="2"/>
      <c r="J348" s="4"/>
      <c r="K348" s="5"/>
      <c r="L348" s="6"/>
      <c r="M348" s="7"/>
      <c r="U348" s="199"/>
    </row>
    <row r="349" spans="2:21" s="1" customFormat="1" ht="12">
      <c r="B349" s="2"/>
      <c r="C349" s="3"/>
      <c r="D349" s="2"/>
      <c r="J349" s="4"/>
      <c r="K349" s="5"/>
      <c r="L349" s="6"/>
      <c r="M349" s="7"/>
      <c r="U349" s="199"/>
    </row>
    <row r="350" spans="2:21" s="1" customFormat="1" ht="12">
      <c r="B350" s="2"/>
      <c r="C350" s="3"/>
      <c r="D350" s="2"/>
      <c r="J350" s="4"/>
      <c r="K350" s="5"/>
      <c r="L350" s="6"/>
      <c r="M350" s="7"/>
      <c r="U350" s="199"/>
    </row>
    <row r="351" spans="2:21" s="1" customFormat="1" ht="12">
      <c r="B351" s="2"/>
      <c r="C351" s="3"/>
      <c r="D351" s="2"/>
      <c r="J351" s="4"/>
      <c r="K351" s="5"/>
      <c r="L351" s="6"/>
      <c r="M351" s="7"/>
      <c r="U351" s="199"/>
    </row>
    <row r="352" spans="2:21" s="1" customFormat="1" ht="12">
      <c r="B352" s="2"/>
      <c r="C352" s="3"/>
      <c r="D352" s="2"/>
      <c r="J352" s="4"/>
      <c r="K352" s="5"/>
      <c r="L352" s="6"/>
      <c r="M352" s="7"/>
      <c r="U352" s="199"/>
    </row>
    <row r="353" spans="2:21" s="1" customFormat="1" ht="12">
      <c r="B353" s="2"/>
      <c r="C353" s="3"/>
      <c r="D353" s="2"/>
      <c r="J353" s="4"/>
      <c r="K353" s="5"/>
      <c r="L353" s="6"/>
      <c r="M353" s="7"/>
      <c r="U353" s="199"/>
    </row>
    <row r="354" spans="2:21" s="1" customFormat="1" ht="12">
      <c r="B354" s="2"/>
      <c r="C354" s="3"/>
      <c r="D354" s="2"/>
      <c r="J354" s="4"/>
      <c r="K354" s="5"/>
      <c r="L354" s="6"/>
      <c r="M354" s="7"/>
      <c r="U354" s="199"/>
    </row>
    <row r="355" spans="2:21" s="1" customFormat="1" ht="12">
      <c r="B355" s="2"/>
      <c r="C355" s="3"/>
      <c r="D355" s="2"/>
      <c r="J355" s="4"/>
      <c r="K355" s="5"/>
      <c r="L355" s="6"/>
      <c r="M355" s="7"/>
      <c r="U355" s="199"/>
    </row>
    <row r="356" spans="2:21" s="1" customFormat="1" ht="12">
      <c r="B356" s="2"/>
      <c r="C356" s="3"/>
      <c r="D356" s="2"/>
      <c r="J356" s="4"/>
      <c r="K356" s="5"/>
      <c r="L356" s="6"/>
      <c r="M356" s="7"/>
      <c r="U356" s="199"/>
    </row>
    <row r="357" spans="2:21" s="1" customFormat="1" ht="12">
      <c r="B357" s="2"/>
      <c r="C357" s="3"/>
      <c r="D357" s="2"/>
      <c r="J357" s="4"/>
      <c r="K357" s="5"/>
      <c r="L357" s="6"/>
      <c r="M357" s="7"/>
      <c r="U357" s="199"/>
    </row>
    <row r="358" spans="2:21" s="1" customFormat="1" ht="12">
      <c r="B358" s="2"/>
      <c r="C358" s="3"/>
      <c r="D358" s="2"/>
      <c r="J358" s="4"/>
      <c r="K358" s="5"/>
      <c r="L358" s="6"/>
      <c r="M358" s="7"/>
      <c r="U358" s="199"/>
    </row>
    <row r="359" spans="2:21" s="1" customFormat="1" ht="12">
      <c r="B359" s="2"/>
      <c r="C359" s="3"/>
      <c r="D359" s="2"/>
      <c r="J359" s="4"/>
      <c r="K359" s="5"/>
      <c r="L359" s="6"/>
      <c r="M359" s="7"/>
      <c r="U359" s="199"/>
    </row>
    <row r="360" spans="2:21" s="1" customFormat="1" ht="12">
      <c r="B360" s="2"/>
      <c r="C360" s="3"/>
      <c r="D360" s="2"/>
      <c r="J360" s="4"/>
      <c r="K360" s="5"/>
      <c r="L360" s="6"/>
      <c r="M360" s="7"/>
      <c r="U360" s="199"/>
    </row>
    <row r="361" spans="2:21" s="1" customFormat="1" ht="12">
      <c r="B361" s="2"/>
      <c r="C361" s="3"/>
      <c r="D361" s="2"/>
      <c r="J361" s="4"/>
      <c r="K361" s="5"/>
      <c r="L361" s="6"/>
      <c r="M361" s="7"/>
      <c r="U361" s="199"/>
    </row>
    <row r="362" spans="2:21" s="1" customFormat="1" ht="12">
      <c r="B362" s="2"/>
      <c r="C362" s="3"/>
      <c r="D362" s="2"/>
      <c r="J362" s="4"/>
      <c r="K362" s="5"/>
      <c r="L362" s="6"/>
      <c r="M362" s="7"/>
      <c r="U362" s="199"/>
    </row>
    <row r="363" spans="2:21" s="1" customFormat="1" ht="12">
      <c r="B363" s="2"/>
      <c r="C363" s="3"/>
      <c r="D363" s="2"/>
      <c r="J363" s="4"/>
      <c r="K363" s="5"/>
      <c r="L363" s="6"/>
      <c r="M363" s="7"/>
      <c r="U363" s="199"/>
    </row>
    <row r="364" spans="2:21" s="1" customFormat="1" ht="12">
      <c r="B364" s="2"/>
      <c r="C364" s="3"/>
      <c r="D364" s="2"/>
      <c r="J364" s="4"/>
      <c r="K364" s="5"/>
      <c r="L364" s="6"/>
      <c r="M364" s="7"/>
      <c r="U364" s="199"/>
    </row>
    <row r="365" spans="2:21" s="1" customFormat="1" ht="12">
      <c r="B365" s="2"/>
      <c r="C365" s="3"/>
      <c r="D365" s="2"/>
      <c r="J365" s="4"/>
      <c r="K365" s="5"/>
      <c r="L365" s="6"/>
      <c r="M365" s="7"/>
      <c r="U365" s="199"/>
    </row>
    <row r="366" spans="2:21" s="1" customFormat="1" ht="12">
      <c r="B366" s="2"/>
      <c r="C366" s="3"/>
      <c r="D366" s="2"/>
      <c r="J366" s="4"/>
      <c r="K366" s="5"/>
      <c r="L366" s="6"/>
      <c r="M366" s="7"/>
      <c r="U366" s="199"/>
    </row>
    <row r="367" spans="2:21" s="1" customFormat="1" ht="12">
      <c r="B367" s="2"/>
      <c r="C367" s="3"/>
      <c r="D367" s="2"/>
      <c r="J367" s="4"/>
      <c r="K367" s="5"/>
      <c r="L367" s="6"/>
      <c r="M367" s="7"/>
      <c r="U367" s="199"/>
    </row>
    <row r="368" spans="2:21" s="1" customFormat="1" ht="12">
      <c r="B368" s="2"/>
      <c r="C368" s="3"/>
      <c r="D368" s="2"/>
      <c r="J368" s="4"/>
      <c r="K368" s="5"/>
      <c r="L368" s="6"/>
      <c r="M368" s="7"/>
      <c r="U368" s="199"/>
    </row>
    <row r="369" spans="2:21" s="1" customFormat="1" ht="12">
      <c r="B369" s="2"/>
      <c r="C369" s="3"/>
      <c r="D369" s="2"/>
      <c r="J369" s="4"/>
      <c r="K369" s="5"/>
      <c r="L369" s="6"/>
      <c r="M369" s="7"/>
      <c r="U369" s="199"/>
    </row>
    <row r="370" spans="2:21" s="1" customFormat="1" ht="12">
      <c r="B370" s="2"/>
      <c r="C370" s="3"/>
      <c r="D370" s="2"/>
      <c r="J370" s="4"/>
      <c r="K370" s="5"/>
      <c r="L370" s="6"/>
      <c r="M370" s="7"/>
      <c r="U370" s="199"/>
    </row>
  </sheetData>
  <sheetProtection/>
  <autoFilter ref="A9:DZ145"/>
  <mergeCells count="6">
    <mergeCell ref="G2:H2"/>
    <mergeCell ref="G3:H3"/>
    <mergeCell ref="G4:H4"/>
    <mergeCell ref="G5:H5"/>
    <mergeCell ref="C6:H6"/>
    <mergeCell ref="O8:T8"/>
  </mergeCells>
  <printOptions/>
  <pageMargins left="1" right="1" top="1" bottom="1" header="0.5" footer="0.5"/>
  <pageSetup fitToHeight="0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Verney</dc:creator>
  <cp:keywords/>
  <dc:description/>
  <cp:lastModifiedBy>Creyelman Nancy - D4.0</cp:lastModifiedBy>
  <cp:lastPrinted>2018-12-06T12:04:19Z</cp:lastPrinted>
  <dcterms:created xsi:type="dcterms:W3CDTF">2016-04-11T16:39:26Z</dcterms:created>
  <dcterms:modified xsi:type="dcterms:W3CDTF">2021-06-25T08:52:29Z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a3fcca1a-83ee-4b39-9cea-8c3a6109ee59</vt:lpwstr>
  </property>
  <property fmtid="{D5CDD505-2E9C-101B-9397-08002B2CF9AE}" pid="3" name="BE_ForeignAffairsClassification">
    <vt:lpwstr>Non classifié - Niet geclassificeerd</vt:lpwstr>
  </property>
  <property fmtid="{D5CDD505-2E9C-101B-9397-08002B2CF9AE}" pid="4" name="BE_ForeignAffairsMarkering">
    <vt:lpwstr>Markering inactief - Marquage inactif</vt:lpwstr>
  </property>
  <property fmtid="{D5CDD505-2E9C-101B-9397-08002B2CF9AE}" pid="5" name="MSIP_Label_dddc1db8-2f64-468c-a02a-c7d04ea19826_Enabled">
    <vt:lpwstr>true</vt:lpwstr>
  </property>
  <property fmtid="{D5CDD505-2E9C-101B-9397-08002B2CF9AE}" pid="6" name="MSIP_Label_dddc1db8-2f64-468c-a02a-c7d04ea19826_SetDate">
    <vt:lpwstr>2021-06-25T08:52:21Z</vt:lpwstr>
  </property>
  <property fmtid="{D5CDD505-2E9C-101B-9397-08002B2CF9AE}" pid="7" name="MSIP_Label_dddc1db8-2f64-468c-a02a-c7d04ea19826_Method">
    <vt:lpwstr>Privileged</vt:lpwstr>
  </property>
  <property fmtid="{D5CDD505-2E9C-101B-9397-08002B2CF9AE}" pid="8" name="MSIP_Label_dddc1db8-2f64-468c-a02a-c7d04ea19826_Name">
    <vt:lpwstr>Non classifié - Niet geclassificeerd</vt:lpwstr>
  </property>
  <property fmtid="{D5CDD505-2E9C-101B-9397-08002B2CF9AE}" pid="9" name="MSIP_Label_dddc1db8-2f64-468c-a02a-c7d04ea19826_SiteId">
    <vt:lpwstr>80153b30-e434-429b-b41c-0d47f9deec42</vt:lpwstr>
  </property>
  <property fmtid="{D5CDD505-2E9C-101B-9397-08002B2CF9AE}" pid="10" name="MSIP_Label_dddc1db8-2f64-468c-a02a-c7d04ea19826_ActionId">
    <vt:lpwstr>bccd8903-0824-4390-bba5-be3bcbc4e46d</vt:lpwstr>
  </property>
  <property fmtid="{D5CDD505-2E9C-101B-9397-08002B2CF9AE}" pid="11" name="MSIP_Label_dddc1db8-2f64-468c-a02a-c7d04ea19826_ContentBits">
    <vt:lpwstr>0</vt:lpwstr>
  </property>
</Properties>
</file>