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6" yWindow="-96" windowWidth="15576" windowHeight="1038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J55" i="1"/>
  <c r="J20" i="1" l="1"/>
  <c r="J21" i="1"/>
  <c r="J22" i="1"/>
  <c r="J23" i="1"/>
  <c r="J24" i="1"/>
  <c r="J25" i="1"/>
  <c r="J26" i="1"/>
  <c r="I20" i="1"/>
  <c r="I21" i="1"/>
  <c r="I22" i="1"/>
  <c r="I23" i="1"/>
  <c r="I24" i="1"/>
  <c r="I25" i="1"/>
  <c r="I26" i="1"/>
  <c r="H20" i="1"/>
  <c r="H21" i="1"/>
  <c r="H22" i="1"/>
  <c r="H23" i="1"/>
  <c r="H24" i="1"/>
  <c r="H25" i="1"/>
  <c r="H26" i="1"/>
  <c r="H19" i="1"/>
  <c r="K54" i="1"/>
  <c r="I55" i="1"/>
  <c r="J51" i="1" l="1"/>
  <c r="K53" i="1"/>
  <c r="K55" i="1" s="1"/>
  <c r="D12" i="1" s="1"/>
  <c r="K56" i="1" l="1"/>
  <c r="D13" i="1" s="1"/>
  <c r="K47" i="1"/>
  <c r="K48" i="1"/>
  <c r="K49" i="1"/>
  <c r="K46" i="1"/>
  <c r="K43" i="1"/>
  <c r="K36" i="1"/>
  <c r="K38" i="1"/>
  <c r="K39" i="1"/>
  <c r="K40" i="1"/>
  <c r="K50" i="1"/>
  <c r="K31" i="1"/>
  <c r="K32" i="1"/>
  <c r="K33" i="1"/>
  <c r="K30" i="1"/>
  <c r="J44" i="1"/>
  <c r="I44" i="1"/>
  <c r="J41" i="1"/>
  <c r="I51" i="1"/>
  <c r="I41" i="1"/>
  <c r="J34" i="1"/>
  <c r="I34" i="1"/>
  <c r="H51" i="1"/>
  <c r="H41" i="1"/>
  <c r="H34" i="1"/>
  <c r="J19" i="1"/>
  <c r="I19" i="1"/>
  <c r="K34" i="1" l="1"/>
  <c r="D8" i="1" s="1"/>
  <c r="K19" i="1"/>
  <c r="K23" i="1"/>
  <c r="K22" i="1"/>
  <c r="K25" i="1"/>
  <c r="K26" i="1"/>
  <c r="I27" i="1"/>
  <c r="J27" i="1"/>
  <c r="K44" i="1"/>
  <c r="D10" i="1" s="1"/>
  <c r="K51" i="1"/>
  <c r="K24" i="1"/>
  <c r="K41" i="1"/>
  <c r="D9" i="1" s="1"/>
  <c r="K21" i="1"/>
  <c r="H27" i="1"/>
  <c r="H57" i="1" s="1"/>
  <c r="J57" i="1" l="1"/>
  <c r="J17" i="1" s="1"/>
  <c r="J58" i="1" s="1"/>
  <c r="I57" i="1"/>
  <c r="I17" i="1" s="1"/>
  <c r="I58" i="1" s="1"/>
  <c r="D11" i="1"/>
  <c r="K27" i="1"/>
  <c r="D6" i="1" s="1"/>
  <c r="K57" i="1" l="1"/>
  <c r="H17" i="1"/>
  <c r="K17" i="1" s="1"/>
  <c r="D5" i="1" s="1"/>
  <c r="D14" i="1" l="1"/>
  <c r="E5" i="1" s="1"/>
  <c r="H58" i="1"/>
  <c r="K58" i="1" s="1"/>
  <c r="E6" i="1" l="1"/>
  <c r="E13" i="1"/>
  <c r="E12" i="1"/>
  <c r="E11" i="1"/>
  <c r="E14" i="1"/>
  <c r="E10" i="1"/>
  <c r="E8" i="1"/>
  <c r="E9" i="1"/>
</calcChain>
</file>

<file path=xl/sharedStrings.xml><?xml version="1.0" encoding="utf-8"?>
<sst xmlns="http://schemas.openxmlformats.org/spreadsheetml/2006/main" count="115" uniqueCount="87">
  <si>
    <t>Year 1</t>
  </si>
  <si>
    <t>Year 2</t>
  </si>
  <si>
    <t>Year 3</t>
  </si>
  <si>
    <t>1. Management and Administration (10%)</t>
  </si>
  <si>
    <t>Item</t>
  </si>
  <si>
    <t>Unit Y1</t>
  </si>
  <si>
    <t>Unit Y2</t>
  </si>
  <si>
    <t>Unit Y3</t>
  </si>
  <si>
    <t>Unit</t>
  </si>
  <si>
    <t>Monitoring and evaluation officer</t>
  </si>
  <si>
    <t>Subtotal</t>
  </si>
  <si>
    <t>Total Year 1-3</t>
  </si>
  <si>
    <t>Month</t>
  </si>
  <si>
    <t>Cost/Unit</t>
  </si>
  <si>
    <t>2.1.1.RW</t>
  </si>
  <si>
    <t>4.1.1.RW</t>
  </si>
  <si>
    <t>2.1.3.RW</t>
  </si>
  <si>
    <t>2.1.4.RW</t>
  </si>
  <si>
    <t>2.1.5.RW</t>
  </si>
  <si>
    <t>2.1.6.RW</t>
  </si>
  <si>
    <t>2.1.7.RW</t>
  </si>
  <si>
    <t>Digital Platform Development  Manager</t>
  </si>
  <si>
    <t>Senior Content Developer</t>
  </si>
  <si>
    <t xml:space="preserve">ICT specialist </t>
  </si>
  <si>
    <t>Outreach in Teacher Trainings Colleges and other selected schools</t>
  </si>
  <si>
    <t>3.1.1.RW</t>
  </si>
  <si>
    <t>3.1.2.RW</t>
  </si>
  <si>
    <t>3.1.4.RW</t>
  </si>
  <si>
    <t>3.2.2.RW</t>
  </si>
  <si>
    <t>3.2.3.RW</t>
  </si>
  <si>
    <t>3.2.4.RW</t>
  </si>
  <si>
    <t>3.2.5.RW</t>
  </si>
  <si>
    <t>Development of memorial sites virtual tours</t>
  </si>
  <si>
    <t>Year</t>
  </si>
  <si>
    <t>5.1.1.RW</t>
  </si>
  <si>
    <t xml:space="preserve">Interactive features and new plug-ins </t>
  </si>
  <si>
    <t>TOTAL</t>
  </si>
  <si>
    <t>GENERAL TOTAL</t>
  </si>
  <si>
    <t>Education and dissemination Officer</t>
  </si>
  <si>
    <t>3.1 Dissemination and Outreach</t>
  </si>
  <si>
    <t xml:space="preserve">Capacity building and awareness raising sessions </t>
  </si>
  <si>
    <t>UDP user network/forum creation and support</t>
  </si>
  <si>
    <t>Communication and sustainability strategy</t>
  </si>
  <si>
    <t xml:space="preserve">UDP mobile responsive on smart screens </t>
  </si>
  <si>
    <t>IT Infrastructure maintenance</t>
  </si>
  <si>
    <t>Digitization of new and pre-existing learning and teaching materials</t>
  </si>
  <si>
    <t xml:space="preserve">Development of offline version </t>
  </si>
  <si>
    <t xml:space="preserve">Technical advisor </t>
  </si>
  <si>
    <t>Digitisation expert</t>
  </si>
  <si>
    <t>Development of educational videos</t>
  </si>
  <si>
    <t>2.1.2 RW</t>
  </si>
  <si>
    <t>2.1.8.RW</t>
  </si>
  <si>
    <t>3.2 Content development</t>
  </si>
  <si>
    <t>3.3 Creation of UDP access points in CPCs</t>
  </si>
  <si>
    <t>4.1.2.RW</t>
  </si>
  <si>
    <t>4.1.4.RW</t>
  </si>
  <si>
    <t>4.1.5.RW</t>
  </si>
  <si>
    <t>Educational podcast series</t>
  </si>
  <si>
    <t>3.2.6.RW</t>
  </si>
  <si>
    <t xml:space="preserve">E-learning course (including forum) </t>
  </si>
  <si>
    <t>6.1.1.RW</t>
  </si>
  <si>
    <t>5.1.2.RW</t>
  </si>
  <si>
    <t xml:space="preserve">Reflection meetings </t>
  </si>
  <si>
    <t>Creation of computer labs in two CPCs</t>
  </si>
  <si>
    <t>Creation of an interface in Kinyarwanda</t>
  </si>
  <si>
    <t xml:space="preserve">UDP Translator </t>
  </si>
  <si>
    <t>3.1.3.RW</t>
  </si>
  <si>
    <t>4.1.3.RW</t>
  </si>
  <si>
    <t xml:space="preserve">UBUMUNTU DIGITAL PLATFORM  BUDGET </t>
  </si>
  <si>
    <t>3. ACTIVITIES</t>
  </si>
  <si>
    <t xml:space="preserve">2. STAFFING </t>
  </si>
  <si>
    <t>4. TECHNICAL MAINTENANCE</t>
  </si>
  <si>
    <t xml:space="preserve">5. IMPACT &amp; LEARNING </t>
  </si>
  <si>
    <t>6. AUDIT</t>
  </si>
  <si>
    <t>October 2021 - October 2024</t>
  </si>
  <si>
    <t>Budget Summary</t>
  </si>
  <si>
    <t>Management and Administration</t>
  </si>
  <si>
    <t>Staffing</t>
  </si>
  <si>
    <t>Activities</t>
  </si>
  <si>
    <t>Dissemination and Outreach</t>
  </si>
  <si>
    <t>Content development</t>
  </si>
  <si>
    <t>Creation of UDP access points in CPCs</t>
  </si>
  <si>
    <t>Technical maintenance</t>
  </si>
  <si>
    <t>Impact and Learning</t>
  </si>
  <si>
    <t>Audit</t>
  </si>
  <si>
    <t>Total</t>
  </si>
  <si>
    <t xml:space="preserve">Platform Usage tracking  &amp;  and evaluation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</si>
</sst>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0.0%"/>
    <numFmt numFmtId="166" formatCode="_([$€-2]\ * #,##0_);_([$€-2]\ * \(#,##0\);_([$€-2]\ 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18"/>
      <color theme="1"/>
      <name val="Arial"/>
      <family val="2"/>
    </font>
    <font>
      <b/>
      <sz val="15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20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1" fillId="0" borderId="2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3" borderId="2" xfId="0" applyFont="1" applyFill="1" applyBorder="1"/>
    <xf numFmtId="164" fontId="4" fillId="3" borderId="1" xfId="0" applyNumberFormat="1" applyFont="1" applyFill="1" applyBorder="1"/>
    <xf numFmtId="0" fontId="5" fillId="0" borderId="0" xfId="0" applyFont="1"/>
    <xf numFmtId="3" fontId="5" fillId="0" borderId="0" xfId="0" applyNumberFormat="1" applyFont="1"/>
    <xf numFmtId="0" fontId="5" fillId="0" borderId="1" xfId="0" applyFont="1" applyBorder="1"/>
    <xf numFmtId="0" fontId="5" fillId="3" borderId="1" xfId="0" applyFont="1" applyFill="1" applyBorder="1"/>
    <xf numFmtId="0" fontId="5" fillId="3" borderId="2" xfId="0" applyFont="1" applyFill="1" applyBorder="1"/>
    <xf numFmtId="164" fontId="5" fillId="3" borderId="1" xfId="0" applyNumberFormat="1" applyFont="1" applyFill="1" applyBorder="1"/>
    <xf numFmtId="0" fontId="6" fillId="0" borderId="1" xfId="0" applyFont="1" applyBorder="1"/>
    <xf numFmtId="164" fontId="6" fillId="0" borderId="1" xfId="0" applyNumberFormat="1" applyFont="1" applyBorder="1"/>
    <xf numFmtId="0" fontId="6" fillId="0" borderId="0" xfId="0" applyFont="1"/>
    <xf numFmtId="3" fontId="6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7" fillId="0" borderId="1" xfId="0" applyFont="1" applyBorder="1"/>
    <xf numFmtId="0" fontId="8" fillId="0" borderId="2" xfId="0" applyFont="1" applyBorder="1"/>
    <xf numFmtId="0" fontId="9" fillId="0" borderId="1" xfId="0" applyFont="1" applyBorder="1"/>
    <xf numFmtId="164" fontId="9" fillId="0" borderId="1" xfId="0" applyNumberFormat="1" applyFont="1" applyBorder="1"/>
    <xf numFmtId="0" fontId="9" fillId="0" borderId="0" xfId="0" applyFont="1"/>
    <xf numFmtId="3" fontId="9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2" fillId="2" borderId="2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164" fontId="2" fillId="3" borderId="1" xfId="0" applyNumberFormat="1" applyFont="1" applyFill="1" applyBorder="1" applyAlignment="1"/>
    <xf numFmtId="164" fontId="2" fillId="3" borderId="1" xfId="0" applyNumberFormat="1" applyFont="1" applyFill="1" applyBorder="1"/>
    <xf numFmtId="0" fontId="10" fillId="3" borderId="1" xfId="0" applyFont="1" applyFill="1" applyBorder="1"/>
    <xf numFmtId="0" fontId="10" fillId="3" borderId="2" xfId="0" applyFont="1" applyFill="1" applyBorder="1"/>
    <xf numFmtId="164" fontId="10" fillId="3" borderId="1" xfId="0" applyNumberFormat="1" applyFont="1" applyFill="1" applyBorder="1"/>
    <xf numFmtId="0" fontId="10" fillId="0" borderId="0" xfId="0" applyFont="1"/>
    <xf numFmtId="3" fontId="10" fillId="0" borderId="0" xfId="0" applyNumberFormat="1" applyFont="1"/>
    <xf numFmtId="0" fontId="11" fillId="4" borderId="1" xfId="0" applyFont="1" applyFill="1" applyBorder="1"/>
    <xf numFmtId="0" fontId="11" fillId="4" borderId="2" xfId="0" applyFont="1" applyFill="1" applyBorder="1"/>
    <xf numFmtId="164" fontId="11" fillId="4" borderId="1" xfId="0" applyNumberFormat="1" applyFont="1" applyFill="1" applyBorder="1"/>
    <xf numFmtId="0" fontId="11" fillId="0" borderId="0" xfId="0" applyFont="1"/>
    <xf numFmtId="3" fontId="11" fillId="0" borderId="0" xfId="0" applyNumberFormat="1" applyFont="1"/>
    <xf numFmtId="164" fontId="3" fillId="0" borderId="0" xfId="0" applyNumberFormat="1" applyFont="1"/>
    <xf numFmtId="0" fontId="12" fillId="0" borderId="2" xfId="0" applyFont="1" applyBorder="1"/>
    <xf numFmtId="0" fontId="12" fillId="0" borderId="1" xfId="0" applyFont="1" applyBorder="1"/>
    <xf numFmtId="164" fontId="12" fillId="0" borderId="1" xfId="0" applyNumberFormat="1" applyFont="1" applyBorder="1"/>
    <xf numFmtId="0" fontId="6" fillId="4" borderId="2" xfId="0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13" fillId="0" borderId="2" xfId="0" applyFont="1" applyBorder="1"/>
    <xf numFmtId="0" fontId="13" fillId="0" borderId="1" xfId="0" applyFont="1" applyBorder="1"/>
    <xf numFmtId="0" fontId="13" fillId="0" borderId="2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6" fillId="0" borderId="3" xfId="0" applyFont="1" applyFill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2" xfId="0" applyFont="1" applyBorder="1"/>
    <xf numFmtId="0" fontId="4" fillId="0" borderId="0" xfId="0" applyFont="1" applyAlignment="1">
      <alignment horizontal="center"/>
    </xf>
    <xf numFmtId="0" fontId="7" fillId="0" borderId="0" xfId="0" applyFont="1" applyBorder="1"/>
    <xf numFmtId="3" fontId="7" fillId="0" borderId="0" xfId="0" applyNumberFormat="1" applyFont="1" applyBorder="1"/>
    <xf numFmtId="3" fontId="14" fillId="0" borderId="0" xfId="0" applyNumberFormat="1" applyFont="1"/>
    <xf numFmtId="0" fontId="14" fillId="6" borderId="1" xfId="0" applyFont="1" applyFill="1" applyBorder="1" applyAlignment="1">
      <alignment horizontal="left"/>
    </xf>
    <xf numFmtId="9" fontId="14" fillId="6" borderId="1" xfId="1" applyFont="1" applyFill="1" applyBorder="1"/>
    <xf numFmtId="0" fontId="7" fillId="7" borderId="1" xfId="0" applyFont="1" applyFill="1" applyBorder="1" applyAlignment="1">
      <alignment horizontal="left"/>
    </xf>
    <xf numFmtId="9" fontId="7" fillId="7" borderId="1" xfId="1" applyFont="1" applyFill="1" applyBorder="1"/>
    <xf numFmtId="0" fontId="7" fillId="7" borderId="4" xfId="0" applyFont="1" applyFill="1" applyBorder="1" applyAlignment="1">
      <alignment horizontal="left"/>
    </xf>
    <xf numFmtId="9" fontId="7" fillId="7" borderId="4" xfId="1" applyFont="1" applyFill="1" applyBorder="1"/>
    <xf numFmtId="0" fontId="7" fillId="7" borderId="5" xfId="0" applyFont="1" applyFill="1" applyBorder="1" applyAlignment="1">
      <alignment horizontal="left"/>
    </xf>
    <xf numFmtId="0" fontId="9" fillId="7" borderId="5" xfId="0" applyFont="1" applyFill="1" applyBorder="1" applyAlignment="1">
      <alignment wrapText="1"/>
    </xf>
    <xf numFmtId="9" fontId="7" fillId="7" borderId="5" xfId="1" applyFont="1" applyFill="1" applyBorder="1"/>
    <xf numFmtId="0" fontId="9" fillId="7" borderId="1" xfId="0" applyFont="1" applyFill="1" applyBorder="1" applyAlignment="1">
      <alignment wrapText="1"/>
    </xf>
    <xf numFmtId="165" fontId="7" fillId="7" borderId="1" xfId="1" applyNumberFormat="1" applyFont="1" applyFill="1" applyBorder="1"/>
    <xf numFmtId="3" fontId="7" fillId="0" borderId="0" xfId="0" applyNumberFormat="1" applyFont="1" applyAlignment="1">
      <alignment wrapText="1"/>
    </xf>
    <xf numFmtId="3" fontId="9" fillId="7" borderId="1" xfId="0" applyNumberFormat="1" applyFont="1" applyFill="1" applyBorder="1" applyAlignment="1">
      <alignment wrapText="1"/>
    </xf>
    <xf numFmtId="3" fontId="9" fillId="7" borderId="4" xfId="0" applyNumberFormat="1" applyFont="1" applyFill="1" applyBorder="1" applyAlignment="1">
      <alignment wrapText="1"/>
    </xf>
    <xf numFmtId="3" fontId="7" fillId="7" borderId="1" xfId="0" applyNumberFormat="1" applyFont="1" applyFill="1" applyBorder="1" applyAlignment="1">
      <alignment wrapText="1"/>
    </xf>
    <xf numFmtId="3" fontId="14" fillId="6" borderId="1" xfId="0" applyNumberFormat="1" applyFont="1" applyFill="1" applyBorder="1" applyAlignment="1">
      <alignment wrapText="1"/>
    </xf>
    <xf numFmtId="3" fontId="4" fillId="0" borderId="0" xfId="0" applyNumberFormat="1" applyFont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10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4" fillId="3" borderId="1" xfId="0" applyNumberFormat="1" applyFont="1" applyFill="1" applyBorder="1" applyAlignment="1">
      <alignment wrapText="1"/>
    </xf>
    <xf numFmtId="3" fontId="6" fillId="4" borderId="1" xfId="0" applyNumberFormat="1" applyFont="1" applyFill="1" applyBorder="1" applyAlignment="1">
      <alignment wrapText="1"/>
    </xf>
    <xf numFmtId="3" fontId="11" fillId="4" borderId="1" xfId="0" applyNumberFormat="1" applyFont="1" applyFill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3" borderId="1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14" fillId="5" borderId="0" xfId="0" applyFont="1" applyFill="1" applyAlignment="1">
      <alignment horizontal="center"/>
    </xf>
    <xf numFmtId="3" fontId="16" fillId="0" borderId="0" xfId="0" applyNumberFormat="1" applyFont="1" applyAlignment="1">
      <alignment wrapText="1"/>
    </xf>
    <xf numFmtId="166" fontId="2" fillId="2" borderId="1" xfId="0" applyNumberFormat="1" applyFont="1" applyFill="1" applyBorder="1"/>
    <xf numFmtId="166" fontId="14" fillId="6" borderId="1" xfId="0" applyNumberFormat="1" applyFont="1" applyFill="1" applyBorder="1"/>
    <xf numFmtId="166" fontId="9" fillId="7" borderId="1" xfId="0" applyNumberFormat="1" applyFont="1" applyFill="1" applyBorder="1"/>
    <xf numFmtId="166" fontId="9" fillId="7" borderId="4" xfId="0" applyNumberFormat="1" applyFont="1" applyFill="1" applyBorder="1"/>
    <xf numFmtId="166" fontId="9" fillId="7" borderId="5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topLeftCell="D42" zoomScale="71" zoomScaleNormal="71" workbookViewId="0">
      <selection activeCell="H8" sqref="H8"/>
    </sheetView>
  </sheetViews>
  <sheetFormatPr defaultRowHeight="14.4" x14ac:dyDescent="0.3"/>
  <cols>
    <col min="1" max="1" width="16.88671875" customWidth="1"/>
    <col min="2" max="2" width="60.109375" customWidth="1"/>
    <col min="3" max="3" width="39.109375" style="108" customWidth="1"/>
    <col min="4" max="4" width="29.77734375" customWidth="1"/>
    <col min="5" max="5" width="16.88671875" customWidth="1"/>
    <col min="6" max="6" width="11.5546875" customWidth="1"/>
    <col min="7" max="7" width="14.77734375" customWidth="1"/>
    <col min="8" max="8" width="22.5546875" style="8" customWidth="1"/>
    <col min="9" max="9" width="21.88671875" style="8" customWidth="1"/>
    <col min="10" max="10" width="21" style="8" customWidth="1"/>
    <col min="11" max="11" width="24.21875" bestFit="1" customWidth="1"/>
    <col min="13" max="13" width="17.21875" customWidth="1"/>
    <col min="15" max="15" width="8.77734375" style="8"/>
  </cols>
  <sheetData>
    <row r="1" spans="1:15" s="37" customFormat="1" ht="40.049999999999997" customHeight="1" x14ac:dyDescent="1.05">
      <c r="B1" s="72" t="s">
        <v>68</v>
      </c>
      <c r="C1" s="90"/>
      <c r="H1" s="38"/>
      <c r="I1" s="38"/>
      <c r="J1" s="38"/>
      <c r="O1" s="38"/>
    </row>
    <row r="2" spans="1:15" s="37" customFormat="1" ht="40.049999999999997" customHeight="1" x14ac:dyDescent="1.05">
      <c r="B2" s="73" t="s">
        <v>74</v>
      </c>
      <c r="C2" s="90"/>
      <c r="H2" s="38"/>
      <c r="I2" s="38"/>
      <c r="J2" s="38"/>
      <c r="O2" s="38"/>
    </row>
    <row r="3" spans="1:15" s="37" customFormat="1" ht="40.049999999999997" customHeight="1" x14ac:dyDescent="1.05">
      <c r="B3" s="73"/>
      <c r="C3" s="90"/>
      <c r="H3" s="38"/>
      <c r="I3" s="38"/>
      <c r="J3" s="38"/>
      <c r="O3" s="38"/>
    </row>
    <row r="4" spans="1:15" s="72" customFormat="1" ht="45" customHeight="1" x14ac:dyDescent="1.05">
      <c r="B4" s="109" t="s">
        <v>75</v>
      </c>
      <c r="C4" s="110"/>
      <c r="H4" s="78"/>
      <c r="I4" s="78"/>
      <c r="J4" s="78"/>
      <c r="O4" s="78"/>
    </row>
    <row r="5" spans="1:15" s="37" customFormat="1" ht="40.049999999999997" customHeight="1" x14ac:dyDescent="1">
      <c r="B5" s="81" t="s">
        <v>76</v>
      </c>
      <c r="C5" s="91"/>
      <c r="D5" s="113">
        <f>K17</f>
        <v>90909.1</v>
      </c>
      <c r="E5" s="82">
        <f>D5/D14</f>
        <v>9.0909090909090912E-2</v>
      </c>
      <c r="H5" s="38"/>
      <c r="I5" s="38"/>
      <c r="J5" s="38"/>
      <c r="O5" s="38"/>
    </row>
    <row r="6" spans="1:15" s="37" customFormat="1" ht="40.049999999999997" customHeight="1" x14ac:dyDescent="1">
      <c r="B6" s="83" t="s">
        <v>77</v>
      </c>
      <c r="C6" s="92"/>
      <c r="D6" s="114">
        <f>K27</f>
        <v>408700</v>
      </c>
      <c r="E6" s="84">
        <f>D6/D14</f>
        <v>0.40869995913000412</v>
      </c>
      <c r="H6" s="38"/>
      <c r="I6" s="38"/>
      <c r="J6" s="38"/>
      <c r="O6" s="38"/>
    </row>
    <row r="7" spans="1:15" s="76" customFormat="1" ht="40.049999999999997" customHeight="1" x14ac:dyDescent="1">
      <c r="B7" s="81"/>
      <c r="C7" s="91"/>
      <c r="D7" s="113"/>
      <c r="E7" s="82"/>
      <c r="H7" s="77"/>
      <c r="I7" s="77"/>
      <c r="J7" s="77"/>
      <c r="O7" s="77"/>
    </row>
    <row r="8" spans="1:15" s="37" customFormat="1" ht="45" customHeight="1" x14ac:dyDescent="1">
      <c r="B8" s="85" t="s">
        <v>78</v>
      </c>
      <c r="C8" s="86" t="s">
        <v>79</v>
      </c>
      <c r="D8" s="115">
        <f>K34</f>
        <v>101795</v>
      </c>
      <c r="E8" s="87">
        <f>D8/D14</f>
        <v>0.10179498982050102</v>
      </c>
      <c r="H8" s="38"/>
      <c r="I8" s="38"/>
      <c r="J8" s="38"/>
      <c r="O8" s="38"/>
    </row>
    <row r="9" spans="1:15" s="37" customFormat="1" ht="45" customHeight="1" x14ac:dyDescent="1">
      <c r="B9" s="81"/>
      <c r="C9" s="88" t="s">
        <v>80</v>
      </c>
      <c r="D9" s="113">
        <f>K41</f>
        <v>97405</v>
      </c>
      <c r="E9" s="82">
        <f>D9/D14</f>
        <v>9.7404990259500973E-2</v>
      </c>
      <c r="H9" s="38"/>
      <c r="I9" s="38"/>
      <c r="J9" s="38"/>
      <c r="O9" s="38"/>
    </row>
    <row r="10" spans="1:15" s="37" customFormat="1" ht="45" customHeight="1" x14ac:dyDescent="1">
      <c r="B10" s="81"/>
      <c r="C10" s="88" t="s">
        <v>81</v>
      </c>
      <c r="D10" s="113">
        <f>K44</f>
        <v>43148.800000000003</v>
      </c>
      <c r="E10" s="82">
        <f>D10/D14</f>
        <v>4.3148795685120436E-2</v>
      </c>
      <c r="H10" s="38"/>
      <c r="I10" s="38"/>
      <c r="J10" s="38"/>
      <c r="O10" s="38"/>
    </row>
    <row r="11" spans="1:15" s="37" customFormat="1" ht="40.049999999999997" customHeight="1" x14ac:dyDescent="1">
      <c r="B11" s="81" t="s">
        <v>82</v>
      </c>
      <c r="C11" s="88"/>
      <c r="D11" s="113">
        <f>K51</f>
        <v>172450</v>
      </c>
      <c r="E11" s="82">
        <f>D11/D14</f>
        <v>0.17244998275500173</v>
      </c>
      <c r="H11" s="38"/>
      <c r="I11" s="38"/>
      <c r="J11" s="38"/>
      <c r="O11" s="38"/>
    </row>
    <row r="12" spans="1:15" s="37" customFormat="1" ht="40.049999999999997" customHeight="1" x14ac:dyDescent="1">
      <c r="B12" s="81" t="s">
        <v>83</v>
      </c>
      <c r="C12" s="88"/>
      <c r="D12" s="113">
        <f>K55</f>
        <v>73592.2</v>
      </c>
      <c r="E12" s="89">
        <f>D12/D14</f>
        <v>7.3592192640780735E-2</v>
      </c>
      <c r="H12" s="38"/>
      <c r="I12" s="38"/>
      <c r="J12" s="38"/>
      <c r="O12" s="38"/>
    </row>
    <row r="13" spans="1:15" s="37" customFormat="1" ht="40.049999999999997" customHeight="1" x14ac:dyDescent="1">
      <c r="B13" s="81" t="s">
        <v>84</v>
      </c>
      <c r="C13" s="93"/>
      <c r="D13" s="113">
        <f>K56</f>
        <v>12000</v>
      </c>
      <c r="E13" s="89">
        <f>D13/D14</f>
        <v>1.199999880000012E-2</v>
      </c>
      <c r="H13" s="38"/>
      <c r="I13" s="38"/>
      <c r="J13" s="38"/>
      <c r="O13" s="38"/>
    </row>
    <row r="14" spans="1:15" s="72" customFormat="1" ht="40.049999999999997" customHeight="1" x14ac:dyDescent="1.05">
      <c r="B14" s="79" t="s">
        <v>85</v>
      </c>
      <c r="C14" s="94"/>
      <c r="D14" s="112">
        <f>D5+D6+D8+D9+D10+D11+D12+D13</f>
        <v>1000000.1</v>
      </c>
      <c r="E14" s="80">
        <f>D14/D14</f>
        <v>1</v>
      </c>
      <c r="H14" s="78"/>
      <c r="I14" s="78"/>
      <c r="J14" s="78"/>
      <c r="O14" s="78"/>
    </row>
    <row r="15" spans="1:15" s="37" customFormat="1" ht="40.049999999999997" customHeight="1" x14ac:dyDescent="1">
      <c r="B15" s="75"/>
      <c r="C15" s="95"/>
      <c r="D15" s="10"/>
      <c r="E15" s="10"/>
      <c r="H15" s="38"/>
      <c r="I15" s="38"/>
      <c r="J15" s="38"/>
      <c r="O15" s="38"/>
    </row>
    <row r="16" spans="1:15" s="5" customFormat="1" ht="40.049999999999997" customHeight="1" x14ac:dyDescent="0.9">
      <c r="A16" s="41"/>
      <c r="B16" s="39" t="s">
        <v>4</v>
      </c>
      <c r="C16" s="96" t="s">
        <v>13</v>
      </c>
      <c r="D16" s="41" t="s">
        <v>8</v>
      </c>
      <c r="E16" s="41" t="s">
        <v>5</v>
      </c>
      <c r="F16" s="41" t="s">
        <v>6</v>
      </c>
      <c r="G16" s="41" t="s">
        <v>7</v>
      </c>
      <c r="H16" s="40" t="s">
        <v>0</v>
      </c>
      <c r="I16" s="40" t="s">
        <v>1</v>
      </c>
      <c r="J16" s="40" t="s">
        <v>2</v>
      </c>
      <c r="K16" s="41" t="s">
        <v>11</v>
      </c>
      <c r="O16" s="7"/>
    </row>
    <row r="17" spans="1:15" s="4" customFormat="1" ht="40.049999999999997" customHeight="1" x14ac:dyDescent="0.4">
      <c r="A17" s="42"/>
      <c r="B17" s="43" t="s">
        <v>3</v>
      </c>
      <c r="C17" s="97"/>
      <c r="D17" s="42"/>
      <c r="E17" s="42"/>
      <c r="F17" s="42"/>
      <c r="G17" s="42"/>
      <c r="H17" s="44">
        <f>H57*10%</f>
        <v>27272.73</v>
      </c>
      <c r="I17" s="44">
        <f t="shared" ref="I17:J17" si="0">I57*10%</f>
        <v>40909.095000000001</v>
      </c>
      <c r="J17" s="44">
        <f t="shared" si="0"/>
        <v>22727.275000000001</v>
      </c>
      <c r="K17" s="45">
        <f>H17+I17+J17</f>
        <v>90909.1</v>
      </c>
      <c r="O17" s="6"/>
    </row>
    <row r="18" spans="1:15" s="35" customFormat="1" ht="30" customHeight="1" x14ac:dyDescent="0.4">
      <c r="A18" s="31"/>
      <c r="B18" s="32" t="s">
        <v>70</v>
      </c>
      <c r="C18" s="98"/>
      <c r="D18" s="33"/>
      <c r="E18" s="33"/>
      <c r="F18" s="33"/>
      <c r="G18" s="33"/>
      <c r="H18" s="34"/>
      <c r="I18" s="34"/>
      <c r="J18" s="34"/>
      <c r="K18" s="34"/>
      <c r="O18" s="36"/>
    </row>
    <row r="19" spans="1:15" s="25" customFormat="1" ht="34.950000000000003" customHeight="1" x14ac:dyDescent="0.3">
      <c r="A19" s="13" t="s">
        <v>14</v>
      </c>
      <c r="B19" s="66" t="s">
        <v>21</v>
      </c>
      <c r="C19" s="69">
        <v>2861</v>
      </c>
      <c r="D19" s="67" t="s">
        <v>12</v>
      </c>
      <c r="E19" s="67">
        <v>8</v>
      </c>
      <c r="F19" s="67">
        <v>12</v>
      </c>
      <c r="G19" s="67">
        <v>12</v>
      </c>
      <c r="H19" s="24">
        <f>C19*E19</f>
        <v>22888</v>
      </c>
      <c r="I19" s="24">
        <f>C19*F19</f>
        <v>34332</v>
      </c>
      <c r="J19" s="24">
        <f>C19*G19</f>
        <v>34332</v>
      </c>
      <c r="K19" s="24">
        <f>H19+I19+J19</f>
        <v>91552</v>
      </c>
      <c r="O19" s="26"/>
    </row>
    <row r="20" spans="1:15" s="25" customFormat="1" ht="34.950000000000003" customHeight="1" x14ac:dyDescent="0.3">
      <c r="A20" s="13" t="s">
        <v>50</v>
      </c>
      <c r="B20" s="66" t="s">
        <v>47</v>
      </c>
      <c r="C20" s="69">
        <v>1697</v>
      </c>
      <c r="D20" s="67" t="s">
        <v>12</v>
      </c>
      <c r="E20" s="67">
        <v>4</v>
      </c>
      <c r="F20" s="67">
        <v>4</v>
      </c>
      <c r="G20" s="67">
        <v>4</v>
      </c>
      <c r="H20" s="24">
        <f t="shared" ref="H20:H26" si="1">C20*E20</f>
        <v>6788</v>
      </c>
      <c r="I20" s="24">
        <f t="shared" ref="I20:I26" si="2">C20*F20</f>
        <v>6788</v>
      </c>
      <c r="J20" s="24">
        <f t="shared" ref="J20:J26" si="3">C20*G20</f>
        <v>6788</v>
      </c>
      <c r="K20" s="24">
        <v>36195</v>
      </c>
      <c r="O20" s="26"/>
    </row>
    <row r="21" spans="1:15" s="25" customFormat="1" ht="34.950000000000003" customHeight="1" x14ac:dyDescent="0.3">
      <c r="A21" s="13" t="s">
        <v>16</v>
      </c>
      <c r="B21" s="68" t="s">
        <v>22</v>
      </c>
      <c r="C21" s="69">
        <v>2861</v>
      </c>
      <c r="D21" s="67" t="s">
        <v>12</v>
      </c>
      <c r="E21" s="70">
        <v>4</v>
      </c>
      <c r="F21" s="70">
        <v>4</v>
      </c>
      <c r="G21" s="70">
        <v>4</v>
      </c>
      <c r="H21" s="24">
        <f t="shared" si="1"/>
        <v>11444</v>
      </c>
      <c r="I21" s="24">
        <f t="shared" si="2"/>
        <v>11444</v>
      </c>
      <c r="J21" s="24">
        <f t="shared" si="3"/>
        <v>11444</v>
      </c>
      <c r="K21" s="24">
        <f t="shared" ref="K21:K27" si="4">H21+I21+J21</f>
        <v>34332</v>
      </c>
      <c r="O21" s="26"/>
    </row>
    <row r="22" spans="1:15" s="25" customFormat="1" ht="34.950000000000003" customHeight="1" x14ac:dyDescent="0.3">
      <c r="A22" s="13" t="s">
        <v>17</v>
      </c>
      <c r="B22" s="68" t="s">
        <v>38</v>
      </c>
      <c r="C22" s="69">
        <v>1576</v>
      </c>
      <c r="D22" s="67" t="s">
        <v>12</v>
      </c>
      <c r="E22" s="70">
        <v>8</v>
      </c>
      <c r="F22" s="70">
        <v>12</v>
      </c>
      <c r="G22" s="70">
        <v>12</v>
      </c>
      <c r="H22" s="24">
        <f t="shared" si="1"/>
        <v>12608</v>
      </c>
      <c r="I22" s="24">
        <f t="shared" si="2"/>
        <v>18912</v>
      </c>
      <c r="J22" s="24">
        <f t="shared" si="3"/>
        <v>18912</v>
      </c>
      <c r="K22" s="24">
        <f t="shared" si="4"/>
        <v>50432</v>
      </c>
      <c r="O22" s="26"/>
    </row>
    <row r="23" spans="1:15" s="25" customFormat="1" ht="34.950000000000003" customHeight="1" x14ac:dyDescent="0.3">
      <c r="A23" s="13" t="s">
        <v>18</v>
      </c>
      <c r="B23" s="63" t="s">
        <v>23</v>
      </c>
      <c r="C23" s="69">
        <v>2413</v>
      </c>
      <c r="D23" s="67" t="s">
        <v>12</v>
      </c>
      <c r="E23" s="67">
        <v>8</v>
      </c>
      <c r="F23" s="67">
        <v>12</v>
      </c>
      <c r="G23" s="67">
        <v>12</v>
      </c>
      <c r="H23" s="24">
        <f t="shared" si="1"/>
        <v>19304</v>
      </c>
      <c r="I23" s="24">
        <f t="shared" si="2"/>
        <v>28956</v>
      </c>
      <c r="J23" s="24">
        <f t="shared" si="3"/>
        <v>28956</v>
      </c>
      <c r="K23" s="24">
        <f t="shared" si="4"/>
        <v>77216</v>
      </c>
      <c r="O23" s="26"/>
    </row>
    <row r="24" spans="1:15" s="25" customFormat="1" ht="34.950000000000003" customHeight="1" x14ac:dyDescent="0.3">
      <c r="A24" s="13" t="s">
        <v>19</v>
      </c>
      <c r="B24" s="63" t="s">
        <v>48</v>
      </c>
      <c r="C24" s="69">
        <v>1697</v>
      </c>
      <c r="D24" s="67" t="s">
        <v>12</v>
      </c>
      <c r="E24" s="67">
        <v>8</v>
      </c>
      <c r="F24" s="67">
        <v>12</v>
      </c>
      <c r="G24" s="67"/>
      <c r="H24" s="24">
        <f t="shared" si="1"/>
        <v>13576</v>
      </c>
      <c r="I24" s="24">
        <f t="shared" si="2"/>
        <v>20364</v>
      </c>
      <c r="J24" s="24">
        <f t="shared" si="3"/>
        <v>0</v>
      </c>
      <c r="K24" s="24">
        <f t="shared" si="4"/>
        <v>33940</v>
      </c>
      <c r="O24" s="26"/>
    </row>
    <row r="25" spans="1:15" s="25" customFormat="1" ht="34.950000000000003" customHeight="1" x14ac:dyDescent="0.3">
      <c r="A25" s="13" t="s">
        <v>20</v>
      </c>
      <c r="B25" s="63" t="s">
        <v>9</v>
      </c>
      <c r="C25" s="69">
        <v>1576</v>
      </c>
      <c r="D25" s="67" t="s">
        <v>12</v>
      </c>
      <c r="E25" s="67">
        <v>8</v>
      </c>
      <c r="F25" s="67">
        <v>12</v>
      </c>
      <c r="G25" s="67">
        <v>12</v>
      </c>
      <c r="H25" s="24">
        <f t="shared" si="1"/>
        <v>12608</v>
      </c>
      <c r="I25" s="24">
        <f t="shared" si="2"/>
        <v>18912</v>
      </c>
      <c r="J25" s="24">
        <f t="shared" si="3"/>
        <v>18912</v>
      </c>
      <c r="K25" s="24">
        <f t="shared" si="4"/>
        <v>50432</v>
      </c>
      <c r="O25" s="26"/>
    </row>
    <row r="26" spans="1:15" s="25" customFormat="1" ht="34.950000000000003" customHeight="1" x14ac:dyDescent="0.3">
      <c r="A26" s="13" t="s">
        <v>51</v>
      </c>
      <c r="B26" s="71" t="s">
        <v>65</v>
      </c>
      <c r="C26" s="99">
        <v>1576</v>
      </c>
      <c r="D26" s="67" t="s">
        <v>12</v>
      </c>
      <c r="E26" s="23">
        <v>8</v>
      </c>
      <c r="F26" s="23">
        <v>12</v>
      </c>
      <c r="G26" s="23">
        <v>12</v>
      </c>
      <c r="H26" s="24">
        <f t="shared" si="1"/>
        <v>12608</v>
      </c>
      <c r="I26" s="24">
        <f t="shared" si="2"/>
        <v>18912</v>
      </c>
      <c r="J26" s="24">
        <f t="shared" si="3"/>
        <v>18912</v>
      </c>
      <c r="K26" s="24">
        <f t="shared" si="4"/>
        <v>50432</v>
      </c>
      <c r="O26" s="26"/>
    </row>
    <row r="27" spans="1:15" s="49" customFormat="1" ht="34.950000000000003" customHeight="1" x14ac:dyDescent="0.35">
      <c r="A27" s="46"/>
      <c r="B27" s="47" t="s">
        <v>10</v>
      </c>
      <c r="C27" s="100"/>
      <c r="D27" s="46"/>
      <c r="E27" s="46"/>
      <c r="F27" s="46"/>
      <c r="G27" s="46"/>
      <c r="H27" s="48">
        <f>SUM(H19:H26)</f>
        <v>111824</v>
      </c>
      <c r="I27" s="48">
        <f>SUM(I19:I26)</f>
        <v>158620</v>
      </c>
      <c r="J27" s="48">
        <f>SUM(J19:J26)</f>
        <v>138256</v>
      </c>
      <c r="K27" s="48">
        <f t="shared" si="4"/>
        <v>408700</v>
      </c>
      <c r="O27" s="50"/>
    </row>
    <row r="28" spans="1:15" s="5" customFormat="1" ht="30" customHeight="1" x14ac:dyDescent="0.4">
      <c r="A28" s="27"/>
      <c r="B28" s="74" t="s">
        <v>69</v>
      </c>
      <c r="C28" s="101"/>
      <c r="D28" s="29"/>
      <c r="E28" s="29"/>
      <c r="F28" s="29"/>
      <c r="G28" s="29"/>
      <c r="H28" s="30"/>
      <c r="I28" s="30"/>
      <c r="J28" s="30"/>
      <c r="K28" s="30"/>
      <c r="O28" s="7"/>
    </row>
    <row r="29" spans="1:15" s="5" customFormat="1" ht="40.049999999999997" customHeight="1" x14ac:dyDescent="0.4">
      <c r="A29" s="27"/>
      <c r="B29" s="28" t="s">
        <v>39</v>
      </c>
      <c r="C29" s="101"/>
      <c r="D29" s="29"/>
      <c r="E29" s="29"/>
      <c r="F29" s="29"/>
      <c r="G29" s="29"/>
      <c r="H29" s="30"/>
      <c r="I29" s="30"/>
      <c r="J29" s="30"/>
      <c r="K29" s="30"/>
      <c r="O29" s="7"/>
    </row>
    <row r="30" spans="1:15" s="25" customFormat="1" ht="37.950000000000003" customHeight="1" x14ac:dyDescent="0.3">
      <c r="A30" s="13" t="s">
        <v>25</v>
      </c>
      <c r="B30" s="63" t="s">
        <v>40</v>
      </c>
      <c r="C30" s="99"/>
      <c r="D30" s="23" t="s">
        <v>33</v>
      </c>
      <c r="E30" s="23"/>
      <c r="F30" s="23"/>
      <c r="G30" s="23"/>
      <c r="H30" s="24">
        <v>27950</v>
      </c>
      <c r="I30" s="24"/>
      <c r="J30" s="24"/>
      <c r="K30" s="24">
        <f>H30+I30+J30</f>
        <v>27950</v>
      </c>
      <c r="O30" s="26"/>
    </row>
    <row r="31" spans="1:15" s="25" customFormat="1" ht="37.950000000000003" customHeight="1" x14ac:dyDescent="0.3">
      <c r="A31" s="13" t="s">
        <v>26</v>
      </c>
      <c r="B31" s="65" t="s">
        <v>24</v>
      </c>
      <c r="C31" s="99"/>
      <c r="D31" s="23" t="s">
        <v>33</v>
      </c>
      <c r="E31" s="23"/>
      <c r="F31" s="23"/>
      <c r="G31" s="23"/>
      <c r="H31" s="24">
        <v>0</v>
      </c>
      <c r="I31" s="24">
        <v>17680</v>
      </c>
      <c r="J31" s="24">
        <v>10500</v>
      </c>
      <c r="K31" s="24">
        <f t="shared" ref="K31:K34" si="5">H31+I31+J31</f>
        <v>28180</v>
      </c>
      <c r="O31" s="26"/>
    </row>
    <row r="32" spans="1:15" s="25" customFormat="1" ht="37.950000000000003" customHeight="1" x14ac:dyDescent="0.3">
      <c r="A32" s="13" t="s">
        <v>66</v>
      </c>
      <c r="B32" s="63" t="s">
        <v>41</v>
      </c>
      <c r="C32" s="99"/>
      <c r="D32" s="23" t="s">
        <v>33</v>
      </c>
      <c r="E32" s="23"/>
      <c r="F32" s="23"/>
      <c r="G32" s="23"/>
      <c r="H32" s="24"/>
      <c r="I32" s="24">
        <v>25665</v>
      </c>
      <c r="J32" s="24">
        <v>0</v>
      </c>
      <c r="K32" s="24">
        <f t="shared" si="5"/>
        <v>25665</v>
      </c>
      <c r="O32" s="26"/>
    </row>
    <row r="33" spans="1:15" s="25" customFormat="1" ht="37.950000000000003" customHeight="1" x14ac:dyDescent="0.3">
      <c r="A33" s="13" t="s">
        <v>27</v>
      </c>
      <c r="B33" s="63" t="s">
        <v>42</v>
      </c>
      <c r="C33" s="99"/>
      <c r="D33" s="23" t="s">
        <v>33</v>
      </c>
      <c r="E33" s="23"/>
      <c r="F33" s="23"/>
      <c r="G33" s="23"/>
      <c r="H33" s="24">
        <v>0</v>
      </c>
      <c r="I33" s="24">
        <v>15000</v>
      </c>
      <c r="J33" s="24">
        <v>5000</v>
      </c>
      <c r="K33" s="24">
        <f t="shared" si="5"/>
        <v>20000</v>
      </c>
      <c r="O33" s="26"/>
    </row>
    <row r="34" spans="1:15" s="49" customFormat="1" ht="34.950000000000003" customHeight="1" x14ac:dyDescent="0.35">
      <c r="A34" s="46"/>
      <c r="B34" s="47" t="s">
        <v>10</v>
      </c>
      <c r="C34" s="100"/>
      <c r="D34" s="46"/>
      <c r="E34" s="46"/>
      <c r="F34" s="46"/>
      <c r="G34" s="46"/>
      <c r="H34" s="48">
        <f>SUM(H30:H33)</f>
        <v>27950</v>
      </c>
      <c r="I34" s="48">
        <f>SUM(I30:I33)</f>
        <v>58345</v>
      </c>
      <c r="J34" s="48">
        <f>SUM(J30:J33)</f>
        <v>15500</v>
      </c>
      <c r="K34" s="48">
        <f t="shared" si="5"/>
        <v>101795</v>
      </c>
      <c r="O34" s="50"/>
    </row>
    <row r="35" spans="1:15" s="5" customFormat="1" ht="40.049999999999997" customHeight="1" x14ac:dyDescent="0.4">
      <c r="A35" s="27"/>
      <c r="B35" s="28" t="s">
        <v>52</v>
      </c>
      <c r="C35" s="101"/>
      <c r="D35" s="29"/>
      <c r="E35" s="29"/>
      <c r="F35" s="29"/>
      <c r="G35" s="29"/>
      <c r="H35" s="30"/>
      <c r="I35" s="30"/>
      <c r="J35" s="30"/>
      <c r="K35" s="30"/>
      <c r="O35" s="7"/>
    </row>
    <row r="36" spans="1:15" s="25" customFormat="1" ht="34.950000000000003" customHeight="1" x14ac:dyDescent="0.3">
      <c r="A36" s="13" t="s">
        <v>28</v>
      </c>
      <c r="B36" s="64" t="s">
        <v>59</v>
      </c>
      <c r="C36" s="99"/>
      <c r="D36" s="23" t="s">
        <v>33</v>
      </c>
      <c r="E36" s="23"/>
      <c r="F36" s="23"/>
      <c r="G36" s="23"/>
      <c r="H36" s="24">
        <v>35605</v>
      </c>
      <c r="I36" s="24">
        <v>17000</v>
      </c>
      <c r="J36" s="24"/>
      <c r="K36" s="24">
        <f t="shared" ref="K36:K41" si="6">H36+I36+J36</f>
        <v>52605</v>
      </c>
      <c r="O36" s="26"/>
    </row>
    <row r="37" spans="1:15" s="25" customFormat="1" ht="34.950000000000003" customHeight="1" x14ac:dyDescent="0.3">
      <c r="A37" s="13" t="s">
        <v>29</v>
      </c>
      <c r="B37" s="64" t="s">
        <v>57</v>
      </c>
      <c r="C37" s="99"/>
      <c r="D37" s="23" t="s">
        <v>33</v>
      </c>
      <c r="E37" s="23"/>
      <c r="F37" s="23"/>
      <c r="G37" s="23"/>
      <c r="H37" s="24"/>
      <c r="I37" s="24">
        <v>10000</v>
      </c>
      <c r="J37" s="24"/>
      <c r="K37" s="24"/>
      <c r="O37" s="26"/>
    </row>
    <row r="38" spans="1:15" s="25" customFormat="1" ht="34.950000000000003" customHeight="1" x14ac:dyDescent="0.3">
      <c r="A38" s="13" t="s">
        <v>30</v>
      </c>
      <c r="B38" s="64" t="s">
        <v>45</v>
      </c>
      <c r="C38" s="99"/>
      <c r="D38" s="23" t="s">
        <v>33</v>
      </c>
      <c r="E38" s="23"/>
      <c r="F38" s="23"/>
      <c r="G38" s="23"/>
      <c r="H38" s="24">
        <v>0</v>
      </c>
      <c r="I38" s="24">
        <v>13800</v>
      </c>
      <c r="J38" s="24"/>
      <c r="K38" s="24">
        <f t="shared" si="6"/>
        <v>13800</v>
      </c>
      <c r="O38" s="26"/>
    </row>
    <row r="39" spans="1:15" s="25" customFormat="1" ht="34.950000000000003" customHeight="1" x14ac:dyDescent="0.3">
      <c r="A39" s="13" t="s">
        <v>31</v>
      </c>
      <c r="B39" s="57" t="s">
        <v>49</v>
      </c>
      <c r="C39" s="99"/>
      <c r="D39" s="23" t="s">
        <v>33</v>
      </c>
      <c r="E39" s="23"/>
      <c r="F39" s="23"/>
      <c r="G39" s="23"/>
      <c r="H39" s="24">
        <v>4000</v>
      </c>
      <c r="I39" s="24">
        <v>7000</v>
      </c>
      <c r="J39" s="24"/>
      <c r="K39" s="24">
        <f t="shared" si="6"/>
        <v>11000</v>
      </c>
      <c r="O39" s="26"/>
    </row>
    <row r="40" spans="1:15" s="25" customFormat="1" ht="34.950000000000003" customHeight="1" x14ac:dyDescent="0.3">
      <c r="A40" s="13" t="s">
        <v>58</v>
      </c>
      <c r="B40" s="63" t="s">
        <v>32</v>
      </c>
      <c r="C40" s="99"/>
      <c r="D40" s="23" t="s">
        <v>33</v>
      </c>
      <c r="E40" s="23"/>
      <c r="F40" s="23"/>
      <c r="G40" s="23"/>
      <c r="H40" s="24">
        <v>10000</v>
      </c>
      <c r="I40" s="24"/>
      <c r="J40" s="24"/>
      <c r="K40" s="24">
        <f t="shared" si="6"/>
        <v>10000</v>
      </c>
      <c r="O40" s="26"/>
    </row>
    <row r="41" spans="1:15" s="25" customFormat="1" ht="40.049999999999997" customHeight="1" x14ac:dyDescent="0.3">
      <c r="A41" s="14"/>
      <c r="B41" s="15" t="s">
        <v>10</v>
      </c>
      <c r="C41" s="102"/>
      <c r="D41" s="14"/>
      <c r="E41" s="14"/>
      <c r="F41" s="14"/>
      <c r="G41" s="14"/>
      <c r="H41" s="16">
        <f>SUM(H36:H40)</f>
        <v>49605</v>
      </c>
      <c r="I41" s="16">
        <f>SUM(I36:I40)</f>
        <v>47800</v>
      </c>
      <c r="J41" s="16">
        <f>SUM(J36:J40)</f>
        <v>0</v>
      </c>
      <c r="K41" s="16">
        <f t="shared" si="6"/>
        <v>97405</v>
      </c>
      <c r="O41" s="26"/>
    </row>
    <row r="42" spans="1:15" s="4" customFormat="1" ht="40.049999999999997" customHeight="1" x14ac:dyDescent="0.4">
      <c r="A42" s="27"/>
      <c r="B42" s="28" t="s">
        <v>53</v>
      </c>
      <c r="C42" s="101"/>
      <c r="D42" s="29"/>
      <c r="E42" s="29"/>
      <c r="F42" s="29"/>
      <c r="G42" s="29"/>
      <c r="H42" s="30"/>
      <c r="I42" s="30"/>
      <c r="J42" s="30"/>
      <c r="K42" s="30"/>
      <c r="O42" s="6"/>
    </row>
    <row r="43" spans="1:15" s="25" customFormat="1" ht="30" customHeight="1" x14ac:dyDescent="0.3">
      <c r="A43" s="13" t="s">
        <v>25</v>
      </c>
      <c r="B43" s="63" t="s">
        <v>63</v>
      </c>
      <c r="C43" s="99"/>
      <c r="D43" s="23"/>
      <c r="E43" s="23"/>
      <c r="F43" s="23"/>
      <c r="G43" s="23"/>
      <c r="H43" s="24"/>
      <c r="I43" s="24">
        <v>43148.800000000003</v>
      </c>
      <c r="J43" s="24"/>
      <c r="K43" s="24">
        <f>H43+I43+J43</f>
        <v>43148.800000000003</v>
      </c>
      <c r="O43" s="26"/>
    </row>
    <row r="44" spans="1:15" s="1" customFormat="1" ht="30" customHeight="1" x14ac:dyDescent="0.3">
      <c r="A44" s="14"/>
      <c r="B44" s="15" t="s">
        <v>10</v>
      </c>
      <c r="C44" s="102"/>
      <c r="D44" s="14"/>
      <c r="E44" s="14"/>
      <c r="F44" s="14"/>
      <c r="G44" s="14"/>
      <c r="H44" s="16"/>
      <c r="I44" s="16">
        <f>I43</f>
        <v>43148.800000000003</v>
      </c>
      <c r="J44" s="16">
        <f>J43</f>
        <v>0</v>
      </c>
      <c r="K44" s="16">
        <f>H44+I44+J44</f>
        <v>43148.800000000003</v>
      </c>
      <c r="O44" s="9"/>
    </row>
    <row r="45" spans="1:15" s="4" customFormat="1" ht="40.049999999999997" customHeight="1" x14ac:dyDescent="0.4">
      <c r="A45" s="27"/>
      <c r="B45" s="28" t="s">
        <v>71</v>
      </c>
      <c r="C45" s="101"/>
      <c r="D45" s="29"/>
      <c r="E45" s="29"/>
      <c r="F45" s="29"/>
      <c r="G45" s="29"/>
      <c r="H45" s="30"/>
      <c r="I45" s="30"/>
      <c r="J45" s="30"/>
      <c r="K45" s="30"/>
      <c r="O45" s="6"/>
    </row>
    <row r="46" spans="1:15" s="25" customFormat="1" ht="30" customHeight="1" x14ac:dyDescent="0.3">
      <c r="A46" s="13" t="s">
        <v>15</v>
      </c>
      <c r="B46" s="60" t="s">
        <v>44</v>
      </c>
      <c r="C46" s="103"/>
      <c r="D46" s="61" t="s">
        <v>33</v>
      </c>
      <c r="E46" s="61"/>
      <c r="F46" s="61"/>
      <c r="G46" s="61"/>
      <c r="H46" s="62">
        <v>49750</v>
      </c>
      <c r="I46" s="62">
        <v>44500</v>
      </c>
      <c r="J46" s="62">
        <v>30750</v>
      </c>
      <c r="K46" s="62">
        <f>H46+I46+J46</f>
        <v>125000</v>
      </c>
      <c r="O46" s="26"/>
    </row>
    <row r="47" spans="1:15" s="25" customFormat="1" ht="30" customHeight="1" x14ac:dyDescent="0.3">
      <c r="A47" s="13" t="s">
        <v>54</v>
      </c>
      <c r="B47" s="63" t="s">
        <v>35</v>
      </c>
      <c r="C47" s="99"/>
      <c r="D47" s="23" t="s">
        <v>33</v>
      </c>
      <c r="E47" s="23"/>
      <c r="F47" s="23"/>
      <c r="G47" s="23"/>
      <c r="H47" s="24">
        <v>0</v>
      </c>
      <c r="I47" s="24">
        <v>0</v>
      </c>
      <c r="J47" s="24">
        <v>16750</v>
      </c>
      <c r="K47" s="24">
        <f t="shared" ref="K47:K51" si="7">H47+I47+J47</f>
        <v>16750</v>
      </c>
      <c r="O47" s="26"/>
    </row>
    <row r="48" spans="1:15" s="25" customFormat="1" ht="30" customHeight="1" x14ac:dyDescent="0.3">
      <c r="A48" s="13" t="s">
        <v>67</v>
      </c>
      <c r="B48" s="63" t="s">
        <v>43</v>
      </c>
      <c r="C48" s="99"/>
      <c r="D48" s="23" t="s">
        <v>33</v>
      </c>
      <c r="E48" s="23"/>
      <c r="F48" s="23"/>
      <c r="G48" s="23"/>
      <c r="H48" s="24">
        <v>0</v>
      </c>
      <c r="I48" s="24">
        <v>15800</v>
      </c>
      <c r="J48" s="24"/>
      <c r="K48" s="24">
        <f t="shared" si="7"/>
        <v>15800</v>
      </c>
      <c r="O48" s="26"/>
    </row>
    <row r="49" spans="1:15" s="25" customFormat="1" ht="30" customHeight="1" x14ac:dyDescent="0.3">
      <c r="A49" s="13" t="s">
        <v>55</v>
      </c>
      <c r="B49" s="63" t="s">
        <v>46</v>
      </c>
      <c r="C49" s="99"/>
      <c r="D49" s="23" t="s">
        <v>33</v>
      </c>
      <c r="E49" s="23"/>
      <c r="F49" s="23"/>
      <c r="G49" s="23"/>
      <c r="H49" s="24"/>
      <c r="I49" s="24">
        <v>11150</v>
      </c>
      <c r="J49" s="24"/>
      <c r="K49" s="24">
        <f t="shared" si="7"/>
        <v>11150</v>
      </c>
      <c r="O49" s="26"/>
    </row>
    <row r="50" spans="1:15" s="25" customFormat="1" ht="30" customHeight="1" x14ac:dyDescent="0.3">
      <c r="A50" s="13" t="s">
        <v>56</v>
      </c>
      <c r="B50" s="63" t="s">
        <v>64</v>
      </c>
      <c r="C50" s="99"/>
      <c r="D50" s="23" t="s">
        <v>33</v>
      </c>
      <c r="E50" s="23"/>
      <c r="F50" s="23"/>
      <c r="G50" s="23"/>
      <c r="H50" s="24"/>
      <c r="I50" s="24"/>
      <c r="J50" s="24">
        <v>3750</v>
      </c>
      <c r="K50" s="24">
        <f>H50+I50+J50</f>
        <v>3750</v>
      </c>
      <c r="O50" s="26"/>
    </row>
    <row r="51" spans="1:15" s="10" customFormat="1" ht="30" customHeight="1" x14ac:dyDescent="0.3">
      <c r="A51" s="14"/>
      <c r="B51" s="15" t="s">
        <v>10</v>
      </c>
      <c r="C51" s="102"/>
      <c r="D51" s="14"/>
      <c r="E51" s="14"/>
      <c r="F51" s="14"/>
      <c r="G51" s="14"/>
      <c r="H51" s="16">
        <f>SUM(H46:H49)</f>
        <v>49750</v>
      </c>
      <c r="I51" s="16">
        <f>SUM(I46:I49)</f>
        <v>71450</v>
      </c>
      <c r="J51" s="16">
        <f>SUM(J46:J50)</f>
        <v>51250</v>
      </c>
      <c r="K51" s="16">
        <f t="shared" si="7"/>
        <v>172450</v>
      </c>
      <c r="O51" s="11"/>
    </row>
    <row r="52" spans="1:15" s="54" customFormat="1" ht="40.049999999999997" customHeight="1" x14ac:dyDescent="0.4">
      <c r="A52" s="51"/>
      <c r="B52" s="52" t="s">
        <v>72</v>
      </c>
      <c r="C52" s="104"/>
      <c r="D52" s="51"/>
      <c r="E52" s="51"/>
      <c r="F52" s="51"/>
      <c r="G52" s="51"/>
      <c r="H52" s="53"/>
      <c r="I52" s="53"/>
      <c r="J52" s="53"/>
      <c r="K52" s="53"/>
      <c r="O52" s="55"/>
    </row>
    <row r="53" spans="1:15" s="17" customFormat="1" ht="30" customHeight="1" x14ac:dyDescent="0.3">
      <c r="A53" s="19" t="s">
        <v>34</v>
      </c>
      <c r="B53" s="57" t="s">
        <v>62</v>
      </c>
      <c r="C53" s="105"/>
      <c r="D53" s="58" t="s">
        <v>33</v>
      </c>
      <c r="E53" s="58"/>
      <c r="F53" s="58"/>
      <c r="G53" s="58"/>
      <c r="H53" s="59">
        <v>1000</v>
      </c>
      <c r="I53" s="59">
        <v>1000</v>
      </c>
      <c r="J53" s="59">
        <v>1000</v>
      </c>
      <c r="K53" s="59">
        <f t="shared" ref="K53" si="8">H53+I53+J53</f>
        <v>3000</v>
      </c>
      <c r="O53" s="18"/>
    </row>
    <row r="54" spans="1:15" s="17" customFormat="1" ht="30" customHeight="1" x14ac:dyDescent="0.3">
      <c r="A54" s="19" t="s">
        <v>61</v>
      </c>
      <c r="B54" s="57" t="s">
        <v>86</v>
      </c>
      <c r="C54" s="105"/>
      <c r="D54" s="58" t="s">
        <v>33</v>
      </c>
      <c r="E54" s="58"/>
      <c r="F54" s="58"/>
      <c r="G54" s="58"/>
      <c r="H54" s="59">
        <v>28598.3</v>
      </c>
      <c r="I54" s="59">
        <v>24727.15</v>
      </c>
      <c r="J54" s="59">
        <v>17266.75</v>
      </c>
      <c r="K54" s="59">
        <f>H54+I54+J54</f>
        <v>70592.2</v>
      </c>
      <c r="O54" s="18"/>
    </row>
    <row r="55" spans="1:15" s="17" customFormat="1" ht="30" customHeight="1" x14ac:dyDescent="0.3">
      <c r="A55" s="20"/>
      <c r="B55" s="21" t="s">
        <v>10</v>
      </c>
      <c r="C55" s="106"/>
      <c r="D55" s="20"/>
      <c r="E55" s="20"/>
      <c r="F55" s="20"/>
      <c r="G55" s="20"/>
      <c r="H55" s="22">
        <f>H53+H54</f>
        <v>29598.3</v>
      </c>
      <c r="I55" s="22">
        <f t="shared" ref="I55:K55" si="9">I53+I54</f>
        <v>25727.15</v>
      </c>
      <c r="J55" s="22">
        <f>J53+J54</f>
        <v>18266.75</v>
      </c>
      <c r="K55" s="22">
        <f t="shared" si="9"/>
        <v>73592.2</v>
      </c>
      <c r="O55" s="18"/>
    </row>
    <row r="56" spans="1:15" s="5" customFormat="1" ht="40.049999999999997" customHeight="1" x14ac:dyDescent="0.4">
      <c r="A56" s="27" t="s">
        <v>60</v>
      </c>
      <c r="B56" s="28" t="s">
        <v>73</v>
      </c>
      <c r="C56" s="101"/>
      <c r="D56" s="29"/>
      <c r="E56" s="29"/>
      <c r="F56" s="29"/>
      <c r="G56" s="29"/>
      <c r="H56" s="24">
        <v>4000</v>
      </c>
      <c r="I56" s="24">
        <v>4000</v>
      </c>
      <c r="J56" s="24">
        <v>4000</v>
      </c>
      <c r="K56" s="24">
        <f>H56+I56+J56</f>
        <v>12000</v>
      </c>
      <c r="O56" s="7"/>
    </row>
    <row r="57" spans="1:15" s="5" customFormat="1" ht="40.049999999999997" customHeight="1" x14ac:dyDescent="0.4">
      <c r="A57" s="42"/>
      <c r="B57" s="43" t="s">
        <v>36</v>
      </c>
      <c r="C57" s="97"/>
      <c r="D57" s="42"/>
      <c r="E57" s="42"/>
      <c r="F57" s="42"/>
      <c r="G57" s="42"/>
      <c r="H57" s="45">
        <f>H27+H34+H41+H44+H51+H55+H56</f>
        <v>272727.3</v>
      </c>
      <c r="I57" s="45">
        <f t="shared" ref="I57:K57" si="10">I27+I34+I41+I44+I51+I55+I56</f>
        <v>409090.95</v>
      </c>
      <c r="J57" s="45">
        <f t="shared" si="10"/>
        <v>227272.75</v>
      </c>
      <c r="K57" s="45">
        <f t="shared" si="10"/>
        <v>909091</v>
      </c>
      <c r="M57" s="56"/>
      <c r="O57" s="7"/>
    </row>
    <row r="58" spans="1:15" s="4" customFormat="1" ht="40.049999999999997" customHeight="1" x14ac:dyDescent="0.4">
      <c r="A58" s="41"/>
      <c r="B58" s="39" t="s">
        <v>37</v>
      </c>
      <c r="C58" s="96"/>
      <c r="D58" s="41"/>
      <c r="E58" s="41"/>
      <c r="F58" s="41"/>
      <c r="G58" s="41"/>
      <c r="H58" s="111">
        <f>H17+H57</f>
        <v>300000.02999999997</v>
      </c>
      <c r="I58" s="111">
        <f>I17+I57</f>
        <v>450000.04500000004</v>
      </c>
      <c r="J58" s="111">
        <f>J17+J57</f>
        <v>250000.02499999999</v>
      </c>
      <c r="K58" s="111">
        <f>SUM(H58:J58)</f>
        <v>1000000.1</v>
      </c>
      <c r="O58" s="6"/>
    </row>
    <row r="59" spans="1:15" s="1" customFormat="1" ht="30" customHeight="1" x14ac:dyDescent="0.3">
      <c r="A59" s="13"/>
      <c r="B59" s="12"/>
      <c r="C59" s="107"/>
      <c r="D59" s="2"/>
      <c r="E59" s="2"/>
      <c r="F59" s="2"/>
      <c r="G59" s="2"/>
      <c r="H59" s="3"/>
      <c r="I59" s="3"/>
      <c r="J59" s="3"/>
      <c r="K59" s="3"/>
      <c r="O59" s="9"/>
    </row>
  </sheetData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Craenen Kathelyne - Belgium - Kigali</cp:lastModifiedBy>
  <cp:lastPrinted>2021-06-27T09:12:43Z</cp:lastPrinted>
  <dcterms:created xsi:type="dcterms:W3CDTF">2021-06-07T14:59:05Z</dcterms:created>
  <dcterms:modified xsi:type="dcterms:W3CDTF">2021-07-07T10:20:39Z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eee84e9f-3da9-41e8-899e-7b426f12914e</vt:lpwstr>
  </property>
  <property fmtid="{D5CDD505-2E9C-101B-9397-08002B2CF9AE}" pid="3" name="BE_ForeignAffairsClassification">
    <vt:lpwstr>Non classifié - Niet geclassificeerd</vt:lpwstr>
  </property>
  <property fmtid="{D5CDD505-2E9C-101B-9397-08002B2CF9AE}" pid="4" name="BE_ForeignAffairsMarkering">
    <vt:lpwstr>Markering inactief - Marquage inactif</vt:lpwstr>
  </property>
</Properties>
</file>