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caroline_meulders_diplobel_fed_be/Documents/DATA/Programmes/301 PROGRAMMES/AB Consolidation société/FACART/"/>
    </mc:Choice>
  </mc:AlternateContent>
  <xr:revisionPtr revIDLastSave="2" documentId="8_{4E55EE30-6DBC-4C95-A66C-75F129CEB0A4}" xr6:coauthVersionLast="46" xr6:coauthVersionMax="46" xr10:uidLastSave="{A9ECE262-2F1D-4679-80D6-D2F87AA9CC8F}"/>
  <bookViews>
    <workbookView xWindow="-100" yWindow="-100" windowWidth="21467" windowHeight="11576" xr2:uid="{00000000-000D-0000-FFFF-FFFF00000000}"/>
  </bookViews>
  <sheets>
    <sheet name="Sheet1" sheetId="1" r:id="rId1"/>
  </sheets>
  <definedNames>
    <definedName name="_xlnm._FilterDatabase" localSheetId="0" hidden="1">Sheet1!$A$2:$I$2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I13" i="1"/>
  <c r="I72" i="1" l="1"/>
  <c r="I34" i="1" l="1"/>
  <c r="I42" i="1"/>
  <c r="I41" i="1"/>
  <c r="I40" i="1"/>
  <c r="I39" i="1"/>
  <c r="I38" i="1"/>
  <c r="I33" i="1"/>
  <c r="I32" i="1"/>
  <c r="I31" i="1"/>
  <c r="I30" i="1"/>
  <c r="I29" i="1"/>
  <c r="I25" i="1"/>
  <c r="I24" i="1"/>
  <c r="I23" i="1"/>
  <c r="I19" i="1"/>
  <c r="I18" i="1"/>
  <c r="I77" i="1"/>
  <c r="I78" i="1" s="1"/>
  <c r="I79" i="1" s="1"/>
  <c r="D88" i="1" s="1"/>
  <c r="I76" i="1"/>
  <c r="I70" i="1"/>
  <c r="I71" i="1"/>
  <c r="I67" i="1"/>
  <c r="I61" i="1"/>
  <c r="I62" i="1"/>
  <c r="I63" i="1"/>
  <c r="I64" i="1"/>
  <c r="I65" i="1"/>
  <c r="I66" i="1"/>
  <c r="I60" i="1"/>
  <c r="I53" i="1"/>
  <c r="I54" i="1"/>
  <c r="I49" i="1"/>
  <c r="I50" i="1"/>
  <c r="I51" i="1"/>
  <c r="I48" i="1"/>
  <c r="I15" i="1"/>
  <c r="I14" i="1"/>
  <c r="I9" i="1"/>
  <c r="I10" i="1" s="1"/>
  <c r="I6" i="1"/>
  <c r="I7" i="1" s="1"/>
  <c r="I16" i="1" l="1"/>
  <c r="I73" i="1"/>
  <c r="I35" i="1"/>
  <c r="I36" i="1" s="1"/>
  <c r="I55" i="1"/>
  <c r="I56" i="1" s="1"/>
  <c r="I57" i="1" s="1"/>
  <c r="D86" i="1" s="1"/>
  <c r="I11" i="1"/>
  <c r="I68" i="1"/>
  <c r="I26" i="1"/>
  <c r="I27" i="1" s="1"/>
  <c r="I43" i="1"/>
  <c r="I44" i="1" s="1"/>
  <c r="I20" i="1"/>
  <c r="I21" i="1" s="1"/>
  <c r="I74" i="1" l="1"/>
  <c r="D87" i="1" s="1"/>
  <c r="I45" i="1"/>
  <c r="I80" i="1" l="1"/>
  <c r="D85" i="1"/>
  <c r="D89" i="1" l="1"/>
  <c r="E85" i="1" s="1"/>
  <c r="E88" i="1" l="1"/>
  <c r="E87" i="1"/>
  <c r="E86" i="1"/>
  <c r="E89" i="1" l="1"/>
</calcChain>
</file>

<file path=xl/sharedStrings.xml><?xml version="1.0" encoding="utf-8"?>
<sst xmlns="http://schemas.openxmlformats.org/spreadsheetml/2006/main" count="182" uniqueCount="139">
  <si>
    <t xml:space="preserve">Coût unitaire </t>
  </si>
  <si>
    <t>Mise en place &amp; fonctionnement de 6 Fac'Arts club</t>
  </si>
  <si>
    <t xml:space="preserve">Description des activités </t>
  </si>
  <si>
    <t xml:space="preserve">Unité </t>
  </si>
  <si>
    <t xml:space="preserve">Qté </t>
  </si>
  <si>
    <t>Fréq.</t>
  </si>
  <si>
    <t>Nombre jours /mois</t>
  </si>
  <si>
    <t>N°</t>
  </si>
  <si>
    <t>1.5</t>
  </si>
  <si>
    <t>Total 1.4</t>
  </si>
  <si>
    <t>1.2.1</t>
  </si>
  <si>
    <t>1.3.1</t>
  </si>
  <si>
    <t>1.3.2</t>
  </si>
  <si>
    <t>1.4.1</t>
  </si>
  <si>
    <t>1.4.2</t>
  </si>
  <si>
    <t>Total 1.3</t>
  </si>
  <si>
    <t>Total 1.2</t>
  </si>
  <si>
    <t>Total 1.1</t>
  </si>
  <si>
    <t>Total 1.5</t>
  </si>
  <si>
    <t>2.1</t>
  </si>
  <si>
    <t>Per diem</t>
  </si>
  <si>
    <t>Total 2</t>
  </si>
  <si>
    <t>Somme Total 2</t>
  </si>
  <si>
    <t>Somme Total 1</t>
  </si>
  <si>
    <t>Somme Total 3</t>
  </si>
  <si>
    <t>Somme des coût totaux du projet (1+2+3+4)</t>
  </si>
  <si>
    <t>1.2</t>
  </si>
  <si>
    <t xml:space="preserve">Frais honoraires participants </t>
  </si>
  <si>
    <t xml:space="preserve">Scéances stratégiques (2) : </t>
  </si>
  <si>
    <r>
      <t>Coût total (</t>
    </r>
    <r>
      <rPr>
        <b/>
        <sz val="11"/>
        <rFont val="Calibri"/>
        <family val="2"/>
      </rPr>
      <t>€)</t>
    </r>
  </si>
  <si>
    <t>Code budget</t>
  </si>
  <si>
    <t>1.1.1</t>
  </si>
  <si>
    <t>1.1.2</t>
  </si>
  <si>
    <t>Total 1.1.1</t>
  </si>
  <si>
    <t>Total 1.1.2</t>
  </si>
  <si>
    <t>1.1.</t>
  </si>
  <si>
    <t xml:space="preserve">Organisation des séances stratégiques </t>
  </si>
  <si>
    <t xml:space="preserve">Séances stratégiques PC &amp; Structrure de coordination projet (1) : </t>
  </si>
  <si>
    <t>Formations</t>
  </si>
  <si>
    <t>Jour</t>
  </si>
  <si>
    <t>Frais d'acquisition matériels de formation</t>
  </si>
  <si>
    <t xml:space="preserve">Catering </t>
  </si>
  <si>
    <t xml:space="preserve">Frais de prestation de partanaires techniques </t>
  </si>
  <si>
    <t xml:space="preserve">Forfait </t>
  </si>
  <si>
    <t>Frais des voyages (Billets d'avion, taxes aéroports, test covid-19)</t>
  </si>
  <si>
    <t xml:space="preserve">Organisation du colloque </t>
  </si>
  <si>
    <t>Colloque international</t>
  </si>
  <si>
    <t>2.</t>
  </si>
  <si>
    <t>2.2</t>
  </si>
  <si>
    <t xml:space="preserve">Cachet </t>
  </si>
  <si>
    <t>2.3</t>
  </si>
  <si>
    <t>2.4</t>
  </si>
  <si>
    <t>2.5</t>
  </si>
  <si>
    <t>2.6</t>
  </si>
  <si>
    <t xml:space="preserve">Frais de logement </t>
  </si>
  <si>
    <t xml:space="preserve">Personne </t>
  </si>
  <si>
    <t>Catering (cocktail colloque)</t>
  </si>
  <si>
    <t>2.7</t>
  </si>
  <si>
    <t>Frais de location transport aéroport</t>
  </si>
  <si>
    <t>Frais de location transport local</t>
  </si>
  <si>
    <t>Course</t>
  </si>
  <si>
    <t>3.1</t>
  </si>
  <si>
    <t>Total 3.1</t>
  </si>
  <si>
    <t xml:space="preserve">Directrice Exécutive </t>
  </si>
  <si>
    <t xml:space="preserve">Responsable administration et finance. </t>
  </si>
  <si>
    <t>Responsable technicien</t>
  </si>
  <si>
    <t xml:space="preserve">Frais de personnel </t>
  </si>
  <si>
    <t xml:space="preserve">Chargé de projet </t>
  </si>
  <si>
    <t xml:space="preserve">Assistant du chargé du projet 1 </t>
  </si>
  <si>
    <t>Assistant du chargé du projet 2</t>
  </si>
  <si>
    <t>3.2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</si>
  <si>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</si>
  <si>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</si>
  <si>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</si>
  <si>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</si>
  <si>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</si>
  <si>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</si>
  <si>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</si>
  <si>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</si>
  <si>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Mois</t>
  </si>
  <si>
    <t>Comptable</t>
  </si>
  <si>
    <t xml:space="preserve">Charge de communication </t>
  </si>
  <si>
    <t xml:space="preserve">Fonctionnement </t>
  </si>
  <si>
    <t xml:space="preserve">Autres frais de fonctionnement </t>
  </si>
  <si>
    <t>3.2.1</t>
  </si>
  <si>
    <t>3.2.2</t>
  </si>
  <si>
    <t xml:space="preserve">Frais d'audit projet </t>
  </si>
  <si>
    <t xml:space="preserve">Frais bancaires </t>
  </si>
  <si>
    <t>Total 4</t>
  </si>
  <si>
    <t xml:space="preserve">Frais de prévision sur imprévu du budget global </t>
  </si>
  <si>
    <t>4.1</t>
  </si>
  <si>
    <t>Somme Total 4</t>
  </si>
  <si>
    <t>1.3</t>
  </si>
  <si>
    <t>Stages</t>
  </si>
  <si>
    <t>1.4</t>
  </si>
  <si>
    <t>1er stage Festival  :  per diem  ( transport + catering)</t>
  </si>
  <si>
    <t xml:space="preserve">2e stage structure ou institution culturelle :  :  per diem (transport) </t>
  </si>
  <si>
    <t>1.4.3</t>
  </si>
  <si>
    <t xml:space="preserve">Activités </t>
  </si>
  <si>
    <t xml:space="preserve">Spectacle vivants/ cachets </t>
  </si>
  <si>
    <t xml:space="preserve">Expositions arts visuels, performances /cachets </t>
  </si>
  <si>
    <t>Projets start up</t>
  </si>
  <si>
    <t>1.5.1</t>
  </si>
  <si>
    <t>1.5.2</t>
  </si>
  <si>
    <t>1.5.3</t>
  </si>
  <si>
    <t>1.5.4</t>
  </si>
  <si>
    <t>1.5.5</t>
  </si>
  <si>
    <t>Frais de communication et adminsitratifs</t>
  </si>
  <si>
    <t>Activité</t>
  </si>
  <si>
    <t>Séances stratégiques pour études projets (30 projets)</t>
  </si>
  <si>
    <t>Per diem jury (15 projets)</t>
  </si>
  <si>
    <t>Participants</t>
  </si>
  <si>
    <t>Bourses (10 projets)</t>
  </si>
  <si>
    <t>Journée lancement start up  (frais d'organisation, location salle + logistique+cokctail)</t>
  </si>
  <si>
    <t xml:space="preserve">Frais d'accompagnement  (pour 10 projets) </t>
  </si>
  <si>
    <t>1.6</t>
  </si>
  <si>
    <t>Total 1.6</t>
  </si>
  <si>
    <t>1.6.1</t>
  </si>
  <si>
    <t>1.6.2</t>
  </si>
  <si>
    <t>1.6.3</t>
  </si>
  <si>
    <t>1.6.4</t>
  </si>
  <si>
    <t>Ordinateurs</t>
  </si>
  <si>
    <t xml:space="preserve">Imprimante </t>
  </si>
  <si>
    <t>Meubles bureaux</t>
  </si>
  <si>
    <t xml:space="preserve">Pièces </t>
  </si>
  <si>
    <t>1.6.5</t>
  </si>
  <si>
    <t>Investissement &amp; logistique projet</t>
  </si>
  <si>
    <t>Amenagement conteneurs (bureaux fac'arts clubs)</t>
  </si>
  <si>
    <t>Location matériels structrures (spectacles &amp; exposition)</t>
  </si>
  <si>
    <t>1.2.2</t>
  </si>
  <si>
    <t>1.2.3</t>
  </si>
  <si>
    <t>BUDGET OPERATIONNEL FAC'ARTS PROFESSIONNEL</t>
  </si>
  <si>
    <t>3.2.3</t>
  </si>
  <si>
    <t xml:space="preserve">Frais de communication et adminsitratifs pour appel d'offre </t>
  </si>
  <si>
    <t>TABLEAU DE SYNTHESE</t>
  </si>
  <si>
    <t>Total</t>
  </si>
  <si>
    <t>Frais de communication (Podcats)</t>
  </si>
  <si>
    <t>Imprévus (3,53 %)</t>
  </si>
  <si>
    <t>Imprévus (3,53%)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</si>
</sst>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€"/>
    <numFmt numFmtId="165" formatCode="#,##0.00\ _€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66F"/>
        <bgColor indexed="64"/>
      </patternFill>
    </fill>
    <fill>
      <patternFill patternType="solid">
        <fgColor rgb="FF6EF0FE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EFB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CC"/>
        <bgColor indexed="64"/>
      </patternFill>
    </fill>
  </fills>
  <borders count="9">
    <border>
      <left/>
      <right/>
      <top/>
      <bottom/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 style="thin">
        <color theme="2" tint="-0.749992370372631"/>
      </bottom>
      <diagonal/>
    </border>
    <border>
      <left/>
      <right/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 style="thin">
        <color theme="2" tint="-0.749992370372631"/>
      </right>
      <top/>
      <bottom/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/>
    </xf>
    <xf numFmtId="0" fontId="9" fillId="3" borderId="1" xfId="0" applyFont="1" applyFill="1" applyBorder="1" applyAlignment="1"/>
    <xf numFmtId="0" fontId="8" fillId="4" borderId="1" xfId="0" applyFont="1" applyFill="1" applyBorder="1" applyAlignment="1">
      <alignment horizontal="right"/>
    </xf>
    <xf numFmtId="0" fontId="9" fillId="0" borderId="1" xfId="0" applyFont="1" applyBorder="1" applyAlignme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0" fontId="8" fillId="3" borderId="1" xfId="0" applyFont="1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/>
    <xf numFmtId="0" fontId="8" fillId="0" borderId="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/>
    <xf numFmtId="0" fontId="8" fillId="0" borderId="7" xfId="0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8" fillId="6" borderId="5" xfId="0" applyFont="1" applyFill="1" applyBorder="1" applyAlignment="1"/>
    <xf numFmtId="0" fontId="8" fillId="6" borderId="5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right" vertical="top" wrapText="1"/>
    </xf>
    <xf numFmtId="0" fontId="8" fillId="9" borderId="5" xfId="0" applyFont="1" applyFill="1" applyBorder="1" applyAlignment="1"/>
    <xf numFmtId="0" fontId="12" fillId="9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/>
    <xf numFmtId="0" fontId="9" fillId="0" borderId="1" xfId="0" applyFont="1" applyFill="1" applyBorder="1" applyAlignment="1"/>
    <xf numFmtId="0" fontId="6" fillId="8" borderId="1" xfId="0" applyFont="1" applyFill="1" applyBorder="1" applyAlignment="1"/>
    <xf numFmtId="0" fontId="9" fillId="0" borderId="7" xfId="0" applyFont="1" applyBorder="1" applyAlignment="1"/>
    <xf numFmtId="0" fontId="12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6" fillId="8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top"/>
    </xf>
    <xf numFmtId="0" fontId="7" fillId="0" borderId="0" xfId="0" applyFont="1"/>
    <xf numFmtId="0" fontId="6" fillId="3" borderId="1" xfId="0" applyFont="1" applyFill="1" applyBorder="1" applyAlignment="1"/>
    <xf numFmtId="0" fontId="3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0" fontId="3" fillId="0" borderId="0" xfId="0" applyNumberFormat="1" applyFont="1"/>
    <xf numFmtId="164" fontId="9" fillId="0" borderId="1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/>
    <xf numFmtId="1" fontId="10" fillId="4" borderId="1" xfId="0" applyNumberFormat="1" applyFont="1" applyFill="1" applyBorder="1" applyAlignment="1">
      <alignment vertical="center"/>
    </xf>
    <xf numFmtId="1" fontId="17" fillId="2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/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vertical="center"/>
    </xf>
    <xf numFmtId="1" fontId="3" fillId="0" borderId="0" xfId="0" applyNumberFormat="1" applyFont="1"/>
    <xf numFmtId="1" fontId="4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16" fillId="0" borderId="0" xfId="0" applyFont="1" applyFill="1"/>
    <xf numFmtId="0" fontId="19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0" fontId="19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20" fillId="2" borderId="8" xfId="0" applyFont="1" applyFill="1" applyBorder="1" applyAlignment="1">
      <alignment horizontal="right" vertical="center"/>
    </xf>
    <xf numFmtId="10" fontId="20" fillId="2" borderId="8" xfId="0" applyNumberFormat="1" applyFont="1" applyFill="1" applyBorder="1" applyAlignment="1">
      <alignment vertical="center"/>
    </xf>
    <xf numFmtId="165" fontId="22" fillId="0" borderId="8" xfId="0" applyNumberFormat="1" applyFont="1" applyFill="1" applyBorder="1" applyAlignment="1">
      <alignment horizontal="right" vertical="top" wrapText="1"/>
    </xf>
    <xf numFmtId="165" fontId="20" fillId="2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wrapText="1"/>
    </xf>
    <xf numFmtId="0" fontId="23" fillId="0" borderId="8" xfId="0" applyFont="1" applyFill="1" applyBorder="1"/>
    <xf numFmtId="10" fontId="23" fillId="0" borderId="8" xfId="0" applyNumberFormat="1" applyFont="1" applyFill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right"/>
    </xf>
    <xf numFmtId="0" fontId="0" fillId="0" borderId="1" xfId="0" applyFont="1" applyBorder="1" applyAlignment="1"/>
    <xf numFmtId="0" fontId="6" fillId="7" borderId="1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" fontId="4" fillId="0" borderId="0" xfId="0" applyNumberFormat="1" applyFont="1" applyAlignment="1">
      <alignment vertical="center"/>
    </xf>
    <xf numFmtId="0" fontId="19" fillId="0" borderId="1" xfId="0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6" fillId="8" borderId="2" xfId="0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right" vertical="center"/>
    </xf>
    <xf numFmtId="0" fontId="6" fillId="8" borderId="4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21" fillId="9" borderId="8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6" borderId="3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CC"/>
      <color rgb="FFFFE89F"/>
      <color rgb="FFCCCCFF"/>
      <color rgb="FF6EF0FE"/>
      <color rgb="FFFFEFBD"/>
      <color rgb="FFF7EAE9"/>
      <color rgb="FFE7E7FF"/>
      <color rgb="FFD9D9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9"/>
  <sheetViews>
    <sheetView tabSelected="1" workbookViewId="0">
      <pane xSplit="1" ySplit="2" topLeftCell="B74" activePane="bottomRight" state="frozen"/>
      <selection pane="topRight" activeCell="B1" sqref="B1"/>
      <selection pane="bottomLeft" activeCell="A3" sqref="A3"/>
      <selection pane="bottomRight" activeCell="G90" sqref="G90"/>
    </sheetView>
  </sheetViews>
  <sheetFormatPr baseColWidth="10" defaultColWidth="8.8984375" defaultRowHeight="14.4" x14ac:dyDescent="0.3"/>
  <cols>
    <col min="1" max="1" width="5.5" style="3" customWidth="1"/>
    <col min="2" max="2" width="7.3984375" style="1" customWidth="1"/>
    <col min="3" max="3" width="55.59765625" style="5" customWidth="1"/>
    <col min="4" max="4" width="11.09765625" style="2" customWidth="1"/>
    <col min="5" max="5" width="8.8984375" style="2" bestFit="1" customWidth="1"/>
    <col min="6" max="6" width="7" style="1" customWidth="1"/>
    <col min="7" max="7" width="8.5" style="2" customWidth="1"/>
    <col min="8" max="8" width="10.09765625" style="1" customWidth="1"/>
    <col min="9" max="9" width="14.09765625" style="2" bestFit="1" customWidth="1"/>
    <col min="10" max="16384" width="8.8984375" style="2"/>
  </cols>
  <sheetData>
    <row r="1" spans="1:11" ht="30.05" customHeight="1" x14ac:dyDescent="0.3">
      <c r="A1" s="128" t="s">
        <v>131</v>
      </c>
      <c r="B1" s="128"/>
      <c r="C1" s="128"/>
      <c r="D1" s="128"/>
      <c r="E1" s="128"/>
      <c r="F1" s="128"/>
      <c r="G1" s="128"/>
      <c r="H1" s="128"/>
      <c r="I1" s="128"/>
      <c r="J1" s="102"/>
    </row>
    <row r="2" spans="1:11" s="7" customFormat="1" ht="43.5" customHeight="1" x14ac:dyDescent="0.3">
      <c r="A2" s="51" t="s">
        <v>7</v>
      </c>
      <c r="B2" s="8" t="s">
        <v>30</v>
      </c>
      <c r="C2" s="36" t="s">
        <v>2</v>
      </c>
      <c r="D2" s="32" t="s">
        <v>3</v>
      </c>
      <c r="E2" s="33" t="s">
        <v>4</v>
      </c>
      <c r="F2" s="34" t="s">
        <v>5</v>
      </c>
      <c r="G2" s="35" t="s">
        <v>6</v>
      </c>
      <c r="H2" s="34" t="s">
        <v>0</v>
      </c>
      <c r="I2" s="100" t="s">
        <v>29</v>
      </c>
      <c r="J2" s="75"/>
      <c r="K2" s="76"/>
    </row>
    <row r="3" spans="1:11" s="6" customFormat="1" ht="23.3" customHeight="1" x14ac:dyDescent="0.3">
      <c r="A3" s="38">
        <v>1</v>
      </c>
      <c r="B3" s="39"/>
      <c r="C3" s="125" t="s">
        <v>1</v>
      </c>
      <c r="D3" s="126"/>
      <c r="E3" s="126"/>
      <c r="F3" s="126"/>
      <c r="G3" s="126"/>
      <c r="H3" s="126"/>
      <c r="I3" s="127"/>
    </row>
    <row r="4" spans="1:11" s="6" customFormat="1" ht="18.7" customHeight="1" x14ac:dyDescent="0.3">
      <c r="A4" s="41" t="s">
        <v>35</v>
      </c>
      <c r="B4" s="40"/>
      <c r="C4" s="129" t="s">
        <v>36</v>
      </c>
      <c r="D4" s="130"/>
      <c r="E4" s="130"/>
      <c r="F4" s="130"/>
      <c r="G4" s="130"/>
      <c r="H4" s="130"/>
      <c r="I4" s="131"/>
    </row>
    <row r="5" spans="1:11" ht="18.7" customHeight="1" x14ac:dyDescent="0.3">
      <c r="A5" s="31" t="s">
        <v>31</v>
      </c>
      <c r="B5" s="30"/>
      <c r="C5" s="136" t="s">
        <v>37</v>
      </c>
      <c r="D5" s="137"/>
      <c r="E5" s="137"/>
      <c r="F5" s="137"/>
      <c r="G5" s="137"/>
      <c r="H5" s="137"/>
      <c r="I5" s="138"/>
    </row>
    <row r="6" spans="1:11" s="7" customFormat="1" ht="19.55" customHeight="1" x14ac:dyDescent="0.3">
      <c r="A6" s="118"/>
      <c r="B6" s="119"/>
      <c r="C6" s="25" t="s">
        <v>27</v>
      </c>
      <c r="D6" s="26" t="s">
        <v>39</v>
      </c>
      <c r="E6" s="27">
        <v>2</v>
      </c>
      <c r="F6" s="28">
        <v>1</v>
      </c>
      <c r="G6" s="27">
        <v>3</v>
      </c>
      <c r="H6" s="103">
        <v>350</v>
      </c>
      <c r="I6" s="29">
        <f>E6*F6*G6*H6</f>
        <v>2100</v>
      </c>
    </row>
    <row r="7" spans="1:11" ht="14.95" customHeight="1" x14ac:dyDescent="0.3">
      <c r="A7" s="110" t="s">
        <v>33</v>
      </c>
      <c r="B7" s="111"/>
      <c r="C7" s="111"/>
      <c r="D7" s="111"/>
      <c r="E7" s="111"/>
      <c r="F7" s="111"/>
      <c r="G7" s="111"/>
      <c r="H7" s="112"/>
      <c r="I7" s="17">
        <f>I6</f>
        <v>2100</v>
      </c>
    </row>
    <row r="8" spans="1:11" ht="16.5" customHeight="1" x14ac:dyDescent="0.3">
      <c r="A8" s="31" t="s">
        <v>32</v>
      </c>
      <c r="B8" s="30"/>
      <c r="C8" s="136" t="s">
        <v>28</v>
      </c>
      <c r="D8" s="137"/>
      <c r="E8" s="137"/>
      <c r="F8" s="137"/>
      <c r="G8" s="137"/>
      <c r="H8" s="137"/>
      <c r="I8" s="138"/>
    </row>
    <row r="9" spans="1:11" ht="17.350000000000001" customHeight="1" x14ac:dyDescent="0.3">
      <c r="A9" s="120"/>
      <c r="B9" s="121"/>
      <c r="C9" s="25" t="s">
        <v>27</v>
      </c>
      <c r="D9" s="26" t="s">
        <v>39</v>
      </c>
      <c r="E9" s="27">
        <v>4</v>
      </c>
      <c r="F9" s="28">
        <v>1</v>
      </c>
      <c r="G9" s="27">
        <v>3</v>
      </c>
      <c r="H9" s="103">
        <v>350</v>
      </c>
      <c r="I9" s="29">
        <f>E9*F9*G9*H9</f>
        <v>4200</v>
      </c>
    </row>
    <row r="10" spans="1:11" ht="17.350000000000001" customHeight="1" x14ac:dyDescent="0.3">
      <c r="A10" s="110" t="s">
        <v>34</v>
      </c>
      <c r="B10" s="111"/>
      <c r="C10" s="111"/>
      <c r="D10" s="111"/>
      <c r="E10" s="111"/>
      <c r="F10" s="111"/>
      <c r="G10" s="111"/>
      <c r="H10" s="112"/>
      <c r="I10" s="10">
        <f>I9</f>
        <v>4200</v>
      </c>
    </row>
    <row r="11" spans="1:11" ht="16.5" customHeight="1" x14ac:dyDescent="0.3">
      <c r="A11" s="113" t="s">
        <v>17</v>
      </c>
      <c r="B11" s="114"/>
      <c r="C11" s="114"/>
      <c r="D11" s="114"/>
      <c r="E11" s="114"/>
      <c r="F11" s="114"/>
      <c r="G11" s="114"/>
      <c r="H11" s="115"/>
      <c r="I11" s="50">
        <f>I7+I10</f>
        <v>6300</v>
      </c>
    </row>
    <row r="12" spans="1:11" ht="19.55" customHeight="1" x14ac:dyDescent="0.3">
      <c r="A12" s="46" t="s">
        <v>26</v>
      </c>
      <c r="B12" s="47"/>
      <c r="C12" s="108" t="s">
        <v>38</v>
      </c>
      <c r="D12" s="108"/>
      <c r="E12" s="108"/>
      <c r="F12" s="108"/>
      <c r="G12" s="108"/>
      <c r="H12" s="108"/>
      <c r="I12" s="108"/>
    </row>
    <row r="13" spans="1:11" ht="16.5" customHeight="1" x14ac:dyDescent="0.3">
      <c r="A13" s="37" t="s">
        <v>10</v>
      </c>
      <c r="B13" s="16"/>
      <c r="C13" s="20" t="s">
        <v>42</v>
      </c>
      <c r="D13" s="26" t="s">
        <v>43</v>
      </c>
      <c r="E13" s="16">
        <v>3</v>
      </c>
      <c r="F13" s="14">
        <v>2</v>
      </c>
      <c r="G13" s="16">
        <v>30</v>
      </c>
      <c r="H13" s="98">
        <v>150</v>
      </c>
      <c r="I13" s="12">
        <f>E13*F13*G13*H13</f>
        <v>27000</v>
      </c>
    </row>
    <row r="14" spans="1:11" ht="16.5" customHeight="1" x14ac:dyDescent="0.3">
      <c r="A14" s="37" t="s">
        <v>129</v>
      </c>
      <c r="B14" s="16"/>
      <c r="C14" s="20" t="s">
        <v>40</v>
      </c>
      <c r="D14" s="26" t="s">
        <v>43</v>
      </c>
      <c r="E14" s="16">
        <v>1</v>
      </c>
      <c r="F14" s="14">
        <v>1</v>
      </c>
      <c r="G14" s="16">
        <v>1</v>
      </c>
      <c r="H14" s="98">
        <v>5000</v>
      </c>
      <c r="I14" s="12">
        <f>E14*F14*G14*H14</f>
        <v>5000</v>
      </c>
    </row>
    <row r="15" spans="1:11" ht="19.55" customHeight="1" x14ac:dyDescent="0.3">
      <c r="A15" s="37" t="s">
        <v>130</v>
      </c>
      <c r="B15" s="27"/>
      <c r="C15" s="25" t="s">
        <v>41</v>
      </c>
      <c r="D15" s="26" t="s">
        <v>43</v>
      </c>
      <c r="E15" s="27">
        <v>11</v>
      </c>
      <c r="F15" s="28">
        <v>2</v>
      </c>
      <c r="G15" s="27">
        <v>6</v>
      </c>
      <c r="H15" s="103">
        <v>95</v>
      </c>
      <c r="I15" s="29">
        <f>E15*F15*G15*H15</f>
        <v>12540</v>
      </c>
    </row>
    <row r="16" spans="1:11" ht="17.350000000000001" customHeight="1" x14ac:dyDescent="0.3">
      <c r="A16" s="113" t="s">
        <v>16</v>
      </c>
      <c r="B16" s="114"/>
      <c r="C16" s="114"/>
      <c r="D16" s="114"/>
      <c r="E16" s="114"/>
      <c r="F16" s="114"/>
      <c r="G16" s="114"/>
      <c r="H16" s="115"/>
      <c r="I16" s="50">
        <f>I13+I14+I15</f>
        <v>44540</v>
      </c>
    </row>
    <row r="17" spans="1:11" ht="16.5" customHeight="1" x14ac:dyDescent="0.3">
      <c r="A17" s="46" t="s">
        <v>92</v>
      </c>
      <c r="B17" s="47"/>
      <c r="C17" s="108" t="s">
        <v>93</v>
      </c>
      <c r="D17" s="108"/>
      <c r="E17" s="108"/>
      <c r="F17" s="108"/>
      <c r="G17" s="108"/>
      <c r="H17" s="108"/>
      <c r="I17" s="108"/>
    </row>
    <row r="18" spans="1:11" ht="17.350000000000001" customHeight="1" x14ac:dyDescent="0.3">
      <c r="A18" s="18" t="s">
        <v>11</v>
      </c>
      <c r="B18" s="19"/>
      <c r="C18" s="21" t="s">
        <v>95</v>
      </c>
      <c r="D18" s="22" t="s">
        <v>43</v>
      </c>
      <c r="E18" s="23">
        <v>30</v>
      </c>
      <c r="F18" s="24">
        <v>1</v>
      </c>
      <c r="G18" s="23">
        <v>14</v>
      </c>
      <c r="H18" s="24">
        <v>12</v>
      </c>
      <c r="I18" s="45">
        <f>E18*F18*G18*H18</f>
        <v>5040</v>
      </c>
    </row>
    <row r="19" spans="1:11" ht="14.3" customHeight="1" x14ac:dyDescent="0.3">
      <c r="A19" s="18" t="s">
        <v>12</v>
      </c>
      <c r="B19" s="19"/>
      <c r="C19" s="21" t="s">
        <v>96</v>
      </c>
      <c r="D19" s="22" t="s">
        <v>43</v>
      </c>
      <c r="E19" s="16">
        <v>30</v>
      </c>
      <c r="F19" s="24">
        <v>1</v>
      </c>
      <c r="G19" s="16">
        <v>30</v>
      </c>
      <c r="H19" s="14">
        <v>5.5</v>
      </c>
      <c r="I19" s="45">
        <f>E19*F19*G19*H19</f>
        <v>4950</v>
      </c>
    </row>
    <row r="20" spans="1:11" s="7" customFormat="1" ht="18" customHeight="1" x14ac:dyDescent="0.3">
      <c r="A20" s="109" t="s">
        <v>15</v>
      </c>
      <c r="B20" s="109"/>
      <c r="C20" s="109"/>
      <c r="D20" s="109"/>
      <c r="E20" s="109"/>
      <c r="F20" s="109"/>
      <c r="G20" s="109"/>
      <c r="H20" s="48"/>
      <c r="I20" s="68">
        <f>I18+I19</f>
        <v>9990</v>
      </c>
      <c r="K20" s="69"/>
    </row>
    <row r="21" spans="1:11" s="7" customFormat="1" ht="18" customHeight="1" x14ac:dyDescent="0.3">
      <c r="A21" s="113" t="s">
        <v>15</v>
      </c>
      <c r="B21" s="114"/>
      <c r="C21" s="114"/>
      <c r="D21" s="114"/>
      <c r="E21" s="114"/>
      <c r="F21" s="114"/>
      <c r="G21" s="114"/>
      <c r="H21" s="115"/>
      <c r="I21" s="50">
        <f>I20</f>
        <v>9990</v>
      </c>
      <c r="K21" s="69"/>
    </row>
    <row r="22" spans="1:11" ht="19.55" customHeight="1" x14ac:dyDescent="0.3">
      <c r="A22" s="46" t="s">
        <v>94</v>
      </c>
      <c r="B22" s="47"/>
      <c r="C22" s="108" t="s">
        <v>98</v>
      </c>
      <c r="D22" s="108"/>
      <c r="E22" s="108"/>
      <c r="F22" s="108"/>
      <c r="G22" s="108"/>
      <c r="H22" s="108"/>
      <c r="I22" s="108"/>
    </row>
    <row r="23" spans="1:11" x14ac:dyDescent="0.3">
      <c r="A23" s="13" t="s">
        <v>13</v>
      </c>
      <c r="B23" s="16"/>
      <c r="C23" s="20" t="s">
        <v>99</v>
      </c>
      <c r="D23" s="13" t="s">
        <v>108</v>
      </c>
      <c r="E23" s="16">
        <v>10</v>
      </c>
      <c r="F23" s="14">
        <v>1</v>
      </c>
      <c r="G23" s="16">
        <v>1</v>
      </c>
      <c r="H23" s="14">
        <v>1000</v>
      </c>
      <c r="I23" s="12">
        <f>E23*F23*G23*H23</f>
        <v>10000</v>
      </c>
    </row>
    <row r="24" spans="1:11" x14ac:dyDescent="0.3">
      <c r="A24" s="13" t="s">
        <v>14</v>
      </c>
      <c r="B24" s="16"/>
      <c r="C24" s="20" t="s">
        <v>100</v>
      </c>
      <c r="D24" s="13" t="s">
        <v>108</v>
      </c>
      <c r="E24" s="16">
        <v>10</v>
      </c>
      <c r="F24" s="14">
        <v>1</v>
      </c>
      <c r="G24" s="16">
        <v>1</v>
      </c>
      <c r="H24" s="14">
        <v>1000</v>
      </c>
      <c r="I24" s="12">
        <f>E24*F24*G24*H24</f>
        <v>10000</v>
      </c>
    </row>
    <row r="25" spans="1:11" x14ac:dyDescent="0.3">
      <c r="A25" s="95" t="s">
        <v>97</v>
      </c>
      <c r="B25" s="96"/>
      <c r="C25" s="97" t="s">
        <v>107</v>
      </c>
      <c r="D25" s="95" t="s">
        <v>108</v>
      </c>
      <c r="E25" s="96">
        <v>5</v>
      </c>
      <c r="F25" s="98">
        <v>1</v>
      </c>
      <c r="G25" s="96">
        <v>1</v>
      </c>
      <c r="H25" s="98">
        <v>1000</v>
      </c>
      <c r="I25" s="99">
        <f>E25*F25*G25*H25</f>
        <v>5000</v>
      </c>
    </row>
    <row r="26" spans="1:11" x14ac:dyDescent="0.3">
      <c r="A26" s="116" t="s">
        <v>9</v>
      </c>
      <c r="B26" s="116"/>
      <c r="C26" s="116"/>
      <c r="D26" s="116"/>
      <c r="E26" s="116"/>
      <c r="F26" s="116"/>
      <c r="G26" s="116"/>
      <c r="H26" s="17"/>
      <c r="I26" s="10">
        <f>I23+I24+I25</f>
        <v>25000</v>
      </c>
    </row>
    <row r="27" spans="1:11" x14ac:dyDescent="0.3">
      <c r="A27" s="113" t="s">
        <v>9</v>
      </c>
      <c r="B27" s="114"/>
      <c r="C27" s="114"/>
      <c r="D27" s="114"/>
      <c r="E27" s="114"/>
      <c r="F27" s="114"/>
      <c r="G27" s="114"/>
      <c r="H27" s="115"/>
      <c r="I27" s="44">
        <f>I26</f>
        <v>25000</v>
      </c>
    </row>
    <row r="28" spans="1:11" ht="14.3" customHeight="1" x14ac:dyDescent="0.3">
      <c r="A28" s="46" t="s">
        <v>8</v>
      </c>
      <c r="B28" s="47"/>
      <c r="C28" s="108" t="s">
        <v>101</v>
      </c>
      <c r="D28" s="108"/>
      <c r="E28" s="108"/>
      <c r="F28" s="108"/>
      <c r="G28" s="108"/>
      <c r="H28" s="108"/>
      <c r="I28" s="108"/>
    </row>
    <row r="29" spans="1:11" s="7" customFormat="1" x14ac:dyDescent="0.3">
      <c r="A29" s="58" t="s">
        <v>102</v>
      </c>
      <c r="B29" s="61"/>
      <c r="C29" s="70" t="s">
        <v>109</v>
      </c>
      <c r="D29" s="58" t="s">
        <v>55</v>
      </c>
      <c r="E29" s="61">
        <v>5</v>
      </c>
      <c r="F29" s="59">
        <v>1</v>
      </c>
      <c r="G29" s="61">
        <v>15</v>
      </c>
      <c r="H29" s="59">
        <v>200</v>
      </c>
      <c r="I29" s="62">
        <f t="shared" ref="I29:I34" si="0">E29*F29*G29*H29</f>
        <v>15000</v>
      </c>
    </row>
    <row r="30" spans="1:11" s="7" customFormat="1" ht="18" customHeight="1" x14ac:dyDescent="0.3">
      <c r="A30" s="58" t="s">
        <v>103</v>
      </c>
      <c r="B30" s="61"/>
      <c r="C30" s="70" t="s">
        <v>110</v>
      </c>
      <c r="D30" s="58" t="s">
        <v>55</v>
      </c>
      <c r="E30" s="61">
        <v>5</v>
      </c>
      <c r="F30" s="59">
        <v>1</v>
      </c>
      <c r="G30" s="61">
        <v>3</v>
      </c>
      <c r="H30" s="59">
        <v>80</v>
      </c>
      <c r="I30" s="62">
        <f t="shared" si="0"/>
        <v>1200</v>
      </c>
    </row>
    <row r="31" spans="1:11" s="7" customFormat="1" ht="17.350000000000001" customHeight="1" x14ac:dyDescent="0.3">
      <c r="A31" s="58" t="s">
        <v>104</v>
      </c>
      <c r="B31" s="61"/>
      <c r="C31" s="70" t="s">
        <v>112</v>
      </c>
      <c r="D31" s="58" t="s">
        <v>111</v>
      </c>
      <c r="E31" s="61">
        <v>10</v>
      </c>
      <c r="F31" s="59">
        <v>1</v>
      </c>
      <c r="G31" s="61">
        <v>1</v>
      </c>
      <c r="H31" s="59">
        <v>9000</v>
      </c>
      <c r="I31" s="62">
        <f t="shared" si="0"/>
        <v>90000</v>
      </c>
    </row>
    <row r="32" spans="1:11" s="7" customFormat="1" ht="28.55" customHeight="1" x14ac:dyDescent="0.3">
      <c r="A32" s="58" t="s">
        <v>105</v>
      </c>
      <c r="B32" s="61"/>
      <c r="C32" s="70" t="s">
        <v>113</v>
      </c>
      <c r="D32" s="58" t="s">
        <v>43</v>
      </c>
      <c r="E32" s="61">
        <v>1</v>
      </c>
      <c r="F32" s="59">
        <v>1</v>
      </c>
      <c r="G32" s="61">
        <v>1</v>
      </c>
      <c r="H32" s="86">
        <v>10000</v>
      </c>
      <c r="I32" s="62">
        <f t="shared" si="0"/>
        <v>10000</v>
      </c>
    </row>
    <row r="33" spans="1:10" ht="17.350000000000001" customHeight="1" x14ac:dyDescent="0.3">
      <c r="A33" s="55" t="s">
        <v>106</v>
      </c>
      <c r="B33" s="42"/>
      <c r="C33" s="70" t="s">
        <v>114</v>
      </c>
      <c r="D33" s="58" t="s">
        <v>43</v>
      </c>
      <c r="E33" s="61">
        <v>10</v>
      </c>
      <c r="F33" s="59">
        <v>1</v>
      </c>
      <c r="G33" s="61">
        <v>6</v>
      </c>
      <c r="H33" s="59">
        <v>800</v>
      </c>
      <c r="I33" s="43">
        <f t="shared" si="0"/>
        <v>48000</v>
      </c>
    </row>
    <row r="34" spans="1:10" ht="18.7" customHeight="1" x14ac:dyDescent="0.3">
      <c r="A34" s="84" t="s">
        <v>105</v>
      </c>
      <c r="B34" s="85"/>
      <c r="C34" s="83" t="s">
        <v>136</v>
      </c>
      <c r="D34" s="84" t="s">
        <v>43</v>
      </c>
      <c r="E34" s="85">
        <v>10</v>
      </c>
      <c r="F34" s="86">
        <v>1</v>
      </c>
      <c r="G34" s="85">
        <v>1</v>
      </c>
      <c r="H34" s="86">
        <v>700</v>
      </c>
      <c r="I34" s="87">
        <f t="shared" si="0"/>
        <v>7000</v>
      </c>
    </row>
    <row r="35" spans="1:10" ht="14.95" customHeight="1" x14ac:dyDescent="0.3">
      <c r="A35" s="110" t="s">
        <v>18</v>
      </c>
      <c r="B35" s="111"/>
      <c r="C35" s="111"/>
      <c r="D35" s="111"/>
      <c r="E35" s="111"/>
      <c r="F35" s="111"/>
      <c r="G35" s="112"/>
      <c r="H35" s="49"/>
      <c r="I35" s="68">
        <f>I29+I30+I31+I32+I33+I34</f>
        <v>171200</v>
      </c>
    </row>
    <row r="36" spans="1:10" ht="14.95" customHeight="1" x14ac:dyDescent="0.3">
      <c r="A36" s="113" t="s">
        <v>18</v>
      </c>
      <c r="B36" s="114"/>
      <c r="C36" s="114"/>
      <c r="D36" s="114"/>
      <c r="E36" s="114"/>
      <c r="F36" s="114"/>
      <c r="G36" s="114"/>
      <c r="H36" s="115"/>
      <c r="I36" s="44">
        <f>I35</f>
        <v>171200</v>
      </c>
    </row>
    <row r="37" spans="1:10" ht="18.7" customHeight="1" x14ac:dyDescent="0.3">
      <c r="A37" s="46" t="s">
        <v>115</v>
      </c>
      <c r="B37" s="47"/>
      <c r="C37" s="108" t="s">
        <v>126</v>
      </c>
      <c r="D37" s="108"/>
      <c r="E37" s="108"/>
      <c r="F37" s="108"/>
      <c r="G37" s="108"/>
      <c r="H37" s="108"/>
      <c r="I37" s="108"/>
    </row>
    <row r="38" spans="1:10" ht="16.5" customHeight="1" x14ac:dyDescent="0.3">
      <c r="A38" s="58" t="s">
        <v>117</v>
      </c>
      <c r="B38" s="16"/>
      <c r="C38" s="20" t="s">
        <v>121</v>
      </c>
      <c r="D38" s="13" t="s">
        <v>124</v>
      </c>
      <c r="E38" s="16">
        <v>12</v>
      </c>
      <c r="F38" s="14">
        <v>1</v>
      </c>
      <c r="G38" s="16">
        <v>1</v>
      </c>
      <c r="H38" s="98">
        <v>550</v>
      </c>
      <c r="I38" s="99">
        <f>E38*F38*G38*H38</f>
        <v>6600</v>
      </c>
    </row>
    <row r="39" spans="1:10" ht="16.5" customHeight="1" x14ac:dyDescent="0.3">
      <c r="A39" s="58" t="s">
        <v>118</v>
      </c>
      <c r="B39" s="16"/>
      <c r="C39" s="20" t="s">
        <v>122</v>
      </c>
      <c r="D39" s="13" t="s">
        <v>124</v>
      </c>
      <c r="E39" s="16">
        <v>12</v>
      </c>
      <c r="F39" s="14">
        <v>1</v>
      </c>
      <c r="G39" s="16">
        <v>1</v>
      </c>
      <c r="H39" s="14">
        <v>330</v>
      </c>
      <c r="I39" s="12">
        <f>E39*F39*G39*H39</f>
        <v>3960</v>
      </c>
    </row>
    <row r="40" spans="1:10" ht="16.5" customHeight="1" x14ac:dyDescent="0.3">
      <c r="A40" s="58" t="s">
        <v>119</v>
      </c>
      <c r="B40" s="16"/>
      <c r="C40" s="20" t="s">
        <v>123</v>
      </c>
      <c r="D40" s="13" t="s">
        <v>124</v>
      </c>
      <c r="E40" s="16">
        <v>6</v>
      </c>
      <c r="F40" s="14">
        <v>1</v>
      </c>
      <c r="G40" s="16">
        <v>1</v>
      </c>
      <c r="H40" s="14">
        <v>850</v>
      </c>
      <c r="I40" s="99">
        <f>E40*F40*G40*H40</f>
        <v>5100</v>
      </c>
    </row>
    <row r="41" spans="1:10" ht="15.8" customHeight="1" x14ac:dyDescent="0.3">
      <c r="A41" s="58" t="s">
        <v>120</v>
      </c>
      <c r="B41" s="16"/>
      <c r="C41" s="20" t="s">
        <v>127</v>
      </c>
      <c r="D41" s="13" t="s">
        <v>124</v>
      </c>
      <c r="E41" s="16">
        <v>6</v>
      </c>
      <c r="F41" s="14">
        <v>1</v>
      </c>
      <c r="G41" s="16">
        <v>1</v>
      </c>
      <c r="H41" s="14">
        <v>500</v>
      </c>
      <c r="I41" s="12">
        <f>E41*F41*G41*H41</f>
        <v>3000</v>
      </c>
    </row>
    <row r="42" spans="1:10" ht="15.8" customHeight="1" x14ac:dyDescent="0.3">
      <c r="A42" s="58" t="s">
        <v>125</v>
      </c>
      <c r="B42" s="16"/>
      <c r="C42" s="20" t="s">
        <v>128</v>
      </c>
      <c r="D42" s="13" t="s">
        <v>43</v>
      </c>
      <c r="E42" s="16">
        <v>20</v>
      </c>
      <c r="F42" s="14">
        <v>1</v>
      </c>
      <c r="G42" s="16">
        <v>1</v>
      </c>
      <c r="H42" s="98">
        <v>750</v>
      </c>
      <c r="I42" s="99">
        <f>E42*F42*G42*H42</f>
        <v>15000</v>
      </c>
    </row>
    <row r="43" spans="1:10" ht="16.5" customHeight="1" x14ac:dyDescent="0.3">
      <c r="A43" s="110" t="s">
        <v>116</v>
      </c>
      <c r="B43" s="111"/>
      <c r="C43" s="111"/>
      <c r="D43" s="111"/>
      <c r="E43" s="111"/>
      <c r="F43" s="111"/>
      <c r="G43" s="112"/>
      <c r="H43" s="49"/>
      <c r="I43" s="68">
        <f>I38+I39+I40+I41+I42</f>
        <v>33660</v>
      </c>
      <c r="J43" s="71"/>
    </row>
    <row r="44" spans="1:10" ht="16.5" customHeight="1" x14ac:dyDescent="0.3">
      <c r="A44" s="113" t="s">
        <v>116</v>
      </c>
      <c r="B44" s="114"/>
      <c r="C44" s="114"/>
      <c r="D44" s="114"/>
      <c r="E44" s="114"/>
      <c r="F44" s="114"/>
      <c r="G44" s="114"/>
      <c r="H44" s="115"/>
      <c r="I44" s="44">
        <f>I43</f>
        <v>33660</v>
      </c>
      <c r="J44" s="71"/>
    </row>
    <row r="45" spans="1:10" ht="16.5" customHeight="1" x14ac:dyDescent="0.35">
      <c r="A45" s="122" t="s">
        <v>23</v>
      </c>
      <c r="B45" s="123"/>
      <c r="C45" s="123"/>
      <c r="D45" s="123"/>
      <c r="E45" s="123"/>
      <c r="F45" s="123"/>
      <c r="G45" s="123"/>
      <c r="H45" s="124"/>
      <c r="I45" s="72">
        <f>I11+I16+I21+I27+I36+I44</f>
        <v>290690</v>
      </c>
    </row>
    <row r="46" spans="1:10" s="4" customFormat="1" ht="19.55" customHeight="1" x14ac:dyDescent="0.3">
      <c r="A46" s="38">
        <v>2</v>
      </c>
      <c r="B46" s="39"/>
      <c r="C46" s="125" t="s">
        <v>46</v>
      </c>
      <c r="D46" s="126"/>
      <c r="E46" s="126"/>
      <c r="F46" s="126"/>
      <c r="G46" s="126"/>
      <c r="H46" s="126"/>
      <c r="I46" s="127"/>
    </row>
    <row r="47" spans="1:10" s="4" customFormat="1" ht="19.55" customHeight="1" x14ac:dyDescent="0.3">
      <c r="A47" s="46" t="s">
        <v>47</v>
      </c>
      <c r="B47" s="47"/>
      <c r="C47" s="108" t="s">
        <v>45</v>
      </c>
      <c r="D47" s="108"/>
      <c r="E47" s="108"/>
      <c r="F47" s="108"/>
      <c r="G47" s="108"/>
      <c r="H47" s="108"/>
      <c r="I47" s="108"/>
    </row>
    <row r="48" spans="1:10" ht="18.7" customHeight="1" x14ac:dyDescent="0.3">
      <c r="A48" s="78" t="s">
        <v>19</v>
      </c>
      <c r="B48" s="79"/>
      <c r="C48" s="79" t="s">
        <v>44</v>
      </c>
      <c r="D48" s="79" t="s">
        <v>55</v>
      </c>
      <c r="E48" s="79">
        <v>4</v>
      </c>
      <c r="F48" s="79">
        <v>1</v>
      </c>
      <c r="G48" s="79">
        <v>2</v>
      </c>
      <c r="H48" s="79">
        <v>845</v>
      </c>
      <c r="I48" s="79">
        <f>E48*F48*G48*H48</f>
        <v>6760</v>
      </c>
    </row>
    <row r="49" spans="1:11" ht="18.7" customHeight="1" x14ac:dyDescent="0.3">
      <c r="A49" s="78" t="s">
        <v>48</v>
      </c>
      <c r="B49" s="80"/>
      <c r="C49" s="81" t="s">
        <v>54</v>
      </c>
      <c r="D49" s="78"/>
      <c r="E49" s="80">
        <v>4</v>
      </c>
      <c r="F49" s="82">
        <v>1</v>
      </c>
      <c r="G49" s="80">
        <v>6</v>
      </c>
      <c r="H49" s="79">
        <v>150</v>
      </c>
      <c r="I49" s="79">
        <f t="shared" ref="I49:I54" si="1">E49*F49*G49*H49</f>
        <v>3600</v>
      </c>
    </row>
    <row r="50" spans="1:11" ht="18.7" customHeight="1" x14ac:dyDescent="0.3">
      <c r="A50" s="78" t="s">
        <v>50</v>
      </c>
      <c r="B50" s="80"/>
      <c r="C50" s="81" t="s">
        <v>20</v>
      </c>
      <c r="D50" s="78"/>
      <c r="E50" s="80">
        <v>4</v>
      </c>
      <c r="F50" s="82">
        <v>1</v>
      </c>
      <c r="G50" s="80">
        <v>6</v>
      </c>
      <c r="H50" s="79">
        <v>35</v>
      </c>
      <c r="I50" s="79">
        <f t="shared" si="1"/>
        <v>840</v>
      </c>
    </row>
    <row r="51" spans="1:11" ht="18.7" customHeight="1" x14ac:dyDescent="0.3">
      <c r="A51" s="78" t="s">
        <v>51</v>
      </c>
      <c r="B51" s="80"/>
      <c r="C51" s="81" t="s">
        <v>56</v>
      </c>
      <c r="D51" s="78"/>
      <c r="E51" s="80">
        <v>6</v>
      </c>
      <c r="F51" s="82">
        <v>1</v>
      </c>
      <c r="G51" s="80">
        <v>1</v>
      </c>
      <c r="H51" s="79">
        <v>460</v>
      </c>
      <c r="I51" s="79">
        <f t="shared" si="1"/>
        <v>2760</v>
      </c>
      <c r="J51" s="77"/>
    </row>
    <row r="52" spans="1:11" ht="18.7" customHeight="1" x14ac:dyDescent="0.3">
      <c r="A52" s="78" t="s">
        <v>52</v>
      </c>
      <c r="B52" s="80"/>
      <c r="C52" s="83" t="s">
        <v>49</v>
      </c>
      <c r="D52" s="78" t="s">
        <v>43</v>
      </c>
      <c r="E52" s="80">
        <v>5</v>
      </c>
      <c r="F52" s="82">
        <v>1</v>
      </c>
      <c r="G52" s="80">
        <v>6</v>
      </c>
      <c r="H52" s="79">
        <v>250</v>
      </c>
      <c r="I52" s="79">
        <f>E52*F52*G52*H52</f>
        <v>7500</v>
      </c>
      <c r="J52" s="54"/>
    </row>
    <row r="53" spans="1:11" ht="18.7" customHeight="1" x14ac:dyDescent="0.3">
      <c r="A53" s="78" t="s">
        <v>53</v>
      </c>
      <c r="B53" s="80"/>
      <c r="C53" s="81" t="s">
        <v>59</v>
      </c>
      <c r="D53" s="78" t="s">
        <v>60</v>
      </c>
      <c r="E53" s="80">
        <v>1</v>
      </c>
      <c r="F53" s="82">
        <v>1</v>
      </c>
      <c r="G53" s="80">
        <v>6</v>
      </c>
      <c r="H53" s="79">
        <v>115</v>
      </c>
      <c r="I53" s="79">
        <f t="shared" si="1"/>
        <v>690</v>
      </c>
      <c r="J53" s="54"/>
    </row>
    <row r="54" spans="1:11" ht="18.7" customHeight="1" x14ac:dyDescent="0.3">
      <c r="A54" s="78" t="s">
        <v>57</v>
      </c>
      <c r="B54" s="80"/>
      <c r="C54" s="81" t="s">
        <v>58</v>
      </c>
      <c r="D54" s="78" t="s">
        <v>60</v>
      </c>
      <c r="E54" s="80">
        <v>4</v>
      </c>
      <c r="F54" s="82">
        <v>1</v>
      </c>
      <c r="G54" s="80">
        <v>6</v>
      </c>
      <c r="H54" s="79">
        <v>40</v>
      </c>
      <c r="I54" s="79">
        <f t="shared" si="1"/>
        <v>960</v>
      </c>
      <c r="J54" s="54"/>
    </row>
    <row r="55" spans="1:11" s="7" customFormat="1" ht="18.7" customHeight="1" x14ac:dyDescent="0.3">
      <c r="A55" s="110" t="s">
        <v>21</v>
      </c>
      <c r="B55" s="111"/>
      <c r="C55" s="111"/>
      <c r="D55" s="111"/>
      <c r="E55" s="111"/>
      <c r="F55" s="111"/>
      <c r="G55" s="112"/>
      <c r="H55" s="49"/>
      <c r="I55" s="68">
        <f>I48+I49+I50+I51+I52+I53+I54</f>
        <v>23110</v>
      </c>
      <c r="J55" s="69"/>
    </row>
    <row r="56" spans="1:11" x14ac:dyDescent="0.3">
      <c r="A56" s="113" t="s">
        <v>21</v>
      </c>
      <c r="B56" s="114"/>
      <c r="C56" s="114"/>
      <c r="D56" s="114"/>
      <c r="E56" s="114"/>
      <c r="F56" s="114"/>
      <c r="G56" s="114"/>
      <c r="H56" s="115"/>
      <c r="I56" s="50">
        <f>I55</f>
        <v>23110</v>
      </c>
    </row>
    <row r="57" spans="1:11" ht="19.55" customHeight="1" x14ac:dyDescent="0.3">
      <c r="A57" s="122" t="s">
        <v>22</v>
      </c>
      <c r="B57" s="123"/>
      <c r="C57" s="123"/>
      <c r="D57" s="123"/>
      <c r="E57" s="123"/>
      <c r="F57" s="123"/>
      <c r="G57" s="123"/>
      <c r="H57" s="124"/>
      <c r="I57" s="73">
        <f>I56</f>
        <v>23110</v>
      </c>
    </row>
    <row r="58" spans="1:11" ht="21.05" customHeight="1" x14ac:dyDescent="0.3">
      <c r="A58" s="38">
        <v>3</v>
      </c>
      <c r="B58" s="39"/>
      <c r="C58" s="125" t="s">
        <v>82</v>
      </c>
      <c r="D58" s="126"/>
      <c r="E58" s="126"/>
      <c r="F58" s="126"/>
      <c r="G58" s="126"/>
      <c r="H58" s="126"/>
      <c r="I58" s="127"/>
    </row>
    <row r="59" spans="1:11" ht="16.5" customHeight="1" x14ac:dyDescent="0.3">
      <c r="A59" s="46" t="s">
        <v>61</v>
      </c>
      <c r="B59" s="47"/>
      <c r="C59" s="108" t="s">
        <v>66</v>
      </c>
      <c r="D59" s="108"/>
      <c r="E59" s="108"/>
      <c r="F59" s="108"/>
      <c r="G59" s="108"/>
      <c r="H59" s="108"/>
      <c r="I59" s="108"/>
    </row>
    <row r="60" spans="1:11" x14ac:dyDescent="0.3">
      <c r="A60" s="55" t="s">
        <v>71</v>
      </c>
      <c r="B60" s="56"/>
      <c r="C60" s="57" t="s">
        <v>63</v>
      </c>
      <c r="D60" s="42" t="s">
        <v>79</v>
      </c>
      <c r="E60" s="42">
        <v>1</v>
      </c>
      <c r="F60" s="56">
        <v>1</v>
      </c>
      <c r="G60" s="42">
        <v>18</v>
      </c>
      <c r="H60" s="82">
        <v>1020</v>
      </c>
      <c r="I60" s="87">
        <f>E60*F60*G60*H60</f>
        <v>18360</v>
      </c>
    </row>
    <row r="61" spans="1:11" x14ac:dyDescent="0.3">
      <c r="A61" s="55" t="s">
        <v>72</v>
      </c>
      <c r="B61" s="56"/>
      <c r="C61" s="57" t="s">
        <v>64</v>
      </c>
      <c r="D61" s="42" t="s">
        <v>79</v>
      </c>
      <c r="E61" s="42">
        <v>1</v>
      </c>
      <c r="F61" s="56">
        <v>1</v>
      </c>
      <c r="G61" s="42">
        <v>18</v>
      </c>
      <c r="H61" s="82">
        <v>910</v>
      </c>
      <c r="I61" s="87">
        <f t="shared" ref="I61:I67" si="2">E61*F61*G61*H61</f>
        <v>16380</v>
      </c>
      <c r="K61" s="4"/>
    </row>
    <row r="62" spans="1:11" x14ac:dyDescent="0.3">
      <c r="A62" s="55" t="s">
        <v>73</v>
      </c>
      <c r="B62" s="56"/>
      <c r="C62" s="57" t="s">
        <v>65</v>
      </c>
      <c r="D62" s="42" t="s">
        <v>79</v>
      </c>
      <c r="E62" s="42">
        <v>1</v>
      </c>
      <c r="F62" s="56">
        <v>1</v>
      </c>
      <c r="G62" s="42">
        <v>18</v>
      </c>
      <c r="H62" s="82">
        <v>445</v>
      </c>
      <c r="I62" s="87">
        <f t="shared" si="2"/>
        <v>8010</v>
      </c>
    </row>
    <row r="63" spans="1:11" x14ac:dyDescent="0.3">
      <c r="A63" s="55" t="s">
        <v>74</v>
      </c>
      <c r="B63" s="56"/>
      <c r="C63" s="57" t="s">
        <v>80</v>
      </c>
      <c r="D63" s="42" t="s">
        <v>79</v>
      </c>
      <c r="E63" s="42">
        <v>1</v>
      </c>
      <c r="F63" s="56">
        <v>1</v>
      </c>
      <c r="G63" s="42">
        <v>18</v>
      </c>
      <c r="H63" s="82">
        <v>445</v>
      </c>
      <c r="I63" s="87">
        <f t="shared" si="2"/>
        <v>8010</v>
      </c>
    </row>
    <row r="64" spans="1:11" ht="16.100000000000001" x14ac:dyDescent="0.35">
      <c r="A64" s="55" t="s">
        <v>75</v>
      </c>
      <c r="B64" s="56"/>
      <c r="C64" s="60" t="s">
        <v>67</v>
      </c>
      <c r="D64" s="42" t="s">
        <v>79</v>
      </c>
      <c r="E64" s="42">
        <v>1</v>
      </c>
      <c r="F64" s="56">
        <v>1</v>
      </c>
      <c r="G64" s="42">
        <v>18</v>
      </c>
      <c r="H64" s="82">
        <v>500</v>
      </c>
      <c r="I64" s="87">
        <f t="shared" si="2"/>
        <v>9000</v>
      </c>
      <c r="J64" s="52"/>
    </row>
    <row r="65" spans="1:13" x14ac:dyDescent="0.3">
      <c r="A65" s="55" t="s">
        <v>76</v>
      </c>
      <c r="B65" s="56"/>
      <c r="C65" s="60" t="s">
        <v>68</v>
      </c>
      <c r="D65" s="42" t="s">
        <v>79</v>
      </c>
      <c r="E65" s="42">
        <v>1</v>
      </c>
      <c r="F65" s="56">
        <v>1</v>
      </c>
      <c r="G65" s="42">
        <v>18</v>
      </c>
      <c r="H65" s="82">
        <v>350</v>
      </c>
      <c r="I65" s="87">
        <f t="shared" si="2"/>
        <v>6300</v>
      </c>
    </row>
    <row r="66" spans="1:13" x14ac:dyDescent="0.3">
      <c r="A66" s="55" t="s">
        <v>77</v>
      </c>
      <c r="B66" s="56"/>
      <c r="C66" s="60" t="s">
        <v>69</v>
      </c>
      <c r="D66" s="42" t="s">
        <v>79</v>
      </c>
      <c r="E66" s="42">
        <v>1</v>
      </c>
      <c r="F66" s="56">
        <v>1</v>
      </c>
      <c r="G66" s="42">
        <v>18</v>
      </c>
      <c r="H66" s="82">
        <v>350</v>
      </c>
      <c r="I66" s="87">
        <f t="shared" si="2"/>
        <v>6300</v>
      </c>
    </row>
    <row r="67" spans="1:13" ht="18" customHeight="1" x14ac:dyDescent="0.3">
      <c r="A67" s="58" t="s">
        <v>78</v>
      </c>
      <c r="B67" s="59"/>
      <c r="C67" s="60" t="s">
        <v>81</v>
      </c>
      <c r="D67" s="61" t="s">
        <v>79</v>
      </c>
      <c r="E67" s="61">
        <v>1</v>
      </c>
      <c r="F67" s="59">
        <v>1</v>
      </c>
      <c r="G67" s="61">
        <v>18</v>
      </c>
      <c r="H67" s="86">
        <v>400</v>
      </c>
      <c r="I67" s="104">
        <f t="shared" si="2"/>
        <v>7200</v>
      </c>
      <c r="J67" s="54"/>
    </row>
    <row r="68" spans="1:13" x14ac:dyDescent="0.3">
      <c r="A68" s="109" t="s">
        <v>62</v>
      </c>
      <c r="B68" s="109"/>
      <c r="C68" s="109"/>
      <c r="D68" s="109"/>
      <c r="E68" s="109"/>
      <c r="F68" s="109"/>
      <c r="G68" s="109"/>
      <c r="H68" s="9"/>
      <c r="I68" s="53">
        <f>I60+I61+I62+I63+I64+I65+I66+I67</f>
        <v>79560</v>
      </c>
    </row>
    <row r="69" spans="1:13" x14ac:dyDescent="0.3">
      <c r="A69" s="46" t="s">
        <v>70</v>
      </c>
      <c r="B69" s="47"/>
      <c r="C69" s="108" t="s">
        <v>83</v>
      </c>
      <c r="D69" s="108"/>
      <c r="E69" s="108"/>
      <c r="F69" s="108"/>
      <c r="G69" s="108"/>
      <c r="H69" s="108"/>
      <c r="I69" s="108"/>
    </row>
    <row r="70" spans="1:13" x14ac:dyDescent="0.3">
      <c r="A70" s="13" t="s">
        <v>84</v>
      </c>
      <c r="B70" s="14"/>
      <c r="C70" s="101" t="s">
        <v>87</v>
      </c>
      <c r="D70" s="16" t="s">
        <v>79</v>
      </c>
      <c r="E70" s="16">
        <v>1</v>
      </c>
      <c r="F70" s="14">
        <v>1</v>
      </c>
      <c r="G70" s="16">
        <v>18</v>
      </c>
      <c r="H70" s="98">
        <v>300</v>
      </c>
      <c r="I70" s="64">
        <f>E70*F70*G70*H70</f>
        <v>5400</v>
      </c>
    </row>
    <row r="71" spans="1:13" x14ac:dyDescent="0.3">
      <c r="A71" s="13" t="s">
        <v>85</v>
      </c>
      <c r="B71" s="14"/>
      <c r="C71" s="101" t="s">
        <v>86</v>
      </c>
      <c r="D71" s="16" t="s">
        <v>43</v>
      </c>
      <c r="E71" s="16">
        <v>1</v>
      </c>
      <c r="F71" s="14">
        <v>1</v>
      </c>
      <c r="G71" s="16">
        <v>1</v>
      </c>
      <c r="H71" s="98">
        <v>10000</v>
      </c>
      <c r="I71" s="12">
        <f>E71*F71*G71*H71</f>
        <v>10000</v>
      </c>
    </row>
    <row r="72" spans="1:13" x14ac:dyDescent="0.3">
      <c r="A72" s="13" t="s">
        <v>132</v>
      </c>
      <c r="B72" s="14"/>
      <c r="C72" s="101" t="s">
        <v>133</v>
      </c>
      <c r="D72" s="16" t="s">
        <v>43</v>
      </c>
      <c r="E72" s="16">
        <v>1</v>
      </c>
      <c r="F72" s="14">
        <v>1</v>
      </c>
      <c r="G72" s="16">
        <v>1</v>
      </c>
      <c r="H72" s="98">
        <v>1240</v>
      </c>
      <c r="I72" s="12">
        <f>E72*F72*G72*H72</f>
        <v>1240</v>
      </c>
    </row>
    <row r="73" spans="1:13" x14ac:dyDescent="0.3">
      <c r="A73" s="116"/>
      <c r="B73" s="116"/>
      <c r="C73" s="116"/>
      <c r="D73" s="116"/>
      <c r="E73" s="116"/>
      <c r="F73" s="116"/>
      <c r="G73" s="116"/>
      <c r="H73" s="9"/>
      <c r="I73" s="65">
        <f>I70+I71+I72</f>
        <v>16640</v>
      </c>
    </row>
    <row r="74" spans="1:13" ht="18.7" customHeight="1" x14ac:dyDescent="0.3">
      <c r="A74" s="117" t="s">
        <v>24</v>
      </c>
      <c r="B74" s="117"/>
      <c r="C74" s="117" t="s">
        <v>21</v>
      </c>
      <c r="D74" s="117"/>
      <c r="E74" s="117"/>
      <c r="F74" s="117"/>
      <c r="G74" s="117"/>
      <c r="H74" s="11"/>
      <c r="I74" s="66">
        <f>I68+I73</f>
        <v>96200</v>
      </c>
    </row>
    <row r="75" spans="1:13" ht="16.5" customHeight="1" x14ac:dyDescent="0.3">
      <c r="A75" s="38">
        <v>4</v>
      </c>
      <c r="B75" s="39"/>
      <c r="C75" s="133" t="s">
        <v>137</v>
      </c>
      <c r="D75" s="134"/>
      <c r="E75" s="134"/>
      <c r="F75" s="134"/>
      <c r="G75" s="134"/>
      <c r="H75" s="134"/>
      <c r="I75" s="135"/>
    </row>
    <row r="76" spans="1:13" ht="16.5" customHeight="1" x14ac:dyDescent="0.3">
      <c r="A76" s="46" t="s">
        <v>90</v>
      </c>
      <c r="B76" s="47"/>
      <c r="C76" s="108" t="s">
        <v>138</v>
      </c>
      <c r="D76" s="108" t="s">
        <v>43</v>
      </c>
      <c r="E76" s="108">
        <v>1</v>
      </c>
      <c r="F76" s="108">
        <v>1</v>
      </c>
      <c r="G76" s="108">
        <v>1</v>
      </c>
      <c r="H76" s="108">
        <v>25000</v>
      </c>
      <c r="I76" s="108">
        <f>E76*F76*G76*H76</f>
        <v>25000</v>
      </c>
    </row>
    <row r="77" spans="1:13" ht="16.5" customHeight="1" x14ac:dyDescent="0.3">
      <c r="A77" s="13"/>
      <c r="B77" s="14"/>
      <c r="C77" s="15" t="s">
        <v>89</v>
      </c>
      <c r="D77" s="16" t="s">
        <v>43</v>
      </c>
      <c r="E77" s="16">
        <v>1</v>
      </c>
      <c r="F77" s="14">
        <v>1</v>
      </c>
      <c r="G77" s="16">
        <v>1</v>
      </c>
      <c r="H77" s="98">
        <v>15000</v>
      </c>
      <c r="I77" s="12">
        <f>E77*F77*G77*H77</f>
        <v>15000</v>
      </c>
    </row>
    <row r="78" spans="1:13" ht="16.5" customHeight="1" x14ac:dyDescent="0.3">
      <c r="A78" s="116" t="s">
        <v>88</v>
      </c>
      <c r="B78" s="116"/>
      <c r="C78" s="116"/>
      <c r="D78" s="116"/>
      <c r="E78" s="116"/>
      <c r="F78" s="116"/>
      <c r="G78" s="116"/>
      <c r="H78" s="9"/>
      <c r="I78" s="65">
        <f>I77</f>
        <v>15000</v>
      </c>
    </row>
    <row r="79" spans="1:13" ht="16.5" customHeight="1" x14ac:dyDescent="0.3">
      <c r="A79" s="117" t="s">
        <v>91</v>
      </c>
      <c r="B79" s="117"/>
      <c r="C79" s="117" t="s">
        <v>21</v>
      </c>
      <c r="D79" s="117"/>
      <c r="E79" s="117"/>
      <c r="F79" s="117"/>
      <c r="G79" s="117"/>
      <c r="H79" s="11"/>
      <c r="I79" s="66">
        <f>I78</f>
        <v>15000</v>
      </c>
      <c r="K79" s="74"/>
      <c r="M79" s="74"/>
    </row>
    <row r="80" spans="1:13" ht="22.6" customHeight="1" x14ac:dyDescent="0.3">
      <c r="A80" s="105" t="s">
        <v>25</v>
      </c>
      <c r="B80" s="106"/>
      <c r="C80" s="106"/>
      <c r="D80" s="106"/>
      <c r="E80" s="106"/>
      <c r="F80" s="106"/>
      <c r="G80" s="106"/>
      <c r="H80" s="107"/>
      <c r="I80" s="67">
        <f>I45+I57+I74+I79</f>
        <v>425000</v>
      </c>
      <c r="J80" s="63"/>
      <c r="K80" s="63"/>
    </row>
    <row r="81" spans="3:10" x14ac:dyDescent="0.3">
      <c r="J81" s="74"/>
    </row>
    <row r="82" spans="3:10" x14ac:dyDescent="0.3">
      <c r="I82" s="63"/>
    </row>
    <row r="83" spans="3:10" ht="13.6" customHeight="1" x14ac:dyDescent="0.3"/>
    <row r="84" spans="3:10" ht="20.25" customHeight="1" x14ac:dyDescent="0.3">
      <c r="C84" s="132" t="s">
        <v>134</v>
      </c>
      <c r="D84" s="132"/>
      <c r="E84" s="132"/>
    </row>
    <row r="85" spans="3:10" ht="15.55" x14ac:dyDescent="0.3">
      <c r="C85" s="92" t="s">
        <v>1</v>
      </c>
      <c r="D85" s="90">
        <f>I45</f>
        <v>290690</v>
      </c>
      <c r="E85" s="94">
        <f>D85/D89</f>
        <v>0.6839764705882353</v>
      </c>
    </row>
    <row r="86" spans="3:10" ht="15.55" x14ac:dyDescent="0.3">
      <c r="C86" s="92" t="s">
        <v>46</v>
      </c>
      <c r="D86" s="90">
        <f>I57</f>
        <v>23110</v>
      </c>
      <c r="E86" s="94">
        <f>D86/D89</f>
        <v>5.4376470588235297E-2</v>
      </c>
    </row>
    <row r="87" spans="3:10" ht="15.55" x14ac:dyDescent="0.3">
      <c r="C87" s="93" t="s">
        <v>82</v>
      </c>
      <c r="D87" s="90">
        <f>I74</f>
        <v>96200</v>
      </c>
      <c r="E87" s="94">
        <f>D87/D89</f>
        <v>0.22635294117647059</v>
      </c>
    </row>
    <row r="88" spans="3:10" ht="15.55" x14ac:dyDescent="0.3">
      <c r="C88" s="93" t="s">
        <v>137</v>
      </c>
      <c r="D88" s="90">
        <f>I79</f>
        <v>15000</v>
      </c>
      <c r="E88" s="94">
        <f>D88/D89</f>
        <v>3.5294117647058823E-2</v>
      </c>
    </row>
    <row r="89" spans="3:10" ht="15.55" x14ac:dyDescent="0.3">
      <c r="C89" s="88" t="s">
        <v>135</v>
      </c>
      <c r="D89" s="91">
        <f>D85+D86+D87+D88</f>
        <v>425000</v>
      </c>
      <c r="E89" s="89">
        <f>SUM(E85:E88)</f>
        <v>0.99999999999999989</v>
      </c>
    </row>
  </sheetData>
  <autoFilter ref="A2:I2" xr:uid="{00000000-0009-0000-0000-000000000000}"/>
  <mergeCells count="42">
    <mergeCell ref="C3:I3"/>
    <mergeCell ref="C46:I46"/>
    <mergeCell ref="A1:I1"/>
    <mergeCell ref="C4:I4"/>
    <mergeCell ref="C84:E84"/>
    <mergeCell ref="A16:H16"/>
    <mergeCell ref="A74:G74"/>
    <mergeCell ref="C75:I75"/>
    <mergeCell ref="C5:I5"/>
    <mergeCell ref="C8:I8"/>
    <mergeCell ref="C12:I12"/>
    <mergeCell ref="C58:I58"/>
    <mergeCell ref="C22:I22"/>
    <mergeCell ref="A35:G35"/>
    <mergeCell ref="A26:G26"/>
    <mergeCell ref="A10:H10"/>
    <mergeCell ref="A7:H7"/>
    <mergeCell ref="A11:H11"/>
    <mergeCell ref="A6:B6"/>
    <mergeCell ref="A9:B9"/>
    <mergeCell ref="C76:I76"/>
    <mergeCell ref="A56:H56"/>
    <mergeCell ref="C47:I47"/>
    <mergeCell ref="A45:H45"/>
    <mergeCell ref="A55:G55"/>
    <mergeCell ref="A57:H57"/>
    <mergeCell ref="A80:H80"/>
    <mergeCell ref="C17:I17"/>
    <mergeCell ref="A20:G20"/>
    <mergeCell ref="C28:I28"/>
    <mergeCell ref="C37:I37"/>
    <mergeCell ref="A43:G43"/>
    <mergeCell ref="A21:H21"/>
    <mergeCell ref="A27:H27"/>
    <mergeCell ref="A36:H36"/>
    <mergeCell ref="A73:G73"/>
    <mergeCell ref="C59:I59"/>
    <mergeCell ref="C69:I69"/>
    <mergeCell ref="A78:G78"/>
    <mergeCell ref="A79:G79"/>
    <mergeCell ref="A68:G68"/>
    <mergeCell ref="A44:H4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FOD Buitenlandse Zaken / SPF Affaires Etrangeres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Meersschaert Stefan - Belgium - Kinshasa</dc:creator>
  <cp:lastModifiedBy>Meulders Caroline - DGeo.4</cp:lastModifiedBy>
  <cp:lastPrinted>2021-10-15T13:27:47Z</cp:lastPrinted>
  <dcterms:created xsi:type="dcterms:W3CDTF">2021-04-13T13:49:39Z</dcterms:created>
  <dcterms:modified xsi:type="dcterms:W3CDTF">2021-12-13T10:23:54Z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e3f924fd-4cd0-4003-8663-42eeec857f01</vt:lpwstr>
  </property>
  <property fmtid="{D5CDD505-2E9C-101B-9397-08002B2CF9AE}" pid="3" name="BE_ForeignAffairsClassification">
    <vt:lpwstr>Non classifié - Niet geclassificeerd</vt:lpwstr>
  </property>
  <property fmtid="{D5CDD505-2E9C-101B-9397-08002B2CF9AE}" pid="4" name="BE_ForeignAffairsMarkering">
    <vt:lpwstr>Markering inactief - Marquage inactif</vt:lpwstr>
  </property>
  <property fmtid="{D5CDD505-2E9C-101B-9397-08002B2CF9AE}" pid="5" name="MSIP_Label_dddc1db8-2f64-468c-a02a-c7d04ea19826_Enabled">
    <vt:lpwstr>true</vt:lpwstr>
  </property>
  <property fmtid="{D5CDD505-2E9C-101B-9397-08002B2CF9AE}" pid="6" name="MSIP_Label_dddc1db8-2f64-468c-a02a-c7d04ea19826_SetDate">
    <vt:lpwstr>2021-12-13T10:23:54Z</vt:lpwstr>
  </property>
  <property fmtid="{D5CDD505-2E9C-101B-9397-08002B2CF9AE}" pid="7" name="MSIP_Label_dddc1db8-2f64-468c-a02a-c7d04ea19826_Method">
    <vt:lpwstr>Privileged</vt:lpwstr>
  </property>
  <property fmtid="{D5CDD505-2E9C-101B-9397-08002B2CF9AE}" pid="8" name="MSIP_Label_dddc1db8-2f64-468c-a02a-c7d04ea19826_Name">
    <vt:lpwstr>Non classifié - Niet geclassificeerd</vt:lpwstr>
  </property>
  <property fmtid="{D5CDD505-2E9C-101B-9397-08002B2CF9AE}" pid="9" name="MSIP_Label_dddc1db8-2f64-468c-a02a-c7d04ea19826_SiteId">
    <vt:lpwstr>80153b30-e434-429b-b41c-0d47f9deec42</vt:lpwstr>
  </property>
  <property fmtid="{D5CDD505-2E9C-101B-9397-08002B2CF9AE}" pid="10" name="MSIP_Label_dddc1db8-2f64-468c-a02a-c7d04ea19826_ActionId">
    <vt:lpwstr>9e7677b3-b927-4113-907a-8f5272cd6e26</vt:lpwstr>
  </property>
  <property fmtid="{D5CDD505-2E9C-101B-9397-08002B2CF9AE}" pid="11" name="MSIP_Label_dddc1db8-2f64-468c-a02a-c7d04ea19826_ContentBits">
    <vt:lpwstr>0</vt:lpwstr>
  </property>
</Properties>
</file>