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iplomatiebel-my.sharepoint.com/personal/bastien_horemans_diplobel_fed_be/Documents/14. Dossiers de cloture/2120 - 11.11.11 - GFGT/Dossier de cloture - 2120 - 11.11.11 GFGT/"/>
    </mc:Choice>
  </mc:AlternateContent>
  <xr:revisionPtr revIDLastSave="23" documentId="11_046B8474BA649B06377D630BAEE552274FB9134A" xr6:coauthVersionLast="47" xr6:coauthVersionMax="47" xr10:uidLastSave="{214D4010-1108-42D9-A25E-7EC8EF17E65E}"/>
  <bookViews>
    <workbookView xWindow="22932" yWindow="-108" windowWidth="23256" windowHeight="12576" tabRatio="779" activeTab="1" xr2:uid="{00000000-000D-0000-FFFF-FFFF00000000}"/>
  </bookViews>
  <sheets>
    <sheet name="Budget" sheetId="9" r:id="rId1"/>
    <sheet name="Report" sheetId="18" r:id="rId2"/>
    <sheet name="Expenses çavaria" sheetId="20" r:id="rId3"/>
    <sheet name="Expenses Amahoro, RIFA, Isange" sheetId="10" r:id="rId4"/>
    <sheet name="Exchange rate" sheetId="19" r:id="rId5"/>
  </sheets>
  <definedNames>
    <definedName name="_xlnm.Print_Area" localSheetId="0">Budget!$A$1:$F$105</definedName>
    <definedName name="_xlnm.Print_Area" localSheetId="1">Report!$A$1:$B$107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5" i="18" l="1"/>
  <c r="D105" i="18"/>
  <c r="E77" i="20" l="1"/>
  <c r="F77" i="20"/>
  <c r="G77" i="20"/>
  <c r="H77" i="20"/>
  <c r="I77" i="20"/>
  <c r="J77" i="20"/>
  <c r="K77" i="20"/>
  <c r="L77" i="20"/>
  <c r="M77" i="20"/>
  <c r="N77" i="20"/>
  <c r="O77" i="20"/>
  <c r="D77" i="20"/>
  <c r="E72" i="20"/>
  <c r="F72" i="20"/>
  <c r="G72" i="20"/>
  <c r="H72" i="20"/>
  <c r="I72" i="20"/>
  <c r="J72" i="20"/>
  <c r="K72" i="20"/>
  <c r="L72" i="20"/>
  <c r="M72" i="20"/>
  <c r="N72" i="20"/>
  <c r="O72" i="20"/>
  <c r="D72" i="20"/>
  <c r="E68" i="20"/>
  <c r="F68" i="20"/>
  <c r="G68" i="20"/>
  <c r="H68" i="20"/>
  <c r="I68" i="20"/>
  <c r="J68" i="20"/>
  <c r="K68" i="20"/>
  <c r="L68" i="20"/>
  <c r="M68" i="20"/>
  <c r="N68" i="20"/>
  <c r="O68" i="20"/>
  <c r="D68" i="20"/>
  <c r="N61" i="20"/>
  <c r="N60" i="20" s="1"/>
  <c r="O60" i="20"/>
  <c r="M60" i="20"/>
  <c r="L60" i="20"/>
  <c r="K60" i="20"/>
  <c r="J60" i="20"/>
  <c r="I60" i="20"/>
  <c r="H60" i="20"/>
  <c r="G60" i="20"/>
  <c r="F60" i="20"/>
  <c r="E60" i="20"/>
  <c r="D60" i="20"/>
  <c r="N56" i="20"/>
  <c r="N55" i="20" s="1"/>
  <c r="O55" i="20"/>
  <c r="M55" i="20"/>
  <c r="L55" i="20"/>
  <c r="K55" i="20"/>
  <c r="J55" i="20"/>
  <c r="I55" i="20"/>
  <c r="H55" i="20"/>
  <c r="G55" i="20"/>
  <c r="F55" i="20"/>
  <c r="E55" i="20"/>
  <c r="D55" i="20"/>
  <c r="N52" i="20"/>
  <c r="N51" i="20" s="1"/>
  <c r="O51" i="20"/>
  <c r="M51" i="20"/>
  <c r="L51" i="20"/>
  <c r="K51" i="20"/>
  <c r="J51" i="20"/>
  <c r="I51" i="20"/>
  <c r="H51" i="20"/>
  <c r="G51" i="20"/>
  <c r="F51" i="20"/>
  <c r="E51" i="20"/>
  <c r="D51" i="20"/>
  <c r="I47" i="20"/>
  <c r="H47" i="20"/>
  <c r="H28" i="20"/>
  <c r="I4" i="20"/>
  <c r="H4" i="20"/>
  <c r="P72" i="20" l="1"/>
  <c r="Q72" i="20" s="1"/>
  <c r="P68" i="20"/>
  <c r="Q68" i="20" s="1"/>
  <c r="Q80" i="20" s="1"/>
  <c r="D84" i="20" s="1"/>
  <c r="P77" i="20"/>
  <c r="Q77" i="20" s="1"/>
  <c r="P55" i="20"/>
  <c r="Q55" i="20" s="1"/>
  <c r="P51" i="20"/>
  <c r="Q51" i="20" s="1"/>
  <c r="Q64" i="20" s="1"/>
  <c r="P60" i="20"/>
  <c r="Q60" i="20" s="1"/>
  <c r="F12" i="19"/>
  <c r="F7" i="18" l="1"/>
  <c r="G7" i="18" s="1"/>
  <c r="F8" i="18"/>
  <c r="G8" i="18" s="1"/>
  <c r="D9" i="18"/>
  <c r="E9" i="18"/>
  <c r="F13" i="18"/>
  <c r="G13" i="18" s="1"/>
  <c r="F14" i="18"/>
  <c r="G14" i="18"/>
  <c r="F15" i="18"/>
  <c r="G15" i="18" s="1"/>
  <c r="D16" i="18"/>
  <c r="E16" i="18"/>
  <c r="F18" i="18"/>
  <c r="G18" i="18" s="1"/>
  <c r="F19" i="18"/>
  <c r="G19" i="18"/>
  <c r="F20" i="18"/>
  <c r="G20" i="18" s="1"/>
  <c r="F21" i="18"/>
  <c r="G21" i="18"/>
  <c r="F22" i="18"/>
  <c r="G22" i="18" s="1"/>
  <c r="F23" i="18"/>
  <c r="G23" i="18"/>
  <c r="F24" i="18"/>
  <c r="G24" i="18" s="1"/>
  <c r="F25" i="18"/>
  <c r="G25" i="18"/>
  <c r="F26" i="18"/>
  <c r="G26" i="18" s="1"/>
  <c r="F27" i="18"/>
  <c r="G27" i="18"/>
  <c r="F28" i="18"/>
  <c r="G28" i="18" s="1"/>
  <c r="D29" i="18"/>
  <c r="F29" i="18" s="1"/>
  <c r="G29" i="18" s="1"/>
  <c r="E29" i="18"/>
  <c r="F31" i="18"/>
  <c r="G31" i="18"/>
  <c r="F32" i="18"/>
  <c r="G32" i="18" s="1"/>
  <c r="F33" i="18"/>
  <c r="G33" i="18"/>
  <c r="F34" i="18"/>
  <c r="G34" i="18" s="1"/>
  <c r="F35" i="18"/>
  <c r="G35" i="18"/>
  <c r="F36" i="18"/>
  <c r="G36" i="18" s="1"/>
  <c r="F37" i="18"/>
  <c r="G37" i="18"/>
  <c r="F38" i="18"/>
  <c r="G38" i="18" s="1"/>
  <c r="D39" i="18"/>
  <c r="F39" i="18" s="1"/>
  <c r="G39" i="18" s="1"/>
  <c r="E39" i="18"/>
  <c r="F41" i="18"/>
  <c r="G41" i="18"/>
  <c r="F42" i="18"/>
  <c r="G42" i="18" s="1"/>
  <c r="F43" i="18"/>
  <c r="G43" i="18"/>
  <c r="F44" i="18"/>
  <c r="G44" i="18" s="1"/>
  <c r="F45" i="18"/>
  <c r="G45" i="18"/>
  <c r="F46" i="18"/>
  <c r="G46" i="18" s="1"/>
  <c r="F47" i="18"/>
  <c r="G47" i="18"/>
  <c r="F48" i="18"/>
  <c r="G48" i="18" s="1"/>
  <c r="D49" i="18"/>
  <c r="E49" i="18"/>
  <c r="F49" i="18"/>
  <c r="G49" i="18" s="1"/>
  <c r="C54" i="18"/>
  <c r="D54" i="18"/>
  <c r="F54" i="18" s="1"/>
  <c r="G54" i="18" s="1"/>
  <c r="E54" i="18"/>
  <c r="F55" i="18"/>
  <c r="G55" i="18"/>
  <c r="F56" i="18"/>
  <c r="G56" i="18" s="1"/>
  <c r="F57" i="18"/>
  <c r="G57" i="18"/>
  <c r="F58" i="18"/>
  <c r="G58" i="18" s="1"/>
  <c r="F59" i="18"/>
  <c r="G59" i="18" s="1"/>
  <c r="F60" i="18"/>
  <c r="G60" i="18" s="1"/>
  <c r="F61" i="18"/>
  <c r="G61" i="18"/>
  <c r="F62" i="18"/>
  <c r="G62" i="18" s="1"/>
  <c r="F63" i="18"/>
  <c r="G63" i="18"/>
  <c r="F65" i="18"/>
  <c r="G65" i="18" s="1"/>
  <c r="F66" i="18"/>
  <c r="G66" i="18"/>
  <c r="F67" i="18"/>
  <c r="G67" i="18" s="1"/>
  <c r="F68" i="18"/>
  <c r="G68" i="18" s="1"/>
  <c r="F69" i="18"/>
  <c r="G69" i="18" s="1"/>
  <c r="F71" i="18"/>
  <c r="G71" i="18" s="1"/>
  <c r="F72" i="18"/>
  <c r="G72" i="18" s="1"/>
  <c r="F73" i="18"/>
  <c r="G73" i="18"/>
  <c r="F74" i="18"/>
  <c r="G74" i="18" s="1"/>
  <c r="F75" i="18"/>
  <c r="G75" i="18"/>
  <c r="F77" i="18"/>
  <c r="G77" i="18" s="1"/>
  <c r="F78" i="18"/>
  <c r="G78" i="18"/>
  <c r="F79" i="18"/>
  <c r="G79" i="18" s="1"/>
  <c r="F80" i="18"/>
  <c r="G80" i="18"/>
  <c r="F81" i="18"/>
  <c r="G81" i="18" s="1"/>
  <c r="F82" i="18"/>
  <c r="G82" i="18"/>
  <c r="F83" i="18"/>
  <c r="G83" i="18" s="1"/>
  <c r="F84" i="18"/>
  <c r="G84" i="18"/>
  <c r="F85" i="18"/>
  <c r="G85" i="18" s="1"/>
  <c r="F86" i="18"/>
  <c r="G86" i="18" s="1"/>
  <c r="F87" i="18"/>
  <c r="G87" i="18" s="1"/>
  <c r="F88" i="18"/>
  <c r="G88" i="18" s="1"/>
  <c r="F89" i="18"/>
  <c r="G89" i="18" s="1"/>
  <c r="D90" i="18"/>
  <c r="F90" i="18" s="1"/>
  <c r="G90" i="18" s="1"/>
  <c r="E90" i="18"/>
  <c r="F93" i="18"/>
  <c r="G93" i="18"/>
  <c r="F94" i="18"/>
  <c r="G94" i="18" s="1"/>
  <c r="F95" i="18"/>
  <c r="G95" i="18" s="1"/>
  <c r="F96" i="18"/>
  <c r="G96" i="18" s="1"/>
  <c r="D97" i="18"/>
  <c r="E97" i="18"/>
  <c r="F97" i="18" s="1"/>
  <c r="G97" i="18" s="1"/>
  <c r="F102" i="18"/>
  <c r="G102" i="18" s="1"/>
  <c r="F105" i="18"/>
  <c r="G105" i="18" s="1"/>
  <c r="E51" i="18" l="1"/>
  <c r="E99" i="18" s="1"/>
  <c r="E107" i="18" s="1"/>
  <c r="F16" i="18"/>
  <c r="G16" i="18" s="1"/>
  <c r="F9" i="18"/>
  <c r="G9" i="18" s="1"/>
  <c r="D51" i="18"/>
  <c r="D99" i="18" l="1"/>
  <c r="D107" i="18" s="1"/>
  <c r="F107" i="18" s="1"/>
  <c r="F51" i="18"/>
  <c r="G51" i="18" s="1"/>
  <c r="G107" i="18" l="1"/>
  <c r="F99" i="18"/>
  <c r="G99" i="18" s="1"/>
  <c r="I306" i="10" l="1"/>
  <c r="J306" i="10" s="1"/>
  <c r="I5" i="10"/>
  <c r="J5" i="10" s="1"/>
  <c r="I6" i="10"/>
  <c r="J6" i="10" s="1"/>
  <c r="I7" i="10"/>
  <c r="J7" i="10" s="1"/>
  <c r="I8" i="10"/>
  <c r="J8" i="10" s="1"/>
  <c r="I9" i="10"/>
  <c r="J9" i="10" s="1"/>
  <c r="I10" i="10"/>
  <c r="J10" i="10" s="1"/>
  <c r="I11" i="10"/>
  <c r="J11" i="10" s="1"/>
  <c r="I12" i="10"/>
  <c r="J12" i="10" s="1"/>
  <c r="I13" i="10"/>
  <c r="J13" i="10" s="1"/>
  <c r="I14" i="10"/>
  <c r="J14" i="10" s="1"/>
  <c r="I15" i="10"/>
  <c r="J15" i="10" s="1"/>
  <c r="I16" i="10"/>
  <c r="J16" i="10" s="1"/>
  <c r="I17" i="10"/>
  <c r="J17" i="10" s="1"/>
  <c r="I18" i="10"/>
  <c r="J18" i="10" s="1"/>
  <c r="I19" i="10"/>
  <c r="J19" i="10" s="1"/>
  <c r="I20" i="10"/>
  <c r="J20" i="10" s="1"/>
  <c r="I21" i="10"/>
  <c r="J21" i="10" s="1"/>
  <c r="I22" i="10"/>
  <c r="J22" i="10" s="1"/>
  <c r="I23" i="10"/>
  <c r="J23" i="10" s="1"/>
  <c r="I24" i="10"/>
  <c r="J24" i="10" s="1"/>
  <c r="I25" i="10"/>
  <c r="J25" i="10" s="1"/>
  <c r="I26" i="10"/>
  <c r="J26" i="10" s="1"/>
  <c r="I27" i="10"/>
  <c r="J27" i="10" s="1"/>
  <c r="I28" i="10"/>
  <c r="J28" i="10" s="1"/>
  <c r="I29" i="10"/>
  <c r="J29" i="10" s="1"/>
  <c r="I30" i="10"/>
  <c r="J30" i="10" s="1"/>
  <c r="I31" i="10"/>
  <c r="J31" i="10" s="1"/>
  <c r="I32" i="10"/>
  <c r="J32" i="10" s="1"/>
  <c r="I33" i="10"/>
  <c r="J33" i="10" s="1"/>
  <c r="I34" i="10"/>
  <c r="J34" i="10" s="1"/>
  <c r="I35" i="10"/>
  <c r="J35" i="10" s="1"/>
  <c r="I36" i="10"/>
  <c r="J36" i="10" s="1"/>
  <c r="I37" i="10"/>
  <c r="J37" i="10" s="1"/>
  <c r="I38" i="10"/>
  <c r="J38" i="10" s="1"/>
  <c r="I39" i="10"/>
  <c r="J39" i="10" s="1"/>
  <c r="I40" i="10"/>
  <c r="J40" i="10" s="1"/>
  <c r="I41" i="10"/>
  <c r="J41" i="10" s="1"/>
  <c r="I42" i="10"/>
  <c r="J42" i="10" s="1"/>
  <c r="I43" i="10"/>
  <c r="J43" i="10" s="1"/>
  <c r="I44" i="10"/>
  <c r="J44" i="10" s="1"/>
  <c r="I45" i="10"/>
  <c r="J45" i="10" s="1"/>
  <c r="I46" i="10"/>
  <c r="J46" i="10" s="1"/>
  <c r="I47" i="10"/>
  <c r="J47" i="10" s="1"/>
  <c r="I48" i="10"/>
  <c r="J48" i="10" s="1"/>
  <c r="I49" i="10"/>
  <c r="J49" i="10" s="1"/>
  <c r="I50" i="10"/>
  <c r="J50" i="10" s="1"/>
  <c r="I51" i="10"/>
  <c r="J51" i="10" s="1"/>
  <c r="I52" i="10"/>
  <c r="J52" i="10" s="1"/>
  <c r="I53" i="10"/>
  <c r="J53" i="10" s="1"/>
  <c r="I54" i="10"/>
  <c r="J54" i="10" s="1"/>
  <c r="I55" i="10"/>
  <c r="J55" i="10" s="1"/>
  <c r="I56" i="10"/>
  <c r="J56" i="10" s="1"/>
  <c r="I57" i="10"/>
  <c r="J57" i="10" s="1"/>
  <c r="I58" i="10"/>
  <c r="J58" i="10" s="1"/>
  <c r="I59" i="10"/>
  <c r="J59" i="10" s="1"/>
  <c r="I60" i="10"/>
  <c r="J60" i="10" s="1"/>
  <c r="I61" i="10"/>
  <c r="J61" i="10" s="1"/>
  <c r="I62" i="10"/>
  <c r="J62" i="10" s="1"/>
  <c r="I63" i="10"/>
  <c r="J63" i="10" s="1"/>
  <c r="I64" i="10"/>
  <c r="J64" i="10" s="1"/>
  <c r="I65" i="10"/>
  <c r="J65" i="10" s="1"/>
  <c r="I66" i="10"/>
  <c r="J66" i="10" s="1"/>
  <c r="I67" i="10"/>
  <c r="J67" i="10" s="1"/>
  <c r="I68" i="10"/>
  <c r="J68" i="10" s="1"/>
  <c r="I69" i="10"/>
  <c r="J69" i="10" s="1"/>
  <c r="I70" i="10"/>
  <c r="J70" i="10" s="1"/>
  <c r="I71" i="10"/>
  <c r="J71" i="10" s="1"/>
  <c r="I72" i="10"/>
  <c r="J72" i="10" s="1"/>
  <c r="I73" i="10"/>
  <c r="J73" i="10" s="1"/>
  <c r="I74" i="10"/>
  <c r="J74" i="10" s="1"/>
  <c r="I75" i="10"/>
  <c r="J75" i="10" s="1"/>
  <c r="I76" i="10"/>
  <c r="J76" i="10" s="1"/>
  <c r="I77" i="10"/>
  <c r="J77" i="10" s="1"/>
  <c r="I78" i="10"/>
  <c r="J78" i="10" s="1"/>
  <c r="I79" i="10"/>
  <c r="J79" i="10" s="1"/>
  <c r="I80" i="10"/>
  <c r="J80" i="10" s="1"/>
  <c r="I81" i="10"/>
  <c r="J81" i="10" s="1"/>
  <c r="I82" i="10"/>
  <c r="J82" i="10" s="1"/>
  <c r="I83" i="10"/>
  <c r="J83" i="10" s="1"/>
  <c r="I84" i="10"/>
  <c r="J84" i="10" s="1"/>
  <c r="I85" i="10"/>
  <c r="J85" i="10" s="1"/>
  <c r="I86" i="10"/>
  <c r="J86" i="10" s="1"/>
  <c r="I87" i="10"/>
  <c r="J87" i="10" s="1"/>
  <c r="I88" i="10"/>
  <c r="J88" i="10" s="1"/>
  <c r="I89" i="10"/>
  <c r="J89" i="10" s="1"/>
  <c r="I90" i="10"/>
  <c r="J90" i="10" s="1"/>
  <c r="I91" i="10"/>
  <c r="J91" i="10" s="1"/>
  <c r="I92" i="10"/>
  <c r="J92" i="10" s="1"/>
  <c r="I93" i="10"/>
  <c r="J93" i="10" s="1"/>
  <c r="I94" i="10"/>
  <c r="J94" i="10" s="1"/>
  <c r="I95" i="10"/>
  <c r="J95" i="10" s="1"/>
  <c r="I96" i="10"/>
  <c r="J96" i="10" s="1"/>
  <c r="I97" i="10"/>
  <c r="J97" i="10" s="1"/>
  <c r="I98" i="10"/>
  <c r="J98" i="10" s="1"/>
  <c r="I99" i="10"/>
  <c r="J99" i="10" s="1"/>
  <c r="I100" i="10"/>
  <c r="J100" i="10" s="1"/>
  <c r="I101" i="10"/>
  <c r="J101" i="10" s="1"/>
  <c r="I102" i="10"/>
  <c r="J102" i="10" s="1"/>
  <c r="I103" i="10"/>
  <c r="J103" i="10" s="1"/>
  <c r="I104" i="10"/>
  <c r="J104" i="10" s="1"/>
  <c r="I105" i="10"/>
  <c r="J105" i="10" s="1"/>
  <c r="I106" i="10"/>
  <c r="J106" i="10" s="1"/>
  <c r="I107" i="10"/>
  <c r="J107" i="10" s="1"/>
  <c r="I108" i="10"/>
  <c r="J108" i="10" s="1"/>
  <c r="I109" i="10"/>
  <c r="J109" i="10" s="1"/>
  <c r="I110" i="10"/>
  <c r="J110" i="10" s="1"/>
  <c r="I111" i="10"/>
  <c r="J111" i="10" s="1"/>
  <c r="I112" i="10"/>
  <c r="J112" i="10" s="1"/>
  <c r="I113" i="10"/>
  <c r="J113" i="10" s="1"/>
  <c r="I114" i="10"/>
  <c r="J114" i="10" s="1"/>
  <c r="I115" i="10"/>
  <c r="J115" i="10" s="1"/>
  <c r="I116" i="10"/>
  <c r="J116" i="10" s="1"/>
  <c r="I117" i="10"/>
  <c r="J117" i="10" s="1"/>
  <c r="I118" i="10"/>
  <c r="J118" i="10" s="1"/>
  <c r="I119" i="10"/>
  <c r="J119" i="10" s="1"/>
  <c r="I120" i="10"/>
  <c r="J120" i="10" s="1"/>
  <c r="I121" i="10"/>
  <c r="J121" i="10" s="1"/>
  <c r="I122" i="10"/>
  <c r="J122" i="10" s="1"/>
  <c r="I123" i="10"/>
  <c r="J123" i="10" s="1"/>
  <c r="I124" i="10"/>
  <c r="J124" i="10" s="1"/>
  <c r="I125" i="10"/>
  <c r="J125" i="10" s="1"/>
  <c r="I126" i="10"/>
  <c r="J126" i="10" s="1"/>
  <c r="I127" i="10"/>
  <c r="J127" i="10" s="1"/>
  <c r="I128" i="10"/>
  <c r="J128" i="10" s="1"/>
  <c r="I129" i="10"/>
  <c r="J129" i="10" s="1"/>
  <c r="I130" i="10"/>
  <c r="J130" i="10" s="1"/>
  <c r="I131" i="10"/>
  <c r="J131" i="10" s="1"/>
  <c r="I132" i="10"/>
  <c r="J132" i="10" s="1"/>
  <c r="I133" i="10"/>
  <c r="J133" i="10" s="1"/>
  <c r="I134" i="10"/>
  <c r="J134" i="10" s="1"/>
  <c r="I135" i="10"/>
  <c r="J135" i="10" s="1"/>
  <c r="I136" i="10"/>
  <c r="J136" i="10" s="1"/>
  <c r="I137" i="10"/>
  <c r="J137" i="10" s="1"/>
  <c r="I138" i="10"/>
  <c r="J138" i="10" s="1"/>
  <c r="I139" i="10"/>
  <c r="J139" i="10" s="1"/>
  <c r="I140" i="10"/>
  <c r="J140" i="10" s="1"/>
  <c r="I141" i="10"/>
  <c r="J141" i="10" s="1"/>
  <c r="I142" i="10"/>
  <c r="J142" i="10" s="1"/>
  <c r="I143" i="10"/>
  <c r="J143" i="10" s="1"/>
  <c r="I144" i="10"/>
  <c r="J144" i="10" s="1"/>
  <c r="I145" i="10"/>
  <c r="J145" i="10" s="1"/>
  <c r="I146" i="10"/>
  <c r="J146" i="10" s="1"/>
  <c r="I147" i="10"/>
  <c r="J147" i="10" s="1"/>
  <c r="I148" i="10"/>
  <c r="J148" i="10" s="1"/>
  <c r="I149" i="10"/>
  <c r="J149" i="10" s="1"/>
  <c r="I150" i="10"/>
  <c r="J150" i="10" s="1"/>
  <c r="I151" i="10"/>
  <c r="J151" i="10" s="1"/>
  <c r="I152" i="10"/>
  <c r="J152" i="10" s="1"/>
  <c r="I153" i="10"/>
  <c r="J153" i="10" s="1"/>
  <c r="I154" i="10"/>
  <c r="J154" i="10" s="1"/>
  <c r="I155" i="10"/>
  <c r="J155" i="10" s="1"/>
  <c r="I156" i="10"/>
  <c r="J156" i="10" s="1"/>
  <c r="I157" i="10"/>
  <c r="J157" i="10" s="1"/>
  <c r="I158" i="10"/>
  <c r="J158" i="10" s="1"/>
  <c r="I159" i="10"/>
  <c r="J159" i="10" s="1"/>
  <c r="I160" i="10"/>
  <c r="J160" i="10" s="1"/>
  <c r="I161" i="10"/>
  <c r="J161" i="10" s="1"/>
  <c r="I162" i="10"/>
  <c r="J162" i="10" s="1"/>
  <c r="I163" i="10"/>
  <c r="J163" i="10" s="1"/>
  <c r="I164" i="10"/>
  <c r="J164" i="10" s="1"/>
  <c r="I165" i="10"/>
  <c r="J165" i="10" s="1"/>
  <c r="I166" i="10"/>
  <c r="J166" i="10" s="1"/>
  <c r="I167" i="10"/>
  <c r="J167" i="10" s="1"/>
  <c r="I168" i="10"/>
  <c r="J168" i="10" s="1"/>
  <c r="I169" i="10"/>
  <c r="J169" i="10" s="1"/>
  <c r="I170" i="10"/>
  <c r="J170" i="10" s="1"/>
  <c r="I171" i="10"/>
  <c r="J171" i="10" s="1"/>
  <c r="I172" i="10"/>
  <c r="J172" i="10" s="1"/>
  <c r="I173" i="10"/>
  <c r="J173" i="10" s="1"/>
  <c r="I174" i="10"/>
  <c r="J174" i="10" s="1"/>
  <c r="I175" i="10"/>
  <c r="J175" i="10" s="1"/>
  <c r="I176" i="10"/>
  <c r="J176" i="10" s="1"/>
  <c r="I177" i="10"/>
  <c r="J177" i="10" s="1"/>
  <c r="I178" i="10"/>
  <c r="J178" i="10" s="1"/>
  <c r="I179" i="10"/>
  <c r="J179" i="10" s="1"/>
  <c r="I180" i="10"/>
  <c r="J180" i="10" s="1"/>
  <c r="I181" i="10"/>
  <c r="J181" i="10" s="1"/>
  <c r="I182" i="10"/>
  <c r="J182" i="10" s="1"/>
  <c r="I183" i="10"/>
  <c r="J183" i="10" s="1"/>
  <c r="I184" i="10"/>
  <c r="J184" i="10" s="1"/>
  <c r="I185" i="10"/>
  <c r="J185" i="10" s="1"/>
  <c r="I186" i="10"/>
  <c r="J186" i="10" s="1"/>
  <c r="I187" i="10"/>
  <c r="J187" i="10" s="1"/>
  <c r="I188" i="10"/>
  <c r="J188" i="10" s="1"/>
  <c r="I189" i="10"/>
  <c r="J189" i="10" s="1"/>
  <c r="I190" i="10"/>
  <c r="J190" i="10" s="1"/>
  <c r="I191" i="10"/>
  <c r="J191" i="10" s="1"/>
  <c r="I192" i="10"/>
  <c r="J192" i="10" s="1"/>
  <c r="I193" i="10"/>
  <c r="J193" i="10" s="1"/>
  <c r="I194" i="10"/>
  <c r="J194" i="10" s="1"/>
  <c r="I195" i="10"/>
  <c r="J195" i="10" s="1"/>
  <c r="I196" i="10"/>
  <c r="J196" i="10" s="1"/>
  <c r="I197" i="10"/>
  <c r="J197" i="10" s="1"/>
  <c r="I198" i="10"/>
  <c r="J198" i="10" s="1"/>
  <c r="I199" i="10"/>
  <c r="J199" i="10" s="1"/>
  <c r="I200" i="10"/>
  <c r="J200" i="10" s="1"/>
  <c r="I201" i="10"/>
  <c r="J201" i="10" s="1"/>
  <c r="I202" i="10"/>
  <c r="J202" i="10" s="1"/>
  <c r="I203" i="10"/>
  <c r="J203" i="10" s="1"/>
  <c r="I204" i="10"/>
  <c r="J204" i="10" s="1"/>
  <c r="I205" i="10"/>
  <c r="J205" i="10" s="1"/>
  <c r="I206" i="10"/>
  <c r="J206" i="10" s="1"/>
  <c r="I207" i="10"/>
  <c r="J207" i="10" s="1"/>
  <c r="I208" i="10"/>
  <c r="J208" i="10" s="1"/>
  <c r="I209" i="10"/>
  <c r="J209" i="10" s="1"/>
  <c r="I210" i="10"/>
  <c r="J210" i="10" s="1"/>
  <c r="I211" i="10"/>
  <c r="J211" i="10" s="1"/>
  <c r="I212" i="10"/>
  <c r="J212" i="10" s="1"/>
  <c r="I213" i="10"/>
  <c r="J213" i="10" s="1"/>
  <c r="I214" i="10"/>
  <c r="J214" i="10" s="1"/>
  <c r="I215" i="10"/>
  <c r="J215" i="10" s="1"/>
  <c r="I216" i="10"/>
  <c r="J216" i="10" s="1"/>
  <c r="I217" i="10"/>
  <c r="J217" i="10" s="1"/>
  <c r="I218" i="10"/>
  <c r="J218" i="10" s="1"/>
  <c r="I219" i="10"/>
  <c r="J219" i="10" s="1"/>
  <c r="I220" i="10"/>
  <c r="J220" i="10" s="1"/>
  <c r="I221" i="10"/>
  <c r="J221" i="10" s="1"/>
  <c r="I222" i="10"/>
  <c r="J222" i="10" s="1"/>
  <c r="I223" i="10"/>
  <c r="J223" i="10" s="1"/>
  <c r="I224" i="10"/>
  <c r="J224" i="10" s="1"/>
  <c r="I225" i="10"/>
  <c r="J225" i="10" s="1"/>
  <c r="I226" i="10"/>
  <c r="J226" i="10" s="1"/>
  <c r="I227" i="10"/>
  <c r="J227" i="10" s="1"/>
  <c r="I228" i="10"/>
  <c r="J228" i="10" s="1"/>
  <c r="I229" i="10"/>
  <c r="J229" i="10" s="1"/>
  <c r="I230" i="10"/>
  <c r="J230" i="10" s="1"/>
  <c r="I231" i="10"/>
  <c r="J231" i="10" s="1"/>
  <c r="I232" i="10"/>
  <c r="J232" i="10" s="1"/>
  <c r="I233" i="10"/>
  <c r="J233" i="10" s="1"/>
  <c r="I234" i="10"/>
  <c r="J234" i="10" s="1"/>
  <c r="I235" i="10"/>
  <c r="J235" i="10" s="1"/>
  <c r="I236" i="10"/>
  <c r="J236" i="10" s="1"/>
  <c r="I237" i="10"/>
  <c r="J237" i="10" s="1"/>
  <c r="I238" i="10"/>
  <c r="J238" i="10" s="1"/>
  <c r="I239" i="10"/>
  <c r="J239" i="10" s="1"/>
  <c r="I240" i="10"/>
  <c r="J240" i="10" s="1"/>
  <c r="I241" i="10"/>
  <c r="J241" i="10" s="1"/>
  <c r="I242" i="10"/>
  <c r="J242" i="10" s="1"/>
  <c r="I243" i="10"/>
  <c r="J243" i="10" s="1"/>
  <c r="I244" i="10"/>
  <c r="J244" i="10" s="1"/>
  <c r="I245" i="10"/>
  <c r="J245" i="10" s="1"/>
  <c r="I246" i="10"/>
  <c r="J246" i="10" s="1"/>
  <c r="I247" i="10"/>
  <c r="J247" i="10" s="1"/>
  <c r="I248" i="10"/>
  <c r="J248" i="10" s="1"/>
  <c r="I249" i="10"/>
  <c r="J249" i="10" s="1"/>
  <c r="I250" i="10"/>
  <c r="J250" i="10" s="1"/>
  <c r="I251" i="10"/>
  <c r="J251" i="10" s="1"/>
  <c r="I252" i="10"/>
  <c r="J252" i="10" s="1"/>
  <c r="I253" i="10"/>
  <c r="J253" i="10" s="1"/>
  <c r="I254" i="10"/>
  <c r="J254" i="10" s="1"/>
  <c r="I255" i="10"/>
  <c r="J255" i="10" s="1"/>
  <c r="I256" i="10"/>
  <c r="J256" i="10" s="1"/>
  <c r="I257" i="10"/>
  <c r="J257" i="10" s="1"/>
  <c r="I258" i="10"/>
  <c r="J258" i="10" s="1"/>
  <c r="I259" i="10"/>
  <c r="J259" i="10" s="1"/>
  <c r="I260" i="10"/>
  <c r="J260" i="10" s="1"/>
  <c r="I261" i="10"/>
  <c r="J261" i="10" s="1"/>
  <c r="I262" i="10"/>
  <c r="J262" i="10" s="1"/>
  <c r="I263" i="10"/>
  <c r="J263" i="10" s="1"/>
  <c r="I264" i="10"/>
  <c r="J264" i="10" s="1"/>
  <c r="I265" i="10"/>
  <c r="J265" i="10" s="1"/>
  <c r="I266" i="10"/>
  <c r="J266" i="10" s="1"/>
  <c r="I267" i="10"/>
  <c r="J267" i="10" s="1"/>
  <c r="I268" i="10"/>
  <c r="J268" i="10" s="1"/>
  <c r="I269" i="10"/>
  <c r="J269" i="10" s="1"/>
  <c r="I270" i="10"/>
  <c r="J270" i="10" s="1"/>
  <c r="I271" i="10"/>
  <c r="J271" i="10" s="1"/>
  <c r="I272" i="10"/>
  <c r="J272" i="10" s="1"/>
  <c r="I273" i="10"/>
  <c r="J273" i="10" s="1"/>
  <c r="I274" i="10"/>
  <c r="J274" i="10" s="1"/>
  <c r="I275" i="10"/>
  <c r="J275" i="10" s="1"/>
  <c r="I276" i="10"/>
  <c r="J276" i="10" s="1"/>
  <c r="I277" i="10"/>
  <c r="J277" i="10" s="1"/>
  <c r="I278" i="10"/>
  <c r="J278" i="10" s="1"/>
  <c r="I279" i="10"/>
  <c r="J279" i="10" s="1"/>
  <c r="I280" i="10"/>
  <c r="J280" i="10" s="1"/>
  <c r="I281" i="10"/>
  <c r="J281" i="10" s="1"/>
  <c r="I282" i="10"/>
  <c r="J282" i="10" s="1"/>
  <c r="I283" i="10"/>
  <c r="J283" i="10" s="1"/>
  <c r="I284" i="10"/>
  <c r="J284" i="10" s="1"/>
  <c r="I285" i="10"/>
  <c r="J285" i="10" s="1"/>
  <c r="I286" i="10"/>
  <c r="J286" i="10" s="1"/>
  <c r="I287" i="10"/>
  <c r="J287" i="10" s="1"/>
  <c r="I288" i="10"/>
  <c r="J288" i="10" s="1"/>
  <c r="I289" i="10"/>
  <c r="J289" i="10" s="1"/>
  <c r="I290" i="10"/>
  <c r="J290" i="10" s="1"/>
  <c r="I291" i="10"/>
  <c r="J291" i="10" s="1"/>
  <c r="I292" i="10"/>
  <c r="J292" i="10" s="1"/>
  <c r="I293" i="10"/>
  <c r="J293" i="10" s="1"/>
  <c r="I294" i="10"/>
  <c r="J294" i="10" s="1"/>
  <c r="I295" i="10"/>
  <c r="J295" i="10" s="1"/>
  <c r="I296" i="10"/>
  <c r="J296" i="10" s="1"/>
  <c r="I297" i="10"/>
  <c r="J297" i="10" s="1"/>
  <c r="I298" i="10"/>
  <c r="J298" i="10" s="1"/>
  <c r="I299" i="10"/>
  <c r="J299" i="10" s="1"/>
  <c r="I300" i="10"/>
  <c r="J300" i="10" s="1"/>
  <c r="I301" i="10"/>
  <c r="J301" i="10" s="1"/>
  <c r="I302" i="10"/>
  <c r="J302" i="10" s="1"/>
  <c r="I303" i="10"/>
  <c r="J303" i="10" s="1"/>
  <c r="I304" i="10"/>
  <c r="J304" i="10" s="1"/>
  <c r="I305" i="10"/>
  <c r="J305" i="10" s="1"/>
  <c r="C307" i="10" l="1"/>
  <c r="F96" i="9" l="1"/>
  <c r="F95" i="9"/>
  <c r="F94" i="9"/>
  <c r="F93" i="9"/>
  <c r="F89" i="9"/>
  <c r="C88" i="9"/>
  <c r="F88" i="9" s="1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C61" i="9"/>
  <c r="F61" i="9" s="1"/>
  <c r="C60" i="9"/>
  <c r="F60" i="9" s="1"/>
  <c r="F59" i="9"/>
  <c r="C58" i="9"/>
  <c r="F58" i="9" s="1"/>
  <c r="C57" i="9"/>
  <c r="F57" i="9" s="1"/>
  <c r="F56" i="9"/>
  <c r="C56" i="9"/>
  <c r="F55" i="9"/>
  <c r="F48" i="9"/>
  <c r="F47" i="9"/>
  <c r="F46" i="9"/>
  <c r="F45" i="9"/>
  <c r="F44" i="9"/>
  <c r="F43" i="9"/>
  <c r="F42" i="9"/>
  <c r="F41" i="9"/>
  <c r="F38" i="9"/>
  <c r="F37" i="9"/>
  <c r="F36" i="9"/>
  <c r="F35" i="9"/>
  <c r="F34" i="9"/>
  <c r="F33" i="9"/>
  <c r="F32" i="9"/>
  <c r="F31" i="9"/>
  <c r="F39" i="9" s="1"/>
  <c r="F27" i="9"/>
  <c r="F26" i="9"/>
  <c r="F25" i="9"/>
  <c r="F24" i="9"/>
  <c r="F23" i="9"/>
  <c r="F22" i="9"/>
  <c r="F21" i="9"/>
  <c r="F20" i="9"/>
  <c r="F19" i="9"/>
  <c r="F18" i="9"/>
  <c r="F15" i="9"/>
  <c r="F14" i="9"/>
  <c r="F13" i="9"/>
  <c r="F8" i="9"/>
  <c r="F7" i="9"/>
  <c r="F49" i="9" l="1"/>
  <c r="F9" i="9"/>
  <c r="F29" i="9"/>
  <c r="F16" i="9"/>
  <c r="F97" i="9"/>
  <c r="F90" i="9"/>
  <c r="F51" i="9" l="1"/>
  <c r="F99" i="9" s="1"/>
  <c r="F102" i="9" l="1"/>
  <c r="F103" i="9" s="1"/>
  <c r="F105" i="9" s="1"/>
</calcChain>
</file>

<file path=xl/sharedStrings.xml><?xml version="1.0" encoding="utf-8"?>
<sst xmlns="http://schemas.openxmlformats.org/spreadsheetml/2006/main" count="3001" uniqueCount="1100">
  <si>
    <t>Code</t>
  </si>
  <si>
    <t>Total</t>
  </si>
  <si>
    <t>1.3.4.</t>
  </si>
  <si>
    <t>2.</t>
  </si>
  <si>
    <t>2.1.</t>
  </si>
  <si>
    <t>Overhead 7%</t>
  </si>
  <si>
    <t>Direct costs</t>
  </si>
  <si>
    <t>Indirect costs</t>
  </si>
  <si>
    <t>Total indirect costs</t>
  </si>
  <si>
    <t>Functioning costs</t>
  </si>
  <si>
    <t>Activity costs</t>
  </si>
  <si>
    <t>Subtotal</t>
  </si>
  <si>
    <t>Total direct costs</t>
  </si>
  <si>
    <t>Personnel costs</t>
  </si>
  <si>
    <t>Investments costs</t>
  </si>
  <si>
    <t>1.4.</t>
  </si>
  <si>
    <t>1.4.1.</t>
  </si>
  <si>
    <t>1.4.2.</t>
  </si>
  <si>
    <t>1.4.3.</t>
  </si>
  <si>
    <t>Rent</t>
  </si>
  <si>
    <t>General functioning Amahoro</t>
  </si>
  <si>
    <t>General functioning Rifa</t>
  </si>
  <si>
    <t>General functioning Çavaria</t>
  </si>
  <si>
    <t>Budget heading</t>
  </si>
  <si>
    <t>Activity costs Çavaria</t>
  </si>
  <si>
    <t>Activity costs Rifa</t>
  </si>
  <si>
    <t>Activity costs Amahoro</t>
  </si>
  <si>
    <t>Activity costs Isange</t>
  </si>
  <si>
    <t>Beneficiary: 11.11.11 for consortium</t>
  </si>
  <si>
    <t>Project: Go Far? Go Together!</t>
  </si>
  <si>
    <t>Duration project: 24 months</t>
  </si>
  <si>
    <t>Mobile phone programme officer çavaria</t>
  </si>
  <si>
    <t>Laptop programme officer çavaria</t>
  </si>
  <si>
    <t>1.1.1</t>
  </si>
  <si>
    <t>1.1.2</t>
  </si>
  <si>
    <t>Office Amahoro extra personnel (700/month)</t>
  </si>
  <si>
    <t>Office space Amahoro for Isange (700/month)</t>
  </si>
  <si>
    <t>Office space Rifa for program officer (500/month)</t>
  </si>
  <si>
    <t>Project year 1</t>
  </si>
  <si>
    <t>Project year 2</t>
  </si>
  <si>
    <t xml:space="preserve">Rent </t>
  </si>
  <si>
    <t>1.2.1.1</t>
  </si>
  <si>
    <t>1.2.1.2</t>
  </si>
  <si>
    <t>1.2.1.3</t>
  </si>
  <si>
    <t>1.2.2.1</t>
  </si>
  <si>
    <t>1.2.2.2</t>
  </si>
  <si>
    <t>1.2.2.3</t>
  </si>
  <si>
    <t>1.2.2.4</t>
  </si>
  <si>
    <t>1.2.2.5</t>
  </si>
  <si>
    <t>1.2.2.6</t>
  </si>
  <si>
    <t>1.2.2.7</t>
  </si>
  <si>
    <t>1.2.2.8</t>
  </si>
  <si>
    <t>1.2.2.9</t>
  </si>
  <si>
    <t>1.2.2.10</t>
  </si>
  <si>
    <t>1.2.2.11</t>
  </si>
  <si>
    <t xml:space="preserve">Payroll </t>
  </si>
  <si>
    <t xml:space="preserve">Finances </t>
  </si>
  <si>
    <t>Water</t>
  </si>
  <si>
    <t>Electricity</t>
  </si>
  <si>
    <t>Maintenance building</t>
  </si>
  <si>
    <t>Maintenance ICT</t>
  </si>
  <si>
    <t>Telephone and mobile phone costs</t>
  </si>
  <si>
    <t>Insurance</t>
  </si>
  <si>
    <t>Office supplies</t>
  </si>
  <si>
    <t xml:space="preserve">Other </t>
  </si>
  <si>
    <t>Gas</t>
  </si>
  <si>
    <t>Internet</t>
  </si>
  <si>
    <t>Security</t>
  </si>
  <si>
    <t>Other</t>
  </si>
  <si>
    <t>1.2.3.1</t>
  </si>
  <si>
    <t>1.2.3.2</t>
  </si>
  <si>
    <t>1.2.3.3</t>
  </si>
  <si>
    <t>1.2.3.4</t>
  </si>
  <si>
    <t>1.2.3.5</t>
  </si>
  <si>
    <t>1.2.3.6</t>
  </si>
  <si>
    <t>1.2.3.7</t>
  </si>
  <si>
    <t>1.2.3.8</t>
  </si>
  <si>
    <t>1.2.4.1</t>
  </si>
  <si>
    <t>1.2.4.2</t>
  </si>
  <si>
    <t>1.2.4.3</t>
  </si>
  <si>
    <t>1.2.4.4</t>
  </si>
  <si>
    <t>1.2.4.5</t>
  </si>
  <si>
    <t>1.2.4.6</t>
  </si>
  <si>
    <t>1.2.4.7</t>
  </si>
  <si>
    <t>1.2.4.8</t>
  </si>
  <si>
    <t>Total cost per year</t>
  </si>
  <si>
    <t>Translation costs Kinyarwanda-English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</si>
  <si>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</si>
  <si>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</si>
  <si>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</si>
  <si>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</si>
  <si>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</si>
  <si>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</si>
  <si>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</si>
  <si>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</si>
  <si>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1.3.1.9</t>
  </si>
  <si>
    <t xml:space="preserve">Laptop programme officer </t>
  </si>
  <si>
    <t>Mobile phone programme officer</t>
  </si>
  <si>
    <t>Mobile phone subscription</t>
  </si>
  <si>
    <t>Desk furniture</t>
  </si>
  <si>
    <t>1.3.2.1</t>
  </si>
  <si>
    <t>1.3.2.2</t>
  </si>
  <si>
    <t>1.3.2.3</t>
  </si>
  <si>
    <t>1.3.2.4</t>
  </si>
  <si>
    <t>1.3.2.5</t>
  </si>
  <si>
    <t>1.3.2</t>
  </si>
  <si>
    <t>1.3.3</t>
  </si>
  <si>
    <t>1.3.1</t>
  </si>
  <si>
    <t>1.3</t>
  </si>
  <si>
    <t>1.1</t>
  </si>
  <si>
    <t>1.2</t>
  </si>
  <si>
    <t>1.2.1</t>
  </si>
  <si>
    <t>1.2.2</t>
  </si>
  <si>
    <t>1.2.3</t>
  </si>
  <si>
    <t>1.2.4</t>
  </si>
  <si>
    <t>1.3.3.1</t>
  </si>
  <si>
    <t>1.3.3.2</t>
  </si>
  <si>
    <t>1.3.3.3</t>
  </si>
  <si>
    <t>1.3.3.4</t>
  </si>
  <si>
    <t>1.3.3.5</t>
  </si>
  <si>
    <t>Laptop CF</t>
  </si>
  <si>
    <t>Mobile phone CF</t>
  </si>
  <si>
    <t>Mobile phone subscription CF</t>
  </si>
  <si>
    <t>Workshop material  for coalition</t>
  </si>
  <si>
    <t>Translation English-Kinyarwanda</t>
  </si>
  <si>
    <t>Printing</t>
  </si>
  <si>
    <t>Travel costs mapping exercise CF</t>
  </si>
  <si>
    <t>Projector and screen</t>
  </si>
  <si>
    <t>Desk furniture CF</t>
  </si>
  <si>
    <t>Office furniture</t>
  </si>
  <si>
    <t>Security fund</t>
  </si>
  <si>
    <t>1.3.4.1</t>
  </si>
  <si>
    <t>1.3.4.2</t>
  </si>
  <si>
    <t>1.3.4.3</t>
  </si>
  <si>
    <t>1.3.4.4</t>
  </si>
  <si>
    <t>1.3.4.5</t>
  </si>
  <si>
    <t>1.3.4.6</t>
  </si>
  <si>
    <t>1.3.4.7</t>
  </si>
  <si>
    <t>1.3.4.8</t>
  </si>
  <si>
    <t>1.3.4.9</t>
  </si>
  <si>
    <t>1.3.4.10</t>
  </si>
  <si>
    <t>1.3.4.11</t>
  </si>
  <si>
    <t>1.3.4.12</t>
  </si>
  <si>
    <t>1.3.4.13</t>
  </si>
  <si>
    <t>1.4.4</t>
  </si>
  <si>
    <t>Programme officer çavaria CBT</t>
  </si>
  <si>
    <t>Programme officer çavaria CST</t>
  </si>
  <si>
    <t>Coordination, coaching çavaria</t>
  </si>
  <si>
    <t>Isange coalition facilitator (CF)</t>
  </si>
  <si>
    <t>Subtotal 1.1.</t>
  </si>
  <si>
    <t>Subtotal 1.2</t>
  </si>
  <si>
    <t>Subtotal 1.3</t>
  </si>
  <si>
    <t>Subtotal 1.4</t>
  </si>
  <si>
    <t>Coordination and implementation costs Amahoro</t>
  </si>
  <si>
    <t>Coordination and implementation costs RIFA</t>
  </si>
  <si>
    <t xml:space="preserve">Visa 1 staff member (Tourist visa €30, 2 visits per year) </t>
  </si>
  <si>
    <t>Vaccinations (Yellow fever (€65), hepatitis A (€120), Hepatitis B (€124)</t>
  </si>
  <si>
    <t>Expenses workshop participants (15000 Rw Fr*16 participants *11 workshopdays)</t>
  </si>
  <si>
    <t xml:space="preserve">Workshop material (Printed material, photo and movie materials) </t>
  </si>
  <si>
    <t>Malariaprevention 1 person (Medication (€ 35/trip), muscito spray (€ 10/trip))</t>
  </si>
  <si>
    <t>Participation network events</t>
  </si>
  <si>
    <t>Per diem 1 staff member (14 days training visit, 11 days evaluation visit, €25/day)</t>
  </si>
  <si>
    <t xml:space="preserve">Hotel costs 1 staff member (13 nights training visit, 10 nights evaluation visit, €50/night) </t>
  </si>
  <si>
    <t>Travel costs 1 staff member (Airplane tickets: 1 staff member, 2 visits per year; Local transport): 1 vlucht geboekt in 2019</t>
  </si>
  <si>
    <t>Lozano</t>
  </si>
  <si>
    <t>Bruto loon</t>
  </si>
  <si>
    <t>Patronale kost</t>
  </si>
  <si>
    <t>Wietse</t>
  </si>
  <si>
    <t>25/02/2020</t>
  </si>
  <si>
    <t>REPRESENTATIE VRIJWILLIGERS</t>
  </si>
  <si>
    <t>FORFAITAIRE VRIJWILLIGERSVERGOEDING</t>
  </si>
  <si>
    <t>23/06/2020</t>
  </si>
  <si>
    <t>ANDERE VERZEKERINGEN</t>
  </si>
  <si>
    <t>REIS- EN VERBLIJFKOSTEN</t>
  </si>
  <si>
    <t>Kigali View Hotel - 017/2020</t>
  </si>
  <si>
    <t>Wietse Frickel/ dienstreis Rwanda</t>
  </si>
  <si>
    <t>LIDGELDE DERDEN</t>
  </si>
  <si>
    <t>ngo-federatie-project Wietse</t>
  </si>
  <si>
    <t>23/09/2019</t>
  </si>
  <si>
    <t>18/12/2019</t>
  </si>
  <si>
    <t>22/07/2019</t>
  </si>
  <si>
    <t>Hotels.com-Kigali Wietse</t>
  </si>
  <si>
    <t>Brussels Airlines-vlucht Kigali Wietse</t>
  </si>
  <si>
    <t>1 VTE</t>
  </si>
  <si>
    <t>Totaal</t>
  </si>
  <si>
    <t>0,8 VTE</t>
  </si>
  <si>
    <t>0,2VTE</t>
  </si>
  <si>
    <t>Yves</t>
  </si>
  <si>
    <t>cst</t>
  </si>
  <si>
    <t>cbt</t>
  </si>
  <si>
    <t>coach</t>
  </si>
  <si>
    <t>0,5 VTE</t>
  </si>
  <si>
    <t>0,3 VTE</t>
  </si>
  <si>
    <t>CST</t>
  </si>
  <si>
    <t>CBT</t>
  </si>
  <si>
    <t xml:space="preserve"> </t>
  </si>
  <si>
    <t>Spent year 1</t>
  </si>
  <si>
    <t>Difference</t>
  </si>
  <si>
    <t>Reference</t>
  </si>
  <si>
    <t>Voucher date</t>
  </si>
  <si>
    <t>Voucher number</t>
  </si>
  <si>
    <t>Description expense</t>
  </si>
  <si>
    <t>Supplier</t>
  </si>
  <si>
    <t>Budget line</t>
  </si>
  <si>
    <t>amount (RWF)</t>
  </si>
  <si>
    <t>Owner</t>
  </si>
  <si>
    <t>Scan</t>
  </si>
  <si>
    <t>S1E1</t>
  </si>
  <si>
    <t>payment contribution isange to amahoro for the rent of december</t>
  </si>
  <si>
    <t>Amahoro</t>
  </si>
  <si>
    <t>Rent Isange</t>
  </si>
  <si>
    <t>Isange</t>
  </si>
  <si>
    <t>OK</t>
  </si>
  <si>
    <t>Rent Amahoro</t>
  </si>
  <si>
    <t>S1E2</t>
  </si>
  <si>
    <t>40-043</t>
  </si>
  <si>
    <t>payment contribution isange to amahoro for the rent of january</t>
  </si>
  <si>
    <t>S1E3</t>
  </si>
  <si>
    <t>Laptop + Desktop</t>
  </si>
  <si>
    <t>Integrated Computer Networks LTD</t>
  </si>
  <si>
    <t>Activity costs Isange, laptop CF</t>
  </si>
  <si>
    <t>S2E1</t>
  </si>
  <si>
    <t>S1E4</t>
  </si>
  <si>
    <t>Iphone 7</t>
  </si>
  <si>
    <t>HABI Shop</t>
  </si>
  <si>
    <t>Activity costs Isange, mobile phone CF</t>
  </si>
  <si>
    <t>S2E2</t>
  </si>
  <si>
    <t>S1E5</t>
  </si>
  <si>
    <t>monthly smartphone basic</t>
  </si>
  <si>
    <t>Mango telecom LTD</t>
  </si>
  <si>
    <t>Rent RIFA</t>
  </si>
  <si>
    <t>S3E1</t>
  </si>
  <si>
    <t>S1E6</t>
  </si>
  <si>
    <t>S3E2</t>
  </si>
  <si>
    <t>S1E7</t>
  </si>
  <si>
    <t>Screen, Printer, Projector, Ceiling Mount</t>
  </si>
  <si>
    <t>Champions Technologies LTD</t>
  </si>
  <si>
    <t>Activity costs Isange, projector and screen/office supplies</t>
  </si>
  <si>
    <t>S1E8</t>
  </si>
  <si>
    <t>Antivirus 4 users</t>
  </si>
  <si>
    <t>Mahaveer Technology LTD</t>
  </si>
  <si>
    <t>S1E9</t>
  </si>
  <si>
    <t>Installing and connecting screen in the office of Isange</t>
  </si>
  <si>
    <t>Kasana Richard</t>
  </si>
  <si>
    <t>Activity costs Isange, projector and screen</t>
  </si>
  <si>
    <t>S1E10</t>
  </si>
  <si>
    <t>Transport for Isange equipment and offloading them to office</t>
  </si>
  <si>
    <t>Halerimana Fabrice</t>
  </si>
  <si>
    <t>Activity costs Isange, office furniture</t>
  </si>
  <si>
    <t>Ok</t>
  </si>
  <si>
    <t>S1E11</t>
  </si>
  <si>
    <t>Bureaux, Amroir metallique, Bureaux, Table, Office Chair, Back Chair</t>
  </si>
  <si>
    <t>Akeza Furnityre</t>
  </si>
  <si>
    <t>Activity costs Isange, office furniture/desk furniture</t>
  </si>
  <si>
    <t>S1E12</t>
  </si>
  <si>
    <t>visitor fabric chair</t>
  </si>
  <si>
    <t>S1E13</t>
  </si>
  <si>
    <t>Payment salary CF december to Nabonibo Albert by check</t>
  </si>
  <si>
    <t>Personnel costs Isange, Isange CF</t>
  </si>
  <si>
    <t>S1E14</t>
  </si>
  <si>
    <t>Payment salary CF january to Nabonibo Albert by check</t>
  </si>
  <si>
    <t>S1E15</t>
  </si>
  <si>
    <t>Taxes on salary CF december and january</t>
  </si>
  <si>
    <t>Rwanda Revenu Authority, Rwanda Social Security Board</t>
  </si>
  <si>
    <t>S1E16</t>
  </si>
  <si>
    <t>00-24-19-20</t>
  </si>
  <si>
    <t>Contribution rent Amahoro</t>
  </si>
  <si>
    <t>Akimana Samuel</t>
  </si>
  <si>
    <t>S1E17</t>
  </si>
  <si>
    <t>00-01-20-20</t>
  </si>
  <si>
    <t>S1E18</t>
  </si>
  <si>
    <t>Amarido (curtains)</t>
  </si>
  <si>
    <t>Fiston supply company</t>
  </si>
  <si>
    <t>S1E19</t>
  </si>
  <si>
    <t>Galon complet water</t>
  </si>
  <si>
    <t>Aniroxa supermarket LTD</t>
  </si>
  <si>
    <t>S1E20</t>
  </si>
  <si>
    <t>Router</t>
  </si>
  <si>
    <t>Dream computers LTD</t>
  </si>
  <si>
    <t>S1E21</t>
  </si>
  <si>
    <t>Extensions, adapter</t>
  </si>
  <si>
    <t>Sibomana Philemon</t>
  </si>
  <si>
    <t>S1E22</t>
  </si>
  <si>
    <t>Water dispenser</t>
  </si>
  <si>
    <t>Pearl Enterprise LTD</t>
  </si>
  <si>
    <t>S1E23</t>
  </si>
  <si>
    <t>Files</t>
  </si>
  <si>
    <t>Paper world stationery LTD</t>
  </si>
  <si>
    <t>S1E24</t>
  </si>
  <si>
    <t>00-15-27-19</t>
  </si>
  <si>
    <t>Iphone 6</t>
  </si>
  <si>
    <t>Habi Shop</t>
  </si>
  <si>
    <t>Activity costs Amahoro, Mobile phone</t>
  </si>
  <si>
    <t>S1E25</t>
  </si>
  <si>
    <t>HP Elitebook Dekstop intel core</t>
  </si>
  <si>
    <t>Activity costs Amahoro, laptop</t>
  </si>
  <si>
    <t>S1E26</t>
  </si>
  <si>
    <t>visitor chair, high back chair</t>
  </si>
  <si>
    <t>Aceza furniture</t>
  </si>
  <si>
    <t>Activity costs Amahoro, desk furnityre</t>
  </si>
  <si>
    <t>S1E27</t>
  </si>
  <si>
    <t>Taxes on salary PO Amahoro december and january</t>
  </si>
  <si>
    <t>Activity costs Amahoro, coordination and implementation costs</t>
  </si>
  <si>
    <t>S1E28</t>
  </si>
  <si>
    <t>Monthly standard smartphone (smartphone subscription)</t>
  </si>
  <si>
    <t>Activity costs Amahoro, mobile phone subscription</t>
  </si>
  <si>
    <t>S1E29</t>
  </si>
  <si>
    <t>40_043</t>
  </si>
  <si>
    <t>Payment salary december programme officer amahoro Geofrey by check</t>
  </si>
  <si>
    <t>S1E30</t>
  </si>
  <si>
    <t>Payment salary january programme officer amahoro Geofrey by check</t>
  </si>
  <si>
    <t>S1E31</t>
  </si>
  <si>
    <t>AHR/CV/19/001/19</t>
  </si>
  <si>
    <t>For security the end of month december (50% contribution cavaria)</t>
  </si>
  <si>
    <t>Munyurahgaro Fizz</t>
  </si>
  <si>
    <t>S1E32</t>
  </si>
  <si>
    <t>00-24-19</t>
  </si>
  <si>
    <t>Eric's phone Shop</t>
  </si>
  <si>
    <t>Activity costs RIFA, mobile phone</t>
  </si>
  <si>
    <t>RIFA</t>
  </si>
  <si>
    <t>S1E33</t>
  </si>
  <si>
    <t>HP Probbok HP laptop</t>
  </si>
  <si>
    <t>Robotics solutions LTD</t>
  </si>
  <si>
    <t>Activity costs RIFA, maptop</t>
  </si>
  <si>
    <t>S1E34</t>
  </si>
  <si>
    <t>Various office expenses</t>
  </si>
  <si>
    <t>Kigali city T2000 supermarket</t>
  </si>
  <si>
    <t>S1E35</t>
  </si>
  <si>
    <t>foam cleaner</t>
  </si>
  <si>
    <t>robotics solution</t>
  </si>
  <si>
    <t>S1E36</t>
  </si>
  <si>
    <t>contribution to rent office RIFA month of december 2019</t>
  </si>
  <si>
    <t>Antione Munyentwali</t>
  </si>
  <si>
    <t>S1E37</t>
  </si>
  <si>
    <t>contribution to rent office RIFA month of january 2020</t>
  </si>
  <si>
    <t>S1E38</t>
  </si>
  <si>
    <t>Airtime 127000</t>
  </si>
  <si>
    <t>Multitask communication</t>
  </si>
  <si>
    <t>Activity costs RIFA, mobile phone subscription</t>
  </si>
  <si>
    <t>S1E39</t>
  </si>
  <si>
    <t>Payment salary december programme officer RIFA Hemed by check</t>
  </si>
  <si>
    <t>Activity costs RIFA  coordination and implementation costs</t>
  </si>
  <si>
    <t>S1E40</t>
  </si>
  <si>
    <t>Payment salary january programme officer RIFA Hemed by check</t>
  </si>
  <si>
    <t>S1E41</t>
  </si>
  <si>
    <t>Taxes on salary PO RIFA december and january</t>
  </si>
  <si>
    <t>S1E42</t>
  </si>
  <si>
    <t>transport cost for visit members isange (december)</t>
  </si>
  <si>
    <t>Activity costs Isange, travel costs mapping excercise CF</t>
  </si>
  <si>
    <t>S1E43</t>
  </si>
  <si>
    <t>transport cost for visit members isange (january)</t>
  </si>
  <si>
    <t>S1E44</t>
  </si>
  <si>
    <t>AHR/CV/19/00/19</t>
  </si>
  <si>
    <t>For security the end of month january (50% contribution cavaria)</t>
  </si>
  <si>
    <t>*0875</t>
  </si>
  <si>
    <t>contribution to rent february</t>
  </si>
  <si>
    <t>ok</t>
  </si>
  <si>
    <t>*0876</t>
  </si>
  <si>
    <t>contribution to rent march</t>
  </si>
  <si>
    <t>S2E3</t>
  </si>
  <si>
    <t>*0877</t>
  </si>
  <si>
    <t>contribution to rent april</t>
  </si>
  <si>
    <t>S2E4</t>
  </si>
  <si>
    <t>*0878</t>
  </si>
  <si>
    <t>contribution to rent may</t>
  </si>
  <si>
    <t>S2E5</t>
  </si>
  <si>
    <t>*0879</t>
  </si>
  <si>
    <t>contribution to rent June</t>
  </si>
  <si>
    <t>S2E6</t>
  </si>
  <si>
    <t>*0892</t>
  </si>
  <si>
    <t>contribution to rent july</t>
  </si>
  <si>
    <t>S2E7</t>
  </si>
  <si>
    <t>*01/PF/02/2020</t>
  </si>
  <si>
    <t>Contribution to security february</t>
  </si>
  <si>
    <t>Emanuel Hakizimana</t>
  </si>
  <si>
    <t>S2E8</t>
  </si>
  <si>
    <t>*02/PF/02/2020</t>
  </si>
  <si>
    <t>Contribution to security march</t>
  </si>
  <si>
    <t>S2E9</t>
  </si>
  <si>
    <t>*03/PF/02/2020</t>
  </si>
  <si>
    <t>Contribution to security april</t>
  </si>
  <si>
    <t>S2E10</t>
  </si>
  <si>
    <t>*04/PF/02/2020</t>
  </si>
  <si>
    <t>Contribution to security may</t>
  </si>
  <si>
    <t>S2E11</t>
  </si>
  <si>
    <t>*05/PF/02/2020</t>
  </si>
  <si>
    <t>Contribution to security june</t>
  </si>
  <si>
    <t>S2E12</t>
  </si>
  <si>
    <t>*06/PF/02/2020</t>
  </si>
  <si>
    <t>Contribution to security july</t>
  </si>
  <si>
    <t>S2E13</t>
  </si>
  <si>
    <t>scotch, pens, stamps, enveloppe, paper</t>
  </si>
  <si>
    <t>Studio sound papeterie</t>
  </si>
  <si>
    <t>general functioning, office supplies</t>
  </si>
  <si>
    <t>S2E14</t>
  </si>
  <si>
    <t>kaspensky antivirus</t>
  </si>
  <si>
    <t>national IT LTD</t>
  </si>
  <si>
    <t>S2E15</t>
  </si>
  <si>
    <t>*0241</t>
  </si>
  <si>
    <t>mobile phone subscription</t>
  </si>
  <si>
    <t>Multitask communiction LTD</t>
  </si>
  <si>
    <t>S2E16</t>
  </si>
  <si>
    <t>?</t>
  </si>
  <si>
    <t>*049</t>
  </si>
  <si>
    <t>Emergency support food support: rice, soap, sugar, …</t>
  </si>
  <si>
    <t>Boutique Ibanga</t>
  </si>
  <si>
    <t>Isange activity costs, security fund</t>
  </si>
  <si>
    <t>S2E17</t>
  </si>
  <si>
    <t>S2E18</t>
  </si>
  <si>
    <t>S2E19</t>
  </si>
  <si>
    <t>Transport of emergency support</t>
  </si>
  <si>
    <t>Alex Ndaysinye</t>
  </si>
  <si>
    <t>S2E20</t>
  </si>
  <si>
    <t>*00/03/21/2020</t>
  </si>
  <si>
    <t>ok (percentage indicated on receipt is mistake)</t>
  </si>
  <si>
    <t>S2E21</t>
  </si>
  <si>
    <t>*00/04/22/2020</t>
  </si>
  <si>
    <t>S2E22</t>
  </si>
  <si>
    <t>*00/05/23/2020</t>
  </si>
  <si>
    <t>S2E23</t>
  </si>
  <si>
    <t>*00/06/24/2020</t>
  </si>
  <si>
    <t>S2E24</t>
  </si>
  <si>
    <t>*00/07/25/2020</t>
  </si>
  <si>
    <t>contribution to rent june</t>
  </si>
  <si>
    <t>S2E25</t>
  </si>
  <si>
    <t>S2E26</t>
  </si>
  <si>
    <t>Water invoice</t>
  </si>
  <si>
    <t>WASAC</t>
  </si>
  <si>
    <t>general functioning amahoro, water</t>
  </si>
  <si>
    <t>S2E27</t>
  </si>
  <si>
    <t>Internet february</t>
  </si>
  <si>
    <t>Airtel</t>
  </si>
  <si>
    <t>general functioning amahoro, internet</t>
  </si>
  <si>
    <t>S2E28</t>
  </si>
  <si>
    <t>Internet april</t>
  </si>
  <si>
    <t>S2E29</t>
  </si>
  <si>
    <t>Internet may</t>
  </si>
  <si>
    <t>S2E30</t>
  </si>
  <si>
    <t>Internet june</t>
  </si>
  <si>
    <t>S2E31</t>
  </si>
  <si>
    <t>Internet july</t>
  </si>
  <si>
    <t>S2E32</t>
  </si>
  <si>
    <t>internet january</t>
  </si>
  <si>
    <t>S2E33</t>
  </si>
  <si>
    <t>office papers</t>
  </si>
  <si>
    <t>Splendid minimarket</t>
  </si>
  <si>
    <t>general functioning amahoro, office supplies</t>
  </si>
  <si>
    <t>S2E34</t>
  </si>
  <si>
    <t>duplicate</t>
  </si>
  <si>
    <t>S2E35</t>
  </si>
  <si>
    <t>S2E36</t>
  </si>
  <si>
    <t>S2E37</t>
  </si>
  <si>
    <t>S2E38</t>
  </si>
  <si>
    <t>S2E39</t>
  </si>
  <si>
    <t xml:space="preserve">Office cleaning supplies </t>
  </si>
  <si>
    <t>S2E40</t>
  </si>
  <si>
    <t>not clear</t>
  </si>
  <si>
    <t>S2E41</t>
  </si>
  <si>
    <t>S2E42</t>
  </si>
  <si>
    <t>S2E43</t>
  </si>
  <si>
    <t>Office files</t>
  </si>
  <si>
    <t>imprimmiere papetel nyerujenje</t>
  </si>
  <si>
    <t>S2E44</t>
  </si>
  <si>
    <t>sanitation material</t>
  </si>
  <si>
    <t>umureie pharmace</t>
  </si>
  <si>
    <t>S2E45</t>
  </si>
  <si>
    <t>Office drinking water</t>
  </si>
  <si>
    <t>S2E46</t>
  </si>
  <si>
    <t>S2E47</t>
  </si>
  <si>
    <t>S2E48</t>
  </si>
  <si>
    <t>S2E49</t>
  </si>
  <si>
    <t>S2E50</t>
  </si>
  <si>
    <t>S2E51</t>
  </si>
  <si>
    <t>family supermarket</t>
  </si>
  <si>
    <t>S2E52</t>
  </si>
  <si>
    <t>64/27</t>
  </si>
  <si>
    <t>Contribution to office security february</t>
  </si>
  <si>
    <t>general functioning amahoro, security</t>
  </si>
  <si>
    <t>S2E53</t>
  </si>
  <si>
    <t>63/26</t>
  </si>
  <si>
    <t>Contribution to office security march</t>
  </si>
  <si>
    <t>S2E54</t>
  </si>
  <si>
    <t>62/25</t>
  </si>
  <si>
    <t>Contribution to office security april</t>
  </si>
  <si>
    <t>S2E55</t>
  </si>
  <si>
    <t>61/24</t>
  </si>
  <si>
    <t>Contribution to office security may</t>
  </si>
  <si>
    <t>S2E56</t>
  </si>
  <si>
    <t>65/28</t>
  </si>
  <si>
    <t>Contribution to office security june</t>
  </si>
  <si>
    <t>S2E57</t>
  </si>
  <si>
    <t>excluded</t>
  </si>
  <si>
    <t>S2E58</t>
  </si>
  <si>
    <t>H2204-21330040</t>
  </si>
  <si>
    <t>Office electricity june</t>
  </si>
  <si>
    <t>EUCL/FDI</t>
  </si>
  <si>
    <t>general functioning amahoro, electricity</t>
  </si>
  <si>
    <t>S2E59</t>
  </si>
  <si>
    <t>2202/462138</t>
  </si>
  <si>
    <t>S2E60</t>
  </si>
  <si>
    <t>Printer repairing</t>
  </si>
  <si>
    <t>Nchoguze david</t>
  </si>
  <si>
    <t>general functioning amahoro, IT maintenance</t>
  </si>
  <si>
    <t>S2E61</t>
  </si>
  <si>
    <t>no number</t>
  </si>
  <si>
    <t>Refilling and maintenance of office printer</t>
  </si>
  <si>
    <t>kvume richard</t>
  </si>
  <si>
    <t>S2E62</t>
  </si>
  <si>
    <t>003/03</t>
  </si>
  <si>
    <t>Website management and maintenance february</t>
  </si>
  <si>
    <t>muniriziro martin</t>
  </si>
  <si>
    <t>S2E63</t>
  </si>
  <si>
    <t>004/4</t>
  </si>
  <si>
    <t>Website management and maintenance march</t>
  </si>
  <si>
    <t>S2E64</t>
  </si>
  <si>
    <t>005/5</t>
  </si>
  <si>
    <t>Website management and maintenance april</t>
  </si>
  <si>
    <t>S2E65</t>
  </si>
  <si>
    <t>S2E66</t>
  </si>
  <si>
    <t>no</t>
  </si>
  <si>
    <t>Website management and maintenance june</t>
  </si>
  <si>
    <t>S2E67</t>
  </si>
  <si>
    <t>S2E68</t>
  </si>
  <si>
    <t>Office maintenance</t>
  </si>
  <si>
    <t>general functioning amahoro, office maintenance</t>
  </si>
  <si>
    <t>S2E69</t>
  </si>
  <si>
    <t>phone subscription february</t>
  </si>
  <si>
    <t>popconn company ltd</t>
  </si>
  <si>
    <t>S2E70</t>
  </si>
  <si>
    <t>phone subscription april may</t>
  </si>
  <si>
    <t>S2E71</t>
  </si>
  <si>
    <t>Phone subscription may</t>
  </si>
  <si>
    <t>S2E72</t>
  </si>
  <si>
    <t>S2E73</t>
  </si>
  <si>
    <t>loan programme officer amahoro february july</t>
  </si>
  <si>
    <t>S2E74</t>
  </si>
  <si>
    <t>loan programme officer RIFA february july</t>
  </si>
  <si>
    <t>S2E75</t>
  </si>
  <si>
    <t>00/03/21/2020</t>
  </si>
  <si>
    <t>Rent february</t>
  </si>
  <si>
    <t>S2E76</t>
  </si>
  <si>
    <t>00/04/22/2020</t>
  </si>
  <si>
    <t>Rent march</t>
  </si>
  <si>
    <t>S2E77</t>
  </si>
  <si>
    <t>00/05/23/2020</t>
  </si>
  <si>
    <t>Rent april</t>
  </si>
  <si>
    <t>S2E78</t>
  </si>
  <si>
    <t>00/06/24/2020</t>
  </si>
  <si>
    <t>Rent may</t>
  </si>
  <si>
    <t>S2E79</t>
  </si>
  <si>
    <t>00/07/25/2020</t>
  </si>
  <si>
    <t>Rent june</t>
  </si>
  <si>
    <t>S2E80</t>
  </si>
  <si>
    <t>Rent july</t>
  </si>
  <si>
    <t>S2E81</t>
  </si>
  <si>
    <t>Mango telecom ltd</t>
  </si>
  <si>
    <t>activity costs isange, mobile phone subscription</t>
  </si>
  <si>
    <t>S2E82</t>
  </si>
  <si>
    <t>phone subscription march</t>
  </si>
  <si>
    <t>S2E83</t>
  </si>
  <si>
    <t>phone subscription april</t>
  </si>
  <si>
    <t>S2E84</t>
  </si>
  <si>
    <t>Transport</t>
  </si>
  <si>
    <t>Bus</t>
  </si>
  <si>
    <t>activity costs isange, travel costs</t>
  </si>
  <si>
    <t>S2E85</t>
  </si>
  <si>
    <t>*003/20</t>
  </si>
  <si>
    <t>S2E86</t>
  </si>
  <si>
    <t>RS7119H</t>
  </si>
  <si>
    <t>Kigali taxi service</t>
  </si>
  <si>
    <t>S2E87</t>
  </si>
  <si>
    <t>societe petrelier ltd</t>
  </si>
  <si>
    <t>S2E88</t>
  </si>
  <si>
    <t>loan programme officer Isange february july</t>
  </si>
  <si>
    <t>S2E89</t>
  </si>
  <si>
    <t>PAYE, supporting document for S2E88,S2E73 en S2E74</t>
  </si>
  <si>
    <t>S2E90</t>
  </si>
  <si>
    <t>Maternity, supporting document for S2E88,S2E73 en S2E74</t>
  </si>
  <si>
    <t>S2E91</t>
  </si>
  <si>
    <t>PENSION, supporting document for S2E88,S2E73 en S2E74</t>
  </si>
  <si>
    <t>S2E92</t>
  </si>
  <si>
    <t>013/2020</t>
  </si>
  <si>
    <t>Furniture desk and chairs</t>
  </si>
  <si>
    <t>atelier de menuiserie technique</t>
  </si>
  <si>
    <t>activity costs RIFA, desk furniture</t>
  </si>
  <si>
    <t>S2E93</t>
  </si>
  <si>
    <t>feb-july 2020</t>
  </si>
  <si>
    <t>4G internet</t>
  </si>
  <si>
    <t>S2E94</t>
  </si>
  <si>
    <t>*01743</t>
  </si>
  <si>
    <t>maintenance?</t>
  </si>
  <si>
    <t>Kiki electronic repairs</t>
  </si>
  <si>
    <t>S2E95</t>
  </si>
  <si>
    <t>*0343</t>
  </si>
  <si>
    <t>office supplies</t>
  </si>
  <si>
    <t>Pareterie La Grace</t>
  </si>
  <si>
    <t>General functioning RIFA, office supplies</t>
  </si>
  <si>
    <t>S2E96</t>
  </si>
  <si>
    <t>Phone subscription june,july</t>
  </si>
  <si>
    <t>S2E97</t>
  </si>
  <si>
    <t>phone subscription may</t>
  </si>
  <si>
    <t>S2E98</t>
  </si>
  <si>
    <t>Phone subscription june</t>
  </si>
  <si>
    <t>S2E99</t>
  </si>
  <si>
    <t>phone subscription july</t>
  </si>
  <si>
    <t>S2E100</t>
  </si>
  <si>
    <t>Payment for electricity and water to owner building</t>
  </si>
  <si>
    <t>S2E101</t>
  </si>
  <si>
    <t>station service engen Kimironko</t>
  </si>
  <si>
    <t>activity costs Isange, travel costs</t>
  </si>
  <si>
    <t>S2E102</t>
  </si>
  <si>
    <t>Transport cost paid for mapping exercise purpose in semester two</t>
  </si>
  <si>
    <t>S2E103</t>
  </si>
  <si>
    <t>Bank charges SEM 1 and SEM 2</t>
  </si>
  <si>
    <t>General functioning Amahoro, other</t>
  </si>
  <si>
    <t>S1E3, S1E8</t>
  </si>
  <si>
    <t>S1E7+S1E9</t>
  </si>
  <si>
    <t>S1E10,S1E11</t>
  </si>
  <si>
    <t>S2E13, S2E95, S1E34, S1E35</t>
  </si>
  <si>
    <t>Spent year 2</t>
  </si>
  <si>
    <t>Total budget</t>
  </si>
  <si>
    <t>Total spent</t>
  </si>
  <si>
    <t>1/8/2019- 30/7/2020</t>
  </si>
  <si>
    <t>1/8/2020-30/7/2021</t>
  </si>
  <si>
    <t>Doc. nr.</t>
  </si>
  <si>
    <t>614030</t>
  </si>
  <si>
    <t>Brussels Airlines-Wietse Frickel-Kigali</t>
  </si>
  <si>
    <t>6/08/2019</t>
  </si>
  <si>
    <t>Frickel Wietse-dienstreis</t>
  </si>
  <si>
    <t>6/01/2020</t>
  </si>
  <si>
    <t>ONDERAANNEMING SUBSIDIE PROJECTEN</t>
  </si>
  <si>
    <t>644000</t>
  </si>
  <si>
    <t>616040</t>
  </si>
  <si>
    <t>28/06/2021</t>
  </si>
  <si>
    <t>616010</t>
  </si>
  <si>
    <t>CARTER HONORE GFGT ONKOSTENNOTA JUNI 2021</t>
  </si>
  <si>
    <t>616011</t>
  </si>
  <si>
    <t>611003</t>
  </si>
  <si>
    <t>DRUKWERK EN COPIES</t>
  </si>
  <si>
    <t>13/07/2021</t>
  </si>
  <si>
    <t>612004</t>
  </si>
  <si>
    <t>VERPLAATSINGSKOSTEN BUITENLAND</t>
  </si>
  <si>
    <t>ONKOSTENNOTA JULI 2021 AMSTERDAM</t>
  </si>
  <si>
    <t>Mytrip-Wietse Frickel-Brussel-Kigali-Brussel</t>
  </si>
  <si>
    <t>Document</t>
  </si>
  <si>
    <t>1155 , 758</t>
  </si>
  <si>
    <t>101 , 319</t>
  </si>
  <si>
    <t>135, 364</t>
  </si>
  <si>
    <t>464 , 661</t>
  </si>
  <si>
    <t>3, 103, 306 , 338,</t>
  </si>
  <si>
    <t>426, 479, 526, 610</t>
  </si>
  <si>
    <t>295, 646</t>
  </si>
  <si>
    <t>Map</t>
  </si>
  <si>
    <t>Detail in tab</t>
  </si>
  <si>
    <t>loonkost Wietse J1, loonkost Wietse J2</t>
  </si>
  <si>
    <t>loonkost Lozano J1, loonkost Lozano J2</t>
  </si>
  <si>
    <t>Travel costs 1 staff member (Airplane tickets: 1 staff member, 2 visits per year; Local transport)</t>
  </si>
  <si>
    <t>Contribution rent Isange august</t>
  </si>
  <si>
    <t>Contribution rent Isange september</t>
  </si>
  <si>
    <t>S3E3</t>
  </si>
  <si>
    <t>Contribution rent isange october</t>
  </si>
  <si>
    <t>S3E4</t>
  </si>
  <si>
    <t>Contribution rent isange november</t>
  </si>
  <si>
    <t>S3E5</t>
  </si>
  <si>
    <t>Contribution rent isange december</t>
  </si>
  <si>
    <t>S3E6</t>
  </si>
  <si>
    <t>Contribution rent isange january</t>
  </si>
  <si>
    <t>S3E7</t>
  </si>
  <si>
    <t>Mobile phone subscription august</t>
  </si>
  <si>
    <t>S3E8</t>
  </si>
  <si>
    <t>Mobile phone subscription september</t>
  </si>
  <si>
    <t>S3E9</t>
  </si>
  <si>
    <t>Mobile phone subscription october</t>
  </si>
  <si>
    <t>S3E10</t>
  </si>
  <si>
    <t>Mobile phone subscription november</t>
  </si>
  <si>
    <t>S3E11</t>
  </si>
  <si>
    <t>Mobile phone subscription december</t>
  </si>
  <si>
    <t>S3E12</t>
  </si>
  <si>
    <t>Mobile phone subscription january</t>
  </si>
  <si>
    <t>S3E13</t>
  </si>
  <si>
    <t>1112020-01</t>
  </si>
  <si>
    <t>translation english kinyarwanda</t>
  </si>
  <si>
    <t>Mupole Ahmed</t>
  </si>
  <si>
    <t>activity costs isange, translation english-kinyarwanda</t>
  </si>
  <si>
    <t>S3E14</t>
  </si>
  <si>
    <t>printing</t>
  </si>
  <si>
    <t>Uwimana francois</t>
  </si>
  <si>
    <t>activity costs isange, printing material</t>
  </si>
  <si>
    <t>S3E15</t>
  </si>
  <si>
    <t>declaration travel costs isange</t>
  </si>
  <si>
    <t>Albert Nabonibo</t>
  </si>
  <si>
    <t>S3E16</t>
  </si>
  <si>
    <t>loan programme officer Isange february july and taxes</t>
  </si>
  <si>
    <t>S3E17</t>
  </si>
  <si>
    <t>Isange general assembly</t>
  </si>
  <si>
    <t>S3E18</t>
  </si>
  <si>
    <t>Isange CB workshops</t>
  </si>
  <si>
    <t>S3E19</t>
  </si>
  <si>
    <t>005/2021</t>
  </si>
  <si>
    <t>Isange emergency support covid 19 january 2021</t>
  </si>
  <si>
    <t>Eustache kigali city market</t>
  </si>
  <si>
    <t>S3E20</t>
  </si>
  <si>
    <t>Contribution rent Amahoro august</t>
  </si>
  <si>
    <t>S3E21</t>
  </si>
  <si>
    <t>Contribution rent Amohoro september</t>
  </si>
  <si>
    <t>S3E22</t>
  </si>
  <si>
    <t>Contribution rent Amohoro october</t>
  </si>
  <si>
    <t>S3E23</t>
  </si>
  <si>
    <t>Contribution rent Amohro november</t>
  </si>
  <si>
    <t>S3E24</t>
  </si>
  <si>
    <t>Contribution rent Amohoro december</t>
  </si>
  <si>
    <t>S3E25</t>
  </si>
  <si>
    <t>Contribution rent Amohoro january</t>
  </si>
  <si>
    <t>S3E26</t>
  </si>
  <si>
    <t>Internet amahoro august</t>
  </si>
  <si>
    <t>S3E27</t>
  </si>
  <si>
    <t>Internet amahoro september</t>
  </si>
  <si>
    <t>S3E28</t>
  </si>
  <si>
    <t>Internet amahoro october</t>
  </si>
  <si>
    <t>S3E29</t>
  </si>
  <si>
    <t>Internet amahoro november</t>
  </si>
  <si>
    <t>S3E30</t>
  </si>
  <si>
    <t>Internet amahoro december</t>
  </si>
  <si>
    <t>S3E31</t>
  </si>
  <si>
    <t>Internet amahoro january</t>
  </si>
  <si>
    <t>S3E32</t>
  </si>
  <si>
    <t>004041/20</t>
  </si>
  <si>
    <t>website management and maintenance august</t>
  </si>
  <si>
    <t>munezero martin</t>
  </si>
  <si>
    <t>S3E33</t>
  </si>
  <si>
    <t>24/13</t>
  </si>
  <si>
    <t>filling printer</t>
  </si>
  <si>
    <t>Niyitegeka Monreal</t>
  </si>
  <si>
    <t>S3E34</t>
  </si>
  <si>
    <t>003/03/20</t>
  </si>
  <si>
    <t>website management and maintenance september</t>
  </si>
  <si>
    <t>S3E35</t>
  </si>
  <si>
    <t>005/05/20</t>
  </si>
  <si>
    <t>website management and maintenance october</t>
  </si>
  <si>
    <t>S3E36</t>
  </si>
  <si>
    <t>001/001/06</t>
  </si>
  <si>
    <t>website management and maintenance november</t>
  </si>
  <si>
    <t>S3E37</t>
  </si>
  <si>
    <t>007/7/20</t>
  </si>
  <si>
    <t>website management and maintenance december</t>
  </si>
  <si>
    <t>S3E38</t>
  </si>
  <si>
    <t>002/02/20</t>
  </si>
  <si>
    <t>website management and maintenance january</t>
  </si>
  <si>
    <t>S3E39</t>
  </si>
  <si>
    <t>006/21</t>
  </si>
  <si>
    <t>repairing printer and scan</t>
  </si>
  <si>
    <t>Ndamukunda Jean Claude</t>
  </si>
  <si>
    <t>S3E40</t>
  </si>
  <si>
    <t>F/17/17</t>
  </si>
  <si>
    <t>Amahoro security august</t>
  </si>
  <si>
    <t>Munyangabo Fiss </t>
  </si>
  <si>
    <t>S3E41</t>
  </si>
  <si>
    <t>F/16/16</t>
  </si>
  <si>
    <t>Amahoro security september</t>
  </si>
  <si>
    <t>S3E42</t>
  </si>
  <si>
    <t>F/15/15</t>
  </si>
  <si>
    <t>Amahoro security october</t>
  </si>
  <si>
    <t>S3E43</t>
  </si>
  <si>
    <t>F/14/14</t>
  </si>
  <si>
    <t>Amahoro security november</t>
  </si>
  <si>
    <t>S3E44</t>
  </si>
  <si>
    <t>F/13/13</t>
  </si>
  <si>
    <t>Amahoro security december</t>
  </si>
  <si>
    <t>S3E45</t>
  </si>
  <si>
    <t>F/12/13</t>
  </si>
  <si>
    <t>Amahoro security january</t>
  </si>
  <si>
    <t>S3E46</t>
  </si>
  <si>
    <t>amahoro office supplies: equipments for sanitation</t>
  </si>
  <si>
    <t>S3E47</t>
  </si>
  <si>
    <t>amahoro office supplies: paper, equipments for sanitation</t>
  </si>
  <si>
    <t>UWIMANA Francois</t>
  </si>
  <si>
    <t>S3E48</t>
  </si>
  <si>
    <t>S3E49</t>
  </si>
  <si>
    <t>amahoro electricity october</t>
  </si>
  <si>
    <t>INSHUTI LEE COMPANY LIMITTED</t>
  </si>
  <si>
    <t>S3E50</t>
  </si>
  <si>
    <t>amahoro electricity november</t>
  </si>
  <si>
    <t>REG/EUL PIVOT ACESS door Geoffrey (Guest)</t>
  </si>
  <si>
    <t>S3E51</t>
  </si>
  <si>
    <t>2218/13/7987</t>
  </si>
  <si>
    <t>S3E52</t>
  </si>
  <si>
    <t>224/21/81/53/12</t>
  </si>
  <si>
    <t>GOES LTD</t>
  </si>
  <si>
    <t>S3E53</t>
  </si>
  <si>
    <t>water invoice october</t>
  </si>
  <si>
    <t>S3E54</t>
  </si>
  <si>
    <t>water invoice november</t>
  </si>
  <si>
    <t>S3E55</t>
  </si>
  <si>
    <t>water invoice december</t>
  </si>
  <si>
    <t>S3E56</t>
  </si>
  <si>
    <t>water invoice january</t>
  </si>
  <si>
    <t>S3E57</t>
  </si>
  <si>
    <t>phone subscription</t>
  </si>
  <si>
    <t>activity costs amahoro, phone subscription</t>
  </si>
  <si>
    <t>S3E58</t>
  </si>
  <si>
    <t>S3E59</t>
  </si>
  <si>
    <t>S3E60</t>
  </si>
  <si>
    <t>S3E61</t>
  </si>
  <si>
    <t>S3E62</t>
  </si>
  <si>
    <t>S3E63</t>
  </si>
  <si>
    <t>activity costs amahoro, Coordination and implementation costs Amahoro</t>
  </si>
  <si>
    <t>S3E64</t>
  </si>
  <si>
    <t>Payment richard and suleman for evaluation committee microprojects</t>
  </si>
  <si>
    <t>activity costs Isange, Expenses workshop participants</t>
  </si>
  <si>
    <t>S3E65</t>
  </si>
  <si>
    <t>Contribution to rent august 20-january 21</t>
  </si>
  <si>
    <t>Antoine Munyentwali</t>
  </si>
  <si>
    <t>General Functioning RIFA, rent RIFA</t>
  </si>
  <si>
    <t>S3E66</t>
  </si>
  <si>
    <t>Contribution water and electricity august 20-jan 21</t>
  </si>
  <si>
    <t>S3E67</t>
  </si>
  <si>
    <t>Contribution to IT maintenance and office supplies</t>
  </si>
  <si>
    <t>Pareterie la grace</t>
  </si>
  <si>
    <t>S3E68</t>
  </si>
  <si>
    <t>Airtel Rwanda: Customer RIFA</t>
  </si>
  <si>
    <t>Airtel Rwanda</t>
  </si>
  <si>
    <t>S3E69</t>
  </si>
  <si>
    <t xml:space="preserve">security guard </t>
  </si>
  <si>
    <t>Hakizama innocent</t>
  </si>
  <si>
    <t>S3E70</t>
  </si>
  <si>
    <t>loan programme officer RIFA february july and taxes</t>
  </si>
  <si>
    <t>S1E38, S2E15, S3E68</t>
  </si>
  <si>
    <t>S4E1</t>
  </si>
  <si>
    <t>19-20-21/06/2021</t>
  </si>
  <si>
    <t>payment for visit isange rwanda microproject with çavaria</t>
  </si>
  <si>
    <t xml:space="preserve">OK </t>
  </si>
  <si>
    <t>S4E2</t>
  </si>
  <si>
    <t>Invoice 43560</t>
  </si>
  <si>
    <t>Heartland hotel isange</t>
  </si>
  <si>
    <t>Heartland hotel</t>
  </si>
  <si>
    <t>S4E3</t>
  </si>
  <si>
    <t>1851 LH/CONF/Amahoro</t>
  </si>
  <si>
    <t>Legend hotel kigali conference package</t>
  </si>
  <si>
    <t>Legend hotel</t>
  </si>
  <si>
    <t>S4E4</t>
  </si>
  <si>
    <t>attendance and transport list isange monthly meeting 17/6/2021</t>
  </si>
  <si>
    <t>S4E5</t>
  </si>
  <si>
    <t>Lunch soft drinks for isange monthly meeting 18/6</t>
  </si>
  <si>
    <t>S4E6</t>
  </si>
  <si>
    <t xml:space="preserve">attendance list </t>
  </si>
  <si>
    <t>S4E7</t>
  </si>
  <si>
    <t>14-16/5/2021</t>
  </si>
  <si>
    <t>attendance and transport list isange workshop 14-15-16/5/2021</t>
  </si>
  <si>
    <t>S4E8</t>
  </si>
  <si>
    <t>Internet may, june and july Isange</t>
  </si>
  <si>
    <t>Mobile Phone subscription CF</t>
  </si>
  <si>
    <t>S4E10</t>
  </si>
  <si>
    <t>Contribution rent Amahoro february</t>
  </si>
  <si>
    <t>S4E11</t>
  </si>
  <si>
    <t>Contribution rent Amohoro march</t>
  </si>
  <si>
    <t>S4E12</t>
  </si>
  <si>
    <t>Contribution rent Amohoro april</t>
  </si>
  <si>
    <t>S4E13</t>
  </si>
  <si>
    <t>Contribution rent Amohro july</t>
  </si>
  <si>
    <t>S4E14</t>
  </si>
  <si>
    <t>Contribution rent Amohoro june</t>
  </si>
  <si>
    <t>S4E15</t>
  </si>
  <si>
    <t>Contribution rent Amohoro may</t>
  </si>
  <si>
    <t>S4E16</t>
  </si>
  <si>
    <t>Internet amahoro march</t>
  </si>
  <si>
    <t>S4E17</t>
  </si>
  <si>
    <t>Internet amahoro april</t>
  </si>
  <si>
    <t>S4E18</t>
  </si>
  <si>
    <t>Internet amahoro may</t>
  </si>
  <si>
    <t>S4E19</t>
  </si>
  <si>
    <t>Internet amahoro june</t>
  </si>
  <si>
    <t>S4E20</t>
  </si>
  <si>
    <t>Internet amahoro july</t>
  </si>
  <si>
    <t>S4E21</t>
  </si>
  <si>
    <t>Popconn</t>
  </si>
  <si>
    <t>S4E22</t>
  </si>
  <si>
    <t>S4E23</t>
  </si>
  <si>
    <t>S4E24</t>
  </si>
  <si>
    <t>S4E25</t>
  </si>
  <si>
    <t>S4E26</t>
  </si>
  <si>
    <t>2204/22242174</t>
  </si>
  <si>
    <t>EUCL-FDI</t>
  </si>
  <si>
    <t>S4E27</t>
  </si>
  <si>
    <t>2204/22175191</t>
  </si>
  <si>
    <t>S4E28</t>
  </si>
  <si>
    <t>BK YACU</t>
  </si>
  <si>
    <t>S4E29</t>
  </si>
  <si>
    <t>2218/331468</t>
  </si>
  <si>
    <t>S4E30</t>
  </si>
  <si>
    <t>2218/353547</t>
  </si>
  <si>
    <t>S4E31</t>
  </si>
  <si>
    <t>2218/302129</t>
  </si>
  <si>
    <t>S4E32</t>
  </si>
  <si>
    <t>water</t>
  </si>
  <si>
    <t>S4E33</t>
  </si>
  <si>
    <t>S4E34</t>
  </si>
  <si>
    <t>S4E35</t>
  </si>
  <si>
    <t>S4E36</t>
  </si>
  <si>
    <t>security office amahoro february</t>
  </si>
  <si>
    <t>Mugangabo Driss</t>
  </si>
  <si>
    <t>S4E37</t>
  </si>
  <si>
    <t>S4E38</t>
  </si>
  <si>
    <t>S4E39</t>
  </si>
  <si>
    <t>S4E40</t>
  </si>
  <si>
    <t>S4E41</t>
  </si>
  <si>
    <t>S4E42</t>
  </si>
  <si>
    <t>29/2/21</t>
  </si>
  <si>
    <t>uwimana francios</t>
  </si>
  <si>
    <t>S4E43</t>
  </si>
  <si>
    <t>paperts, printing, ..</t>
  </si>
  <si>
    <t>S4E44</t>
  </si>
  <si>
    <t>papers</t>
  </si>
  <si>
    <t>S4E45</t>
  </si>
  <si>
    <t>S4E46</t>
  </si>
  <si>
    <t>sunlight 1 kg</t>
  </si>
  <si>
    <t>splendid supermarket</t>
  </si>
  <si>
    <t>S4E47</t>
  </si>
  <si>
    <t>electrical cable</t>
  </si>
  <si>
    <t>Nyunganira serge</t>
  </si>
  <si>
    <t>S4E48</t>
  </si>
  <si>
    <t>website maintenance</t>
  </si>
  <si>
    <t>Munezezo martin</t>
  </si>
  <si>
    <t>S4E49</t>
  </si>
  <si>
    <t>S4E50</t>
  </si>
  <si>
    <t>S4E51</t>
  </si>
  <si>
    <t>S4E52</t>
  </si>
  <si>
    <t>S4E53</t>
  </si>
  <si>
    <t>S4E54</t>
  </si>
  <si>
    <t>IT maintenance software installation</t>
  </si>
  <si>
    <t>it maintenance and products</t>
  </si>
  <si>
    <t>multitask communication ltd</t>
  </si>
  <si>
    <t>general functioning RIFA, IT maintenance</t>
  </si>
  <si>
    <t>S4E55</t>
  </si>
  <si>
    <t>contribution to office rent rifa february to july</t>
  </si>
  <si>
    <t>general functioning RIFA, rent</t>
  </si>
  <si>
    <t>S4E56</t>
  </si>
  <si>
    <t>S4E57</t>
  </si>
  <si>
    <t>25/02/2021, 28/3/2021; 30/4/2021, 26/5/21, 28/6/21, 29/7/21</t>
  </si>
  <si>
    <t>internet and phone subscription</t>
  </si>
  <si>
    <t>S4E58</t>
  </si>
  <si>
    <t>security</t>
  </si>
  <si>
    <t>Hakizama abdul</t>
  </si>
  <si>
    <t>general functioning RIFA, security</t>
  </si>
  <si>
    <t>S4E59</t>
  </si>
  <si>
    <t>S4E60</t>
  </si>
  <si>
    <t>S4E61</t>
  </si>
  <si>
    <t>S4E62</t>
  </si>
  <si>
    <t>S4E63</t>
  </si>
  <si>
    <t>S4E64</t>
  </si>
  <si>
    <t>July 2021</t>
  </si>
  <si>
    <t>overview and proofs of payment of taxes and salaries Amahoro, Isange and RIFA</t>
  </si>
  <si>
    <t>Activity costs amahoro, Coordination and implementation costs Amahoro</t>
  </si>
  <si>
    <t>amahoro</t>
  </si>
  <si>
    <t>S4E65</t>
  </si>
  <si>
    <t>S4E66</t>
  </si>
  <si>
    <t>S4E67</t>
  </si>
  <si>
    <t>Contribution rent Isange february</t>
  </si>
  <si>
    <t>S4E68</t>
  </si>
  <si>
    <t>Contribution rent isange march</t>
  </si>
  <si>
    <t>S4E69</t>
  </si>
  <si>
    <t>Contribution rent isange april</t>
  </si>
  <si>
    <t>S4E70</t>
  </si>
  <si>
    <t>Contribution rent isange july</t>
  </si>
  <si>
    <t>S4E71</t>
  </si>
  <si>
    <t>Contribution rent isange june</t>
  </si>
  <si>
    <t>S4E72</t>
  </si>
  <si>
    <t>Contribution rent isange may</t>
  </si>
  <si>
    <t>S4E73</t>
  </si>
  <si>
    <t>microproject comrades</t>
  </si>
  <si>
    <t>S4E74</t>
  </si>
  <si>
    <t>microproject shine stars</t>
  </si>
  <si>
    <t>S4E75</t>
  </si>
  <si>
    <t>microproject HOCA</t>
  </si>
  <si>
    <t>S4E76</t>
  </si>
  <si>
    <t>microproject HIVA</t>
  </si>
  <si>
    <t>S4E77</t>
  </si>
  <si>
    <t>microproject Othership</t>
  </si>
  <si>
    <t>S4E78</t>
  </si>
  <si>
    <t>microproject HFO</t>
  </si>
  <si>
    <t>S4E79</t>
  </si>
  <si>
    <t>microproject OFAO</t>
  </si>
  <si>
    <t>S4E80</t>
  </si>
  <si>
    <t>microproject HRI</t>
  </si>
  <si>
    <t>S4E81</t>
  </si>
  <si>
    <t>microproject RRR</t>
  </si>
  <si>
    <t xml:space="preserve">S4E82 </t>
  </si>
  <si>
    <t>microproject HAC</t>
  </si>
  <si>
    <t>S4E83</t>
  </si>
  <si>
    <t>microproject JABFA</t>
  </si>
  <si>
    <t>S1E16,S1E17, S2E20,S2E21,S2E22,S2E23,S2E24,S2E25, S3E20-S3E25, S4E10-S4e15</t>
  </si>
  <si>
    <t>S1E1,S1E2, S2E75-E80, S3E1-S3E6, S4E67-S4E72</t>
  </si>
  <si>
    <t>S1E36, S1E37, S2E1,S2E2,S2E3,S2E4,S2E5,S2E6, S3E65, S4E55</t>
  </si>
  <si>
    <t>S1E22, S2E26, S3E53-S3E56, S4E32-S4E35</t>
  </si>
  <si>
    <t>S2E58-59, S3E49-S3E52, S4E26-S4E31</t>
  </si>
  <si>
    <t>S2E60-E66, S3E32-S3E38, S4E48-S4E53</t>
  </si>
  <si>
    <t>S1E20, S2E27,S2E28,S2E29,S2E30,S2E31, S2E32, S3E26-S3E31, S4E16-S4E20</t>
  </si>
  <si>
    <t>S1E18,S1E19, S1E21,S1E23, S2E33-E51, S3E46-S3E49, S4E42-S4E47</t>
  </si>
  <si>
    <t>S1E31, S1E44, S2E52-E56, S3E40-S3E45, S4E36-S4E41</t>
  </si>
  <si>
    <t>S2E14, S2E94, S3E67, S4E54</t>
  </si>
  <si>
    <t>S2E93, S4E57</t>
  </si>
  <si>
    <t>S2E7,S2E8,S2E9,S2E10,S2E11,S2E12, S3E69, S4E58-S4E63</t>
  </si>
  <si>
    <t>4/02/2021</t>
  </si>
  <si>
    <t>613005</t>
  </si>
  <si>
    <t xml:space="preserve">VORMINGEN </t>
  </si>
  <si>
    <t>VK/2021/00106 WIETSE FRICKEL SAMENWERKEN TSS ORGANISATIES</t>
  </si>
  <si>
    <t>ONKOSTENNOTA REIS RWANDA</t>
  </si>
  <si>
    <t>612005</t>
  </si>
  <si>
    <t>VERBLIJFKOSTEN PERSONEEL</t>
  </si>
  <si>
    <t>6/07/2021</t>
  </si>
  <si>
    <t>612026</t>
  </si>
  <si>
    <t>CONRACTNR: 7243573507</t>
  </si>
  <si>
    <t>19/07/2021</t>
  </si>
  <si>
    <t>AMAHARO HUMAN RIGHTS</t>
  </si>
  <si>
    <t>210363, 210352</t>
  </si>
  <si>
    <t>792, 83, 210360</t>
  </si>
  <si>
    <t>749, 907, 1273, 210360, 210339, 20210121</t>
  </si>
  <si>
    <t>439, 20210131</t>
  </si>
  <si>
    <t>Expenses Rwanda</t>
  </si>
  <si>
    <t>missing</t>
  </si>
  <si>
    <t>Loonkost Yves J1, loonkost Yves J2</t>
  </si>
  <si>
    <t>S1E39,S1E40, S1E41, S2E74, S3E70, S4E65</t>
  </si>
  <si>
    <t>S1E27, S1E29, S1E30, S2E73, S3E63, S4E64</t>
  </si>
  <si>
    <t>S1E28, S2E69-72, S3E57-S3E62, S4E21-S4e25</t>
  </si>
  <si>
    <t>S1E42, S1E43, S2E84-E87, S2E101, S2E102, S3E15, S4E1</t>
  </si>
  <si>
    <t>S3E17, S3E18, S3E64, S4E2-S4E7</t>
  </si>
  <si>
    <t>S2E16-S2E18, S3E19, S4E73-S4E83</t>
  </si>
  <si>
    <t>S1E13,S1E14,S1E15, S2E88, S3E16, S4E66</t>
  </si>
  <si>
    <t>waarvan GFGT</t>
  </si>
  <si>
    <t>Kost</t>
  </si>
  <si>
    <t>Activity costs çavaria</t>
  </si>
  <si>
    <t>General functioning çavaria</t>
  </si>
  <si>
    <t>Investment costs çavaria</t>
  </si>
  <si>
    <t>Personnel cost çavaria</t>
  </si>
  <si>
    <t>Code GFGT</t>
  </si>
  <si>
    <t>Factuur intercare IT solutions</t>
  </si>
  <si>
    <t>Factuur coolblue</t>
  </si>
  <si>
    <t>factuur mega</t>
  </si>
  <si>
    <t>factuur SD worx</t>
  </si>
  <si>
    <t>factuur 4BS</t>
  </si>
  <si>
    <t>factuur water-link</t>
  </si>
  <si>
    <t>31/20/2020</t>
  </si>
  <si>
    <t>factuur biopack</t>
  </si>
  <si>
    <t>factuur intercare solutions</t>
  </si>
  <si>
    <t>factuur Belfius CT ATLANCE</t>
  </si>
  <si>
    <t>factuur CT ATLANCE</t>
  </si>
  <si>
    <t>factuur fidea</t>
  </si>
  <si>
    <t>factuur graphius</t>
  </si>
  <si>
    <t>factuur Qbus</t>
  </si>
  <si>
    <t>19/20/2020</t>
  </si>
  <si>
    <t>S4E9</t>
  </si>
  <si>
    <t>General functioning Amahoro, office supplies</t>
  </si>
  <si>
    <t>General functioning Amahoro, internet</t>
  </si>
  <si>
    <t>General functioning Amahoro, water</t>
  </si>
  <si>
    <t>amount (EUR)</t>
  </si>
  <si>
    <t>Exchange rate</t>
  </si>
  <si>
    <t>contribution to water</t>
  </si>
  <si>
    <t>general functioning RIFA, water</t>
  </si>
  <si>
    <t>S4E84</t>
  </si>
  <si>
    <t>contribution to electricity</t>
  </si>
  <si>
    <t>S2E100, S3E66, S4E84</t>
  </si>
  <si>
    <t>general functioning RIFA, electricity</t>
  </si>
  <si>
    <t>general functioning RIFA,internet</t>
  </si>
  <si>
    <t>S1E5,S1E6, S2E81-E83, S2E97-99, S3E7-S3E12, S4E8</t>
  </si>
  <si>
    <t>Semesters</t>
  </si>
  <si>
    <t>sending date</t>
  </si>
  <si>
    <t>Rec dates</t>
  </si>
  <si>
    <t>Transfer in EUR</t>
  </si>
  <si>
    <t xml:space="preserve">rec exch rate </t>
  </si>
  <si>
    <t>sem 1</t>
  </si>
  <si>
    <t>13/12/2019</t>
  </si>
  <si>
    <t>sem 2</t>
  </si>
  <si>
    <t>emergency</t>
  </si>
  <si>
    <t>sem3</t>
  </si>
  <si>
    <t>microprojects</t>
  </si>
  <si>
    <t>sem 4</t>
  </si>
  <si>
    <t>15/02/2021</t>
  </si>
  <si>
    <t>additional</t>
  </si>
  <si>
    <t>total expenses belgium</t>
  </si>
  <si>
    <t>Date</t>
  </si>
  <si>
    <t>Account</t>
  </si>
  <si>
    <t>Description</t>
  </si>
  <si>
    <t>Year</t>
  </si>
  <si>
    <t>Cost</t>
  </si>
  <si>
    <t>Cost GFGT</t>
  </si>
  <si>
    <t>Remark</t>
  </si>
  <si>
    <t>Salary cost</t>
  </si>
  <si>
    <t>Transactions and average exchange rate</t>
  </si>
  <si>
    <t>Total expenses Rwanda (GFGT)</t>
  </si>
  <si>
    <t>Expenses çavaria</t>
  </si>
  <si>
    <t>Reporting GFGT/Expenses çavaria</t>
  </si>
  <si>
    <t>Reporting GFGT/Expenses Amahoro</t>
  </si>
  <si>
    <t>Reporting GFGT/Expenses Isange</t>
  </si>
  <si>
    <t>Reporting GFGT/Expenses RIFA</t>
  </si>
  <si>
    <t>of which 11</t>
  </si>
  <si>
    <t>of which çavaria</t>
  </si>
  <si>
    <t>N°</t>
  </si>
  <si>
    <t>4080 EUR Overhead</t>
  </si>
  <si>
    <t>14992,81 EUR Coordination, coaching çavaria</t>
  </si>
  <si>
    <t>loonkost Yves J2</t>
  </si>
  <si>
    <t>11_Afrekening GFGT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</si>
</sst>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[$RWF]_-;\-* #,##0.00\ [$RWF]_-;_-* &quot;-&quot;??\ [$RWF]_-;_-@_-"/>
    <numFmt numFmtId="167" formatCode="[$-10813]#,##0.00"/>
    <numFmt numFmtId="168" formatCode="#,##0.00\ &quot;€&quot;"/>
    <numFmt numFmtId="169" formatCode="_ [$€-813]\ * #,##0.00_ ;_ [$€-813]\ * \-#,##0.00_ ;_ [$€-813]\ * &quot;-&quot;??_ ;_ @_ 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1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53">
    <xf numFmtId="0" fontId="0" fillId="0" borderId="0" xfId="0"/>
    <xf numFmtId="0" fontId="0" fillId="0" borderId="0" xfId="0" applyFont="1"/>
    <xf numFmtId="0" fontId="0" fillId="0" borderId="0" xfId="0" applyFont="1" applyAlignment="1">
      <alignment vertical="top"/>
    </xf>
    <xf numFmtId="44" fontId="1" fillId="0" borderId="1" xfId="0" applyNumberFormat="1" applyFont="1" applyFill="1" applyBorder="1" applyAlignment="1">
      <alignment vertical="top"/>
    </xf>
    <xf numFmtId="3" fontId="6" fillId="0" borderId="0" xfId="0" applyNumberFormat="1" applyFont="1" applyAlignment="1">
      <alignment vertical="top"/>
    </xf>
    <xf numFmtId="44" fontId="0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44" fontId="0" fillId="0" borderId="1" xfId="0" applyNumberFormat="1" applyFont="1" applyFill="1" applyBorder="1" applyAlignment="1">
      <alignment vertical="top"/>
    </xf>
    <xf numFmtId="9" fontId="0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1" fillId="2" borderId="0" xfId="0" applyFont="1" applyFill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" xfId="0" applyFont="1" applyFill="1" applyBorder="1" applyAlignment="1">
      <alignment vertical="top" wrapText="1"/>
    </xf>
    <xf numFmtId="0" fontId="0" fillId="0" borderId="0" xfId="0" applyFont="1" applyFill="1"/>
    <xf numFmtId="0" fontId="1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 wrapText="1"/>
    </xf>
    <xf numFmtId="44" fontId="2" fillId="0" borderId="1" xfId="0" applyNumberFormat="1" applyFont="1" applyFill="1" applyBorder="1" applyAlignment="1">
      <alignment vertical="top"/>
    </xf>
    <xf numFmtId="9" fontId="2" fillId="0" borderId="1" xfId="0" applyNumberFormat="1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0" xfId="0" applyFont="1"/>
    <xf numFmtId="0" fontId="7" fillId="0" borderId="0" xfId="3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left"/>
    </xf>
    <xf numFmtId="4" fontId="1" fillId="3" borderId="0" xfId="0" applyNumberFormat="1" applyFont="1" applyFill="1"/>
    <xf numFmtId="3" fontId="0" fillId="0" borderId="0" xfId="0" applyNumberFormat="1" applyFont="1" applyAlignment="1">
      <alignment wrapText="1"/>
    </xf>
    <xf numFmtId="0" fontId="11" fillId="0" borderId="0" xfId="3" applyFont="1"/>
    <xf numFmtId="0" fontId="10" fillId="0" borderId="0" xfId="3" applyFont="1" applyBorder="1"/>
    <xf numFmtId="165" fontId="11" fillId="0" borderId="0" xfId="5" applyNumberFormat="1" applyFont="1" applyBorder="1" applyAlignment="1">
      <alignment wrapText="1"/>
    </xf>
    <xf numFmtId="165" fontId="11" fillId="0" borderId="0" xfId="5" applyNumberFormat="1" applyFont="1" applyBorder="1"/>
    <xf numFmtId="166" fontId="11" fillId="0" borderId="0" xfId="5" applyNumberFormat="1" applyFont="1" applyBorder="1"/>
    <xf numFmtId="0" fontId="7" fillId="0" borderId="0" xfId="3" applyAlignment="1">
      <alignment wrapText="1"/>
    </xf>
    <xf numFmtId="166" fontId="7" fillId="0" borderId="0" xfId="3" applyNumberFormat="1"/>
    <xf numFmtId="0" fontId="8" fillId="4" borderId="1" xfId="3" applyFont="1" applyFill="1" applyBorder="1"/>
    <xf numFmtId="0" fontId="8" fillId="4" borderId="1" xfId="3" applyFont="1" applyFill="1" applyBorder="1" applyAlignment="1">
      <alignment wrapText="1"/>
    </xf>
    <xf numFmtId="0" fontId="8" fillId="4" borderId="1" xfId="3" applyFont="1" applyFill="1" applyBorder="1" applyAlignment="1">
      <alignment horizontal="left"/>
    </xf>
    <xf numFmtId="166" fontId="8" fillId="4" borderId="1" xfId="3" applyNumberFormat="1" applyFont="1" applyFill="1" applyBorder="1"/>
    <xf numFmtId="0" fontId="7" fillId="0" borderId="1" xfId="3" applyFont="1" applyFill="1" applyBorder="1"/>
    <xf numFmtId="0" fontId="9" fillId="0" borderId="0" xfId="3" applyFont="1"/>
    <xf numFmtId="0" fontId="7" fillId="0" borderId="1" xfId="3" applyFont="1" applyFill="1" applyBorder="1" applyAlignment="1">
      <alignment wrapText="1"/>
    </xf>
    <xf numFmtId="166" fontId="7" fillId="0" borderId="1" xfId="3" applyNumberFormat="1" applyFont="1" applyFill="1" applyBorder="1"/>
    <xf numFmtId="0" fontId="7" fillId="0" borderId="0" xfId="3" applyFont="1" applyFill="1"/>
    <xf numFmtId="14" fontId="7" fillId="0" borderId="1" xfId="3" applyNumberFormat="1" applyFont="1" applyFill="1" applyBorder="1"/>
    <xf numFmtId="0" fontId="9" fillId="0" borderId="1" xfId="3" applyFont="1" applyFill="1" applyBorder="1"/>
    <xf numFmtId="166" fontId="7" fillId="0" borderId="1" xfId="3" applyNumberFormat="1" applyFill="1" applyBorder="1"/>
    <xf numFmtId="0" fontId="7" fillId="0" borderId="0" xfId="3" applyFill="1"/>
    <xf numFmtId="0" fontId="7" fillId="0" borderId="1" xfId="3" applyFill="1" applyBorder="1"/>
    <xf numFmtId="0" fontId="1" fillId="0" borderId="1" xfId="0" applyFont="1" applyFill="1" applyBorder="1" applyAlignment="1">
      <alignment horizontal="center" vertical="top" wrapText="1"/>
    </xf>
    <xf numFmtId="44" fontId="5" fillId="0" borderId="1" xfId="0" applyNumberFormat="1" applyFont="1" applyFill="1" applyBorder="1" applyAlignment="1">
      <alignment vertical="top"/>
    </xf>
    <xf numFmtId="0" fontId="7" fillId="0" borderId="1" xfId="3" applyFill="1" applyBorder="1" applyAlignment="1">
      <alignment wrapText="1"/>
    </xf>
    <xf numFmtId="1" fontId="7" fillId="0" borderId="1" xfId="3" applyNumberFormat="1" applyFont="1" applyFill="1" applyBorder="1" applyAlignment="1">
      <alignment vertical="top" wrapText="1"/>
    </xf>
    <xf numFmtId="17" fontId="7" fillId="0" borderId="1" xfId="3" applyNumberFormat="1" applyFont="1" applyFill="1" applyBorder="1"/>
    <xf numFmtId="14" fontId="7" fillId="0" borderId="1" xfId="3" applyNumberFormat="1" applyFill="1" applyBorder="1"/>
    <xf numFmtId="0" fontId="0" fillId="0" borderId="0" xfId="0" applyFont="1" applyBorder="1"/>
    <xf numFmtId="0" fontId="1" fillId="0" borderId="0" xfId="0" applyFont="1" applyBorder="1"/>
    <xf numFmtId="0" fontId="1" fillId="0" borderId="1" xfId="0" applyFont="1" applyFill="1" applyBorder="1" applyAlignment="1">
      <alignment horizontal="center" vertical="top"/>
    </xf>
    <xf numFmtId="0" fontId="0" fillId="0" borderId="1" xfId="0" applyFont="1" applyBorder="1"/>
    <xf numFmtId="0" fontId="7" fillId="0" borderId="1" xfId="0" applyFont="1" applyFill="1" applyBorder="1"/>
    <xf numFmtId="0" fontId="7" fillId="0" borderId="1" xfId="3" applyFill="1" applyBorder="1" applyAlignment="1">
      <alignment horizontal="left"/>
    </xf>
    <xf numFmtId="0" fontId="7" fillId="0" borderId="1" xfId="0" applyFont="1" applyBorder="1"/>
    <xf numFmtId="14" fontId="7" fillId="0" borderId="1" xfId="0" applyNumberFormat="1" applyFont="1" applyBorder="1"/>
    <xf numFmtId="0" fontId="7" fillId="0" borderId="1" xfId="0" applyFont="1" applyBorder="1" applyAlignment="1">
      <alignment wrapText="1"/>
    </xf>
    <xf numFmtId="166" fontId="0" fillId="0" borderId="1" xfId="0" applyNumberFormat="1" applyFill="1" applyBorder="1"/>
    <xf numFmtId="166" fontId="0" fillId="0" borderId="1" xfId="0" applyNumberFormat="1" applyBorder="1"/>
    <xf numFmtId="166" fontId="7" fillId="0" borderId="1" xfId="0" applyNumberFormat="1" applyFont="1" applyFill="1" applyBorder="1"/>
    <xf numFmtId="1" fontId="7" fillId="0" borderId="1" xfId="0" applyNumberFormat="1" applyFont="1" applyBorder="1" applyAlignment="1">
      <alignment vertical="top" wrapText="1"/>
    </xf>
    <xf numFmtId="14" fontId="7" fillId="0" borderId="1" xfId="0" applyNumberFormat="1" applyFont="1" applyFill="1" applyBorder="1"/>
    <xf numFmtId="0" fontId="7" fillId="0" borderId="1" xfId="0" applyFont="1" applyFill="1" applyBorder="1" applyAlignment="1">
      <alignment wrapText="1"/>
    </xf>
    <xf numFmtId="166" fontId="7" fillId="0" borderId="1" xfId="0" applyNumberFormat="1" applyFont="1" applyBorder="1"/>
    <xf numFmtId="0" fontId="7" fillId="0" borderId="1" xfId="0" applyNumberFormat="1" applyFont="1" applyBorder="1"/>
    <xf numFmtId="0" fontId="7" fillId="0" borderId="1" xfId="0" applyNumberFormat="1" applyFont="1" applyFill="1" applyBorder="1"/>
    <xf numFmtId="1" fontId="7" fillId="0" borderId="1" xfId="0" applyNumberFormat="1" applyFont="1" applyFill="1" applyBorder="1"/>
    <xf numFmtId="1" fontId="7" fillId="0" borderId="1" xfId="0" applyNumberFormat="1" applyFont="1" applyFill="1" applyBorder="1" applyAlignment="1">
      <alignment vertical="top" wrapText="1"/>
    </xf>
    <xf numFmtId="17" fontId="7" fillId="0" borderId="1" xfId="0" applyNumberFormat="1" applyFont="1" applyFill="1" applyBorder="1"/>
    <xf numFmtId="0" fontId="0" fillId="0" borderId="1" xfId="0" applyBorder="1"/>
    <xf numFmtId="44" fontId="4" fillId="0" borderId="1" xfId="1" applyNumberFormat="1" applyFont="1" applyFill="1" applyBorder="1" applyAlignment="1">
      <alignment vertical="top"/>
    </xf>
    <xf numFmtId="9" fontId="0" fillId="0" borderId="1" xfId="2" applyFont="1" applyFill="1" applyBorder="1" applyAlignment="1">
      <alignment vertical="top"/>
    </xf>
    <xf numFmtId="9" fontId="2" fillId="0" borderId="1" xfId="2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0" fillId="0" borderId="12" xfId="0" applyFont="1" applyBorder="1" applyAlignment="1">
      <alignment wrapText="1" readingOrder="1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4" fontId="1" fillId="3" borderId="0" xfId="0" applyNumberFormat="1" applyFont="1" applyFill="1" applyBorder="1"/>
    <xf numFmtId="0" fontId="0" fillId="0" borderId="11" xfId="0" applyBorder="1" applyAlignment="1">
      <alignment horizontal="left"/>
    </xf>
    <xf numFmtId="0" fontId="0" fillId="0" borderId="9" xfId="0" applyBorder="1" applyAlignment="1">
      <alignment horizontal="left"/>
    </xf>
    <xf numFmtId="9" fontId="0" fillId="0" borderId="9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15" fillId="0" borderId="0" xfId="0" applyFont="1" applyFill="1" applyBorder="1" applyAlignment="1" applyProtection="1">
      <alignment horizontal="left" vertical="top" wrapText="1" readingOrder="1"/>
      <protection locked="0"/>
    </xf>
    <xf numFmtId="0" fontId="1" fillId="0" borderId="12" xfId="0" applyFont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left" vertical="top" wrapText="1"/>
    </xf>
    <xf numFmtId="0" fontId="0" fillId="0" borderId="12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7" xfId="0" applyFont="1" applyBorder="1"/>
    <xf numFmtId="0" fontId="0" fillId="0" borderId="6" xfId="0" applyFont="1" applyBorder="1"/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/>
    <xf numFmtId="0" fontId="0" fillId="0" borderId="9" xfId="0" applyFont="1" applyFill="1" applyBorder="1" applyAlignment="1"/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" borderId="12" xfId="0" applyFont="1" applyFill="1" applyBorder="1"/>
    <xf numFmtId="0" fontId="0" fillId="0" borderId="12" xfId="0" applyFont="1" applyBorder="1" applyAlignment="1">
      <alignment horizontal="right"/>
    </xf>
    <xf numFmtId="0" fontId="0" fillId="3" borderId="0" xfId="0" applyFont="1" applyFill="1" applyBorder="1"/>
    <xf numFmtId="0" fontId="0" fillId="0" borderId="0" xfId="0" applyFont="1" applyBorder="1" applyAlignment="1">
      <alignment horizontal="right"/>
    </xf>
    <xf numFmtId="4" fontId="0" fillId="0" borderId="0" xfId="0" applyNumberFormat="1" applyFont="1" applyBorder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Border="1" applyAlignment="1">
      <alignment horizontal="right"/>
    </xf>
    <xf numFmtId="0" fontId="4" fillId="0" borderId="0" xfId="6" applyFont="1" applyFill="1" applyBorder="1" applyAlignment="1" applyProtection="1">
      <alignment vertical="top" readingOrder="1"/>
      <protection locked="0"/>
    </xf>
    <xf numFmtId="14" fontId="4" fillId="0" borderId="0" xfId="6" applyNumberFormat="1" applyFont="1" applyFill="1" applyBorder="1" applyAlignment="1" applyProtection="1">
      <alignment vertical="top" readingOrder="1"/>
      <protection locked="0"/>
    </xf>
    <xf numFmtId="0" fontId="16" fillId="0" borderId="7" xfId="6" applyFont="1" applyFill="1" applyBorder="1" applyAlignment="1" applyProtection="1">
      <alignment vertical="top" readingOrder="1"/>
      <protection locked="0"/>
    </xf>
    <xf numFmtId="0" fontId="4" fillId="0" borderId="7" xfId="6" applyFont="1" applyFill="1" applyBorder="1" applyAlignment="1" applyProtection="1">
      <alignment vertical="top" readingOrder="1"/>
      <protection locked="0"/>
    </xf>
    <xf numFmtId="0" fontId="16" fillId="0" borderId="0" xfId="0" applyFont="1" applyFill="1" applyBorder="1" applyAlignment="1" applyProtection="1">
      <alignment horizontal="left" vertical="top" readingOrder="1"/>
      <protection locked="0"/>
    </xf>
    <xf numFmtId="0" fontId="16" fillId="0" borderId="0" xfId="0" applyFont="1" applyFill="1" applyBorder="1" applyAlignment="1" applyProtection="1">
      <alignment horizontal="center" vertical="top" readingOrder="1"/>
      <protection locked="0"/>
    </xf>
    <xf numFmtId="0" fontId="16" fillId="0" borderId="0" xfId="6" applyFont="1" applyBorder="1" applyAlignment="1" applyProtection="1">
      <alignment horizontal="center" vertical="top" readingOrder="1"/>
      <protection locked="0"/>
    </xf>
    <xf numFmtId="167" fontId="4" fillId="0" borderId="0" xfId="0" applyNumberFormat="1" applyFont="1" applyFill="1" applyBorder="1" applyAlignment="1" applyProtection="1">
      <alignment horizontal="right" vertical="top" readingOrder="1"/>
      <protection locked="0"/>
    </xf>
    <xf numFmtId="167" fontId="16" fillId="0" borderId="0" xfId="0" applyNumberFormat="1" applyFont="1" applyFill="1" applyBorder="1" applyAlignment="1" applyProtection="1">
      <alignment horizontal="right" vertical="top" readingOrder="1"/>
      <protection locked="0"/>
    </xf>
    <xf numFmtId="167" fontId="16" fillId="0" borderId="0" xfId="6" applyNumberFormat="1" applyFont="1" applyBorder="1" applyAlignment="1" applyProtection="1">
      <alignment horizontal="right" vertical="top" readingOrder="1"/>
      <protection locked="0"/>
    </xf>
    <xf numFmtId="0" fontId="16" fillId="0" borderId="0" xfId="6" applyFont="1" applyBorder="1" applyAlignment="1" applyProtection="1">
      <alignment horizontal="left" vertical="top" readingOrder="1"/>
      <protection locked="0"/>
    </xf>
    <xf numFmtId="0" fontId="4" fillId="0" borderId="0" xfId="6" applyFont="1" applyBorder="1" applyAlignment="1">
      <alignment readingOrder="1"/>
    </xf>
    <xf numFmtId="0" fontId="16" fillId="0" borderId="0" xfId="6" applyFont="1" applyBorder="1" applyAlignment="1" applyProtection="1">
      <alignment horizontal="left" vertical="top" wrapText="1" readingOrder="1"/>
      <protection locked="0"/>
    </xf>
    <xf numFmtId="0" fontId="4" fillId="0" borderId="0" xfId="6" applyFont="1" applyBorder="1" applyAlignment="1" applyProtection="1">
      <alignment horizontal="left" vertical="top" readingOrder="1"/>
      <protection locked="0"/>
    </xf>
    <xf numFmtId="0" fontId="4" fillId="0" borderId="0" xfId="6" applyFont="1" applyBorder="1" applyAlignment="1" applyProtection="1">
      <alignment horizontal="center" vertical="top" readingOrder="1"/>
      <protection locked="0"/>
    </xf>
    <xf numFmtId="167" fontId="4" fillId="0" borderId="0" xfId="6" applyNumberFormat="1" applyFont="1" applyBorder="1" applyAlignment="1" applyProtection="1">
      <alignment horizontal="right" vertical="top" readingOrder="1"/>
      <protection locked="0"/>
    </xf>
    <xf numFmtId="14" fontId="4" fillId="0" borderId="0" xfId="6" applyNumberFormat="1" applyFont="1" applyBorder="1" applyAlignment="1" applyProtection="1">
      <alignment horizontal="right" vertical="top" readingOrder="1"/>
      <protection locked="0"/>
    </xf>
    <xf numFmtId="0" fontId="4" fillId="0" borderId="0" xfId="0" applyFont="1" applyFill="1" applyBorder="1" applyAlignment="1" applyProtection="1">
      <alignment horizontal="center" vertical="top" wrapText="1" readingOrder="1"/>
      <protection locked="0"/>
    </xf>
    <xf numFmtId="0" fontId="4" fillId="0" borderId="0" xfId="6" applyFont="1" applyFill="1" applyBorder="1" applyAlignment="1" applyProtection="1">
      <alignment horizontal="center" vertical="top" readingOrder="1"/>
      <protection locked="0"/>
    </xf>
    <xf numFmtId="167" fontId="4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0" fontId="4" fillId="0" borderId="0" xfId="0" applyFont="1" applyFill="1" applyBorder="1" applyAlignment="1" applyProtection="1">
      <alignment horizontal="left" vertical="top" wrapText="1" readingOrder="1"/>
      <protection locked="0"/>
    </xf>
    <xf numFmtId="0" fontId="6" fillId="0" borderId="0" xfId="0" applyFont="1" applyFill="1" applyBorder="1" applyAlignment="1" applyProtection="1">
      <alignment horizontal="left" vertical="top" readingOrder="1"/>
      <protection locked="0"/>
    </xf>
    <xf numFmtId="167" fontId="15" fillId="0" borderId="0" xfId="6" applyNumberFormat="1" applyFont="1" applyBorder="1" applyAlignment="1" applyProtection="1">
      <alignment horizontal="right" vertical="top" readingOrder="1"/>
      <protection locked="0"/>
    </xf>
    <xf numFmtId="0" fontId="15" fillId="0" borderId="0" xfId="6" applyFont="1" applyFill="1" applyBorder="1" applyAlignment="1" applyProtection="1">
      <alignment horizontal="left" vertical="top" readingOrder="1"/>
      <protection locked="0"/>
    </xf>
    <xf numFmtId="167" fontId="15" fillId="0" borderId="0" xfId="0" applyNumberFormat="1" applyFont="1" applyBorder="1" applyAlignment="1" applyProtection="1">
      <alignment horizontal="right" vertical="top" wrapText="1" readingOrder="1"/>
      <protection locked="0"/>
    </xf>
    <xf numFmtId="2" fontId="4" fillId="0" borderId="0" xfId="6" applyNumberFormat="1" applyFont="1" applyFill="1" applyBorder="1" applyAlignment="1" applyProtection="1">
      <alignment vertical="top" readingOrder="1"/>
      <protection locked="0"/>
    </xf>
    <xf numFmtId="0" fontId="12" fillId="0" borderId="7" xfId="6" applyFont="1" applyFill="1" applyBorder="1" applyAlignment="1" applyProtection="1">
      <alignment vertical="top" readingOrder="1"/>
      <protection locked="0"/>
    </xf>
    <xf numFmtId="0" fontId="15" fillId="0" borderId="7" xfId="6" applyFont="1" applyFill="1" applyBorder="1" applyAlignment="1" applyProtection="1">
      <alignment vertical="top" readingOrder="1"/>
      <protection locked="0"/>
    </xf>
    <xf numFmtId="2" fontId="12" fillId="0" borderId="7" xfId="6" applyNumberFormat="1" applyFont="1" applyFill="1" applyBorder="1" applyAlignment="1" applyProtection="1">
      <alignment vertical="top" readingOrder="1"/>
      <protection locked="0"/>
    </xf>
    <xf numFmtId="0" fontId="8" fillId="4" borderId="5" xfId="3" applyFont="1" applyFill="1" applyBorder="1"/>
    <xf numFmtId="0" fontId="7" fillId="0" borderId="5" xfId="3" applyFont="1" applyFill="1" applyBorder="1"/>
    <xf numFmtId="0" fontId="7" fillId="0" borderId="5" xfId="3" applyFill="1" applyBorder="1"/>
    <xf numFmtId="0" fontId="7" fillId="0" borderId="5" xfId="0" applyFont="1" applyBorder="1"/>
    <xf numFmtId="0" fontId="7" fillId="0" borderId="5" xfId="0" applyFont="1" applyFill="1" applyBorder="1"/>
    <xf numFmtId="0" fontId="7" fillId="0" borderId="1" xfId="3" applyNumberFormat="1" applyFill="1" applyBorder="1"/>
    <xf numFmtId="0" fontId="0" fillId="0" borderId="1" xfId="0" applyNumberFormat="1" applyFill="1" applyBorder="1"/>
    <xf numFmtId="168" fontId="11" fillId="0" borderId="0" xfId="5" applyNumberFormat="1" applyFont="1" applyBorder="1"/>
    <xf numFmtId="168" fontId="8" fillId="4" borderId="1" xfId="3" applyNumberFormat="1" applyFont="1" applyFill="1" applyBorder="1"/>
    <xf numFmtId="168" fontId="7" fillId="0" borderId="1" xfId="3" applyNumberFormat="1" applyFill="1" applyBorder="1"/>
    <xf numFmtId="168" fontId="7" fillId="0" borderId="1" xfId="3" applyNumberFormat="1" applyFont="1" applyFill="1" applyBorder="1"/>
    <xf numFmtId="168" fontId="0" fillId="0" borderId="1" xfId="0" applyNumberFormat="1" applyFill="1" applyBorder="1"/>
    <xf numFmtId="168" fontId="7" fillId="0" borderId="1" xfId="0" applyNumberFormat="1" applyFont="1" applyFill="1" applyBorder="1"/>
    <xf numFmtId="168" fontId="7" fillId="0" borderId="0" xfId="3" applyNumberFormat="1"/>
    <xf numFmtId="0" fontId="7" fillId="0" borderId="22" xfId="0" applyFont="1" applyFill="1" applyBorder="1"/>
    <xf numFmtId="14" fontId="7" fillId="0" borderId="23" xfId="0" applyNumberFormat="1" applyFont="1" applyFill="1" applyBorder="1"/>
    <xf numFmtId="0" fontId="7" fillId="0" borderId="23" xfId="0" applyNumberFormat="1" applyFont="1" applyFill="1" applyBorder="1"/>
    <xf numFmtId="0" fontId="7" fillId="0" borderId="23" xfId="0" applyFont="1" applyFill="1" applyBorder="1" applyAlignment="1">
      <alignment wrapText="1"/>
    </xf>
    <xf numFmtId="0" fontId="7" fillId="0" borderId="23" xfId="0" applyFont="1" applyFill="1" applyBorder="1"/>
    <xf numFmtId="166" fontId="0" fillId="0" borderId="23" xfId="0" applyNumberFormat="1" applyFill="1" applyBorder="1"/>
    <xf numFmtId="168" fontId="0" fillId="0" borderId="23" xfId="0" applyNumberFormat="1" applyFill="1" applyBorder="1"/>
    <xf numFmtId="166" fontId="7" fillId="0" borderId="23" xfId="0" applyNumberFormat="1" applyFont="1" applyFill="1" applyBorder="1"/>
    <xf numFmtId="0" fontId="3" fillId="0" borderId="1" xfId="6" applyFont="1" applyFill="1" applyBorder="1" applyAlignment="1">
      <alignment horizontal="left" vertical="top"/>
    </xf>
    <xf numFmtId="0" fontId="3" fillId="0" borderId="0" xfId="7" applyFont="1"/>
    <xf numFmtId="0" fontId="3" fillId="0" borderId="0" xfId="7" applyFont="1" applyFill="1" applyAlignment="1">
      <alignment horizontal="left"/>
    </xf>
    <xf numFmtId="4" fontId="3" fillId="0" borderId="0" xfId="7" applyNumberFormat="1" applyFont="1"/>
    <xf numFmtId="0" fontId="3" fillId="0" borderId="0" xfId="7" applyFont="1" applyFill="1" applyAlignment="1">
      <alignment vertical="top" wrapText="1"/>
    </xf>
    <xf numFmtId="0" fontId="3" fillId="0" borderId="0" xfId="7" applyFont="1" applyAlignment="1">
      <alignment horizontal="left" vertical="top"/>
    </xf>
    <xf numFmtId="0" fontId="1" fillId="0" borderId="0" xfId="7" applyFont="1"/>
    <xf numFmtId="0" fontId="1" fillId="0" borderId="0" xfId="7" applyFont="1" applyBorder="1"/>
    <xf numFmtId="0" fontId="1" fillId="0" borderId="1" xfId="7" applyFont="1" applyBorder="1"/>
    <xf numFmtId="0" fontId="1" fillId="0" borderId="1" xfId="7" applyFont="1" applyFill="1" applyBorder="1" applyAlignment="1">
      <alignment horizontal="left"/>
    </xf>
    <xf numFmtId="4" fontId="1" fillId="0" borderId="2" xfId="7" applyNumberFormat="1" applyFont="1" applyBorder="1"/>
    <xf numFmtId="4" fontId="1" fillId="0" borderId="3" xfId="7" applyNumberFormat="1" applyFont="1" applyBorder="1"/>
    <xf numFmtId="4" fontId="1" fillId="0" borderId="1" xfId="7" applyNumberFormat="1" applyFont="1" applyBorder="1"/>
    <xf numFmtId="4" fontId="1" fillId="0" borderId="1" xfId="7" applyNumberFormat="1" applyFont="1" applyFill="1" applyBorder="1" applyAlignment="1">
      <alignment vertical="top"/>
    </xf>
    <xf numFmtId="0" fontId="1" fillId="0" borderId="1" xfId="7" applyFont="1" applyFill="1" applyBorder="1" applyAlignment="1">
      <alignment vertical="top" wrapText="1"/>
    </xf>
    <xf numFmtId="0" fontId="1" fillId="0" borderId="1" xfId="7" applyFont="1" applyBorder="1" applyAlignment="1">
      <alignment vertical="top"/>
    </xf>
    <xf numFmtId="0" fontId="3" fillId="0" borderId="0" xfId="7" applyFont="1" applyBorder="1"/>
    <xf numFmtId="0" fontId="3" fillId="0" borderId="1" xfId="7" applyFont="1" applyBorder="1"/>
    <xf numFmtId="0" fontId="3" fillId="0" borderId="1" xfId="7" applyFont="1" applyFill="1" applyBorder="1" applyAlignment="1">
      <alignment horizontal="left"/>
    </xf>
    <xf numFmtId="4" fontId="3" fillId="0" borderId="2" xfId="7" applyNumberFormat="1" applyFont="1" applyBorder="1"/>
    <xf numFmtId="4" fontId="3" fillId="0" borderId="3" xfId="7" applyNumberFormat="1" applyFont="1" applyBorder="1"/>
    <xf numFmtId="4" fontId="3" fillId="0" borderId="1" xfId="7" applyNumberFormat="1" applyFont="1" applyBorder="1"/>
    <xf numFmtId="4" fontId="3" fillId="0" borderId="1" xfId="7" applyNumberFormat="1" applyFont="1" applyFill="1" applyBorder="1"/>
    <xf numFmtId="0" fontId="3" fillId="0" borderId="1" xfId="7" applyFont="1" applyFill="1" applyBorder="1" applyAlignment="1">
      <alignment vertical="top" wrapText="1"/>
    </xf>
    <xf numFmtId="0" fontId="3" fillId="0" borderId="1" xfId="7" applyFont="1" applyFill="1" applyBorder="1"/>
    <xf numFmtId="0" fontId="3" fillId="0" borderId="1" xfId="7" quotePrefix="1" applyFont="1" applyFill="1" applyBorder="1" applyAlignment="1">
      <alignment horizontal="left"/>
    </xf>
    <xf numFmtId="0" fontId="3" fillId="0" borderId="1" xfId="7" applyFont="1" applyBorder="1" applyAlignment="1">
      <alignment horizontal="left" vertical="top"/>
    </xf>
    <xf numFmtId="44" fontId="1" fillId="0" borderId="1" xfId="7" applyNumberFormat="1" applyFont="1" applyBorder="1" applyAlignment="1">
      <alignment vertical="top"/>
    </xf>
    <xf numFmtId="0" fontId="3" fillId="0" borderId="0" xfId="7" applyFont="1" applyFill="1" applyBorder="1"/>
    <xf numFmtId="0" fontId="7" fillId="0" borderId="1" xfId="7" applyFont="1" applyFill="1" applyBorder="1" applyAlignment="1">
      <alignment horizontal="left"/>
    </xf>
    <xf numFmtId="0" fontId="3" fillId="0" borderId="0" xfId="7" applyFont="1" applyFill="1"/>
    <xf numFmtId="4" fontId="3" fillId="0" borderId="2" xfId="7" applyNumberFormat="1" applyFont="1" applyFill="1" applyBorder="1"/>
    <xf numFmtId="4" fontId="3" fillId="0" borderId="3" xfId="7" applyNumberFormat="1" applyFont="1" applyFill="1" applyBorder="1"/>
    <xf numFmtId="0" fontId="3" fillId="0" borderId="1" xfId="7" applyFont="1" applyFill="1" applyBorder="1" applyAlignment="1">
      <alignment horizontal="left" vertical="top"/>
    </xf>
    <xf numFmtId="0" fontId="1" fillId="0" borderId="1" xfId="7" applyFont="1" applyFill="1" applyBorder="1" applyAlignment="1">
      <alignment horizontal="left" vertical="top"/>
    </xf>
    <xf numFmtId="0" fontId="2" fillId="0" borderId="1" xfId="7" applyFont="1" applyFill="1" applyBorder="1" applyAlignment="1">
      <alignment vertical="top" wrapText="1"/>
    </xf>
    <xf numFmtId="0" fontId="3" fillId="0" borderId="1" xfId="7" applyFill="1" applyBorder="1" applyAlignment="1">
      <alignment horizontal="left"/>
    </xf>
    <xf numFmtId="0" fontId="1" fillId="0" borderId="1" xfId="7" applyFont="1" applyBorder="1" applyAlignment="1">
      <alignment horizontal="left" vertical="top"/>
    </xf>
    <xf numFmtId="0" fontId="3" fillId="0" borderId="1" xfId="7" quotePrefix="1" applyFill="1" applyBorder="1" applyAlignment="1">
      <alignment horizontal="left"/>
    </xf>
    <xf numFmtId="44" fontId="1" fillId="0" borderId="1" xfId="7" applyNumberFormat="1" applyFont="1" applyFill="1" applyBorder="1" applyAlignment="1">
      <alignment vertical="top"/>
    </xf>
    <xf numFmtId="4" fontId="1" fillId="0" borderId="1" xfId="7" applyNumberFormat="1" applyFont="1" applyFill="1" applyBorder="1"/>
    <xf numFmtId="44" fontId="5" fillId="0" borderId="1" xfId="7" applyNumberFormat="1" applyFont="1" applyFill="1" applyBorder="1" applyAlignment="1">
      <alignment vertical="top"/>
    </xf>
    <xf numFmtId="4" fontId="5" fillId="0" borderId="1" xfId="7" applyNumberFormat="1" applyFont="1" applyFill="1" applyBorder="1" applyAlignment="1">
      <alignment vertical="top"/>
    </xf>
    <xf numFmtId="44" fontId="12" fillId="0" borderId="1" xfId="8" applyNumberFormat="1" applyFont="1" applyFill="1" applyBorder="1" applyAlignment="1">
      <alignment vertical="top"/>
    </xf>
    <xf numFmtId="0" fontId="4" fillId="0" borderId="1" xfId="7" applyFont="1" applyFill="1" applyBorder="1" applyAlignment="1">
      <alignment vertical="top" wrapText="1"/>
    </xf>
    <xf numFmtId="0" fontId="14" fillId="0" borderId="1" xfId="7" applyFont="1" applyFill="1" applyBorder="1" applyAlignment="1">
      <alignment horizontal="left"/>
    </xf>
    <xf numFmtId="0" fontId="1" fillId="0" borderId="0" xfId="7" applyFont="1" applyFill="1"/>
    <xf numFmtId="0" fontId="1" fillId="0" borderId="0" xfId="7" applyFont="1" applyFill="1" applyBorder="1"/>
    <xf numFmtId="0" fontId="1" fillId="0" borderId="1" xfId="7" applyFont="1" applyFill="1" applyBorder="1"/>
    <xf numFmtId="4" fontId="1" fillId="0" borderId="0" xfId="7" applyNumberFormat="1" applyFont="1" applyFill="1" applyBorder="1" applyAlignment="1">
      <alignment horizontal="center" vertical="top"/>
    </xf>
    <xf numFmtId="0" fontId="1" fillId="0" borderId="1" xfId="7" applyFont="1" applyFill="1" applyBorder="1" applyAlignment="1">
      <alignment horizontal="center" vertical="top"/>
    </xf>
    <xf numFmtId="4" fontId="1" fillId="0" borderId="1" xfId="7" applyNumberFormat="1" applyFont="1" applyFill="1" applyBorder="1" applyAlignment="1">
      <alignment horizontal="center" vertical="top"/>
    </xf>
    <xf numFmtId="4" fontId="1" fillId="0" borderId="2" xfId="7" applyNumberFormat="1" applyFont="1" applyBorder="1" applyAlignment="1">
      <alignment horizontal="center" vertical="top"/>
    </xf>
    <xf numFmtId="4" fontId="1" fillId="0" borderId="3" xfId="7" applyNumberFormat="1" applyFont="1" applyBorder="1" applyAlignment="1">
      <alignment horizontal="center" vertical="top"/>
    </xf>
    <xf numFmtId="4" fontId="1" fillId="0" borderId="1" xfId="7" applyNumberFormat="1" applyFont="1" applyBorder="1" applyAlignment="1">
      <alignment horizontal="center" vertical="top"/>
    </xf>
    <xf numFmtId="0" fontId="1" fillId="0" borderId="1" xfId="7" applyFont="1" applyFill="1" applyBorder="1" applyAlignment="1">
      <alignment horizontal="center" vertical="top" wrapText="1"/>
    </xf>
    <xf numFmtId="0" fontId="3" fillId="0" borderId="0" xfId="7" applyFont="1" applyAlignment="1">
      <alignment vertical="top"/>
    </xf>
    <xf numFmtId="0" fontId="1" fillId="2" borderId="0" xfId="7" applyFont="1" applyFill="1" applyAlignment="1">
      <alignment vertical="top"/>
    </xf>
    <xf numFmtId="4" fontId="1" fillId="0" borderId="0" xfId="7" applyNumberFormat="1" applyFont="1" applyAlignment="1">
      <alignment horizontal="center"/>
    </xf>
    <xf numFmtId="0" fontId="0" fillId="0" borderId="1" xfId="7" applyFont="1" applyFill="1" applyBorder="1" applyAlignment="1">
      <alignment horizontal="left"/>
    </xf>
    <xf numFmtId="165" fontId="1" fillId="0" borderId="0" xfId="9" applyNumberFormat="1" applyFont="1"/>
    <xf numFmtId="14" fontId="0" fillId="0" borderId="0" xfId="0" applyNumberFormat="1"/>
    <xf numFmtId="169" fontId="4" fillId="0" borderId="0" xfId="0" applyNumberFormat="1" applyFont="1"/>
    <xf numFmtId="165" fontId="0" fillId="0" borderId="0" xfId="9" applyNumberFormat="1" applyFont="1"/>
    <xf numFmtId="165" fontId="4" fillId="0" borderId="0" xfId="9" applyNumberFormat="1" applyFont="1"/>
    <xf numFmtId="169" fontId="4" fillId="0" borderId="0" xfId="0" applyNumberFormat="1" applyFont="1" applyAlignment="1">
      <alignment vertical="center"/>
    </xf>
    <xf numFmtId="4" fontId="0" fillId="0" borderId="0" xfId="0" applyNumberFormat="1"/>
    <xf numFmtId="165" fontId="0" fillId="0" borderId="0" xfId="0" applyNumberFormat="1"/>
    <xf numFmtId="44" fontId="7" fillId="0" borderId="0" xfId="1" applyFont="1"/>
    <xf numFmtId="0" fontId="0" fillId="0" borderId="1" xfId="7" applyFont="1" applyFill="1" applyBorder="1"/>
    <xf numFmtId="169" fontId="1" fillId="0" borderId="0" xfId="0" applyNumberFormat="1" applyFont="1"/>
    <xf numFmtId="0" fontId="0" fillId="0" borderId="1" xfId="7" applyFont="1" applyFill="1" applyBorder="1" applyAlignment="1">
      <alignment vertical="top" wrapText="1"/>
    </xf>
    <xf numFmtId="167" fontId="15" fillId="0" borderId="0" xfId="0" applyNumberFormat="1" applyFont="1" applyFill="1" applyBorder="1" applyAlignment="1" applyProtection="1">
      <alignment horizontal="right" vertical="top" wrapText="1" readingOrder="1"/>
      <protection locked="0"/>
    </xf>
    <xf numFmtId="4" fontId="0" fillId="0" borderId="0" xfId="0" applyNumberFormat="1" applyFont="1" applyFill="1" applyBorder="1"/>
    <xf numFmtId="4" fontId="0" fillId="0" borderId="7" xfId="0" applyNumberFormat="1" applyFont="1" applyBorder="1"/>
    <xf numFmtId="4" fontId="0" fillId="0" borderId="7" xfId="0" applyNumberFormat="1" applyFont="1" applyFill="1" applyBorder="1"/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0" fillId="0" borderId="0" xfId="3" applyFont="1" applyBorder="1" applyAlignment="1">
      <alignment horizontal="center" vertical="justify"/>
    </xf>
  </cellXfs>
  <cellStyles count="10">
    <cellStyle name="Komma 2" xfId="4" xr:uid="{00000000-0005-0000-0000-000001000000}"/>
    <cellStyle name="Komma 3" xfId="5" xr:uid="{00000000-0005-0000-0000-000002000000}"/>
    <cellStyle name="Milliers" xfId="9" builtinId="3"/>
    <cellStyle name="Monétaire" xfId="1" builtinId="4"/>
    <cellStyle name="Normal" xfId="0" builtinId="0"/>
    <cellStyle name="Pourcentage" xfId="2" builtinId="5"/>
    <cellStyle name="Standaard 2" xfId="3" xr:uid="{00000000-0005-0000-0000-000005000000}"/>
    <cellStyle name="Standaard 3" xfId="6" xr:uid="{00000000-0005-0000-0000-000006000000}"/>
    <cellStyle name="Standaard 3 2" xfId="7" xr:uid="{00000000-0005-0000-0000-000007000000}"/>
    <cellStyle name="Valuta 2" xfId="8" xr:uid="{00000000-0005-0000-0000-000009000000}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-* #,##0.00\ [$RWF]_-;\-* #,##0.00\ [$RWF]_-;_-* &quot;-&quot;??\ [$RWF]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-* #,##0.00\ [$RWF]_-;\-* #,##0.00\ [$RWF]_-;_-* &quot;-&quot;??\ [$RWF]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8" formatCode="#,##0.00\ &quot;€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8" formatCode="#,##0.00\ &quot;€&quot;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_-* #,##0.00\ [$RWF]_-;\-* #,##0.00\ [$RWF]_-;_-* &quot;-&quot;??\ [$RWF]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6" formatCode="_-* #,##0.00\ [$RWF]_-;\-* #,##0.00\ [$RWF]_-;_-* &quot;-&quot;??\ [$RWF]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70" formatCode="d/mm/yy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-* #,##0.00\ [$RWF]_-;\-* #,##0.00\ [$RWF]_-;_-* &quot;-&quot;??\ [$RWF]_-;_-@_-"/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A4:M306" totalsRowShown="0" headerRowDxfId="13" tableBorderDxfId="12" headerRowCellStyle="Standaard 2">
  <autoFilter ref="A4:M306" xr:uid="{00000000-0009-0000-0100-000001000000}"/>
  <tableColumns count="13">
    <tableColumn id="1" xr3:uid="{00000000-0010-0000-0000-000001000000}" name="Reference" dataDxfId="11"/>
    <tableColumn id="2" xr3:uid="{00000000-0010-0000-0000-000002000000}" name="Voucher date" dataDxfId="10"/>
    <tableColumn id="3" xr3:uid="{00000000-0010-0000-0000-000003000000}" name="Voucher number" dataDxfId="9"/>
    <tableColumn id="4" xr3:uid="{00000000-0010-0000-0000-000004000000}" name="Description expense" dataDxfId="8"/>
    <tableColumn id="5" xr3:uid="{00000000-0010-0000-0000-000005000000}" name="Supplier" dataDxfId="7"/>
    <tableColumn id="6" xr3:uid="{00000000-0010-0000-0000-000006000000}" name="Budget line" dataDxfId="6"/>
    <tableColumn id="7" xr3:uid="{00000000-0010-0000-0000-000007000000}" name="amount (RWF)" dataDxfId="5"/>
    <tableColumn id="12" xr3:uid="{00000000-0010-0000-0000-00000C000000}" name="Exchange rate" dataDxfId="4"/>
    <tableColumn id="11" xr3:uid="{00000000-0010-0000-0000-00000B000000}" name="amount (EUR)" dataDxfId="3">
      <calculatedColumnFormula>Tabel1[[#This Row],[amount (RWF)]]/Tabel1[[#This Row],[Exchange rate]]</calculatedColumnFormula>
    </tableColumn>
    <tableColumn id="13" xr3:uid="{00000000-0010-0000-0000-00000D000000}" name="Cost GFGT" dataDxfId="2">
      <calculatedColumnFormula>Tabel1[[#This Row],[amount (EUR)]]</calculatedColumnFormula>
    </tableColumn>
    <tableColumn id="8" xr3:uid="{00000000-0010-0000-0000-000008000000}" name="Owner" dataDxfId="1"/>
    <tableColumn id="9" xr3:uid="{00000000-0010-0000-0000-000009000000}" name="Scan" dataDxfId="0"/>
    <tableColumn id="10" xr3:uid="{00000000-0010-0000-0000-00000A000000}" name="Code GFGT" dataCellStyle="Standaard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9"/>
  <sheetViews>
    <sheetView topLeftCell="A76" zoomScaleNormal="100" workbookViewId="0">
      <selection activeCell="I97" sqref="I97"/>
    </sheetView>
  </sheetViews>
  <sheetFormatPr baseColWidth="10" defaultColWidth="8.81640625" defaultRowHeight="14.5" x14ac:dyDescent="0.35"/>
  <cols>
    <col min="1" max="1" width="13.7265625" style="13" customWidth="1"/>
    <col min="2" max="2" width="61.26953125" style="6" customWidth="1"/>
    <col min="3" max="3" width="20.1796875" style="2" customWidth="1"/>
    <col min="4" max="4" width="18.453125" style="2" customWidth="1"/>
    <col min="5" max="5" width="17.81640625" style="2" customWidth="1"/>
    <col min="6" max="6" width="19.26953125" style="2" customWidth="1"/>
    <col min="7" max="16384" width="8.81640625" style="1"/>
  </cols>
  <sheetData>
    <row r="1" spans="1:6" x14ac:dyDescent="0.35">
      <c r="A1" s="10" t="s">
        <v>28</v>
      </c>
    </row>
    <row r="2" spans="1:6" x14ac:dyDescent="0.35">
      <c r="A2" s="10" t="s">
        <v>29</v>
      </c>
    </row>
    <row r="3" spans="1:6" x14ac:dyDescent="0.35">
      <c r="A3" s="10" t="s">
        <v>30</v>
      </c>
    </row>
    <row r="4" spans="1:6" x14ac:dyDescent="0.35">
      <c r="A4" s="16" t="s">
        <v>0</v>
      </c>
      <c r="B4" s="50" t="s">
        <v>23</v>
      </c>
      <c r="C4" s="58" t="s">
        <v>85</v>
      </c>
      <c r="D4" s="58" t="s">
        <v>38</v>
      </c>
      <c r="E4" s="58" t="s">
        <v>39</v>
      </c>
      <c r="F4" s="58" t="s">
        <v>1</v>
      </c>
    </row>
    <row r="5" spans="1:6" x14ac:dyDescent="0.35">
      <c r="A5" s="16">
        <v>1</v>
      </c>
      <c r="B5" s="9" t="s">
        <v>6</v>
      </c>
      <c r="C5" s="21"/>
      <c r="D5" s="21"/>
      <c r="E5" s="21"/>
      <c r="F5" s="7"/>
    </row>
    <row r="6" spans="1:6" x14ac:dyDescent="0.35">
      <c r="A6" s="16" t="s">
        <v>109</v>
      </c>
      <c r="B6" s="9" t="s">
        <v>14</v>
      </c>
      <c r="C6" s="3"/>
      <c r="D6" s="21"/>
      <c r="E6" s="21"/>
      <c r="F6" s="7"/>
    </row>
    <row r="7" spans="1:6" x14ac:dyDescent="0.35">
      <c r="A7" s="12" t="s">
        <v>33</v>
      </c>
      <c r="B7" s="14" t="s">
        <v>31</v>
      </c>
      <c r="C7" s="7">
        <v>200</v>
      </c>
      <c r="D7" s="8">
        <v>0.5</v>
      </c>
      <c r="E7" s="8">
        <v>0.5</v>
      </c>
      <c r="F7" s="7">
        <f>C7*D7+C7*E7</f>
        <v>200</v>
      </c>
    </row>
    <row r="8" spans="1:6" x14ac:dyDescent="0.35">
      <c r="A8" s="12" t="s">
        <v>34</v>
      </c>
      <c r="B8" s="14" t="s">
        <v>32</v>
      </c>
      <c r="C8" s="7">
        <v>1000</v>
      </c>
      <c r="D8" s="8">
        <v>0.5</v>
      </c>
      <c r="E8" s="8">
        <v>0.5</v>
      </c>
      <c r="F8" s="7">
        <f>C8*D8+C8*E8</f>
        <v>1000</v>
      </c>
    </row>
    <row r="9" spans="1:6" x14ac:dyDescent="0.35">
      <c r="A9" s="21" t="s">
        <v>149</v>
      </c>
      <c r="B9" s="9" t="s">
        <v>14</v>
      </c>
      <c r="C9" s="3"/>
      <c r="D9" s="21"/>
      <c r="E9" s="21"/>
      <c r="F9" s="3">
        <f>SUM(F7:F8)</f>
        <v>1200</v>
      </c>
    </row>
    <row r="10" spans="1:6" x14ac:dyDescent="0.35">
      <c r="A10" s="21"/>
      <c r="B10" s="9"/>
      <c r="C10" s="3"/>
      <c r="D10" s="21"/>
      <c r="E10" s="21"/>
      <c r="F10" s="3"/>
    </row>
    <row r="11" spans="1:6" s="15" customFormat="1" x14ac:dyDescent="0.35">
      <c r="A11" s="16" t="s">
        <v>110</v>
      </c>
      <c r="B11" s="9" t="s">
        <v>9</v>
      </c>
      <c r="C11" s="3"/>
      <c r="D11" s="21"/>
      <c r="E11" s="21"/>
      <c r="F11" s="3"/>
    </row>
    <row r="12" spans="1:6" s="15" customFormat="1" x14ac:dyDescent="0.35">
      <c r="A12" s="16" t="s">
        <v>111</v>
      </c>
      <c r="B12" s="9" t="s">
        <v>19</v>
      </c>
      <c r="C12" s="7"/>
      <c r="D12" s="17"/>
      <c r="E12" s="17"/>
      <c r="F12" s="3"/>
    </row>
    <row r="13" spans="1:6" s="15" customFormat="1" ht="15" customHeight="1" x14ac:dyDescent="0.35">
      <c r="A13" s="12" t="s">
        <v>41</v>
      </c>
      <c r="B13" s="14" t="s">
        <v>35</v>
      </c>
      <c r="C13" s="7">
        <v>8400</v>
      </c>
      <c r="D13" s="8">
        <v>0.2</v>
      </c>
      <c r="E13" s="8">
        <v>0.2</v>
      </c>
      <c r="F13" s="7">
        <f>C13*D13+C13*E13</f>
        <v>3360</v>
      </c>
    </row>
    <row r="14" spans="1:6" s="15" customFormat="1" x14ac:dyDescent="0.35">
      <c r="A14" s="12" t="s">
        <v>42</v>
      </c>
      <c r="B14" s="14" t="s">
        <v>36</v>
      </c>
      <c r="C14" s="7">
        <v>8400</v>
      </c>
      <c r="D14" s="8">
        <v>0.2</v>
      </c>
      <c r="E14" s="8">
        <v>0.2</v>
      </c>
      <c r="F14" s="7">
        <f>C14*D14+C14*E14</f>
        <v>3360</v>
      </c>
    </row>
    <row r="15" spans="1:6" s="15" customFormat="1" x14ac:dyDescent="0.35">
      <c r="A15" s="12" t="s">
        <v>43</v>
      </c>
      <c r="B15" s="14" t="s">
        <v>37</v>
      </c>
      <c r="C15" s="7">
        <v>6000</v>
      </c>
      <c r="D15" s="8">
        <v>0.2</v>
      </c>
      <c r="E15" s="8">
        <v>0.2</v>
      </c>
      <c r="F15" s="7">
        <f>C15*D15+C15*E15</f>
        <v>2400</v>
      </c>
    </row>
    <row r="16" spans="1:6" x14ac:dyDescent="0.35">
      <c r="A16" s="21" t="s">
        <v>11</v>
      </c>
      <c r="B16" s="9" t="s">
        <v>40</v>
      </c>
      <c r="C16" s="7"/>
      <c r="D16" s="8"/>
      <c r="E16" s="8"/>
      <c r="F16" s="3">
        <f>SUM(F13:F15)</f>
        <v>9120</v>
      </c>
    </row>
    <row r="17" spans="1:6" x14ac:dyDescent="0.35">
      <c r="A17" s="16" t="s">
        <v>112</v>
      </c>
      <c r="B17" s="9" t="s">
        <v>22</v>
      </c>
      <c r="C17" s="7"/>
      <c r="D17" s="17"/>
      <c r="E17" s="17"/>
      <c r="F17" s="3"/>
    </row>
    <row r="18" spans="1:6" x14ac:dyDescent="0.35">
      <c r="A18" s="12" t="s">
        <v>44</v>
      </c>
      <c r="B18" s="18" t="s">
        <v>55</v>
      </c>
      <c r="C18" s="19">
        <v>5000</v>
      </c>
      <c r="D18" s="20">
        <v>0.05</v>
      </c>
      <c r="E18" s="20">
        <v>0.05</v>
      </c>
      <c r="F18" s="7">
        <f>C18*D18+C18*E18</f>
        <v>500</v>
      </c>
    </row>
    <row r="19" spans="1:6" x14ac:dyDescent="0.35">
      <c r="A19" s="12" t="s">
        <v>45</v>
      </c>
      <c r="B19" s="18" t="s">
        <v>56</v>
      </c>
      <c r="C19" s="19">
        <v>3000</v>
      </c>
      <c r="D19" s="20">
        <v>0.05</v>
      </c>
      <c r="E19" s="20">
        <v>0.05</v>
      </c>
      <c r="F19" s="7">
        <f t="shared" ref="F19:F27" si="0">C19*D19+C19*E19</f>
        <v>300</v>
      </c>
    </row>
    <row r="20" spans="1:6" x14ac:dyDescent="0.35">
      <c r="A20" s="12" t="s">
        <v>46</v>
      </c>
      <c r="B20" s="18" t="s">
        <v>57</v>
      </c>
      <c r="C20" s="19">
        <v>500</v>
      </c>
      <c r="D20" s="20">
        <v>0.05</v>
      </c>
      <c r="E20" s="20">
        <v>0.05</v>
      </c>
      <c r="F20" s="7">
        <f t="shared" si="0"/>
        <v>50</v>
      </c>
    </row>
    <row r="21" spans="1:6" x14ac:dyDescent="0.35">
      <c r="A21" s="12" t="s">
        <v>47</v>
      </c>
      <c r="B21" s="18" t="s">
        <v>58</v>
      </c>
      <c r="C21" s="19">
        <v>3500</v>
      </c>
      <c r="D21" s="20">
        <v>0.05</v>
      </c>
      <c r="E21" s="20">
        <v>0.05</v>
      </c>
      <c r="F21" s="7">
        <f t="shared" si="0"/>
        <v>350</v>
      </c>
    </row>
    <row r="22" spans="1:6" x14ac:dyDescent="0.35">
      <c r="A22" s="12" t="s">
        <v>48</v>
      </c>
      <c r="B22" s="18" t="s">
        <v>65</v>
      </c>
      <c r="C22" s="19">
        <v>3500</v>
      </c>
      <c r="D22" s="20">
        <v>0.05</v>
      </c>
      <c r="E22" s="20">
        <v>0.05</v>
      </c>
      <c r="F22" s="7">
        <f t="shared" si="0"/>
        <v>350</v>
      </c>
    </row>
    <row r="23" spans="1:6" x14ac:dyDescent="0.35">
      <c r="A23" s="12" t="s">
        <v>49</v>
      </c>
      <c r="B23" s="18" t="s">
        <v>59</v>
      </c>
      <c r="C23" s="19">
        <v>2000</v>
      </c>
      <c r="D23" s="20">
        <v>0.05</v>
      </c>
      <c r="E23" s="20">
        <v>0.05</v>
      </c>
      <c r="F23" s="7">
        <f t="shared" si="0"/>
        <v>200</v>
      </c>
    </row>
    <row r="24" spans="1:6" x14ac:dyDescent="0.35">
      <c r="A24" s="12" t="s">
        <v>50</v>
      </c>
      <c r="B24" s="18" t="s">
        <v>60</v>
      </c>
      <c r="C24" s="19">
        <v>20000</v>
      </c>
      <c r="D24" s="20">
        <v>0.05</v>
      </c>
      <c r="E24" s="20">
        <v>0.05</v>
      </c>
      <c r="F24" s="7">
        <f t="shared" si="0"/>
        <v>2000</v>
      </c>
    </row>
    <row r="25" spans="1:6" x14ac:dyDescent="0.35">
      <c r="A25" s="12" t="s">
        <v>51</v>
      </c>
      <c r="B25" s="18" t="s">
        <v>61</v>
      </c>
      <c r="C25" s="19">
        <v>8000</v>
      </c>
      <c r="D25" s="20">
        <v>0.05</v>
      </c>
      <c r="E25" s="20">
        <v>0.05</v>
      </c>
      <c r="F25" s="7">
        <f t="shared" si="0"/>
        <v>800</v>
      </c>
    </row>
    <row r="26" spans="1:6" x14ac:dyDescent="0.35">
      <c r="A26" s="12" t="s">
        <v>52</v>
      </c>
      <c r="B26" s="18" t="s">
        <v>62</v>
      </c>
      <c r="C26" s="19">
        <v>7500</v>
      </c>
      <c r="D26" s="20">
        <v>0.05</v>
      </c>
      <c r="E26" s="20">
        <v>0.05</v>
      </c>
      <c r="F26" s="7">
        <f t="shared" si="0"/>
        <v>750</v>
      </c>
    </row>
    <row r="27" spans="1:6" x14ac:dyDescent="0.35">
      <c r="A27" s="12" t="s">
        <v>53</v>
      </c>
      <c r="B27" s="18" t="s">
        <v>63</v>
      </c>
      <c r="C27" s="19">
        <v>10000</v>
      </c>
      <c r="D27" s="20">
        <v>0.05</v>
      </c>
      <c r="E27" s="20">
        <v>0.05</v>
      </c>
      <c r="F27" s="7">
        <f t="shared" si="0"/>
        <v>1000</v>
      </c>
    </row>
    <row r="28" spans="1:6" x14ac:dyDescent="0.35">
      <c r="A28" s="12" t="s">
        <v>54</v>
      </c>
      <c r="B28" s="18" t="s">
        <v>64</v>
      </c>
      <c r="C28" s="19">
        <v>10000</v>
      </c>
      <c r="D28" s="20">
        <v>0.05</v>
      </c>
      <c r="E28" s="20">
        <v>0.05</v>
      </c>
      <c r="F28" s="7">
        <v>1026</v>
      </c>
    </row>
    <row r="29" spans="1:6" x14ac:dyDescent="0.35">
      <c r="A29" s="21" t="s">
        <v>11</v>
      </c>
      <c r="B29" s="9" t="s">
        <v>22</v>
      </c>
      <c r="C29" s="78"/>
      <c r="D29" s="20"/>
      <c r="E29" s="20"/>
      <c r="F29" s="51">
        <f>SUM(F18:F28)</f>
        <v>7326</v>
      </c>
    </row>
    <row r="30" spans="1:6" x14ac:dyDescent="0.35">
      <c r="A30" s="16" t="s">
        <v>113</v>
      </c>
      <c r="B30" s="9" t="s">
        <v>20</v>
      </c>
      <c r="C30" s="7"/>
      <c r="D30" s="17"/>
      <c r="E30" s="17"/>
      <c r="F30" s="3"/>
    </row>
    <row r="31" spans="1:6" x14ac:dyDescent="0.35">
      <c r="A31" s="12" t="s">
        <v>69</v>
      </c>
      <c r="B31" s="14" t="s">
        <v>57</v>
      </c>
      <c r="C31" s="7">
        <v>420</v>
      </c>
      <c r="D31" s="79">
        <v>0.25</v>
      </c>
      <c r="E31" s="79">
        <v>0.25</v>
      </c>
      <c r="F31" s="7">
        <f>C31*D31+C31*E31</f>
        <v>210</v>
      </c>
    </row>
    <row r="32" spans="1:6" x14ac:dyDescent="0.35">
      <c r="A32" s="12" t="s">
        <v>70</v>
      </c>
      <c r="B32" s="14" t="s">
        <v>58</v>
      </c>
      <c r="C32" s="7">
        <v>320</v>
      </c>
      <c r="D32" s="79">
        <v>0.25</v>
      </c>
      <c r="E32" s="79">
        <v>0.25</v>
      </c>
      <c r="F32" s="7">
        <f t="shared" ref="F32:F38" si="1">C32*D32+C32*E32</f>
        <v>160</v>
      </c>
    </row>
    <row r="33" spans="1:6" x14ac:dyDescent="0.35">
      <c r="A33" s="12" t="s">
        <v>71</v>
      </c>
      <c r="B33" s="14" t="s">
        <v>59</v>
      </c>
      <c r="C33" s="7">
        <v>200</v>
      </c>
      <c r="D33" s="79">
        <v>0.25</v>
      </c>
      <c r="E33" s="79">
        <v>0.25</v>
      </c>
      <c r="F33" s="7">
        <f t="shared" si="1"/>
        <v>100</v>
      </c>
    </row>
    <row r="34" spans="1:6" x14ac:dyDescent="0.35">
      <c r="A34" s="12" t="s">
        <v>72</v>
      </c>
      <c r="B34" s="14" t="s">
        <v>60</v>
      </c>
      <c r="C34" s="7">
        <v>900</v>
      </c>
      <c r="D34" s="79">
        <v>0.25</v>
      </c>
      <c r="E34" s="79">
        <v>0.25</v>
      </c>
      <c r="F34" s="7">
        <f t="shared" si="1"/>
        <v>450</v>
      </c>
    </row>
    <row r="35" spans="1:6" x14ac:dyDescent="0.35">
      <c r="A35" s="12" t="s">
        <v>73</v>
      </c>
      <c r="B35" s="14" t="s">
        <v>66</v>
      </c>
      <c r="C35" s="7">
        <v>2200</v>
      </c>
      <c r="D35" s="79">
        <v>0.25</v>
      </c>
      <c r="E35" s="79">
        <v>0.25</v>
      </c>
      <c r="F35" s="7">
        <f t="shared" si="1"/>
        <v>1100</v>
      </c>
    </row>
    <row r="36" spans="1:6" x14ac:dyDescent="0.35">
      <c r="A36" s="12" t="s">
        <v>74</v>
      </c>
      <c r="B36" s="14" t="s">
        <v>63</v>
      </c>
      <c r="C36" s="7">
        <v>300</v>
      </c>
      <c r="D36" s="79">
        <v>0.25</v>
      </c>
      <c r="E36" s="79">
        <v>0.25</v>
      </c>
      <c r="F36" s="7">
        <f t="shared" si="1"/>
        <v>150</v>
      </c>
    </row>
    <row r="37" spans="1:6" x14ac:dyDescent="0.35">
      <c r="A37" s="12" t="s">
        <v>75</v>
      </c>
      <c r="B37" s="14" t="s">
        <v>67</v>
      </c>
      <c r="C37" s="7">
        <v>1600</v>
      </c>
      <c r="D37" s="79">
        <v>0.25</v>
      </c>
      <c r="E37" s="79">
        <v>0.25</v>
      </c>
      <c r="F37" s="7">
        <f t="shared" si="1"/>
        <v>800</v>
      </c>
    </row>
    <row r="38" spans="1:6" x14ac:dyDescent="0.35">
      <c r="A38" s="12" t="s">
        <v>76</v>
      </c>
      <c r="B38" s="14" t="s">
        <v>68</v>
      </c>
      <c r="C38" s="7">
        <v>500</v>
      </c>
      <c r="D38" s="79">
        <v>0.25</v>
      </c>
      <c r="E38" s="79">
        <v>0.25</v>
      </c>
      <c r="F38" s="7">
        <f t="shared" si="1"/>
        <v>250</v>
      </c>
    </row>
    <row r="39" spans="1:6" x14ac:dyDescent="0.35">
      <c r="A39" s="21" t="s">
        <v>11</v>
      </c>
      <c r="B39" s="9" t="s">
        <v>20</v>
      </c>
      <c r="C39" s="3"/>
      <c r="D39" s="21"/>
      <c r="E39" s="21"/>
      <c r="F39" s="3">
        <f>SUM(F31:F38)</f>
        <v>3220</v>
      </c>
    </row>
    <row r="40" spans="1:6" x14ac:dyDescent="0.35">
      <c r="A40" s="16" t="s">
        <v>114</v>
      </c>
      <c r="B40" s="9" t="s">
        <v>21</v>
      </c>
      <c r="C40" s="7"/>
      <c r="D40" s="17"/>
      <c r="E40" s="17"/>
      <c r="F40" s="3"/>
    </row>
    <row r="41" spans="1:6" x14ac:dyDescent="0.35">
      <c r="A41" s="12" t="s">
        <v>77</v>
      </c>
      <c r="B41" s="18" t="s">
        <v>57</v>
      </c>
      <c r="C41" s="19">
        <v>390</v>
      </c>
      <c r="D41" s="80">
        <v>0.2</v>
      </c>
      <c r="E41" s="80">
        <v>0.2</v>
      </c>
      <c r="F41" s="7">
        <f>C41*D41+C41*E41</f>
        <v>156</v>
      </c>
    </row>
    <row r="42" spans="1:6" x14ac:dyDescent="0.35">
      <c r="A42" s="12" t="s">
        <v>78</v>
      </c>
      <c r="B42" s="18" t="s">
        <v>58</v>
      </c>
      <c r="C42" s="19">
        <v>335</v>
      </c>
      <c r="D42" s="80">
        <v>0.2</v>
      </c>
      <c r="E42" s="80">
        <v>0.2</v>
      </c>
      <c r="F42" s="7">
        <f t="shared" ref="F42:F48" si="2">C42*D42+C42*E42</f>
        <v>134</v>
      </c>
    </row>
    <row r="43" spans="1:6" x14ac:dyDescent="0.35">
      <c r="A43" s="12" t="s">
        <v>79</v>
      </c>
      <c r="B43" s="18" t="s">
        <v>59</v>
      </c>
      <c r="C43" s="19">
        <v>200</v>
      </c>
      <c r="D43" s="80">
        <v>0.2</v>
      </c>
      <c r="E43" s="80">
        <v>0.2</v>
      </c>
      <c r="F43" s="7">
        <f t="shared" si="2"/>
        <v>80</v>
      </c>
    </row>
    <row r="44" spans="1:6" x14ac:dyDescent="0.35">
      <c r="A44" s="12" t="s">
        <v>80</v>
      </c>
      <c r="B44" s="18" t="s">
        <v>60</v>
      </c>
      <c r="C44" s="19">
        <v>900</v>
      </c>
      <c r="D44" s="80">
        <v>0.2</v>
      </c>
      <c r="E44" s="80">
        <v>0.2</v>
      </c>
      <c r="F44" s="7">
        <f t="shared" si="2"/>
        <v>360</v>
      </c>
    </row>
    <row r="45" spans="1:6" x14ac:dyDescent="0.35">
      <c r="A45" s="12" t="s">
        <v>81</v>
      </c>
      <c r="B45" s="18" t="s">
        <v>66</v>
      </c>
      <c r="C45" s="19">
        <v>2200</v>
      </c>
      <c r="D45" s="80">
        <v>0.2</v>
      </c>
      <c r="E45" s="80">
        <v>0.2</v>
      </c>
      <c r="F45" s="7">
        <f t="shared" si="2"/>
        <v>880</v>
      </c>
    </row>
    <row r="46" spans="1:6" x14ac:dyDescent="0.35">
      <c r="A46" s="12" t="s">
        <v>82</v>
      </c>
      <c r="B46" s="18" t="s">
        <v>63</v>
      </c>
      <c r="C46" s="19">
        <v>300</v>
      </c>
      <c r="D46" s="80">
        <v>0.2</v>
      </c>
      <c r="E46" s="80">
        <v>0.2</v>
      </c>
      <c r="F46" s="7">
        <f t="shared" si="2"/>
        <v>120</v>
      </c>
    </row>
    <row r="47" spans="1:6" x14ac:dyDescent="0.35">
      <c r="A47" s="12" t="s">
        <v>83</v>
      </c>
      <c r="B47" s="18" t="s">
        <v>67</v>
      </c>
      <c r="C47" s="19">
        <v>620</v>
      </c>
      <c r="D47" s="80">
        <v>0.2</v>
      </c>
      <c r="E47" s="80">
        <v>0.2</v>
      </c>
      <c r="F47" s="7">
        <f t="shared" si="2"/>
        <v>248</v>
      </c>
    </row>
    <row r="48" spans="1:6" x14ac:dyDescent="0.35">
      <c r="A48" s="12" t="s">
        <v>84</v>
      </c>
      <c r="B48" s="18" t="s">
        <v>68</v>
      </c>
      <c r="C48" s="19">
        <v>500</v>
      </c>
      <c r="D48" s="80">
        <v>0.2</v>
      </c>
      <c r="E48" s="80">
        <v>0.2</v>
      </c>
      <c r="F48" s="7">
        <f t="shared" si="2"/>
        <v>200</v>
      </c>
    </row>
    <row r="49" spans="1:7" x14ac:dyDescent="0.35">
      <c r="A49" s="21" t="s">
        <v>11</v>
      </c>
      <c r="B49" s="9" t="s">
        <v>21</v>
      </c>
      <c r="C49" s="51"/>
      <c r="D49" s="81"/>
      <c r="E49" s="81"/>
      <c r="F49" s="51">
        <f>SUM(F41:F48)</f>
        <v>2178</v>
      </c>
    </row>
    <row r="50" spans="1:7" x14ac:dyDescent="0.35">
      <c r="A50" s="21"/>
      <c r="B50" s="9"/>
      <c r="C50" s="51"/>
      <c r="D50" s="81"/>
      <c r="E50" s="81"/>
      <c r="F50" s="51"/>
    </row>
    <row r="51" spans="1:7" x14ac:dyDescent="0.35">
      <c r="A51" s="21" t="s">
        <v>150</v>
      </c>
      <c r="B51" s="9" t="s">
        <v>9</v>
      </c>
      <c r="C51" s="3"/>
      <c r="D51" s="21"/>
      <c r="E51" s="21"/>
      <c r="F51" s="3">
        <f>SUM(F16,F29,F39,F49)</f>
        <v>21844</v>
      </c>
    </row>
    <row r="52" spans="1:7" x14ac:dyDescent="0.35">
      <c r="A52" s="21"/>
      <c r="B52" s="9"/>
      <c r="C52" s="3"/>
      <c r="D52" s="21"/>
      <c r="E52" s="21"/>
      <c r="F52" s="3"/>
    </row>
    <row r="53" spans="1:7" x14ac:dyDescent="0.35">
      <c r="A53" s="16" t="s">
        <v>108</v>
      </c>
      <c r="B53" s="9" t="s">
        <v>10</v>
      </c>
      <c r="C53" s="3"/>
      <c r="D53" s="21"/>
      <c r="E53" s="21"/>
      <c r="F53" s="7"/>
    </row>
    <row r="54" spans="1:7" x14ac:dyDescent="0.35">
      <c r="A54" s="16" t="s">
        <v>107</v>
      </c>
      <c r="B54" s="9" t="s">
        <v>24</v>
      </c>
      <c r="C54" s="7"/>
      <c r="D54" s="17"/>
      <c r="E54" s="17"/>
      <c r="F54" s="7"/>
      <c r="G54" s="28"/>
    </row>
    <row r="55" spans="1:7" x14ac:dyDescent="0.35">
      <c r="A55" s="12" t="s">
        <v>87</v>
      </c>
      <c r="B55" s="18" t="s">
        <v>158</v>
      </c>
      <c r="C55" s="19">
        <v>500</v>
      </c>
      <c r="D55" s="20">
        <v>1</v>
      </c>
      <c r="E55" s="20">
        <v>1</v>
      </c>
      <c r="F55" s="7">
        <f t="shared" ref="F55:F89" si="3">C55*D55+C55*E55</f>
        <v>1000</v>
      </c>
      <c r="G55" s="28"/>
    </row>
    <row r="56" spans="1:7" ht="45" customHeight="1" x14ac:dyDescent="0.35">
      <c r="A56" s="12" t="s">
        <v>88</v>
      </c>
      <c r="B56" s="18" t="s">
        <v>163</v>
      </c>
      <c r="C56" s="19">
        <f>800*2</f>
        <v>1600</v>
      </c>
      <c r="D56" s="20">
        <v>1</v>
      </c>
      <c r="E56" s="20">
        <v>1</v>
      </c>
      <c r="F56" s="7">
        <f t="shared" si="3"/>
        <v>3200</v>
      </c>
      <c r="G56" s="28"/>
    </row>
    <row r="57" spans="1:7" ht="29" x14ac:dyDescent="0.35">
      <c r="A57" s="12" t="s">
        <v>89</v>
      </c>
      <c r="B57" s="18" t="s">
        <v>162</v>
      </c>
      <c r="C57" s="19">
        <f>23*50</f>
        <v>1150</v>
      </c>
      <c r="D57" s="20">
        <v>1</v>
      </c>
      <c r="E57" s="20">
        <v>1</v>
      </c>
      <c r="F57" s="7">
        <f t="shared" si="3"/>
        <v>2300</v>
      </c>
      <c r="G57" s="28"/>
    </row>
    <row r="58" spans="1:7" ht="29" x14ac:dyDescent="0.35">
      <c r="A58" s="12" t="s">
        <v>90</v>
      </c>
      <c r="B58" s="18" t="s">
        <v>161</v>
      </c>
      <c r="C58" s="19">
        <f>25*25</f>
        <v>625</v>
      </c>
      <c r="D58" s="20">
        <v>1</v>
      </c>
      <c r="E58" s="20">
        <v>1</v>
      </c>
      <c r="F58" s="7">
        <f t="shared" si="3"/>
        <v>1250</v>
      </c>
      <c r="G58" s="28"/>
    </row>
    <row r="59" spans="1:7" x14ac:dyDescent="0.35">
      <c r="A59" s="12" t="s">
        <v>91</v>
      </c>
      <c r="B59" s="18" t="s">
        <v>155</v>
      </c>
      <c r="C59" s="19">
        <v>60</v>
      </c>
      <c r="D59" s="20">
        <v>1</v>
      </c>
      <c r="E59" s="20">
        <v>1</v>
      </c>
      <c r="F59" s="7">
        <f t="shared" si="3"/>
        <v>120</v>
      </c>
      <c r="G59" s="28"/>
    </row>
    <row r="60" spans="1:7" x14ac:dyDescent="0.35">
      <c r="A60" s="12" t="s">
        <v>92</v>
      </c>
      <c r="B60" s="18" t="s">
        <v>156</v>
      </c>
      <c r="C60" s="19">
        <f>65+120+124</f>
        <v>309</v>
      </c>
      <c r="D60" s="20">
        <v>1</v>
      </c>
      <c r="E60" s="20">
        <v>0</v>
      </c>
      <c r="F60" s="7">
        <f t="shared" si="3"/>
        <v>309</v>
      </c>
      <c r="G60" s="28"/>
    </row>
    <row r="61" spans="1:7" ht="29" x14ac:dyDescent="0.35">
      <c r="A61" s="12" t="s">
        <v>93</v>
      </c>
      <c r="B61" s="18" t="s">
        <v>159</v>
      </c>
      <c r="C61" s="19">
        <f>45*2</f>
        <v>90</v>
      </c>
      <c r="D61" s="20">
        <v>1</v>
      </c>
      <c r="E61" s="20">
        <v>1</v>
      </c>
      <c r="F61" s="7">
        <f t="shared" si="3"/>
        <v>180</v>
      </c>
      <c r="G61" s="28"/>
    </row>
    <row r="62" spans="1:7" x14ac:dyDescent="0.35">
      <c r="A62" s="12" t="s">
        <v>94</v>
      </c>
      <c r="B62" s="18" t="s">
        <v>160</v>
      </c>
      <c r="C62" s="19">
        <v>450</v>
      </c>
      <c r="D62" s="20">
        <v>1</v>
      </c>
      <c r="E62" s="20">
        <v>1</v>
      </c>
      <c r="F62" s="7">
        <f t="shared" si="3"/>
        <v>900</v>
      </c>
      <c r="G62" s="28"/>
    </row>
    <row r="63" spans="1:7" x14ac:dyDescent="0.35">
      <c r="A63" s="12" t="s">
        <v>95</v>
      </c>
      <c r="B63" s="18" t="s">
        <v>86</v>
      </c>
      <c r="C63" s="19">
        <v>1000</v>
      </c>
      <c r="D63" s="20">
        <v>1</v>
      </c>
      <c r="E63" s="20">
        <v>1</v>
      </c>
      <c r="F63" s="7">
        <f t="shared" si="3"/>
        <v>2000</v>
      </c>
      <c r="G63" s="28"/>
    </row>
    <row r="64" spans="1:7" x14ac:dyDescent="0.35">
      <c r="A64" s="16" t="s">
        <v>105</v>
      </c>
      <c r="B64" s="9" t="s">
        <v>25</v>
      </c>
      <c r="C64" s="7"/>
      <c r="D64" s="17"/>
      <c r="E64" s="17"/>
      <c r="F64" s="7">
        <f t="shared" si="3"/>
        <v>0</v>
      </c>
    </row>
    <row r="65" spans="1:6" s="15" customFormat="1" x14ac:dyDescent="0.35">
      <c r="A65" s="12" t="s">
        <v>100</v>
      </c>
      <c r="B65" s="14" t="s">
        <v>154</v>
      </c>
      <c r="C65" s="7">
        <v>6000</v>
      </c>
      <c r="D65" s="8">
        <v>1</v>
      </c>
      <c r="E65" s="8">
        <v>1</v>
      </c>
      <c r="F65" s="7">
        <f t="shared" si="3"/>
        <v>12000</v>
      </c>
    </row>
    <row r="66" spans="1:6" s="15" customFormat="1" x14ac:dyDescent="0.35">
      <c r="A66" s="12" t="s">
        <v>101</v>
      </c>
      <c r="B66" s="14" t="s">
        <v>96</v>
      </c>
      <c r="C66" s="7">
        <v>1000</v>
      </c>
      <c r="D66" s="8">
        <v>1</v>
      </c>
      <c r="E66" s="8">
        <v>0.1</v>
      </c>
      <c r="F66" s="7">
        <f t="shared" si="3"/>
        <v>1100</v>
      </c>
    </row>
    <row r="67" spans="1:6" s="15" customFormat="1" x14ac:dyDescent="0.35">
      <c r="A67" s="12" t="s">
        <v>102</v>
      </c>
      <c r="B67" s="14" t="s">
        <v>97</v>
      </c>
      <c r="C67" s="7">
        <v>300</v>
      </c>
      <c r="D67" s="8">
        <v>1</v>
      </c>
      <c r="E67" s="8">
        <v>0.1</v>
      </c>
      <c r="F67" s="7">
        <f t="shared" si="3"/>
        <v>330</v>
      </c>
    </row>
    <row r="68" spans="1:6" s="15" customFormat="1" x14ac:dyDescent="0.35">
      <c r="A68" s="12" t="s">
        <v>103</v>
      </c>
      <c r="B68" s="14" t="s">
        <v>98</v>
      </c>
      <c r="C68" s="7">
        <v>250</v>
      </c>
      <c r="D68" s="8">
        <v>1</v>
      </c>
      <c r="E68" s="8">
        <v>1</v>
      </c>
      <c r="F68" s="7">
        <f t="shared" si="3"/>
        <v>500</v>
      </c>
    </row>
    <row r="69" spans="1:6" s="15" customFormat="1" x14ac:dyDescent="0.35">
      <c r="A69" s="12" t="s">
        <v>104</v>
      </c>
      <c r="B69" s="14" t="s">
        <v>99</v>
      </c>
      <c r="C69" s="7">
        <v>260</v>
      </c>
      <c r="D69" s="8">
        <v>1</v>
      </c>
      <c r="E69" s="8">
        <v>0</v>
      </c>
      <c r="F69" s="7">
        <f t="shared" si="3"/>
        <v>260</v>
      </c>
    </row>
    <row r="70" spans="1:6" s="15" customFormat="1" x14ac:dyDescent="0.35">
      <c r="A70" s="16" t="s">
        <v>106</v>
      </c>
      <c r="B70" s="9" t="s">
        <v>26</v>
      </c>
      <c r="C70" s="7"/>
      <c r="D70" s="17"/>
      <c r="E70" s="17"/>
      <c r="F70" s="7">
        <f t="shared" si="3"/>
        <v>0</v>
      </c>
    </row>
    <row r="71" spans="1:6" s="15" customFormat="1" ht="30.75" customHeight="1" x14ac:dyDescent="0.35">
      <c r="A71" s="12" t="s">
        <v>115</v>
      </c>
      <c r="B71" s="14" t="s">
        <v>153</v>
      </c>
      <c r="C71" s="7">
        <v>6000</v>
      </c>
      <c r="D71" s="8">
        <v>1</v>
      </c>
      <c r="E71" s="8">
        <v>1</v>
      </c>
      <c r="F71" s="7">
        <f t="shared" si="3"/>
        <v>12000</v>
      </c>
    </row>
    <row r="72" spans="1:6" s="15" customFormat="1" x14ac:dyDescent="0.35">
      <c r="A72" s="12" t="s">
        <v>116</v>
      </c>
      <c r="B72" s="18" t="s">
        <v>96</v>
      </c>
      <c r="C72" s="7">
        <v>1000</v>
      </c>
      <c r="D72" s="8">
        <v>1</v>
      </c>
      <c r="E72" s="8">
        <v>0.1</v>
      </c>
      <c r="F72" s="7">
        <f t="shared" si="3"/>
        <v>1100</v>
      </c>
    </row>
    <row r="73" spans="1:6" s="15" customFormat="1" x14ac:dyDescent="0.35">
      <c r="A73" s="12" t="s">
        <v>117</v>
      </c>
      <c r="B73" s="18" t="s">
        <v>97</v>
      </c>
      <c r="C73" s="7">
        <v>300</v>
      </c>
      <c r="D73" s="8">
        <v>1</v>
      </c>
      <c r="E73" s="8">
        <v>0.1</v>
      </c>
      <c r="F73" s="7">
        <f t="shared" si="3"/>
        <v>330</v>
      </c>
    </row>
    <row r="74" spans="1:6" s="15" customFormat="1" x14ac:dyDescent="0.35">
      <c r="A74" s="12" t="s">
        <v>118</v>
      </c>
      <c r="B74" s="18" t="s">
        <v>98</v>
      </c>
      <c r="C74" s="7">
        <v>250</v>
      </c>
      <c r="D74" s="8">
        <v>1</v>
      </c>
      <c r="E74" s="8">
        <v>1</v>
      </c>
      <c r="F74" s="7">
        <f t="shared" si="3"/>
        <v>500</v>
      </c>
    </row>
    <row r="75" spans="1:6" s="15" customFormat="1" x14ac:dyDescent="0.35">
      <c r="A75" s="12" t="s">
        <v>119</v>
      </c>
      <c r="B75" s="18" t="s">
        <v>99</v>
      </c>
      <c r="C75" s="7">
        <v>260</v>
      </c>
      <c r="D75" s="8">
        <v>1</v>
      </c>
      <c r="E75" s="8">
        <v>0</v>
      </c>
      <c r="F75" s="7">
        <f t="shared" si="3"/>
        <v>260</v>
      </c>
    </row>
    <row r="76" spans="1:6" s="15" customFormat="1" x14ac:dyDescent="0.35">
      <c r="A76" s="16" t="s">
        <v>2</v>
      </c>
      <c r="B76" s="9" t="s">
        <v>27</v>
      </c>
      <c r="C76" s="7"/>
      <c r="D76" s="17"/>
      <c r="E76" s="17"/>
      <c r="F76" s="7">
        <f t="shared" si="3"/>
        <v>0</v>
      </c>
    </row>
    <row r="77" spans="1:6" s="15" customFormat="1" x14ac:dyDescent="0.35">
      <c r="A77" s="12" t="s">
        <v>131</v>
      </c>
      <c r="B77" s="14" t="s">
        <v>120</v>
      </c>
      <c r="C77" s="19">
        <v>1000</v>
      </c>
      <c r="D77" s="20">
        <v>1</v>
      </c>
      <c r="E77" s="20">
        <v>0.1</v>
      </c>
      <c r="F77" s="7">
        <f t="shared" si="3"/>
        <v>1100</v>
      </c>
    </row>
    <row r="78" spans="1:6" s="15" customFormat="1" x14ac:dyDescent="0.35">
      <c r="A78" s="12" t="s">
        <v>132</v>
      </c>
      <c r="B78" s="14" t="s">
        <v>121</v>
      </c>
      <c r="C78" s="19">
        <v>300</v>
      </c>
      <c r="D78" s="20">
        <v>1</v>
      </c>
      <c r="E78" s="20">
        <v>0.1</v>
      </c>
      <c r="F78" s="7">
        <f t="shared" si="3"/>
        <v>330</v>
      </c>
    </row>
    <row r="79" spans="1:6" s="15" customFormat="1" x14ac:dyDescent="0.35">
      <c r="A79" s="12" t="s">
        <v>133</v>
      </c>
      <c r="B79" s="14" t="s">
        <v>122</v>
      </c>
      <c r="C79" s="19">
        <v>250</v>
      </c>
      <c r="D79" s="20">
        <v>1</v>
      </c>
      <c r="E79" s="20">
        <v>1</v>
      </c>
      <c r="F79" s="7">
        <f t="shared" si="3"/>
        <v>500</v>
      </c>
    </row>
    <row r="80" spans="1:6" x14ac:dyDescent="0.35">
      <c r="A80" s="12" t="s">
        <v>134</v>
      </c>
      <c r="B80" s="14" t="s">
        <v>123</v>
      </c>
      <c r="C80" s="19">
        <v>800</v>
      </c>
      <c r="D80" s="20">
        <v>0</v>
      </c>
      <c r="E80" s="20">
        <v>1</v>
      </c>
      <c r="F80" s="7">
        <f t="shared" si="3"/>
        <v>800</v>
      </c>
    </row>
    <row r="81" spans="1:6" x14ac:dyDescent="0.35">
      <c r="A81" s="12" t="s">
        <v>135</v>
      </c>
      <c r="B81" s="14" t="s">
        <v>124</v>
      </c>
      <c r="C81" s="19">
        <v>900</v>
      </c>
      <c r="D81" s="20">
        <v>0</v>
      </c>
      <c r="E81" s="20">
        <v>1</v>
      </c>
      <c r="F81" s="7">
        <f t="shared" si="3"/>
        <v>900</v>
      </c>
    </row>
    <row r="82" spans="1:6" x14ac:dyDescent="0.35">
      <c r="A82" s="12" t="s">
        <v>136</v>
      </c>
      <c r="B82" s="14" t="s">
        <v>125</v>
      </c>
      <c r="C82" s="19">
        <v>150</v>
      </c>
      <c r="D82" s="20">
        <v>1</v>
      </c>
      <c r="E82" s="20">
        <v>1</v>
      </c>
      <c r="F82" s="7">
        <f t="shared" si="3"/>
        <v>300</v>
      </c>
    </row>
    <row r="83" spans="1:6" x14ac:dyDescent="0.35">
      <c r="A83" s="12" t="s">
        <v>137</v>
      </c>
      <c r="B83" s="14" t="s">
        <v>126</v>
      </c>
      <c r="C83" s="19">
        <v>250</v>
      </c>
      <c r="D83" s="20">
        <v>1</v>
      </c>
      <c r="E83" s="20">
        <v>0.5</v>
      </c>
      <c r="F83" s="7">
        <f t="shared" si="3"/>
        <v>375</v>
      </c>
    </row>
    <row r="84" spans="1:6" x14ac:dyDescent="0.35">
      <c r="A84" s="12" t="s">
        <v>138</v>
      </c>
      <c r="B84" s="14" t="s">
        <v>127</v>
      </c>
      <c r="C84" s="19">
        <v>600</v>
      </c>
      <c r="D84" s="20">
        <v>1</v>
      </c>
      <c r="E84" s="20">
        <v>0.1</v>
      </c>
      <c r="F84" s="7">
        <f t="shared" si="3"/>
        <v>660</v>
      </c>
    </row>
    <row r="85" spans="1:6" s="15" customFormat="1" x14ac:dyDescent="0.35">
      <c r="A85" s="12" t="s">
        <v>139</v>
      </c>
      <c r="B85" s="14" t="s">
        <v>128</v>
      </c>
      <c r="C85" s="7">
        <v>260</v>
      </c>
      <c r="D85" s="20">
        <v>1</v>
      </c>
      <c r="E85" s="20">
        <v>0</v>
      </c>
      <c r="F85" s="7">
        <f t="shared" si="3"/>
        <v>260</v>
      </c>
    </row>
    <row r="86" spans="1:6" s="15" customFormat="1" x14ac:dyDescent="0.35">
      <c r="A86" s="12" t="s">
        <v>140</v>
      </c>
      <c r="B86" s="14" t="s">
        <v>129</v>
      </c>
      <c r="C86" s="19">
        <v>2000</v>
      </c>
      <c r="D86" s="20">
        <v>1</v>
      </c>
      <c r="E86" s="20">
        <v>0</v>
      </c>
      <c r="F86" s="7">
        <f t="shared" si="3"/>
        <v>2000</v>
      </c>
    </row>
    <row r="87" spans="1:6" s="15" customFormat="1" x14ac:dyDescent="0.35">
      <c r="A87" s="12" t="s">
        <v>141</v>
      </c>
      <c r="B87" s="14" t="s">
        <v>63</v>
      </c>
      <c r="C87" s="19">
        <v>800</v>
      </c>
      <c r="D87" s="20">
        <v>1</v>
      </c>
      <c r="E87" s="20">
        <v>0.2</v>
      </c>
      <c r="F87" s="7">
        <f t="shared" si="3"/>
        <v>960</v>
      </c>
    </row>
    <row r="88" spans="1:6" s="15" customFormat="1" ht="29" x14ac:dyDescent="0.35">
      <c r="A88" s="12" t="s">
        <v>142</v>
      </c>
      <c r="B88" s="14" t="s">
        <v>157</v>
      </c>
      <c r="C88" s="19">
        <f>15*16*11</f>
        <v>2640</v>
      </c>
      <c r="D88" s="20">
        <v>0.2</v>
      </c>
      <c r="E88" s="20">
        <v>0.8</v>
      </c>
      <c r="F88" s="7">
        <f t="shared" si="3"/>
        <v>2640</v>
      </c>
    </row>
    <row r="89" spans="1:6" x14ac:dyDescent="0.35">
      <c r="A89" s="12" t="s">
        <v>143</v>
      </c>
      <c r="B89" s="14" t="s">
        <v>130</v>
      </c>
      <c r="C89" s="19">
        <v>5000</v>
      </c>
      <c r="D89" s="20">
        <v>1</v>
      </c>
      <c r="E89" s="20">
        <v>1</v>
      </c>
      <c r="F89" s="7">
        <f t="shared" si="3"/>
        <v>10000</v>
      </c>
    </row>
    <row r="90" spans="1:6" x14ac:dyDescent="0.35">
      <c r="A90" s="21" t="s">
        <v>151</v>
      </c>
      <c r="B90" s="9" t="s">
        <v>10</v>
      </c>
      <c r="C90" s="3"/>
      <c r="D90" s="21"/>
      <c r="E90" s="21"/>
      <c r="F90" s="3">
        <f>SUM(F55:F89)</f>
        <v>60464</v>
      </c>
    </row>
    <row r="91" spans="1:6" x14ac:dyDescent="0.35">
      <c r="A91" s="21"/>
      <c r="B91" s="9"/>
      <c r="C91" s="3"/>
      <c r="D91" s="21"/>
      <c r="E91" s="21"/>
      <c r="F91" s="3"/>
    </row>
    <row r="92" spans="1:6" s="15" customFormat="1" x14ac:dyDescent="0.35">
      <c r="A92" s="16" t="s">
        <v>15</v>
      </c>
      <c r="B92" s="9" t="s">
        <v>13</v>
      </c>
      <c r="C92" s="3"/>
      <c r="D92" s="21"/>
      <c r="E92" s="21"/>
      <c r="F92" s="7"/>
    </row>
    <row r="93" spans="1:6" s="15" customFormat="1" x14ac:dyDescent="0.35">
      <c r="A93" s="12" t="s">
        <v>16</v>
      </c>
      <c r="B93" s="14" t="s">
        <v>145</v>
      </c>
      <c r="C93" s="7">
        <v>55000</v>
      </c>
      <c r="D93" s="8">
        <v>0.3</v>
      </c>
      <c r="E93" s="8">
        <v>0.3</v>
      </c>
      <c r="F93" s="7">
        <f>C93*D93*2</f>
        <v>33000</v>
      </c>
    </row>
    <row r="94" spans="1:6" s="15" customFormat="1" x14ac:dyDescent="0.35">
      <c r="A94" s="12" t="s">
        <v>17</v>
      </c>
      <c r="B94" s="14" t="s">
        <v>146</v>
      </c>
      <c r="C94" s="7">
        <v>55000</v>
      </c>
      <c r="D94" s="8">
        <v>0.5</v>
      </c>
      <c r="E94" s="8">
        <v>0.5</v>
      </c>
      <c r="F94" s="7">
        <f>C94*D94*2</f>
        <v>55000</v>
      </c>
    </row>
    <row r="95" spans="1:6" s="15" customFormat="1" x14ac:dyDescent="0.35">
      <c r="A95" s="12" t="s">
        <v>18</v>
      </c>
      <c r="B95" s="14" t="s">
        <v>147</v>
      </c>
      <c r="C95" s="7">
        <v>55000</v>
      </c>
      <c r="D95" s="8">
        <v>0.2</v>
      </c>
      <c r="E95" s="8">
        <v>0.2</v>
      </c>
      <c r="F95" s="7">
        <f>C95*D95*2</f>
        <v>22000</v>
      </c>
    </row>
    <row r="96" spans="1:6" s="15" customFormat="1" x14ac:dyDescent="0.35">
      <c r="A96" s="12" t="s">
        <v>144</v>
      </c>
      <c r="B96" s="14" t="s">
        <v>148</v>
      </c>
      <c r="C96" s="7">
        <v>6000</v>
      </c>
      <c r="D96" s="8">
        <v>1</v>
      </c>
      <c r="E96" s="8">
        <v>1</v>
      </c>
      <c r="F96" s="7">
        <f>C96*D96*2</f>
        <v>12000</v>
      </c>
    </row>
    <row r="97" spans="1:6" x14ac:dyDescent="0.35">
      <c r="A97" s="21" t="s">
        <v>152</v>
      </c>
      <c r="B97" s="9" t="s">
        <v>13</v>
      </c>
      <c r="C97" s="3"/>
      <c r="D97" s="21"/>
      <c r="E97" s="21"/>
      <c r="F97" s="3">
        <f>SUM(F93:F96)</f>
        <v>122000</v>
      </c>
    </row>
    <row r="98" spans="1:6" x14ac:dyDescent="0.35">
      <c r="A98" s="21"/>
      <c r="B98" s="9"/>
      <c r="C98" s="3"/>
      <c r="D98" s="21"/>
      <c r="E98" s="21"/>
      <c r="F98" s="3"/>
    </row>
    <row r="99" spans="1:6" x14ac:dyDescent="0.35">
      <c r="A99" s="21" t="s">
        <v>12</v>
      </c>
      <c r="B99" s="14"/>
      <c r="C99" s="7"/>
      <c r="D99" s="17"/>
      <c r="E99" s="17"/>
      <c r="F99" s="3">
        <f>SUM(F9,F51,F90,F97)</f>
        <v>205508</v>
      </c>
    </row>
    <row r="100" spans="1:6" x14ac:dyDescent="0.35">
      <c r="A100" s="21"/>
      <c r="B100" s="14"/>
      <c r="C100" s="7"/>
      <c r="D100" s="17"/>
      <c r="E100" s="17"/>
      <c r="F100" s="3"/>
    </row>
    <row r="101" spans="1:6" x14ac:dyDescent="0.35">
      <c r="A101" s="12" t="s">
        <v>3</v>
      </c>
      <c r="B101" s="9" t="s">
        <v>7</v>
      </c>
      <c r="C101" s="3"/>
      <c r="D101" s="21"/>
      <c r="E101" s="21"/>
      <c r="F101" s="7"/>
    </row>
    <row r="102" spans="1:6" x14ac:dyDescent="0.35">
      <c r="A102" s="12" t="s">
        <v>4</v>
      </c>
      <c r="B102" s="14" t="s">
        <v>5</v>
      </c>
      <c r="C102" s="7"/>
      <c r="D102" s="17"/>
      <c r="E102" s="17"/>
      <c r="F102" s="7">
        <f>F99*0.07</f>
        <v>14385.560000000001</v>
      </c>
    </row>
    <row r="103" spans="1:6" x14ac:dyDescent="0.35">
      <c r="A103" s="21" t="s">
        <v>8</v>
      </c>
      <c r="B103" s="14"/>
      <c r="C103" s="7"/>
      <c r="D103" s="17"/>
      <c r="E103" s="17"/>
      <c r="F103" s="3">
        <f>F102</f>
        <v>14385.560000000001</v>
      </c>
    </row>
    <row r="104" spans="1:6" x14ac:dyDescent="0.35">
      <c r="A104" s="21"/>
      <c r="B104" s="14"/>
      <c r="C104" s="7"/>
      <c r="D104" s="17"/>
      <c r="E104" s="17"/>
      <c r="F104" s="3"/>
    </row>
    <row r="105" spans="1:6" x14ac:dyDescent="0.35">
      <c r="A105" s="21" t="s">
        <v>1</v>
      </c>
      <c r="B105" s="14"/>
      <c r="C105" s="7"/>
      <c r="D105" s="17"/>
      <c r="E105" s="17"/>
      <c r="F105" s="3">
        <f>F99+F103</f>
        <v>219893.56</v>
      </c>
    </row>
    <row r="107" spans="1:6" x14ac:dyDescent="0.35">
      <c r="F107" s="4"/>
    </row>
    <row r="109" spans="1:6" x14ac:dyDescent="0.35">
      <c r="F109" s="5"/>
    </row>
  </sheetData>
  <pageMargins left="0.7" right="0.7" top="0.75" bottom="0.75" header="0.3" footer="0.3"/>
  <pageSetup paperSize="9" scale="63" orientation="portrait" r:id="rId1"/>
  <rowBreaks count="1" manualBreakCount="1">
    <brk id="6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7"/>
  <sheetViews>
    <sheetView tabSelected="1" zoomScaleNormal="100" workbookViewId="0">
      <pane ySplit="4" topLeftCell="A77" activePane="bottomLeft" state="frozen"/>
      <selection pane="bottomLeft" activeCell="I98" sqref="I98"/>
    </sheetView>
  </sheetViews>
  <sheetFormatPr baseColWidth="10" defaultColWidth="8.81640625" defaultRowHeight="14.5" x14ac:dyDescent="0.35"/>
  <cols>
    <col min="1" max="1" width="16.7265625" style="172" customWidth="1"/>
    <col min="2" max="2" width="40.81640625" style="171" customWidth="1"/>
    <col min="3" max="3" width="13.7265625" style="170" bestFit="1" customWidth="1"/>
    <col min="4" max="5" width="18.453125" style="170" bestFit="1" customWidth="1"/>
    <col min="6" max="6" width="10.81640625" style="170" bestFit="1" customWidth="1"/>
    <col min="7" max="7" width="11.54296875" style="170" bestFit="1" customWidth="1"/>
    <col min="8" max="8" width="6.7265625" style="170" customWidth="1"/>
    <col min="9" max="9" width="40" style="169" customWidth="1"/>
    <col min="10" max="10" width="21" style="168" customWidth="1"/>
    <col min="11" max="11" width="51.453125" style="168" bestFit="1" customWidth="1"/>
    <col min="12" max="16384" width="8.81640625" style="168"/>
  </cols>
  <sheetData>
    <row r="1" spans="1:15" x14ac:dyDescent="0.35">
      <c r="A1" s="224" t="s">
        <v>28</v>
      </c>
    </row>
    <row r="2" spans="1:15" x14ac:dyDescent="0.35">
      <c r="A2" s="224" t="s">
        <v>29</v>
      </c>
      <c r="C2" s="225"/>
      <c r="D2" s="225"/>
      <c r="E2" s="225"/>
      <c r="F2" s="225"/>
      <c r="G2" s="225"/>
      <c r="H2" s="225"/>
    </row>
    <row r="3" spans="1:15" x14ac:dyDescent="0.35">
      <c r="A3" s="224" t="s">
        <v>30</v>
      </c>
      <c r="C3" s="223"/>
      <c r="D3" s="223" t="s">
        <v>622</v>
      </c>
      <c r="E3" s="223" t="s">
        <v>623</v>
      </c>
      <c r="F3" s="223"/>
      <c r="G3" s="223"/>
      <c r="H3" s="223"/>
    </row>
    <row r="4" spans="1:15" x14ac:dyDescent="0.35">
      <c r="A4" s="204" t="s">
        <v>0</v>
      </c>
      <c r="B4" s="222" t="s">
        <v>23</v>
      </c>
      <c r="C4" s="221" t="s">
        <v>620</v>
      </c>
      <c r="D4" s="221" t="s">
        <v>196</v>
      </c>
      <c r="E4" s="221" t="s">
        <v>619</v>
      </c>
      <c r="F4" s="221" t="s">
        <v>621</v>
      </c>
      <c r="G4" s="220" t="s">
        <v>197</v>
      </c>
      <c r="H4" s="219"/>
      <c r="I4" s="201" t="s">
        <v>644</v>
      </c>
      <c r="J4" s="218" t="s">
        <v>653</v>
      </c>
      <c r="K4" s="217" t="s">
        <v>652</v>
      </c>
      <c r="L4" s="216"/>
    </row>
    <row r="5" spans="1:15" ht="15" customHeight="1" x14ac:dyDescent="0.35">
      <c r="A5" s="204">
        <v>1</v>
      </c>
      <c r="B5" s="181" t="s">
        <v>6</v>
      </c>
      <c r="C5" s="188"/>
      <c r="D5" s="188"/>
      <c r="E5" s="189"/>
      <c r="F5" s="188"/>
      <c r="G5" s="187"/>
      <c r="H5" s="186"/>
      <c r="I5" s="185"/>
      <c r="J5" s="184"/>
      <c r="K5" s="184"/>
      <c r="L5" s="183"/>
    </row>
    <row r="6" spans="1:15" ht="15" customHeight="1" x14ac:dyDescent="0.35">
      <c r="A6" s="204" t="s">
        <v>109</v>
      </c>
      <c r="B6" s="181" t="s">
        <v>14</v>
      </c>
      <c r="C6" s="188"/>
      <c r="D6" s="188"/>
      <c r="E6" s="189"/>
      <c r="F6" s="188"/>
      <c r="G6" s="187"/>
      <c r="H6" s="186"/>
      <c r="I6" s="185"/>
      <c r="J6" s="184"/>
      <c r="K6" s="184"/>
      <c r="L6" s="183"/>
    </row>
    <row r="7" spans="1:15" ht="15" customHeight="1" x14ac:dyDescent="0.35">
      <c r="A7" s="193" t="s">
        <v>33</v>
      </c>
      <c r="B7" s="190" t="s">
        <v>31</v>
      </c>
      <c r="C7" s="188">
        <v>200</v>
      </c>
      <c r="D7" s="188">
        <v>100</v>
      </c>
      <c r="E7" s="189">
        <v>100</v>
      </c>
      <c r="F7" s="188">
        <f>D7+E7</f>
        <v>200</v>
      </c>
      <c r="G7" s="187">
        <f>C7-F7</f>
        <v>0</v>
      </c>
      <c r="H7" s="186"/>
      <c r="I7" s="185">
        <v>895</v>
      </c>
      <c r="J7" s="236" t="s">
        <v>1088</v>
      </c>
      <c r="K7" s="236" t="s">
        <v>1089</v>
      </c>
      <c r="L7" s="195"/>
      <c r="M7" s="197"/>
      <c r="N7" s="197"/>
      <c r="O7" s="197"/>
    </row>
    <row r="8" spans="1:15" ht="15" customHeight="1" x14ac:dyDescent="0.35">
      <c r="A8" s="193" t="s">
        <v>34</v>
      </c>
      <c r="B8" s="190" t="s">
        <v>32</v>
      </c>
      <c r="C8" s="188">
        <v>1000</v>
      </c>
      <c r="D8" s="188">
        <v>500</v>
      </c>
      <c r="E8" s="189">
        <v>500</v>
      </c>
      <c r="F8" s="188">
        <f>D8+E8</f>
        <v>1000</v>
      </c>
      <c r="G8" s="187">
        <f>C8-F8</f>
        <v>0</v>
      </c>
      <c r="H8" s="186"/>
      <c r="I8" s="185">
        <v>219</v>
      </c>
      <c r="J8" s="236" t="s">
        <v>1088</v>
      </c>
      <c r="K8" s="236" t="s">
        <v>1089</v>
      </c>
      <c r="L8" s="195"/>
      <c r="M8" s="197"/>
      <c r="N8" s="197"/>
      <c r="O8" s="197"/>
    </row>
    <row r="9" spans="1:15" s="173" customFormat="1" ht="15" customHeight="1" x14ac:dyDescent="0.35">
      <c r="A9" s="182" t="s">
        <v>149</v>
      </c>
      <c r="B9" s="181" t="s">
        <v>14</v>
      </c>
      <c r="C9" s="179">
        <v>1200</v>
      </c>
      <c r="D9" s="179">
        <f>SUM(D7:D8)</f>
        <v>600</v>
      </c>
      <c r="E9" s="180">
        <f>SUM(E7:E8)</f>
        <v>600</v>
      </c>
      <c r="F9" s="179">
        <f>D9+E9</f>
        <v>1200</v>
      </c>
      <c r="G9" s="178">
        <f>C9-F9</f>
        <v>0</v>
      </c>
      <c r="H9" s="177"/>
      <c r="I9" s="176"/>
      <c r="J9" s="215"/>
      <c r="K9" s="215"/>
      <c r="L9" s="214"/>
      <c r="M9" s="213"/>
      <c r="N9" s="213"/>
      <c r="O9" s="213"/>
    </row>
    <row r="10" spans="1:15" ht="15" customHeight="1" x14ac:dyDescent="0.35">
      <c r="A10" s="182"/>
      <c r="B10" s="181"/>
      <c r="C10" s="188"/>
      <c r="D10" s="188"/>
      <c r="E10" s="189"/>
      <c r="F10" s="188"/>
      <c r="G10" s="187"/>
      <c r="H10" s="186"/>
      <c r="I10" s="185"/>
      <c r="J10" s="191"/>
      <c r="K10" s="191"/>
      <c r="L10" s="195"/>
      <c r="M10" s="197"/>
      <c r="N10" s="197"/>
      <c r="O10" s="197"/>
    </row>
    <row r="11" spans="1:15" s="197" customFormat="1" ht="15" customHeight="1" x14ac:dyDescent="0.35">
      <c r="A11" s="201" t="s">
        <v>110</v>
      </c>
      <c r="B11" s="181" t="s">
        <v>9</v>
      </c>
      <c r="C11" s="189"/>
      <c r="D11" s="189"/>
      <c r="E11" s="189"/>
      <c r="F11" s="188"/>
      <c r="G11" s="187"/>
      <c r="H11" s="186"/>
      <c r="I11" s="185"/>
      <c r="J11" s="191"/>
      <c r="K11" s="191"/>
      <c r="L11" s="195"/>
    </row>
    <row r="12" spans="1:15" s="197" customFormat="1" ht="15" customHeight="1" x14ac:dyDescent="0.35">
      <c r="A12" s="201" t="s">
        <v>111</v>
      </c>
      <c r="B12" s="181" t="s">
        <v>19</v>
      </c>
      <c r="C12" s="189"/>
      <c r="D12" s="189"/>
      <c r="E12" s="189"/>
      <c r="F12" s="188"/>
      <c r="G12" s="187"/>
      <c r="H12" s="186"/>
      <c r="I12" s="185"/>
      <c r="J12" s="191"/>
      <c r="K12" s="191"/>
      <c r="L12" s="195"/>
    </row>
    <row r="13" spans="1:15" s="197" customFormat="1" ht="15" customHeight="1" x14ac:dyDescent="0.35">
      <c r="A13" s="200" t="s">
        <v>41</v>
      </c>
      <c r="B13" s="190" t="s">
        <v>35</v>
      </c>
      <c r="C13" s="188">
        <v>3360</v>
      </c>
      <c r="D13" s="189">
        <v>1680</v>
      </c>
      <c r="E13" s="189">
        <v>1631.463064980029</v>
      </c>
      <c r="F13" s="188">
        <f>D13+E13</f>
        <v>3311.4630649800292</v>
      </c>
      <c r="G13" s="187">
        <f>C13-F13</f>
        <v>48.53693501997077</v>
      </c>
      <c r="H13" s="186"/>
      <c r="I13" s="196" t="s">
        <v>989</v>
      </c>
      <c r="J13" s="191" t="s">
        <v>1017</v>
      </c>
      <c r="K13" s="236" t="s">
        <v>1090</v>
      </c>
      <c r="L13" s="195"/>
    </row>
    <row r="14" spans="1:15" s="197" customFormat="1" ht="15" customHeight="1" x14ac:dyDescent="0.35">
      <c r="A14" s="200" t="s">
        <v>42</v>
      </c>
      <c r="B14" s="190" t="s">
        <v>36</v>
      </c>
      <c r="C14" s="188">
        <v>3360</v>
      </c>
      <c r="D14" s="189">
        <v>1682.1791799914085</v>
      </c>
      <c r="E14" s="189">
        <v>1611.22</v>
      </c>
      <c r="F14" s="188">
        <f>D14+E14</f>
        <v>3293.3991799914083</v>
      </c>
      <c r="G14" s="187">
        <f>C14-F14</f>
        <v>66.600820008591654</v>
      </c>
      <c r="H14" s="186"/>
      <c r="I14" s="212" t="s">
        <v>990</v>
      </c>
      <c r="J14" s="191" t="s">
        <v>1017</v>
      </c>
      <c r="K14" s="236" t="s">
        <v>1091</v>
      </c>
      <c r="L14" s="195"/>
    </row>
    <row r="15" spans="1:15" s="197" customFormat="1" ht="15" customHeight="1" x14ac:dyDescent="0.35">
      <c r="A15" s="200" t="s">
        <v>43</v>
      </c>
      <c r="B15" s="190" t="s">
        <v>37</v>
      </c>
      <c r="C15" s="188">
        <v>2400</v>
      </c>
      <c r="D15" s="189">
        <v>1199.9982817049306</v>
      </c>
      <c r="E15" s="189">
        <v>1161.0271403197157</v>
      </c>
      <c r="F15" s="188">
        <f>D15+E15</f>
        <v>2361.0254220246461</v>
      </c>
      <c r="G15" s="187">
        <f>C15-F15</f>
        <v>38.974577975353895</v>
      </c>
      <c r="H15" s="186"/>
      <c r="I15" s="196" t="s">
        <v>991</v>
      </c>
      <c r="J15" s="191" t="s">
        <v>1017</v>
      </c>
      <c r="K15" s="236" t="s">
        <v>1092</v>
      </c>
      <c r="L15" s="195"/>
    </row>
    <row r="16" spans="1:15" s="173" customFormat="1" ht="15" customHeight="1" x14ac:dyDescent="0.35">
      <c r="A16" s="182" t="s">
        <v>11</v>
      </c>
      <c r="B16" s="181" t="s">
        <v>40</v>
      </c>
      <c r="C16" s="206">
        <v>9120</v>
      </c>
      <c r="D16" s="206">
        <f>SUM(D13:D15)</f>
        <v>4562.1774616963394</v>
      </c>
      <c r="E16" s="180">
        <f>SUM(E13:E15)</f>
        <v>4403.7102052997452</v>
      </c>
      <c r="F16" s="179">
        <f>D16+E16</f>
        <v>8965.8876669960846</v>
      </c>
      <c r="G16" s="178">
        <f>C16-F16</f>
        <v>154.11233300391541</v>
      </c>
      <c r="H16" s="177"/>
      <c r="I16" s="176"/>
      <c r="J16" s="175"/>
      <c r="K16" s="175"/>
      <c r="L16" s="174"/>
    </row>
    <row r="17" spans="1:12" ht="15" customHeight="1" x14ac:dyDescent="0.35">
      <c r="A17" s="204" t="s">
        <v>112</v>
      </c>
      <c r="B17" s="181" t="s">
        <v>22</v>
      </c>
      <c r="C17" s="188"/>
      <c r="D17" s="188"/>
      <c r="E17" s="189"/>
      <c r="F17" s="188"/>
      <c r="G17" s="187"/>
      <c r="H17" s="186"/>
      <c r="I17" s="185"/>
      <c r="J17" s="184"/>
      <c r="K17" s="184"/>
      <c r="L17" s="183"/>
    </row>
    <row r="18" spans="1:12" ht="15" customHeight="1" x14ac:dyDescent="0.35">
      <c r="A18" s="193" t="s">
        <v>44</v>
      </c>
      <c r="B18" s="202" t="s">
        <v>55</v>
      </c>
      <c r="C18" s="188">
        <v>500</v>
      </c>
      <c r="D18" s="188">
        <v>250</v>
      </c>
      <c r="E18" s="189">
        <v>250</v>
      </c>
      <c r="F18" s="188">
        <f t="shared" ref="F18:F29" si="0">D18+E18</f>
        <v>500</v>
      </c>
      <c r="G18" s="187">
        <f t="shared" ref="G18:G29" si="1">C18-F18</f>
        <v>0</v>
      </c>
      <c r="H18" s="186"/>
      <c r="I18" s="61" t="s">
        <v>645</v>
      </c>
      <c r="J18" s="236" t="s">
        <v>1088</v>
      </c>
      <c r="K18" s="236" t="s">
        <v>1089</v>
      </c>
      <c r="L18" s="195"/>
    </row>
    <row r="19" spans="1:12" ht="15" customHeight="1" x14ac:dyDescent="0.35">
      <c r="A19" s="193" t="s">
        <v>45</v>
      </c>
      <c r="B19" s="202" t="s">
        <v>56</v>
      </c>
      <c r="C19" s="188">
        <v>300</v>
      </c>
      <c r="D19" s="188">
        <v>150</v>
      </c>
      <c r="E19" s="189">
        <v>150</v>
      </c>
      <c r="F19" s="188">
        <f t="shared" si="0"/>
        <v>300</v>
      </c>
      <c r="G19" s="187">
        <f t="shared" si="1"/>
        <v>0</v>
      </c>
      <c r="H19" s="186"/>
      <c r="I19" s="61" t="s">
        <v>646</v>
      </c>
      <c r="J19" s="236" t="s">
        <v>1088</v>
      </c>
      <c r="K19" s="236" t="s">
        <v>1089</v>
      </c>
      <c r="L19" s="195"/>
    </row>
    <row r="20" spans="1:12" ht="15" customHeight="1" x14ac:dyDescent="0.35">
      <c r="A20" s="193" t="s">
        <v>46</v>
      </c>
      <c r="B20" s="211" t="s">
        <v>57</v>
      </c>
      <c r="C20" s="188">
        <v>50</v>
      </c>
      <c r="D20" s="188">
        <v>25</v>
      </c>
      <c r="E20" s="189">
        <v>25</v>
      </c>
      <c r="F20" s="188">
        <f t="shared" si="0"/>
        <v>50</v>
      </c>
      <c r="G20" s="187">
        <f t="shared" si="1"/>
        <v>0</v>
      </c>
      <c r="H20" s="186"/>
      <c r="I20" s="61">
        <v>207</v>
      </c>
      <c r="J20" s="236" t="s">
        <v>1088</v>
      </c>
      <c r="K20" s="236" t="s">
        <v>1089</v>
      </c>
      <c r="L20" s="195"/>
    </row>
    <row r="21" spans="1:12" ht="15" customHeight="1" x14ac:dyDescent="0.35">
      <c r="A21" s="193" t="s">
        <v>47</v>
      </c>
      <c r="B21" s="211" t="s">
        <v>58</v>
      </c>
      <c r="C21" s="188">
        <v>350</v>
      </c>
      <c r="D21" s="188">
        <v>175</v>
      </c>
      <c r="E21" s="189">
        <v>175</v>
      </c>
      <c r="F21" s="188">
        <f t="shared" si="0"/>
        <v>350</v>
      </c>
      <c r="G21" s="187">
        <f t="shared" si="1"/>
        <v>0</v>
      </c>
      <c r="H21" s="186"/>
      <c r="I21" s="61" t="s">
        <v>649</v>
      </c>
      <c r="J21" s="236" t="s">
        <v>1088</v>
      </c>
      <c r="K21" s="236" t="s">
        <v>1089</v>
      </c>
      <c r="L21" s="195"/>
    </row>
    <row r="22" spans="1:12" ht="15" customHeight="1" x14ac:dyDescent="0.35">
      <c r="A22" s="193" t="s">
        <v>48</v>
      </c>
      <c r="B22" s="211" t="s">
        <v>65</v>
      </c>
      <c r="C22" s="188">
        <v>350</v>
      </c>
      <c r="D22" s="188">
        <v>175</v>
      </c>
      <c r="E22" s="189">
        <v>175</v>
      </c>
      <c r="F22" s="188">
        <f t="shared" si="0"/>
        <v>350</v>
      </c>
      <c r="G22" s="187">
        <f t="shared" si="1"/>
        <v>0</v>
      </c>
      <c r="H22" s="186"/>
      <c r="I22" s="61" t="s">
        <v>650</v>
      </c>
      <c r="J22" s="236" t="s">
        <v>1088</v>
      </c>
      <c r="K22" s="236" t="s">
        <v>1089</v>
      </c>
      <c r="L22" s="195"/>
    </row>
    <row r="23" spans="1:12" ht="15" customHeight="1" x14ac:dyDescent="0.35">
      <c r="A23" s="193" t="s">
        <v>49</v>
      </c>
      <c r="B23" s="211" t="s">
        <v>59</v>
      </c>
      <c r="C23" s="188">
        <v>200</v>
      </c>
      <c r="D23" s="188">
        <v>100</v>
      </c>
      <c r="E23" s="189">
        <v>100</v>
      </c>
      <c r="F23" s="188">
        <f t="shared" si="0"/>
        <v>200</v>
      </c>
      <c r="G23" s="187">
        <f t="shared" si="1"/>
        <v>0</v>
      </c>
      <c r="H23" s="186"/>
      <c r="I23" s="61">
        <v>177</v>
      </c>
      <c r="J23" s="236" t="s">
        <v>1088</v>
      </c>
      <c r="K23" s="236" t="s">
        <v>1089</v>
      </c>
      <c r="L23" s="195"/>
    </row>
    <row r="24" spans="1:12" ht="15" customHeight="1" x14ac:dyDescent="0.35">
      <c r="A24" s="193" t="s">
        <v>50</v>
      </c>
      <c r="B24" s="211" t="s">
        <v>60</v>
      </c>
      <c r="C24" s="188">
        <v>2000</v>
      </c>
      <c r="D24" s="188">
        <v>1000</v>
      </c>
      <c r="E24" s="189">
        <v>1000</v>
      </c>
      <c r="F24" s="188">
        <f t="shared" si="0"/>
        <v>2000</v>
      </c>
      <c r="G24" s="187">
        <f t="shared" si="1"/>
        <v>0</v>
      </c>
      <c r="H24" s="186"/>
      <c r="I24" s="61">
        <v>218</v>
      </c>
      <c r="J24" s="236" t="s">
        <v>1088</v>
      </c>
      <c r="K24" s="236" t="s">
        <v>1089</v>
      </c>
      <c r="L24" s="195"/>
    </row>
    <row r="25" spans="1:12" ht="15" customHeight="1" x14ac:dyDescent="0.35">
      <c r="A25" s="193" t="s">
        <v>51</v>
      </c>
      <c r="B25" s="211" t="s">
        <v>61</v>
      </c>
      <c r="C25" s="188">
        <v>800</v>
      </c>
      <c r="D25" s="188">
        <v>400</v>
      </c>
      <c r="E25" s="189">
        <v>400</v>
      </c>
      <c r="F25" s="188">
        <f t="shared" si="0"/>
        <v>800</v>
      </c>
      <c r="G25" s="187">
        <f t="shared" si="1"/>
        <v>0</v>
      </c>
      <c r="H25" s="186"/>
      <c r="I25" s="61" t="s">
        <v>651</v>
      </c>
      <c r="J25" s="236" t="s">
        <v>1088</v>
      </c>
      <c r="K25" s="236" t="s">
        <v>1089</v>
      </c>
      <c r="L25" s="195"/>
    </row>
    <row r="26" spans="1:12" ht="15" customHeight="1" x14ac:dyDescent="0.35">
      <c r="A26" s="193" t="s">
        <v>52</v>
      </c>
      <c r="B26" s="211" t="s">
        <v>62</v>
      </c>
      <c r="C26" s="188">
        <v>750</v>
      </c>
      <c r="D26" s="188">
        <v>375</v>
      </c>
      <c r="E26" s="189">
        <v>375</v>
      </c>
      <c r="F26" s="188">
        <f t="shared" si="0"/>
        <v>750</v>
      </c>
      <c r="G26" s="187">
        <f t="shared" si="1"/>
        <v>0</v>
      </c>
      <c r="H26" s="186"/>
      <c r="I26" s="185">
        <v>415</v>
      </c>
      <c r="J26" s="236" t="s">
        <v>1088</v>
      </c>
      <c r="K26" s="236" t="s">
        <v>1089</v>
      </c>
      <c r="L26" s="195"/>
    </row>
    <row r="27" spans="1:12" ht="15" customHeight="1" x14ac:dyDescent="0.35">
      <c r="A27" s="193" t="s">
        <v>53</v>
      </c>
      <c r="B27" s="202" t="s">
        <v>63</v>
      </c>
      <c r="C27" s="188">
        <v>1000</v>
      </c>
      <c r="D27" s="188">
        <v>500</v>
      </c>
      <c r="E27" s="189">
        <v>500</v>
      </c>
      <c r="F27" s="188">
        <f t="shared" si="0"/>
        <v>1000</v>
      </c>
      <c r="G27" s="187">
        <f t="shared" si="1"/>
        <v>0</v>
      </c>
      <c r="H27" s="186"/>
      <c r="I27" s="185" t="s">
        <v>647</v>
      </c>
      <c r="J27" s="236" t="s">
        <v>1088</v>
      </c>
      <c r="K27" s="236" t="s">
        <v>1089</v>
      </c>
      <c r="L27" s="195"/>
    </row>
    <row r="28" spans="1:12" ht="15" customHeight="1" x14ac:dyDescent="0.35">
      <c r="A28" s="193" t="s">
        <v>54</v>
      </c>
      <c r="B28" s="202" t="s">
        <v>64</v>
      </c>
      <c r="C28" s="188">
        <v>1026</v>
      </c>
      <c r="D28" s="188">
        <v>500</v>
      </c>
      <c r="E28" s="189">
        <v>526</v>
      </c>
      <c r="F28" s="188">
        <f t="shared" si="0"/>
        <v>1026</v>
      </c>
      <c r="G28" s="187">
        <f t="shared" si="1"/>
        <v>0</v>
      </c>
      <c r="H28" s="186"/>
      <c r="I28" s="185" t="s">
        <v>648</v>
      </c>
      <c r="J28" s="236" t="s">
        <v>1088</v>
      </c>
      <c r="K28" s="236" t="s">
        <v>1089</v>
      </c>
      <c r="L28" s="195"/>
    </row>
    <row r="29" spans="1:12" s="173" customFormat="1" ht="15" customHeight="1" x14ac:dyDescent="0.35">
      <c r="A29" s="182" t="s">
        <v>11</v>
      </c>
      <c r="B29" s="181" t="s">
        <v>22</v>
      </c>
      <c r="C29" s="210">
        <v>7326</v>
      </c>
      <c r="D29" s="210">
        <f>SUM(D18:D28)</f>
        <v>3650</v>
      </c>
      <c r="E29" s="209">
        <f>SUM(E18:E28)</f>
        <v>3676</v>
      </c>
      <c r="F29" s="179">
        <f t="shared" si="0"/>
        <v>7326</v>
      </c>
      <c r="G29" s="178">
        <f t="shared" si="1"/>
        <v>0</v>
      </c>
      <c r="H29" s="177"/>
      <c r="I29" s="176" t="s">
        <v>195</v>
      </c>
      <c r="J29" s="175"/>
      <c r="K29" s="175"/>
      <c r="L29" s="174"/>
    </row>
    <row r="30" spans="1:12" ht="15" customHeight="1" x14ac:dyDescent="0.35">
      <c r="A30" s="204" t="s">
        <v>113</v>
      </c>
      <c r="B30" s="181" t="s">
        <v>20</v>
      </c>
      <c r="C30" s="188"/>
      <c r="D30" s="188"/>
      <c r="E30" s="189"/>
      <c r="F30" s="188"/>
      <c r="G30" s="187"/>
      <c r="H30" s="186"/>
      <c r="I30" s="185"/>
      <c r="J30" s="184"/>
      <c r="K30" s="184"/>
      <c r="L30" s="183"/>
    </row>
    <row r="31" spans="1:12" ht="15" customHeight="1" x14ac:dyDescent="0.35">
      <c r="A31" s="193" t="s">
        <v>69</v>
      </c>
      <c r="B31" s="190" t="s">
        <v>57</v>
      </c>
      <c r="C31" s="188">
        <v>210</v>
      </c>
      <c r="D31" s="188">
        <v>116.78583361176078</v>
      </c>
      <c r="E31" s="189">
        <v>83.526740659928521</v>
      </c>
      <c r="F31" s="188">
        <f t="shared" ref="F31:F39" si="2">D31+E31</f>
        <v>200.3125742716893</v>
      </c>
      <c r="G31" s="187">
        <f t="shared" ref="G31:G39" si="3">C31-F31</f>
        <v>9.6874257283106999</v>
      </c>
      <c r="H31" s="186"/>
      <c r="I31" s="196" t="s">
        <v>992</v>
      </c>
      <c r="J31" s="191" t="s">
        <v>1017</v>
      </c>
      <c r="K31" s="236" t="s">
        <v>1090</v>
      </c>
      <c r="L31" s="183"/>
    </row>
    <row r="32" spans="1:12" ht="15" customHeight="1" x14ac:dyDescent="0.35">
      <c r="A32" s="193" t="s">
        <v>70</v>
      </c>
      <c r="B32" s="190" t="s">
        <v>58</v>
      </c>
      <c r="C32" s="188">
        <v>160</v>
      </c>
      <c r="D32" s="188">
        <v>24.390243902439025</v>
      </c>
      <c r="E32" s="189">
        <v>99.396513120129356</v>
      </c>
      <c r="F32" s="188">
        <f t="shared" si="2"/>
        <v>123.78675702256838</v>
      </c>
      <c r="G32" s="187">
        <f t="shared" si="3"/>
        <v>36.213242977431619</v>
      </c>
      <c r="H32" s="186"/>
      <c r="I32" s="196" t="s">
        <v>993</v>
      </c>
      <c r="J32" s="191" t="s">
        <v>1017</v>
      </c>
      <c r="K32" s="236" t="s">
        <v>1090</v>
      </c>
      <c r="L32" s="183"/>
    </row>
    <row r="33" spans="1:12" ht="15" customHeight="1" x14ac:dyDescent="0.35">
      <c r="A33" s="193" t="s">
        <v>71</v>
      </c>
      <c r="B33" s="190" t="s">
        <v>59</v>
      </c>
      <c r="C33" s="188">
        <v>100</v>
      </c>
      <c r="D33" s="188">
        <v>227.3170731707317</v>
      </c>
      <c r="E33" s="189">
        <v>0</v>
      </c>
      <c r="F33" s="188">
        <f t="shared" si="2"/>
        <v>227.3170731707317</v>
      </c>
      <c r="G33" s="187">
        <f t="shared" si="3"/>
        <v>-127.3170731707317</v>
      </c>
      <c r="H33" s="186"/>
      <c r="I33" s="196" t="s">
        <v>522</v>
      </c>
      <c r="J33" s="191" t="s">
        <v>1017</v>
      </c>
      <c r="K33" s="236" t="s">
        <v>1090</v>
      </c>
      <c r="L33" s="183"/>
    </row>
    <row r="34" spans="1:12" ht="15" customHeight="1" x14ac:dyDescent="0.35">
      <c r="A34" s="193" t="s">
        <v>72</v>
      </c>
      <c r="B34" s="190" t="s">
        <v>60</v>
      </c>
      <c r="C34" s="188">
        <v>450</v>
      </c>
      <c r="D34" s="188">
        <v>234.14634146341464</v>
      </c>
      <c r="E34" s="189">
        <v>416.18955739286457</v>
      </c>
      <c r="F34" s="188">
        <f t="shared" si="2"/>
        <v>650.33589885627919</v>
      </c>
      <c r="G34" s="187">
        <f t="shared" si="3"/>
        <v>-200.33589885627919</v>
      </c>
      <c r="H34" s="186"/>
      <c r="I34" s="196" t="s">
        <v>994</v>
      </c>
      <c r="J34" s="191" t="s">
        <v>1017</v>
      </c>
      <c r="K34" s="236" t="s">
        <v>1090</v>
      </c>
      <c r="L34" s="183"/>
    </row>
    <row r="35" spans="1:12" ht="15" customHeight="1" x14ac:dyDescent="0.35">
      <c r="A35" s="193" t="s">
        <v>73</v>
      </c>
      <c r="B35" s="190" t="s">
        <v>66</v>
      </c>
      <c r="C35" s="188">
        <v>1100</v>
      </c>
      <c r="D35" s="188">
        <v>462.59857763352585</v>
      </c>
      <c r="E35" s="189">
        <v>416.18955739286457</v>
      </c>
      <c r="F35" s="188">
        <f t="shared" si="2"/>
        <v>878.78813502639036</v>
      </c>
      <c r="G35" s="187">
        <f t="shared" si="3"/>
        <v>221.21186497360964</v>
      </c>
      <c r="H35" s="186"/>
      <c r="I35" s="196" t="s">
        <v>995</v>
      </c>
      <c r="J35" s="191" t="s">
        <v>1017</v>
      </c>
      <c r="K35" s="236" t="s">
        <v>1090</v>
      </c>
      <c r="L35" s="183"/>
    </row>
    <row r="36" spans="1:12" ht="15" customHeight="1" x14ac:dyDescent="0.35">
      <c r="A36" s="193" t="s">
        <v>74</v>
      </c>
      <c r="B36" s="190" t="s">
        <v>63</v>
      </c>
      <c r="C36" s="188">
        <v>150</v>
      </c>
      <c r="D36" s="188">
        <v>289.86845496635004</v>
      </c>
      <c r="E36" s="189">
        <v>170.98905128135772</v>
      </c>
      <c r="F36" s="188">
        <f t="shared" si="2"/>
        <v>460.85750624770776</v>
      </c>
      <c r="G36" s="187">
        <f t="shared" si="3"/>
        <v>-310.85750624770776</v>
      </c>
      <c r="H36" s="186"/>
      <c r="I36" s="196" t="s">
        <v>996</v>
      </c>
      <c r="J36" s="191" t="s">
        <v>1017</v>
      </c>
      <c r="K36" s="236" t="s">
        <v>1090</v>
      </c>
      <c r="L36" s="183"/>
    </row>
    <row r="37" spans="1:12" ht="15" customHeight="1" x14ac:dyDescent="0.35">
      <c r="A37" s="193" t="s">
        <v>75</v>
      </c>
      <c r="B37" s="190" t="s">
        <v>67</v>
      </c>
      <c r="C37" s="188">
        <v>800</v>
      </c>
      <c r="D37" s="188">
        <v>273.39983771657677</v>
      </c>
      <c r="E37" s="189">
        <v>416.18955739286457</v>
      </c>
      <c r="F37" s="188">
        <f t="shared" si="2"/>
        <v>689.58939510944128</v>
      </c>
      <c r="G37" s="187">
        <f t="shared" si="3"/>
        <v>110.41060489055872</v>
      </c>
      <c r="H37" s="186"/>
      <c r="I37" s="196" t="s">
        <v>997</v>
      </c>
      <c r="J37" s="191" t="s">
        <v>1017</v>
      </c>
      <c r="K37" s="236" t="s">
        <v>1090</v>
      </c>
      <c r="L37" s="183"/>
    </row>
    <row r="38" spans="1:12" ht="15" customHeight="1" x14ac:dyDescent="0.35">
      <c r="A38" s="193" t="s">
        <v>76</v>
      </c>
      <c r="B38" s="190" t="s">
        <v>68</v>
      </c>
      <c r="C38" s="188">
        <v>250</v>
      </c>
      <c r="D38" s="188">
        <v>953.40682926829265</v>
      </c>
      <c r="E38" s="189">
        <v>0</v>
      </c>
      <c r="F38" s="188">
        <f t="shared" si="2"/>
        <v>953.40682926829265</v>
      </c>
      <c r="G38" s="187">
        <f t="shared" si="3"/>
        <v>-703.40682926829265</v>
      </c>
      <c r="H38" s="186"/>
      <c r="I38" s="203" t="s">
        <v>612</v>
      </c>
      <c r="J38" s="191" t="s">
        <v>1017</v>
      </c>
      <c r="K38" s="236" t="s">
        <v>1090</v>
      </c>
      <c r="L38" s="183"/>
    </row>
    <row r="39" spans="1:12" s="173" customFormat="1" ht="15" customHeight="1" x14ac:dyDescent="0.35">
      <c r="A39" s="182" t="s">
        <v>11</v>
      </c>
      <c r="B39" s="181" t="s">
        <v>20</v>
      </c>
      <c r="C39" s="206">
        <v>3220</v>
      </c>
      <c r="D39" s="206">
        <f>SUM(D31:D38)</f>
        <v>2581.9131917330915</v>
      </c>
      <c r="E39" s="180">
        <f>SUM(E31:E38)</f>
        <v>1602.4809772400092</v>
      </c>
      <c r="F39" s="179">
        <f t="shared" si="2"/>
        <v>4184.3941689731009</v>
      </c>
      <c r="G39" s="178">
        <f t="shared" si="3"/>
        <v>-964.39416897310093</v>
      </c>
      <c r="H39" s="177"/>
      <c r="I39" s="176"/>
      <c r="J39" s="175"/>
      <c r="K39" s="175"/>
      <c r="L39" s="174"/>
    </row>
    <row r="40" spans="1:12" ht="15" customHeight="1" x14ac:dyDescent="0.35">
      <c r="A40" s="204" t="s">
        <v>114</v>
      </c>
      <c r="B40" s="181" t="s">
        <v>21</v>
      </c>
      <c r="C40" s="188"/>
      <c r="D40" s="188"/>
      <c r="E40" s="189"/>
      <c r="F40" s="188"/>
      <c r="G40" s="187"/>
      <c r="H40" s="186"/>
      <c r="I40" s="185"/>
      <c r="J40" s="184"/>
      <c r="K40" s="184"/>
      <c r="L40" s="183"/>
    </row>
    <row r="41" spans="1:12" ht="15" customHeight="1" x14ac:dyDescent="0.35">
      <c r="A41" s="193" t="s">
        <v>77</v>
      </c>
      <c r="B41" s="202" t="s">
        <v>57</v>
      </c>
      <c r="C41" s="188">
        <v>156</v>
      </c>
      <c r="D41" s="188">
        <v>0</v>
      </c>
      <c r="E41" s="189">
        <v>12.69</v>
      </c>
      <c r="F41" s="188">
        <f t="shared" ref="F41:F49" si="4">D41+E41</f>
        <v>12.69</v>
      </c>
      <c r="G41" s="187">
        <f t="shared" ref="G41:G49" si="5">C41-F41</f>
        <v>143.31</v>
      </c>
      <c r="H41" s="186"/>
      <c r="I41" s="226" t="s">
        <v>935</v>
      </c>
      <c r="J41" s="191" t="s">
        <v>1017</v>
      </c>
      <c r="K41" s="236" t="s">
        <v>1092</v>
      </c>
      <c r="L41" s="183"/>
    </row>
    <row r="42" spans="1:12" ht="15" customHeight="1" x14ac:dyDescent="0.35">
      <c r="A42" s="193" t="s">
        <v>78</v>
      </c>
      <c r="B42" s="202" t="s">
        <v>58</v>
      </c>
      <c r="C42" s="188">
        <v>134</v>
      </c>
      <c r="D42" s="188">
        <v>45.853658536585364</v>
      </c>
      <c r="E42" s="189">
        <v>58.98</v>
      </c>
      <c r="F42" s="188">
        <f t="shared" si="4"/>
        <v>104.83365853658536</v>
      </c>
      <c r="G42" s="187">
        <f t="shared" si="5"/>
        <v>29.166341463414639</v>
      </c>
      <c r="H42" s="186"/>
      <c r="I42" s="196" t="s">
        <v>1059</v>
      </c>
      <c r="J42" s="191" t="s">
        <v>1017</v>
      </c>
      <c r="K42" s="236" t="s">
        <v>1092</v>
      </c>
      <c r="L42" s="183"/>
    </row>
    <row r="43" spans="1:12" ht="15" customHeight="1" x14ac:dyDescent="0.35">
      <c r="A43" s="193" t="s">
        <v>79</v>
      </c>
      <c r="B43" s="202" t="s">
        <v>59</v>
      </c>
      <c r="C43" s="188">
        <v>80</v>
      </c>
      <c r="D43" s="188">
        <v>0</v>
      </c>
      <c r="E43" s="189">
        <v>0</v>
      </c>
      <c r="F43" s="188">
        <f t="shared" si="4"/>
        <v>0</v>
      </c>
      <c r="G43" s="187">
        <f t="shared" si="5"/>
        <v>80</v>
      </c>
      <c r="H43" s="186"/>
      <c r="I43" s="203"/>
      <c r="J43" s="191" t="s">
        <v>1017</v>
      </c>
      <c r="K43" s="236" t="s">
        <v>1092</v>
      </c>
      <c r="L43" s="183"/>
    </row>
    <row r="44" spans="1:12" ht="15" customHeight="1" x14ac:dyDescent="0.35">
      <c r="A44" s="193" t="s">
        <v>80</v>
      </c>
      <c r="B44" s="202" t="s">
        <v>60</v>
      </c>
      <c r="C44" s="188">
        <v>360</v>
      </c>
      <c r="D44" s="188">
        <v>63.414634146341463</v>
      </c>
      <c r="E44" s="189">
        <v>112.71800512723415</v>
      </c>
      <c r="F44" s="188">
        <f t="shared" si="4"/>
        <v>176.13263927357562</v>
      </c>
      <c r="G44" s="187">
        <f t="shared" si="5"/>
        <v>183.86736072642438</v>
      </c>
      <c r="H44" s="186"/>
      <c r="I44" s="196" t="s">
        <v>998</v>
      </c>
      <c r="J44" s="191" t="s">
        <v>1017</v>
      </c>
      <c r="K44" s="236" t="s">
        <v>1092</v>
      </c>
      <c r="L44" s="183"/>
    </row>
    <row r="45" spans="1:12" ht="15" customHeight="1" x14ac:dyDescent="0.35">
      <c r="A45" s="193" t="s">
        <v>81</v>
      </c>
      <c r="B45" s="202" t="s">
        <v>66</v>
      </c>
      <c r="C45" s="188">
        <v>880</v>
      </c>
      <c r="D45" s="188">
        <v>374.63414634146341</v>
      </c>
      <c r="E45" s="189">
        <v>353.04</v>
      </c>
      <c r="F45" s="188">
        <f t="shared" si="4"/>
        <v>727.67414634146348</v>
      </c>
      <c r="G45" s="187">
        <f t="shared" si="5"/>
        <v>152.32585365853652</v>
      </c>
      <c r="H45" s="186"/>
      <c r="I45" s="203" t="s">
        <v>999</v>
      </c>
      <c r="J45" s="191" t="s">
        <v>1017</v>
      </c>
      <c r="K45" s="236" t="s">
        <v>1092</v>
      </c>
      <c r="L45" s="183"/>
    </row>
    <row r="46" spans="1:12" ht="15" customHeight="1" x14ac:dyDescent="0.35">
      <c r="A46" s="193" t="s">
        <v>82</v>
      </c>
      <c r="B46" s="202" t="s">
        <v>63</v>
      </c>
      <c r="C46" s="188">
        <v>120</v>
      </c>
      <c r="D46" s="188">
        <v>482.3781203761157</v>
      </c>
      <c r="E46" s="189">
        <v>0</v>
      </c>
      <c r="F46" s="188">
        <f t="shared" si="4"/>
        <v>482.3781203761157</v>
      </c>
      <c r="G46" s="187">
        <f t="shared" si="5"/>
        <v>-362.3781203761157</v>
      </c>
      <c r="H46" s="186"/>
      <c r="I46" s="196" t="s">
        <v>618</v>
      </c>
      <c r="J46" s="191" t="s">
        <v>1017</v>
      </c>
      <c r="K46" s="236" t="s">
        <v>1092</v>
      </c>
      <c r="L46" s="183"/>
    </row>
    <row r="47" spans="1:12" ht="15" customHeight="1" x14ac:dyDescent="0.35">
      <c r="A47" s="193" t="s">
        <v>83</v>
      </c>
      <c r="B47" s="202" t="s">
        <v>67</v>
      </c>
      <c r="C47" s="188">
        <v>248</v>
      </c>
      <c r="D47" s="188">
        <v>117.07317073170732</v>
      </c>
      <c r="E47" s="189">
        <v>208.09477869643229</v>
      </c>
      <c r="F47" s="188">
        <f t="shared" si="4"/>
        <v>325.16794942813959</v>
      </c>
      <c r="G47" s="187">
        <f t="shared" si="5"/>
        <v>-77.167949428139593</v>
      </c>
      <c r="H47" s="186"/>
      <c r="I47" s="196" t="s">
        <v>1000</v>
      </c>
      <c r="J47" s="191" t="s">
        <v>1017</v>
      </c>
      <c r="K47" s="236" t="s">
        <v>1092</v>
      </c>
      <c r="L47" s="183"/>
    </row>
    <row r="48" spans="1:12" ht="15" customHeight="1" x14ac:dyDescent="0.35">
      <c r="A48" s="193" t="s">
        <v>84</v>
      </c>
      <c r="B48" s="202" t="s">
        <v>68</v>
      </c>
      <c r="C48" s="188">
        <v>200</v>
      </c>
      <c r="D48" s="188">
        <v>0</v>
      </c>
      <c r="E48" s="189">
        <v>0</v>
      </c>
      <c r="F48" s="188">
        <f t="shared" si="4"/>
        <v>0</v>
      </c>
      <c r="G48" s="187">
        <f t="shared" si="5"/>
        <v>200</v>
      </c>
      <c r="H48" s="186"/>
      <c r="I48" s="203"/>
      <c r="J48" s="191"/>
      <c r="K48" s="191"/>
      <c r="L48" s="183"/>
    </row>
    <row r="49" spans="1:12" s="173" customFormat="1" ht="15" customHeight="1" x14ac:dyDescent="0.35">
      <c r="A49" s="182" t="s">
        <v>11</v>
      </c>
      <c r="B49" s="181" t="s">
        <v>21</v>
      </c>
      <c r="C49" s="208">
        <v>2178</v>
      </c>
      <c r="D49" s="208">
        <f>SUM(D41:D48)</f>
        <v>1083.3537301322133</v>
      </c>
      <c r="E49" s="207">
        <f>SUM(E41:E48)</f>
        <v>745.52278382366649</v>
      </c>
      <c r="F49" s="179">
        <f t="shared" si="4"/>
        <v>1828.8765139558798</v>
      </c>
      <c r="G49" s="178">
        <f t="shared" si="5"/>
        <v>349.12348604412023</v>
      </c>
      <c r="H49" s="177"/>
      <c r="I49" s="176"/>
      <c r="J49" s="175"/>
      <c r="K49" s="175"/>
      <c r="L49" s="174"/>
    </row>
    <row r="50" spans="1:12" ht="15" customHeight="1" x14ac:dyDescent="0.35">
      <c r="A50" s="182"/>
      <c r="B50" s="181"/>
      <c r="C50" s="188"/>
      <c r="D50" s="188"/>
      <c r="E50" s="189"/>
      <c r="F50" s="188"/>
      <c r="G50" s="187"/>
      <c r="H50" s="186"/>
      <c r="I50" s="185"/>
      <c r="J50" s="184"/>
      <c r="K50" s="184"/>
      <c r="L50" s="183"/>
    </row>
    <row r="51" spans="1:12" s="173" customFormat="1" ht="15" customHeight="1" x14ac:dyDescent="0.35">
      <c r="A51" s="182" t="s">
        <v>150</v>
      </c>
      <c r="B51" s="181" t="s">
        <v>9</v>
      </c>
      <c r="C51" s="206">
        <v>21844</v>
      </c>
      <c r="D51" s="206">
        <f>SUM(D49,D39,D29,D16)</f>
        <v>11877.444383561644</v>
      </c>
      <c r="E51" s="180">
        <f>SUM(E16,E29,E39,E49)</f>
        <v>10427.713966363421</v>
      </c>
      <c r="F51" s="179">
        <f>D51+E51</f>
        <v>22305.158349925063</v>
      </c>
      <c r="G51" s="178">
        <f>C51-F51</f>
        <v>-461.15834992506279</v>
      </c>
      <c r="H51" s="177"/>
      <c r="I51" s="176"/>
      <c r="J51" s="175"/>
      <c r="K51" s="175"/>
      <c r="L51" s="174"/>
    </row>
    <row r="52" spans="1:12" ht="15" customHeight="1" x14ac:dyDescent="0.35">
      <c r="A52" s="182"/>
      <c r="B52" s="181"/>
      <c r="C52" s="188"/>
      <c r="D52" s="188"/>
      <c r="E52" s="189"/>
      <c r="F52" s="188"/>
      <c r="G52" s="187"/>
      <c r="H52" s="186"/>
      <c r="I52" s="185"/>
      <c r="J52" s="184"/>
      <c r="K52" s="184"/>
      <c r="L52" s="183"/>
    </row>
    <row r="53" spans="1:12" ht="15" customHeight="1" x14ac:dyDescent="0.35">
      <c r="A53" s="204" t="s">
        <v>108</v>
      </c>
      <c r="B53" s="181" t="s">
        <v>10</v>
      </c>
      <c r="C53" s="188"/>
      <c r="D53" s="188"/>
      <c r="E53" s="189"/>
      <c r="F53" s="188"/>
      <c r="G53" s="187"/>
      <c r="H53" s="186"/>
      <c r="I53" s="185"/>
      <c r="J53" s="184"/>
      <c r="K53" s="184"/>
      <c r="L53" s="183"/>
    </row>
    <row r="54" spans="1:12" ht="15" customHeight="1" x14ac:dyDescent="0.35">
      <c r="A54" s="204" t="s">
        <v>107</v>
      </c>
      <c r="B54" s="181" t="s">
        <v>24</v>
      </c>
      <c r="C54" s="206">
        <f>SUM(C55:C63)</f>
        <v>11259</v>
      </c>
      <c r="D54" s="206">
        <f>SUM(D55:D63)</f>
        <v>3766.4700000000003</v>
      </c>
      <c r="E54" s="206">
        <f>SUM(E55:E63)</f>
        <v>3248.1099999999997</v>
      </c>
      <c r="F54" s="188">
        <f t="shared" ref="F54:F63" si="6">D54+E54</f>
        <v>7014.58</v>
      </c>
      <c r="G54" s="187">
        <f t="shared" ref="G54:G63" si="7">C54-F54</f>
        <v>4244.42</v>
      </c>
      <c r="H54" s="186"/>
      <c r="I54" s="185"/>
      <c r="J54" s="191"/>
      <c r="K54" s="191"/>
      <c r="L54" s="183"/>
    </row>
    <row r="55" spans="1:12" ht="15" customHeight="1" x14ac:dyDescent="0.35">
      <c r="A55" s="200" t="s">
        <v>87</v>
      </c>
      <c r="B55" s="202" t="s">
        <v>158</v>
      </c>
      <c r="C55" s="189">
        <v>1000</v>
      </c>
      <c r="D55" s="189">
        <v>0</v>
      </c>
      <c r="E55" s="189">
        <v>210</v>
      </c>
      <c r="F55" s="189">
        <f t="shared" si="6"/>
        <v>210</v>
      </c>
      <c r="G55" s="199">
        <f t="shared" si="7"/>
        <v>790</v>
      </c>
      <c r="H55" s="198"/>
      <c r="I55" s="185">
        <v>210081</v>
      </c>
      <c r="J55" s="236" t="s">
        <v>1088</v>
      </c>
      <c r="K55" s="236" t="s">
        <v>1089</v>
      </c>
      <c r="L55" s="195"/>
    </row>
    <row r="56" spans="1:12" ht="15" customHeight="1" x14ac:dyDescent="0.35">
      <c r="A56" s="200" t="s">
        <v>88</v>
      </c>
      <c r="B56" s="202" t="s">
        <v>656</v>
      </c>
      <c r="C56" s="189">
        <v>3200</v>
      </c>
      <c r="D56" s="189">
        <v>1709.3</v>
      </c>
      <c r="E56" s="189">
        <v>1227.8599999999999</v>
      </c>
      <c r="F56" s="189">
        <f t="shared" si="6"/>
        <v>2937.16</v>
      </c>
      <c r="G56" s="199">
        <f t="shared" si="7"/>
        <v>262.84000000000015</v>
      </c>
      <c r="H56" s="198"/>
      <c r="I56" s="192" t="s">
        <v>1015</v>
      </c>
      <c r="J56" s="236" t="s">
        <v>1088</v>
      </c>
      <c r="K56" s="236" t="s">
        <v>1089</v>
      </c>
      <c r="L56" s="195"/>
    </row>
    <row r="57" spans="1:12" ht="15" customHeight="1" x14ac:dyDescent="0.35">
      <c r="A57" s="200" t="s">
        <v>89</v>
      </c>
      <c r="B57" s="202" t="s">
        <v>162</v>
      </c>
      <c r="C57" s="189">
        <v>2300</v>
      </c>
      <c r="D57" s="189">
        <v>1257.79</v>
      </c>
      <c r="E57" s="189">
        <v>684.1</v>
      </c>
      <c r="F57" s="189">
        <f t="shared" si="6"/>
        <v>1941.8899999999999</v>
      </c>
      <c r="G57" s="199">
        <f t="shared" si="7"/>
        <v>358.11000000000013</v>
      </c>
      <c r="H57" s="198"/>
      <c r="I57" s="192" t="s">
        <v>1014</v>
      </c>
      <c r="J57" s="236" t="s">
        <v>1088</v>
      </c>
      <c r="K57" s="236" t="s">
        <v>1089</v>
      </c>
      <c r="L57" s="195"/>
    </row>
    <row r="58" spans="1:12" ht="15" customHeight="1" x14ac:dyDescent="0.35">
      <c r="A58" s="200" t="s">
        <v>90</v>
      </c>
      <c r="B58" s="202" t="s">
        <v>161</v>
      </c>
      <c r="C58" s="189">
        <v>1250</v>
      </c>
      <c r="D58" s="189">
        <v>625.38</v>
      </c>
      <c r="E58" s="189"/>
      <c r="F58" s="189">
        <f t="shared" si="6"/>
        <v>625.38</v>
      </c>
      <c r="G58" s="199">
        <f t="shared" si="7"/>
        <v>624.62</v>
      </c>
      <c r="H58" s="198"/>
      <c r="I58" s="185">
        <v>144</v>
      </c>
      <c r="J58" s="236" t="s">
        <v>1088</v>
      </c>
      <c r="K58" s="236" t="s">
        <v>1089</v>
      </c>
      <c r="L58" s="195"/>
    </row>
    <row r="59" spans="1:12" ht="15" customHeight="1" x14ac:dyDescent="0.35">
      <c r="A59" s="200" t="s">
        <v>91</v>
      </c>
      <c r="B59" s="202" t="s">
        <v>155</v>
      </c>
      <c r="C59" s="189">
        <v>120</v>
      </c>
      <c r="D59" s="189">
        <v>0</v>
      </c>
      <c r="E59" s="189">
        <v>127.2</v>
      </c>
      <c r="F59" s="189">
        <f t="shared" si="6"/>
        <v>127.2</v>
      </c>
      <c r="G59" s="199">
        <f t="shared" si="7"/>
        <v>-7.2000000000000028</v>
      </c>
      <c r="H59" s="198"/>
      <c r="I59" s="185" t="s">
        <v>1013</v>
      </c>
      <c r="J59" s="236" t="s">
        <v>1088</v>
      </c>
      <c r="K59" s="236" t="s">
        <v>1089</v>
      </c>
      <c r="L59" s="195"/>
    </row>
    <row r="60" spans="1:12" ht="15" customHeight="1" x14ac:dyDescent="0.35">
      <c r="A60" s="200" t="s">
        <v>92</v>
      </c>
      <c r="B60" s="202" t="s">
        <v>156</v>
      </c>
      <c r="C60" s="189">
        <v>309</v>
      </c>
      <c r="D60" s="189">
        <v>0</v>
      </c>
      <c r="E60" s="189"/>
      <c r="F60" s="189">
        <f t="shared" si="6"/>
        <v>0</v>
      </c>
      <c r="G60" s="199">
        <f t="shared" si="7"/>
        <v>309</v>
      </c>
      <c r="H60" s="198"/>
      <c r="I60" s="185"/>
      <c r="J60" s="236" t="s">
        <v>1088</v>
      </c>
      <c r="K60" s="236" t="s">
        <v>1089</v>
      </c>
      <c r="L60" s="195"/>
    </row>
    <row r="61" spans="1:12" ht="15" customHeight="1" x14ac:dyDescent="0.35">
      <c r="A61" s="200" t="s">
        <v>93</v>
      </c>
      <c r="B61" s="202" t="s">
        <v>159</v>
      </c>
      <c r="C61" s="189">
        <v>180</v>
      </c>
      <c r="D61" s="189">
        <v>0</v>
      </c>
      <c r="E61" s="189"/>
      <c r="F61" s="189">
        <f t="shared" si="6"/>
        <v>0</v>
      </c>
      <c r="G61" s="199">
        <f t="shared" si="7"/>
        <v>180</v>
      </c>
      <c r="H61" s="198"/>
      <c r="I61" s="185"/>
      <c r="J61" s="236" t="s">
        <v>1088</v>
      </c>
      <c r="K61" s="236" t="s">
        <v>1089</v>
      </c>
      <c r="L61" s="195"/>
    </row>
    <row r="62" spans="1:12" ht="15" customHeight="1" x14ac:dyDescent="0.35">
      <c r="A62" s="200" t="s">
        <v>94</v>
      </c>
      <c r="B62" s="202" t="s">
        <v>160</v>
      </c>
      <c r="C62" s="189">
        <v>900</v>
      </c>
      <c r="D62" s="189">
        <v>174</v>
      </c>
      <c r="E62" s="189">
        <v>879.45</v>
      </c>
      <c r="F62" s="189">
        <f t="shared" si="6"/>
        <v>1053.45</v>
      </c>
      <c r="G62" s="199">
        <f t="shared" si="7"/>
        <v>-153.45000000000005</v>
      </c>
      <c r="H62" s="198"/>
      <c r="I62" s="205" t="s">
        <v>1016</v>
      </c>
      <c r="J62" s="236" t="s">
        <v>1088</v>
      </c>
      <c r="K62" s="236" t="s">
        <v>1089</v>
      </c>
      <c r="L62" s="195"/>
    </row>
    <row r="63" spans="1:12" ht="15" customHeight="1" x14ac:dyDescent="0.35">
      <c r="A63" s="200" t="s">
        <v>95</v>
      </c>
      <c r="B63" s="202" t="s">
        <v>86</v>
      </c>
      <c r="C63" s="189">
        <v>2000</v>
      </c>
      <c r="D63" s="189">
        <v>0</v>
      </c>
      <c r="E63" s="189">
        <v>119.5</v>
      </c>
      <c r="F63" s="189">
        <f t="shared" si="6"/>
        <v>119.5</v>
      </c>
      <c r="G63" s="199">
        <f t="shared" si="7"/>
        <v>1880.5</v>
      </c>
      <c r="H63" s="198"/>
      <c r="I63" s="185"/>
      <c r="J63" s="236" t="s">
        <v>1088</v>
      </c>
      <c r="K63" s="236" t="s">
        <v>1089</v>
      </c>
      <c r="L63" s="195"/>
    </row>
    <row r="64" spans="1:12" ht="15" customHeight="1" x14ac:dyDescent="0.35">
      <c r="A64" s="204" t="s">
        <v>105</v>
      </c>
      <c r="B64" s="181" t="s">
        <v>25</v>
      </c>
      <c r="C64" s="188"/>
      <c r="D64" s="188"/>
      <c r="E64" s="189"/>
      <c r="F64" s="188"/>
      <c r="G64" s="187"/>
      <c r="H64" s="186"/>
      <c r="I64" s="185"/>
      <c r="J64" s="184"/>
      <c r="K64" s="184"/>
      <c r="L64" s="183"/>
    </row>
    <row r="65" spans="1:12" s="197" customFormat="1" ht="15" customHeight="1" x14ac:dyDescent="0.35">
      <c r="A65" s="200" t="s">
        <v>100</v>
      </c>
      <c r="B65" s="190" t="s">
        <v>154</v>
      </c>
      <c r="C65" s="188">
        <v>12000</v>
      </c>
      <c r="D65" s="189">
        <v>5183.3259510285898</v>
      </c>
      <c r="E65" s="189">
        <v>7389.36</v>
      </c>
      <c r="F65" s="188">
        <f>D65+E65</f>
        <v>12572.68595102859</v>
      </c>
      <c r="G65" s="187">
        <f>C65-F65</f>
        <v>-572.68595102859035</v>
      </c>
      <c r="H65" s="186"/>
      <c r="I65" s="196" t="s">
        <v>1020</v>
      </c>
      <c r="J65" s="191" t="s">
        <v>1017</v>
      </c>
      <c r="K65" s="236" t="s">
        <v>1092</v>
      </c>
      <c r="L65" s="195"/>
    </row>
    <row r="66" spans="1:12" s="197" customFormat="1" ht="15" customHeight="1" x14ac:dyDescent="0.35">
      <c r="A66" s="200" t="s">
        <v>101</v>
      </c>
      <c r="B66" s="190" t="s">
        <v>96</v>
      </c>
      <c r="C66" s="188">
        <v>1100</v>
      </c>
      <c r="D66" s="189">
        <v>998.04305283757344</v>
      </c>
      <c r="E66" s="189">
        <v>0</v>
      </c>
      <c r="F66" s="188">
        <f>D66+E66</f>
        <v>998.04305283757344</v>
      </c>
      <c r="G66" s="187">
        <f>C66-F66</f>
        <v>101.95694716242656</v>
      </c>
      <c r="H66" s="186"/>
      <c r="I66" s="196" t="s">
        <v>320</v>
      </c>
      <c r="J66" s="191" t="s">
        <v>1017</v>
      </c>
      <c r="K66" s="236" t="s">
        <v>1092</v>
      </c>
      <c r="L66" s="195"/>
    </row>
    <row r="67" spans="1:12" s="197" customFormat="1" ht="15" customHeight="1" x14ac:dyDescent="0.35">
      <c r="A67" s="200" t="s">
        <v>102</v>
      </c>
      <c r="B67" s="190" t="s">
        <v>97</v>
      </c>
      <c r="C67" s="188">
        <v>330</v>
      </c>
      <c r="D67" s="189">
        <v>299.41291585127203</v>
      </c>
      <c r="E67" s="189">
        <v>0</v>
      </c>
      <c r="F67" s="188">
        <f>D67+E67</f>
        <v>299.41291585127203</v>
      </c>
      <c r="G67" s="187">
        <f>C67-F67</f>
        <v>30.587084148727968</v>
      </c>
      <c r="H67" s="186"/>
      <c r="I67" s="196" t="s">
        <v>315</v>
      </c>
      <c r="J67" s="191" t="s">
        <v>1017</v>
      </c>
      <c r="K67" s="236" t="s">
        <v>1092</v>
      </c>
      <c r="L67" s="195"/>
    </row>
    <row r="68" spans="1:12" s="197" customFormat="1" ht="15" customHeight="1" x14ac:dyDescent="0.35">
      <c r="A68" s="200" t="s">
        <v>103</v>
      </c>
      <c r="B68" s="190" t="s">
        <v>98</v>
      </c>
      <c r="C68" s="188">
        <v>500</v>
      </c>
      <c r="D68" s="189">
        <v>249.99980335067539</v>
      </c>
      <c r="E68" s="189">
        <v>440.94</v>
      </c>
      <c r="F68" s="188">
        <f>D68+E68</f>
        <v>690.93980335067545</v>
      </c>
      <c r="G68" s="187">
        <f>C68-F68</f>
        <v>-190.93980335067545</v>
      </c>
      <c r="H68" s="186"/>
      <c r="I68" s="196" t="s">
        <v>826</v>
      </c>
      <c r="J68" s="191" t="s">
        <v>1017</v>
      </c>
      <c r="K68" s="236" t="s">
        <v>1092</v>
      </c>
      <c r="L68" s="195"/>
    </row>
    <row r="69" spans="1:12" s="197" customFormat="1" ht="15" customHeight="1" x14ac:dyDescent="0.35">
      <c r="A69" s="200" t="s">
        <v>104</v>
      </c>
      <c r="B69" s="190" t="s">
        <v>99</v>
      </c>
      <c r="C69" s="188">
        <v>260</v>
      </c>
      <c r="D69" s="189">
        <v>260.29268292682929</v>
      </c>
      <c r="E69" s="189">
        <v>0</v>
      </c>
      <c r="F69" s="188">
        <f>D69+E69</f>
        <v>260.29268292682929</v>
      </c>
      <c r="G69" s="187">
        <f>C69-F69</f>
        <v>-0.29268292682928632</v>
      </c>
      <c r="H69" s="186"/>
      <c r="I69" s="203" t="s">
        <v>580</v>
      </c>
      <c r="J69" s="191" t="s">
        <v>1017</v>
      </c>
      <c r="K69" s="236" t="s">
        <v>1092</v>
      </c>
      <c r="L69" s="195"/>
    </row>
    <row r="70" spans="1:12" s="197" customFormat="1" ht="15" customHeight="1" x14ac:dyDescent="0.35">
      <c r="A70" s="201" t="s">
        <v>106</v>
      </c>
      <c r="B70" s="181" t="s">
        <v>26</v>
      </c>
      <c r="C70" s="188"/>
      <c r="D70" s="189"/>
      <c r="E70" s="189"/>
      <c r="F70" s="188"/>
      <c r="G70" s="187"/>
      <c r="H70" s="186"/>
      <c r="I70" s="203"/>
      <c r="J70" s="191"/>
      <c r="K70" s="191"/>
      <c r="L70" s="195"/>
    </row>
    <row r="71" spans="1:12" s="197" customFormat="1" ht="15" customHeight="1" x14ac:dyDescent="0.35">
      <c r="A71" s="200" t="s">
        <v>115</v>
      </c>
      <c r="B71" s="190" t="s">
        <v>153</v>
      </c>
      <c r="C71" s="188">
        <v>12000</v>
      </c>
      <c r="D71" s="189">
        <v>5183.3259510285898</v>
      </c>
      <c r="E71" s="189">
        <v>7389.36</v>
      </c>
      <c r="F71" s="188">
        <f>D71+E71</f>
        <v>12572.68595102859</v>
      </c>
      <c r="G71" s="187">
        <f>C71-F71</f>
        <v>-572.68595102859035</v>
      </c>
      <c r="H71" s="186"/>
      <c r="I71" s="196" t="s">
        <v>1021</v>
      </c>
      <c r="J71" s="191" t="s">
        <v>1017</v>
      </c>
      <c r="K71" s="236" t="s">
        <v>1090</v>
      </c>
      <c r="L71" s="195"/>
    </row>
    <row r="72" spans="1:12" s="197" customFormat="1" ht="15" customHeight="1" x14ac:dyDescent="0.35">
      <c r="A72" s="200" t="s">
        <v>116</v>
      </c>
      <c r="B72" s="202" t="s">
        <v>96</v>
      </c>
      <c r="C72" s="188">
        <v>1100</v>
      </c>
      <c r="D72" s="189">
        <v>1066.5362035225048</v>
      </c>
      <c r="E72" s="189">
        <v>0</v>
      </c>
      <c r="F72" s="188">
        <f>D72+E72</f>
        <v>1066.5362035225048</v>
      </c>
      <c r="G72" s="187">
        <f>C72-F72</f>
        <v>33.46379647749518</v>
      </c>
      <c r="H72" s="186"/>
      <c r="I72" s="196" t="s">
        <v>293</v>
      </c>
      <c r="J72" s="191" t="s">
        <v>1017</v>
      </c>
      <c r="K72" s="236" t="s">
        <v>1090</v>
      </c>
      <c r="L72" s="195"/>
    </row>
    <row r="73" spans="1:12" s="197" customFormat="1" ht="15" customHeight="1" x14ac:dyDescent="0.35">
      <c r="A73" s="200" t="s">
        <v>117</v>
      </c>
      <c r="B73" s="202" t="s">
        <v>97</v>
      </c>
      <c r="C73" s="188">
        <v>330</v>
      </c>
      <c r="D73" s="189">
        <v>297.45596868884542</v>
      </c>
      <c r="E73" s="189">
        <v>0</v>
      </c>
      <c r="F73" s="188">
        <f>D73+E73</f>
        <v>297.45596868884542</v>
      </c>
      <c r="G73" s="187">
        <f>C73-F73</f>
        <v>32.544031311154583</v>
      </c>
      <c r="H73" s="186"/>
      <c r="I73" s="196" t="s">
        <v>288</v>
      </c>
      <c r="J73" s="191" t="s">
        <v>1017</v>
      </c>
      <c r="K73" s="236" t="s">
        <v>1090</v>
      </c>
      <c r="L73" s="195"/>
    </row>
    <row r="74" spans="1:12" s="197" customFormat="1" ht="15" customHeight="1" x14ac:dyDescent="0.35">
      <c r="A74" s="200" t="s">
        <v>118</v>
      </c>
      <c r="B74" s="202" t="s">
        <v>98</v>
      </c>
      <c r="C74" s="188">
        <v>500</v>
      </c>
      <c r="D74" s="189">
        <v>249.82482936375351</v>
      </c>
      <c r="E74" s="189">
        <v>204.09833109430082</v>
      </c>
      <c r="F74" s="188">
        <f>D74+E74</f>
        <v>453.92316045805433</v>
      </c>
      <c r="G74" s="187">
        <f>C74-F74</f>
        <v>46.076839541945674</v>
      </c>
      <c r="H74" s="186"/>
      <c r="I74" s="196" t="s">
        <v>1022</v>
      </c>
      <c r="J74" s="191" t="s">
        <v>1017</v>
      </c>
      <c r="K74" s="236" t="s">
        <v>1090</v>
      </c>
      <c r="L74" s="195"/>
    </row>
    <row r="75" spans="1:12" s="197" customFormat="1" ht="15" customHeight="1" x14ac:dyDescent="0.35">
      <c r="A75" s="200" t="s">
        <v>119</v>
      </c>
      <c r="B75" s="202" t="s">
        <v>99</v>
      </c>
      <c r="C75" s="188">
        <v>260</v>
      </c>
      <c r="D75" s="189">
        <v>259.29549902152644</v>
      </c>
      <c r="E75" s="189">
        <v>0</v>
      </c>
      <c r="F75" s="188">
        <f>D75+E75</f>
        <v>259.29549902152644</v>
      </c>
      <c r="G75" s="187">
        <f>C75-F75</f>
        <v>0.70450097847356119</v>
      </c>
      <c r="H75" s="186"/>
      <c r="I75" s="196" t="s">
        <v>296</v>
      </c>
      <c r="J75" s="191" t="s">
        <v>1017</v>
      </c>
      <c r="K75" s="236" t="s">
        <v>1090</v>
      </c>
      <c r="L75" s="195"/>
    </row>
    <row r="76" spans="1:12" s="197" customFormat="1" ht="15" customHeight="1" x14ac:dyDescent="0.35">
      <c r="A76" s="201" t="s">
        <v>2</v>
      </c>
      <c r="B76" s="181" t="s">
        <v>27</v>
      </c>
      <c r="C76" s="188"/>
      <c r="D76" s="189"/>
      <c r="E76" s="189"/>
      <c r="F76" s="188"/>
      <c r="G76" s="187"/>
      <c r="H76" s="186"/>
      <c r="I76" s="185"/>
      <c r="J76" s="191"/>
      <c r="K76" s="191"/>
      <c r="L76" s="195"/>
    </row>
    <row r="77" spans="1:12" s="197" customFormat="1" ht="15" customHeight="1" x14ac:dyDescent="0.35">
      <c r="A77" s="200" t="s">
        <v>131</v>
      </c>
      <c r="B77" s="190" t="s">
        <v>120</v>
      </c>
      <c r="C77" s="188">
        <v>1100</v>
      </c>
      <c r="D77" s="189">
        <v>925.14677103718202</v>
      </c>
      <c r="E77" s="189">
        <v>0</v>
      </c>
      <c r="F77" s="188">
        <f>D77+E77</f>
        <v>925.14677103718202</v>
      </c>
      <c r="G77" s="187">
        <f t="shared" ref="G77:G90" si="8">C77-F77</f>
        <v>174.85322896281798</v>
      </c>
      <c r="H77" s="186"/>
      <c r="I77" s="185" t="s">
        <v>615</v>
      </c>
      <c r="J77" s="191" t="s">
        <v>1017</v>
      </c>
      <c r="K77" s="236" t="s">
        <v>1091</v>
      </c>
      <c r="L77" s="195"/>
    </row>
    <row r="78" spans="1:12" s="197" customFormat="1" ht="15" customHeight="1" x14ac:dyDescent="0.35">
      <c r="A78" s="200" t="s">
        <v>132</v>
      </c>
      <c r="B78" s="190" t="s">
        <v>121</v>
      </c>
      <c r="C78" s="188">
        <v>330</v>
      </c>
      <c r="D78" s="189">
        <v>29.941291585127203</v>
      </c>
      <c r="E78" s="189">
        <v>0</v>
      </c>
      <c r="F78" s="188">
        <f>D78+E78</f>
        <v>29.941291585127203</v>
      </c>
      <c r="G78" s="187">
        <f t="shared" si="8"/>
        <v>300.0587084148728</v>
      </c>
      <c r="H78" s="186"/>
      <c r="I78" s="185" t="s">
        <v>222</v>
      </c>
      <c r="J78" s="191" t="s">
        <v>1017</v>
      </c>
      <c r="K78" s="236" t="s">
        <v>1091</v>
      </c>
      <c r="L78" s="195"/>
    </row>
    <row r="79" spans="1:12" s="197" customFormat="1" ht="15" customHeight="1" x14ac:dyDescent="0.35">
      <c r="A79" s="200" t="s">
        <v>133</v>
      </c>
      <c r="B79" s="190" t="s">
        <v>122</v>
      </c>
      <c r="C79" s="188">
        <v>500</v>
      </c>
      <c r="D79" s="189">
        <v>134.68569519354685</v>
      </c>
      <c r="E79" s="189">
        <v>194.47</v>
      </c>
      <c r="F79" s="188">
        <f>SUM(D79:E79)</f>
        <v>329.15569519354688</v>
      </c>
      <c r="G79" s="187">
        <f t="shared" si="8"/>
        <v>170.84430480645312</v>
      </c>
      <c r="H79" s="186"/>
      <c r="I79" s="185" t="s">
        <v>1062</v>
      </c>
      <c r="J79" s="191" t="s">
        <v>1017</v>
      </c>
      <c r="K79" s="236" t="s">
        <v>1091</v>
      </c>
      <c r="L79" s="195"/>
    </row>
    <row r="80" spans="1:12" ht="15" customHeight="1" x14ac:dyDescent="0.35">
      <c r="A80" s="193" t="s">
        <v>134</v>
      </c>
      <c r="B80" s="190" t="s">
        <v>123</v>
      </c>
      <c r="C80" s="188">
        <v>800</v>
      </c>
      <c r="D80" s="188">
        <v>0</v>
      </c>
      <c r="E80" s="189">
        <v>0</v>
      </c>
      <c r="F80" s="188">
        <f t="shared" ref="F80:F90" si="9">D80+E80</f>
        <v>0</v>
      </c>
      <c r="G80" s="187">
        <f t="shared" si="8"/>
        <v>800</v>
      </c>
      <c r="H80" s="186"/>
      <c r="I80" s="185"/>
      <c r="J80" s="191" t="s">
        <v>1017</v>
      </c>
      <c r="K80" s="236" t="s">
        <v>1091</v>
      </c>
      <c r="L80" s="183"/>
    </row>
    <row r="81" spans="1:12" ht="15" customHeight="1" x14ac:dyDescent="0.35">
      <c r="A81" s="193" t="s">
        <v>135</v>
      </c>
      <c r="B81" s="190" t="s">
        <v>124</v>
      </c>
      <c r="C81" s="188">
        <v>900</v>
      </c>
      <c r="D81" s="188">
        <v>0</v>
      </c>
      <c r="E81" s="189">
        <v>85.257548845470694</v>
      </c>
      <c r="F81" s="188">
        <f t="shared" si="9"/>
        <v>85.257548845470694</v>
      </c>
      <c r="G81" s="187">
        <f t="shared" si="8"/>
        <v>814.74245115452936</v>
      </c>
      <c r="H81" s="186"/>
      <c r="I81" s="185" t="s">
        <v>679</v>
      </c>
      <c r="J81" s="191" t="s">
        <v>1017</v>
      </c>
      <c r="K81" s="236" t="s">
        <v>1091</v>
      </c>
      <c r="L81" s="183"/>
    </row>
    <row r="82" spans="1:12" ht="15" customHeight="1" x14ac:dyDescent="0.35">
      <c r="A82" s="193" t="s">
        <v>136</v>
      </c>
      <c r="B82" s="190" t="s">
        <v>125</v>
      </c>
      <c r="C82" s="188">
        <v>300</v>
      </c>
      <c r="D82" s="188">
        <v>0</v>
      </c>
      <c r="E82" s="189">
        <v>81.349911190053291</v>
      </c>
      <c r="F82" s="188">
        <f t="shared" si="9"/>
        <v>81.349911190053291</v>
      </c>
      <c r="G82" s="187">
        <f t="shared" si="8"/>
        <v>218.65008880994671</v>
      </c>
      <c r="H82" s="186"/>
      <c r="I82" s="185" t="s">
        <v>684</v>
      </c>
      <c r="J82" s="191" t="s">
        <v>1017</v>
      </c>
      <c r="K82" s="236" t="s">
        <v>1091</v>
      </c>
      <c r="L82" s="183"/>
    </row>
    <row r="83" spans="1:12" ht="15" customHeight="1" x14ac:dyDescent="0.35">
      <c r="A83" s="193" t="s">
        <v>137</v>
      </c>
      <c r="B83" s="190" t="s">
        <v>126</v>
      </c>
      <c r="C83" s="188">
        <v>375</v>
      </c>
      <c r="D83" s="188">
        <v>124.9639635339602</v>
      </c>
      <c r="E83" s="189">
        <v>113.77</v>
      </c>
      <c r="F83" s="188">
        <f t="shared" si="9"/>
        <v>238.73396353396021</v>
      </c>
      <c r="G83" s="187">
        <f t="shared" si="8"/>
        <v>136.26603646603979</v>
      </c>
      <c r="H83" s="186"/>
      <c r="I83" s="185" t="s">
        <v>1023</v>
      </c>
      <c r="J83" s="191" t="s">
        <v>1017</v>
      </c>
      <c r="K83" s="236" t="s">
        <v>1091</v>
      </c>
      <c r="L83" s="183"/>
    </row>
    <row r="84" spans="1:12" ht="15" customHeight="1" x14ac:dyDescent="0.35">
      <c r="A84" s="193" t="s">
        <v>138</v>
      </c>
      <c r="B84" s="190" t="s">
        <v>127</v>
      </c>
      <c r="C84" s="188">
        <v>660</v>
      </c>
      <c r="D84" s="188">
        <v>1404.1095890410959</v>
      </c>
      <c r="E84" s="189">
        <v>0</v>
      </c>
      <c r="F84" s="188">
        <f t="shared" si="9"/>
        <v>1404.1095890410959</v>
      </c>
      <c r="G84" s="187">
        <f t="shared" si="8"/>
        <v>-744.10958904109589</v>
      </c>
      <c r="H84" s="186"/>
      <c r="I84" s="185" t="s">
        <v>616</v>
      </c>
      <c r="J84" s="191" t="s">
        <v>1017</v>
      </c>
      <c r="K84" s="236" t="s">
        <v>1091</v>
      </c>
      <c r="L84" s="183"/>
    </row>
    <row r="85" spans="1:12" s="197" customFormat="1" ht="15" customHeight="1" x14ac:dyDescent="0.35">
      <c r="A85" s="200" t="s">
        <v>139</v>
      </c>
      <c r="B85" s="190" t="s">
        <v>128</v>
      </c>
      <c r="C85" s="188">
        <v>260</v>
      </c>
      <c r="D85" s="189">
        <v>0</v>
      </c>
      <c r="E85" s="189">
        <v>0</v>
      </c>
      <c r="F85" s="188">
        <f t="shared" si="9"/>
        <v>0</v>
      </c>
      <c r="G85" s="187">
        <f t="shared" si="8"/>
        <v>260</v>
      </c>
      <c r="H85" s="186"/>
      <c r="I85" s="185"/>
      <c r="J85" s="191" t="s">
        <v>1017</v>
      </c>
      <c r="K85" s="236" t="s">
        <v>1091</v>
      </c>
      <c r="L85" s="195"/>
    </row>
    <row r="86" spans="1:12" s="197" customFormat="1" ht="15" customHeight="1" x14ac:dyDescent="0.35">
      <c r="A86" s="200" t="s">
        <v>140</v>
      </c>
      <c r="B86" s="190" t="s">
        <v>129</v>
      </c>
      <c r="C86" s="188">
        <v>2000</v>
      </c>
      <c r="D86" s="189">
        <v>1736.7906066536204</v>
      </c>
      <c r="E86" s="189">
        <v>0</v>
      </c>
      <c r="F86" s="188">
        <f t="shared" si="9"/>
        <v>1736.7906066536204</v>
      </c>
      <c r="G86" s="187">
        <f t="shared" si="8"/>
        <v>263.20939334637956</v>
      </c>
      <c r="H86" s="186"/>
      <c r="I86" s="185" t="s">
        <v>617</v>
      </c>
      <c r="J86" s="191" t="s">
        <v>1017</v>
      </c>
      <c r="K86" s="236" t="s">
        <v>1091</v>
      </c>
      <c r="L86" s="195"/>
    </row>
    <row r="87" spans="1:12" s="197" customFormat="1" ht="15" customHeight="1" x14ac:dyDescent="0.35">
      <c r="A87" s="200" t="s">
        <v>141</v>
      </c>
      <c r="B87" s="190" t="s">
        <v>63</v>
      </c>
      <c r="C87" s="188">
        <v>960</v>
      </c>
      <c r="D87" s="189">
        <v>567.51467710371821</v>
      </c>
      <c r="E87" s="189">
        <v>0</v>
      </c>
      <c r="F87" s="188">
        <f t="shared" si="9"/>
        <v>567.51467710371821</v>
      </c>
      <c r="G87" s="187">
        <f t="shared" si="8"/>
        <v>392.48532289628179</v>
      </c>
      <c r="H87" s="186"/>
      <c r="I87" s="185" t="s">
        <v>254</v>
      </c>
      <c r="J87" s="191" t="s">
        <v>1017</v>
      </c>
      <c r="K87" s="236" t="s">
        <v>1091</v>
      </c>
      <c r="L87" s="195"/>
    </row>
    <row r="88" spans="1:12" s="197" customFormat="1" ht="15" customHeight="1" x14ac:dyDescent="0.35">
      <c r="A88" s="200" t="s">
        <v>142</v>
      </c>
      <c r="B88" s="190" t="s">
        <v>157</v>
      </c>
      <c r="C88" s="188">
        <v>2640</v>
      </c>
      <c r="D88" s="189">
        <v>0</v>
      </c>
      <c r="E88" s="189">
        <v>3891.1</v>
      </c>
      <c r="F88" s="188">
        <f t="shared" si="9"/>
        <v>3891.1</v>
      </c>
      <c r="G88" s="187">
        <f t="shared" si="8"/>
        <v>-1251.0999999999999</v>
      </c>
      <c r="H88" s="186"/>
      <c r="I88" s="185" t="s">
        <v>1024</v>
      </c>
      <c r="J88" s="191" t="s">
        <v>1017</v>
      </c>
      <c r="K88" s="236" t="s">
        <v>1091</v>
      </c>
      <c r="L88" s="195"/>
    </row>
    <row r="89" spans="1:12" ht="15" customHeight="1" x14ac:dyDescent="0.35">
      <c r="A89" s="193" t="s">
        <v>143</v>
      </c>
      <c r="B89" s="190" t="s">
        <v>130</v>
      </c>
      <c r="C89" s="188">
        <v>10000</v>
      </c>
      <c r="D89" s="188">
        <v>1951.219512195122</v>
      </c>
      <c r="E89" s="189">
        <v>12041.48</v>
      </c>
      <c r="F89" s="188">
        <f t="shared" si="9"/>
        <v>13992.699512195122</v>
      </c>
      <c r="G89" s="187">
        <f t="shared" si="8"/>
        <v>-3992.6995121951222</v>
      </c>
      <c r="H89" s="186"/>
      <c r="I89" s="185" t="s">
        <v>1025</v>
      </c>
      <c r="J89" s="191" t="s">
        <v>1017</v>
      </c>
      <c r="K89" s="236" t="s">
        <v>1091</v>
      </c>
      <c r="L89" s="183"/>
    </row>
    <row r="90" spans="1:12" s="173" customFormat="1" ht="15" customHeight="1" x14ac:dyDescent="0.35">
      <c r="A90" s="182" t="s">
        <v>151</v>
      </c>
      <c r="B90" s="181" t="s">
        <v>10</v>
      </c>
      <c r="C90" s="194">
        <v>60464</v>
      </c>
      <c r="D90" s="194">
        <f>SUM(D55:D89)</f>
        <v>24688.354963963535</v>
      </c>
      <c r="E90" s="180">
        <f>SUM(E55:E89)</f>
        <v>35079.295791129829</v>
      </c>
      <c r="F90" s="179">
        <f t="shared" si="9"/>
        <v>59767.65075509336</v>
      </c>
      <c r="G90" s="178">
        <f t="shared" si="8"/>
        <v>696.3492449066398</v>
      </c>
      <c r="H90" s="177"/>
      <c r="I90" s="176"/>
      <c r="J90" s="191"/>
      <c r="K90" s="175"/>
      <c r="L90" s="174"/>
    </row>
    <row r="91" spans="1:12" ht="15" customHeight="1" x14ac:dyDescent="0.35">
      <c r="A91" s="182"/>
      <c r="B91" s="181"/>
      <c r="C91" s="188"/>
      <c r="D91" s="188"/>
      <c r="E91" s="189"/>
      <c r="F91" s="188"/>
      <c r="G91" s="187"/>
      <c r="H91" s="186"/>
      <c r="I91" s="185"/>
      <c r="J91" s="191"/>
      <c r="K91" s="184"/>
      <c r="L91" s="183"/>
    </row>
    <row r="92" spans="1:12" s="197" customFormat="1" ht="15" customHeight="1" x14ac:dyDescent="0.35">
      <c r="A92" s="201" t="s">
        <v>15</v>
      </c>
      <c r="B92" s="181" t="s">
        <v>13</v>
      </c>
      <c r="C92" s="188"/>
      <c r="D92" s="189"/>
      <c r="E92" s="189"/>
      <c r="F92" s="188"/>
      <c r="G92" s="187"/>
      <c r="H92" s="186"/>
      <c r="I92" s="185"/>
      <c r="J92" s="191"/>
      <c r="K92" s="191"/>
      <c r="L92" s="195"/>
    </row>
    <row r="93" spans="1:12" s="197" customFormat="1" ht="15" customHeight="1" x14ac:dyDescent="0.35">
      <c r="A93" s="200" t="s">
        <v>16</v>
      </c>
      <c r="B93" s="190" t="s">
        <v>145</v>
      </c>
      <c r="C93" s="189">
        <v>33000</v>
      </c>
      <c r="D93" s="189">
        <v>18311.135999999999</v>
      </c>
      <c r="E93" s="189">
        <v>18462.377999999997</v>
      </c>
      <c r="F93" s="189">
        <f>D93+E93</f>
        <v>36773.513999999996</v>
      </c>
      <c r="G93" s="199">
        <f>C93-F93</f>
        <v>-3773.5139999999956</v>
      </c>
      <c r="H93" s="198"/>
      <c r="I93" s="185" t="s">
        <v>655</v>
      </c>
      <c r="J93" s="236" t="s">
        <v>1088</v>
      </c>
      <c r="K93" s="236" t="s">
        <v>1089</v>
      </c>
      <c r="L93" s="195"/>
    </row>
    <row r="94" spans="1:12" s="197" customFormat="1" ht="15" customHeight="1" x14ac:dyDescent="0.35">
      <c r="A94" s="200" t="s">
        <v>17</v>
      </c>
      <c r="B94" s="190" t="s">
        <v>146</v>
      </c>
      <c r="C94" s="189">
        <v>55000</v>
      </c>
      <c r="D94" s="189">
        <v>21216.056250000001</v>
      </c>
      <c r="E94" s="189">
        <v>27066.024999999998</v>
      </c>
      <c r="F94" s="189">
        <f>D94+E94</f>
        <v>48282.081250000003</v>
      </c>
      <c r="G94" s="199">
        <f>C94-F94</f>
        <v>6717.9187499999971</v>
      </c>
      <c r="H94" s="198"/>
      <c r="I94" s="185" t="s">
        <v>654</v>
      </c>
      <c r="J94" s="236" t="s">
        <v>1088</v>
      </c>
      <c r="K94" s="236" t="s">
        <v>1089</v>
      </c>
      <c r="L94" s="195"/>
    </row>
    <row r="95" spans="1:12" s="197" customFormat="1" ht="15" customHeight="1" x14ac:dyDescent="0.35">
      <c r="A95" s="200" t="s">
        <v>18</v>
      </c>
      <c r="B95" s="238" t="s">
        <v>147</v>
      </c>
      <c r="C95" s="189">
        <v>22000</v>
      </c>
      <c r="D95" s="189">
        <v>18157.405999999999</v>
      </c>
      <c r="E95" s="189">
        <v>14992.81</v>
      </c>
      <c r="F95" s="189">
        <f>D95+E95</f>
        <v>33150.216</v>
      </c>
      <c r="G95" s="199">
        <f>C95-F95</f>
        <v>-11150.216</v>
      </c>
      <c r="H95" s="198"/>
      <c r="I95" s="185" t="s">
        <v>1019</v>
      </c>
      <c r="J95" s="236" t="s">
        <v>1088</v>
      </c>
      <c r="K95" s="236" t="s">
        <v>1089</v>
      </c>
      <c r="L95" s="195"/>
    </row>
    <row r="96" spans="1:12" ht="15" customHeight="1" x14ac:dyDescent="0.35">
      <c r="A96" s="193" t="s">
        <v>144</v>
      </c>
      <c r="B96" s="190" t="s">
        <v>148</v>
      </c>
      <c r="C96" s="188">
        <v>12000</v>
      </c>
      <c r="D96" s="188">
        <v>5183.3259510285898</v>
      </c>
      <c r="E96" s="189">
        <v>7389.36</v>
      </c>
      <c r="F96" s="188">
        <f>D96+E96</f>
        <v>12572.68595102859</v>
      </c>
      <c r="G96" s="187">
        <f>C96-F96</f>
        <v>-572.68595102859035</v>
      </c>
      <c r="H96" s="186"/>
      <c r="I96" s="196" t="s">
        <v>1026</v>
      </c>
      <c r="J96" s="191" t="s">
        <v>1017</v>
      </c>
      <c r="K96" s="236" t="s">
        <v>1091</v>
      </c>
      <c r="L96" s="195"/>
    </row>
    <row r="97" spans="1:12" s="173" customFormat="1" ht="15" customHeight="1" x14ac:dyDescent="0.35">
      <c r="A97" s="182" t="s">
        <v>152</v>
      </c>
      <c r="B97" s="181" t="s">
        <v>13</v>
      </c>
      <c r="C97" s="194">
        <v>122000</v>
      </c>
      <c r="D97" s="194">
        <f>SUM(D93:D96)</f>
        <v>62867.924201028582</v>
      </c>
      <c r="E97" s="180">
        <f>SUM(E93:E96)</f>
        <v>67910.572999999989</v>
      </c>
      <c r="F97" s="179">
        <f>D97+E97</f>
        <v>130778.49720102857</v>
      </c>
      <c r="G97" s="178">
        <f>C97-F97</f>
        <v>-8778.497201028571</v>
      </c>
      <c r="H97" s="177"/>
      <c r="I97" s="176"/>
      <c r="J97" s="175"/>
      <c r="K97" s="175"/>
      <c r="L97" s="174"/>
    </row>
    <row r="98" spans="1:12" ht="15" customHeight="1" x14ac:dyDescent="0.35">
      <c r="A98" s="182"/>
      <c r="B98" s="181"/>
      <c r="C98" s="188"/>
      <c r="D98" s="188"/>
      <c r="E98" s="189"/>
      <c r="F98" s="188"/>
      <c r="G98" s="187"/>
      <c r="H98" s="186"/>
      <c r="I98" s="185"/>
      <c r="J98" s="184"/>
      <c r="K98" s="184"/>
      <c r="L98" s="183"/>
    </row>
    <row r="99" spans="1:12" s="173" customFormat="1" ht="15" customHeight="1" x14ac:dyDescent="0.35">
      <c r="A99" s="182" t="s">
        <v>12</v>
      </c>
      <c r="B99" s="181"/>
      <c r="C99" s="179">
        <v>205508</v>
      </c>
      <c r="D99" s="179">
        <f>SUM(D97,D90,D51,D9)</f>
        <v>100033.72354855375</v>
      </c>
      <c r="E99" s="180">
        <f>SUM(E9,E51,E90,E97)</f>
        <v>114017.58275749325</v>
      </c>
      <c r="F99" s="179">
        <f>D99+E99</f>
        <v>214051.30630604702</v>
      </c>
      <c r="G99" s="178">
        <f>C99-F99</f>
        <v>-8543.3063060470158</v>
      </c>
      <c r="H99" s="177"/>
      <c r="I99" s="176"/>
      <c r="J99" s="175"/>
      <c r="K99" s="175"/>
      <c r="L99" s="174"/>
    </row>
    <row r="100" spans="1:12" ht="15" customHeight="1" x14ac:dyDescent="0.35">
      <c r="A100" s="182"/>
      <c r="B100" s="190"/>
      <c r="C100" s="188"/>
      <c r="D100" s="188"/>
      <c r="E100" s="189"/>
      <c r="F100" s="188"/>
      <c r="G100" s="187"/>
      <c r="H100" s="186"/>
      <c r="I100" s="185"/>
      <c r="J100" s="184"/>
      <c r="K100" s="184"/>
      <c r="L100" s="183"/>
    </row>
    <row r="101" spans="1:12" ht="15" customHeight="1" x14ac:dyDescent="0.35">
      <c r="A101" s="193" t="s">
        <v>3</v>
      </c>
      <c r="B101" s="181" t="s">
        <v>7</v>
      </c>
      <c r="C101" s="188"/>
      <c r="D101" s="188"/>
      <c r="E101" s="189"/>
      <c r="F101" s="188"/>
      <c r="G101" s="187"/>
      <c r="H101" s="186"/>
      <c r="I101" s="185"/>
      <c r="J101" s="184"/>
      <c r="K101" s="184"/>
      <c r="L101" s="183"/>
    </row>
    <row r="102" spans="1:12" ht="15" customHeight="1" x14ac:dyDescent="0.35">
      <c r="A102" s="193" t="s">
        <v>4</v>
      </c>
      <c r="B102" s="190" t="s">
        <v>5</v>
      </c>
      <c r="C102" s="188">
        <v>14385.560000000001</v>
      </c>
      <c r="D102" s="188">
        <v>14385.560000000001</v>
      </c>
      <c r="E102" s="189"/>
      <c r="F102" s="188">
        <f>D102+E102</f>
        <v>14385.560000000001</v>
      </c>
      <c r="G102" s="187">
        <f>C102-F102</f>
        <v>0</v>
      </c>
      <c r="H102" s="186"/>
      <c r="I102" s="185"/>
      <c r="J102" s="191"/>
      <c r="K102" s="191"/>
      <c r="L102" s="183"/>
    </row>
    <row r="103" spans="1:12" ht="15" customHeight="1" x14ac:dyDescent="0.35">
      <c r="A103" s="193"/>
      <c r="B103" s="238" t="s">
        <v>1093</v>
      </c>
      <c r="C103" s="188">
        <v>10305.56</v>
      </c>
      <c r="D103" s="188">
        <v>10305.56</v>
      </c>
      <c r="E103" s="189"/>
      <c r="F103" s="188">
        <v>10305.56</v>
      </c>
      <c r="G103" s="187"/>
      <c r="H103" s="186"/>
      <c r="I103" s="226" t="s">
        <v>1099</v>
      </c>
      <c r="J103" s="191"/>
      <c r="K103" s="191"/>
      <c r="L103" s="183"/>
    </row>
    <row r="104" spans="1:12" ht="15" customHeight="1" x14ac:dyDescent="0.35">
      <c r="A104" s="193"/>
      <c r="B104" s="238" t="s">
        <v>1094</v>
      </c>
      <c r="C104" s="188">
        <v>4080</v>
      </c>
      <c r="D104" s="188"/>
      <c r="E104" s="188">
        <v>4080</v>
      </c>
      <c r="F104" s="188">
        <v>4080</v>
      </c>
      <c r="G104" s="187"/>
      <c r="H104" s="186"/>
      <c r="I104" s="226" t="s">
        <v>1098</v>
      </c>
      <c r="J104" s="236" t="s">
        <v>1088</v>
      </c>
      <c r="K104" s="236" t="s">
        <v>1089</v>
      </c>
      <c r="L104" s="183"/>
    </row>
    <row r="105" spans="1:12" s="173" customFormat="1" ht="15" customHeight="1" x14ac:dyDescent="0.35">
      <c r="A105" s="182" t="s">
        <v>8</v>
      </c>
      <c r="B105" s="181"/>
      <c r="C105" s="179">
        <v>14385.560000000001</v>
      </c>
      <c r="D105" s="179">
        <f>SUM(D103:D104)</f>
        <v>10305.56</v>
      </c>
      <c r="E105" s="179">
        <f>SUM(E103:E104)</f>
        <v>4080</v>
      </c>
      <c r="F105" s="179">
        <f>D105+E105</f>
        <v>14385.56</v>
      </c>
      <c r="G105" s="178">
        <f>C105-F105</f>
        <v>0</v>
      </c>
      <c r="H105" s="177"/>
      <c r="I105" s="176"/>
      <c r="J105" s="175"/>
      <c r="K105" s="175"/>
      <c r="L105" s="174"/>
    </row>
    <row r="106" spans="1:12" ht="15" customHeight="1" x14ac:dyDescent="0.35">
      <c r="A106" s="182"/>
      <c r="B106" s="190"/>
      <c r="C106" s="188"/>
      <c r="D106" s="188"/>
      <c r="E106" s="189"/>
      <c r="F106" s="188"/>
      <c r="G106" s="187"/>
      <c r="H106" s="186"/>
      <c r="I106" s="185"/>
      <c r="J106" s="184"/>
      <c r="K106" s="184"/>
      <c r="L106" s="183"/>
    </row>
    <row r="107" spans="1:12" s="173" customFormat="1" ht="15" customHeight="1" x14ac:dyDescent="0.35">
      <c r="A107" s="182" t="s">
        <v>1</v>
      </c>
      <c r="B107" s="181"/>
      <c r="C107" s="179">
        <v>219893.56</v>
      </c>
      <c r="D107" s="179">
        <f>D105+D99</f>
        <v>110339.28354855375</v>
      </c>
      <c r="E107" s="180">
        <f>E99+E105</f>
        <v>118097.58275749325</v>
      </c>
      <c r="F107" s="179">
        <f>D107+E107</f>
        <v>228436.86630604701</v>
      </c>
      <c r="G107" s="178">
        <f>C107-F107</f>
        <v>-8543.3063060470158</v>
      </c>
      <c r="H107" s="177"/>
      <c r="I107" s="176"/>
      <c r="J107" s="175"/>
      <c r="K107" s="175"/>
      <c r="L107" s="174"/>
    </row>
  </sheetData>
  <pageMargins left="0.7" right="0.7" top="0.75" bottom="0.75" header="0.3" footer="0.3"/>
  <pageSetup paperSize="9" scale="63" orientation="portrait" r:id="rId1"/>
  <rowBreaks count="1" manualBreakCount="1"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84"/>
  <sheetViews>
    <sheetView topLeftCell="A40" zoomScale="85" zoomScaleNormal="85" workbookViewId="0">
      <selection activeCell="Q80" sqref="Q80"/>
    </sheetView>
  </sheetViews>
  <sheetFormatPr baseColWidth="10" defaultColWidth="8.7265625" defaultRowHeight="14.5" x14ac:dyDescent="0.35"/>
  <cols>
    <col min="1" max="1" width="8.54296875" customWidth="1"/>
    <col min="2" max="2" width="9.81640625" customWidth="1"/>
    <col min="3" max="3" width="11.81640625" bestFit="1" customWidth="1"/>
    <col min="4" max="4" width="10.81640625" bestFit="1" customWidth="1"/>
    <col min="5" max="7" width="9.7265625" customWidth="1"/>
    <col min="8" max="8" width="10.26953125" customWidth="1"/>
    <col min="9" max="13" width="9.7265625" customWidth="1"/>
    <col min="14" max="14" width="10.453125" customWidth="1"/>
    <col min="15" max="15" width="10.1796875" customWidth="1"/>
    <col min="16" max="16" width="11" customWidth="1"/>
    <col min="17" max="17" width="10.453125" customWidth="1"/>
    <col min="18" max="20" width="8.54296875" customWidth="1"/>
  </cols>
  <sheetData>
    <row r="1" spans="1:20" ht="29" x14ac:dyDescent="0.35">
      <c r="A1" s="243" t="s">
        <v>1031</v>
      </c>
      <c r="B1" s="90" t="s">
        <v>624</v>
      </c>
      <c r="C1" s="90" t="s">
        <v>1078</v>
      </c>
      <c r="D1" s="90" t="s">
        <v>1079</v>
      </c>
      <c r="E1" s="90" t="s">
        <v>1080</v>
      </c>
      <c r="F1" s="92"/>
      <c r="G1" s="93" t="s">
        <v>1081</v>
      </c>
      <c r="H1" s="90" t="s">
        <v>1082</v>
      </c>
      <c r="I1" s="90" t="s">
        <v>1083</v>
      </c>
      <c r="J1" s="90" t="s">
        <v>1084</v>
      </c>
      <c r="K1" s="94" t="s">
        <v>1033</v>
      </c>
      <c r="L1" s="82"/>
      <c r="M1" s="95"/>
      <c r="N1" s="95"/>
      <c r="O1" s="96"/>
      <c r="P1" s="1"/>
      <c r="Q1" s="1"/>
      <c r="R1" s="1"/>
      <c r="S1" s="1"/>
      <c r="T1" s="1"/>
    </row>
    <row r="2" spans="1:20" x14ac:dyDescent="0.35">
      <c r="A2" s="244"/>
      <c r="B2" s="116">
        <v>219</v>
      </c>
      <c r="C2" s="117">
        <v>43921</v>
      </c>
      <c r="D2" s="116"/>
      <c r="E2" s="116" t="s">
        <v>1034</v>
      </c>
      <c r="F2" s="116"/>
      <c r="G2" s="116"/>
      <c r="H2" s="116">
        <v>1167.6500000000001</v>
      </c>
      <c r="I2" s="116">
        <v>1000</v>
      </c>
      <c r="J2" s="116"/>
      <c r="K2" s="59" t="s">
        <v>34</v>
      </c>
      <c r="L2" s="56"/>
      <c r="M2" s="56"/>
      <c r="N2" s="56"/>
      <c r="O2" s="97"/>
      <c r="P2" s="1"/>
      <c r="Q2" s="1"/>
      <c r="R2" s="1"/>
      <c r="S2" s="1"/>
      <c r="T2" s="1"/>
    </row>
    <row r="3" spans="1:20" x14ac:dyDescent="0.35">
      <c r="A3" s="244"/>
      <c r="B3" s="116">
        <v>895</v>
      </c>
      <c r="C3" s="117">
        <v>43725</v>
      </c>
      <c r="D3" s="116"/>
      <c r="E3" s="116" t="s">
        <v>1035</v>
      </c>
      <c r="F3" s="116"/>
      <c r="G3" s="116"/>
      <c r="H3" s="116">
        <v>663.61</v>
      </c>
      <c r="I3" s="116">
        <v>200</v>
      </c>
      <c r="J3" s="116"/>
      <c r="K3" s="59" t="s">
        <v>33</v>
      </c>
      <c r="L3" s="56"/>
      <c r="M3" s="56"/>
      <c r="N3" s="56"/>
      <c r="O3" s="97"/>
      <c r="P3" s="1"/>
      <c r="Q3" s="1"/>
      <c r="R3" s="1"/>
      <c r="S3" s="1"/>
      <c r="T3" s="1"/>
    </row>
    <row r="4" spans="1:20" ht="15" thickBot="1" x14ac:dyDescent="0.4">
      <c r="A4" s="245"/>
      <c r="B4" s="143" t="s">
        <v>1</v>
      </c>
      <c r="C4" s="119"/>
      <c r="D4" s="119"/>
      <c r="E4" s="119"/>
      <c r="F4" s="119"/>
      <c r="G4" s="119"/>
      <c r="H4" s="142">
        <f>SUM(H2:H3)</f>
        <v>1831.2600000000002</v>
      </c>
      <c r="I4" s="142">
        <f>SUM(I2:I3)</f>
        <v>1200</v>
      </c>
      <c r="J4" s="119"/>
      <c r="K4" s="98"/>
      <c r="L4" s="98"/>
      <c r="M4" s="98"/>
      <c r="N4" s="98"/>
      <c r="O4" s="99"/>
      <c r="P4" s="1"/>
      <c r="Q4" s="1"/>
      <c r="R4" s="1"/>
      <c r="S4" s="1"/>
      <c r="T4" s="1"/>
    </row>
    <row r="5" spans="1:20" ht="29" x14ac:dyDescent="0.35">
      <c r="A5" s="246" t="s">
        <v>1030</v>
      </c>
      <c r="B5" s="90" t="s">
        <v>624</v>
      </c>
      <c r="C5" s="90" t="s">
        <v>1078</v>
      </c>
      <c r="D5" s="90" t="s">
        <v>1079</v>
      </c>
      <c r="E5" s="90" t="s">
        <v>1080</v>
      </c>
      <c r="F5" s="92"/>
      <c r="G5" s="93" t="s">
        <v>1081</v>
      </c>
      <c r="H5" s="90" t="s">
        <v>1082</v>
      </c>
      <c r="I5" s="90" t="s">
        <v>1083</v>
      </c>
      <c r="J5" s="90" t="s">
        <v>1084</v>
      </c>
      <c r="K5" s="94" t="s">
        <v>1033</v>
      </c>
      <c r="L5" s="56"/>
      <c r="M5" s="56"/>
      <c r="N5" s="56"/>
      <c r="O5" s="97"/>
      <c r="P5" s="1"/>
      <c r="Q5" s="1"/>
      <c r="R5" s="1"/>
      <c r="S5" s="1"/>
      <c r="T5" s="1"/>
    </row>
    <row r="6" spans="1:20" x14ac:dyDescent="0.35">
      <c r="A6" s="247"/>
      <c r="B6" s="116">
        <v>3</v>
      </c>
      <c r="C6" s="117">
        <v>43861</v>
      </c>
      <c r="D6" s="117"/>
      <c r="E6" s="116" t="s">
        <v>1036</v>
      </c>
      <c r="F6" s="116"/>
      <c r="G6" s="116"/>
      <c r="H6" s="141">
        <v>102.61</v>
      </c>
      <c r="I6" s="116"/>
      <c r="J6" s="116"/>
      <c r="K6" s="11" t="s">
        <v>47</v>
      </c>
      <c r="L6" s="56"/>
      <c r="M6" s="56"/>
      <c r="N6" s="56"/>
      <c r="O6" s="97"/>
      <c r="P6" s="1"/>
      <c r="Q6" s="1"/>
      <c r="R6" s="1"/>
      <c r="S6" s="1"/>
      <c r="T6" s="1"/>
    </row>
    <row r="7" spans="1:20" x14ac:dyDescent="0.35">
      <c r="A7" s="247"/>
      <c r="B7" s="116">
        <v>101</v>
      </c>
      <c r="C7" s="117">
        <v>43861</v>
      </c>
      <c r="D7" s="116"/>
      <c r="E7" s="116" t="s">
        <v>1038</v>
      </c>
      <c r="F7" s="116"/>
      <c r="G7" s="116"/>
      <c r="H7" s="141">
        <v>287.35000000000002</v>
      </c>
      <c r="I7" s="116"/>
      <c r="J7" s="116"/>
      <c r="K7" s="11" t="s">
        <v>45</v>
      </c>
      <c r="L7" s="56"/>
      <c r="M7" s="56"/>
      <c r="N7" s="56"/>
      <c r="O7" s="97"/>
      <c r="P7" s="1"/>
      <c r="Q7" s="1"/>
      <c r="R7" s="1"/>
      <c r="S7" s="1"/>
      <c r="T7" s="1"/>
    </row>
    <row r="8" spans="1:20" x14ac:dyDescent="0.35">
      <c r="A8" s="247"/>
      <c r="B8" s="116">
        <v>103</v>
      </c>
      <c r="C8" s="117">
        <v>43890</v>
      </c>
      <c r="D8" s="116"/>
      <c r="E8" s="116" t="s">
        <v>1036</v>
      </c>
      <c r="F8" s="116"/>
      <c r="G8" s="116"/>
      <c r="H8" s="141">
        <v>85.06</v>
      </c>
      <c r="I8" s="116"/>
      <c r="J8" s="116"/>
      <c r="K8" s="11" t="s">
        <v>47</v>
      </c>
      <c r="L8" s="56"/>
      <c r="M8" s="56"/>
      <c r="N8" s="56"/>
      <c r="O8" s="97"/>
      <c r="P8" s="1"/>
      <c r="Q8" s="1"/>
      <c r="R8" s="1"/>
      <c r="S8" s="1"/>
      <c r="T8" s="1"/>
    </row>
    <row r="9" spans="1:20" x14ac:dyDescent="0.35">
      <c r="A9" s="247"/>
      <c r="B9" s="116">
        <v>135</v>
      </c>
      <c r="C9" s="117">
        <v>43871</v>
      </c>
      <c r="D9" s="116"/>
      <c r="E9" s="116" t="s">
        <v>1046</v>
      </c>
      <c r="F9" s="116"/>
      <c r="G9" s="116"/>
      <c r="H9" s="141">
        <v>1150.29</v>
      </c>
      <c r="I9" s="116"/>
      <c r="J9" s="116"/>
      <c r="K9" s="11" t="s">
        <v>53</v>
      </c>
      <c r="L9" s="56"/>
      <c r="M9" s="56"/>
      <c r="N9" s="56"/>
      <c r="O9" s="97"/>
      <c r="P9" s="1"/>
      <c r="Q9" s="1"/>
      <c r="R9" s="1"/>
      <c r="S9" s="1"/>
      <c r="T9" s="1"/>
    </row>
    <row r="10" spans="1:20" x14ac:dyDescent="0.35">
      <c r="A10" s="247"/>
      <c r="B10" s="116">
        <v>177</v>
      </c>
      <c r="C10" s="117">
        <v>43887</v>
      </c>
      <c r="D10" s="116"/>
      <c r="E10" s="116" t="s">
        <v>1041</v>
      </c>
      <c r="F10" s="116"/>
      <c r="G10" s="116"/>
      <c r="H10" s="141">
        <v>368.34</v>
      </c>
      <c r="I10" s="116"/>
      <c r="J10" s="116"/>
      <c r="K10" s="11" t="s">
        <v>49</v>
      </c>
      <c r="L10" s="56"/>
      <c r="M10" s="56"/>
      <c r="N10" s="56"/>
      <c r="O10" s="97"/>
      <c r="P10" s="1"/>
      <c r="Q10" s="1"/>
      <c r="R10" s="1"/>
      <c r="S10" s="1"/>
      <c r="T10" s="1"/>
    </row>
    <row r="11" spans="1:20" x14ac:dyDescent="0.35">
      <c r="A11" s="247"/>
      <c r="B11" s="116">
        <v>207</v>
      </c>
      <c r="C11" s="117">
        <v>43864</v>
      </c>
      <c r="D11" s="116"/>
      <c r="E11" s="116" t="s">
        <v>1039</v>
      </c>
      <c r="F11" s="116"/>
      <c r="G11" s="116"/>
      <c r="H11" s="141">
        <v>64</v>
      </c>
      <c r="I11" s="116"/>
      <c r="J11" s="116"/>
      <c r="K11" s="11" t="s">
        <v>46</v>
      </c>
      <c r="L11" s="56"/>
      <c r="M11" s="56"/>
      <c r="N11" s="56"/>
      <c r="O11" s="97"/>
      <c r="P11" s="1"/>
      <c r="Q11" s="1"/>
      <c r="R11" s="1"/>
      <c r="S11" s="1"/>
      <c r="T11" s="1"/>
    </row>
    <row r="12" spans="1:20" x14ac:dyDescent="0.35">
      <c r="A12" s="247"/>
      <c r="B12" s="116">
        <v>218</v>
      </c>
      <c r="C12" s="117">
        <v>43921</v>
      </c>
      <c r="D12" s="116"/>
      <c r="E12" s="116" t="s">
        <v>1042</v>
      </c>
      <c r="F12" s="116"/>
      <c r="G12" s="116"/>
      <c r="H12" s="141">
        <v>2541</v>
      </c>
      <c r="I12" s="116"/>
      <c r="J12" s="116"/>
      <c r="K12" s="11" t="s">
        <v>50</v>
      </c>
      <c r="L12" s="56"/>
      <c r="M12" s="56"/>
      <c r="N12" s="56"/>
      <c r="O12" s="97"/>
      <c r="P12" s="1"/>
      <c r="Q12" s="1"/>
      <c r="R12" s="1"/>
      <c r="S12" s="1"/>
      <c r="T12" s="1"/>
    </row>
    <row r="13" spans="1:20" x14ac:dyDescent="0.35">
      <c r="A13" s="247"/>
      <c r="B13" s="116">
        <v>295</v>
      </c>
      <c r="C13" s="117">
        <v>43950</v>
      </c>
      <c r="D13" s="116"/>
      <c r="E13" s="116" t="s">
        <v>1043</v>
      </c>
      <c r="F13" s="116"/>
      <c r="G13" s="116"/>
      <c r="H13" s="141">
        <v>526.35</v>
      </c>
      <c r="I13" s="116"/>
      <c r="J13" s="116"/>
      <c r="K13" s="11" t="s">
        <v>51</v>
      </c>
      <c r="L13" s="56"/>
      <c r="M13" s="56"/>
      <c r="N13" s="56"/>
      <c r="O13" s="97"/>
      <c r="P13" s="1"/>
      <c r="Q13" s="1"/>
      <c r="R13" s="1"/>
      <c r="S13" s="1"/>
      <c r="T13" s="1"/>
    </row>
    <row r="14" spans="1:20" x14ac:dyDescent="0.35">
      <c r="A14" s="247"/>
      <c r="B14" s="116">
        <v>306</v>
      </c>
      <c r="C14" s="117">
        <v>43982</v>
      </c>
      <c r="D14" s="116"/>
      <c r="E14" s="116" t="s">
        <v>1036</v>
      </c>
      <c r="F14" s="116"/>
      <c r="G14" s="116"/>
      <c r="H14" s="141">
        <v>111.02</v>
      </c>
      <c r="I14" s="116"/>
      <c r="J14" s="116"/>
      <c r="K14" s="11" t="s">
        <v>47</v>
      </c>
      <c r="L14" s="56"/>
      <c r="M14" s="56"/>
      <c r="N14" s="56"/>
      <c r="O14" s="97"/>
      <c r="P14" s="1"/>
      <c r="Q14" s="1"/>
      <c r="R14" s="1"/>
      <c r="S14" s="1"/>
      <c r="T14" s="1"/>
    </row>
    <row r="15" spans="1:20" x14ac:dyDescent="0.35">
      <c r="A15" s="247"/>
      <c r="B15" s="116">
        <v>319</v>
      </c>
      <c r="C15" s="117">
        <v>43982</v>
      </c>
      <c r="D15" s="116"/>
      <c r="E15" s="116" t="s">
        <v>1047</v>
      </c>
      <c r="F15" s="116"/>
      <c r="G15" s="116"/>
      <c r="H15" s="141">
        <v>455.6</v>
      </c>
      <c r="I15" s="116"/>
      <c r="J15" s="116"/>
      <c r="K15" s="11" t="s">
        <v>45</v>
      </c>
      <c r="L15" s="56"/>
      <c r="M15" s="56"/>
      <c r="N15" s="56"/>
      <c r="O15" s="97"/>
      <c r="P15" s="1"/>
      <c r="Q15" s="1"/>
      <c r="R15" s="1"/>
      <c r="S15" s="1"/>
      <c r="T15" s="1"/>
    </row>
    <row r="16" spans="1:20" x14ac:dyDescent="0.35">
      <c r="A16" s="247"/>
      <c r="B16" s="116">
        <v>338</v>
      </c>
      <c r="C16" s="117">
        <v>44012</v>
      </c>
      <c r="D16" s="116"/>
      <c r="E16" s="116" t="s">
        <v>1036</v>
      </c>
      <c r="F16" s="116"/>
      <c r="G16" s="116"/>
      <c r="H16" s="141">
        <v>111.02</v>
      </c>
      <c r="I16" s="116"/>
      <c r="J16" s="116"/>
      <c r="K16" s="11" t="s">
        <v>47</v>
      </c>
      <c r="L16" s="56"/>
      <c r="M16" s="56"/>
      <c r="N16" s="56"/>
      <c r="O16" s="97"/>
      <c r="P16" s="1"/>
      <c r="Q16" s="1"/>
      <c r="R16" s="1"/>
      <c r="S16" s="1"/>
      <c r="T16" s="1"/>
    </row>
    <row r="17" spans="1:20" x14ac:dyDescent="0.35">
      <c r="A17" s="247"/>
      <c r="B17" s="116">
        <v>364</v>
      </c>
      <c r="C17" s="117">
        <v>43982</v>
      </c>
      <c r="D17" s="116"/>
      <c r="E17" s="116" t="s">
        <v>1047</v>
      </c>
      <c r="F17" s="116"/>
      <c r="G17" s="116"/>
      <c r="H17" s="141">
        <v>455.6</v>
      </c>
      <c r="I17" s="116"/>
      <c r="J17" s="116"/>
      <c r="K17" s="11" t="s">
        <v>53</v>
      </c>
      <c r="L17" s="56"/>
      <c r="M17" s="56"/>
      <c r="N17" s="56"/>
      <c r="O17" s="97"/>
      <c r="P17" s="1"/>
      <c r="Q17" s="1"/>
      <c r="R17" s="1"/>
      <c r="S17" s="1"/>
      <c r="T17" s="1"/>
    </row>
    <row r="18" spans="1:20" x14ac:dyDescent="0.35">
      <c r="A18" s="247"/>
      <c r="B18" s="116">
        <v>415</v>
      </c>
      <c r="C18" s="117">
        <v>43998</v>
      </c>
      <c r="D18" s="116"/>
      <c r="E18" s="116" t="s">
        <v>1045</v>
      </c>
      <c r="F18" s="116"/>
      <c r="G18" s="116"/>
      <c r="H18" s="141">
        <v>2453.52</v>
      </c>
      <c r="I18" s="116"/>
      <c r="J18" s="116"/>
      <c r="K18" s="11" t="s">
        <v>52</v>
      </c>
      <c r="L18" s="56"/>
      <c r="M18" s="56"/>
      <c r="N18" s="56"/>
      <c r="O18" s="97"/>
      <c r="P18" s="1"/>
      <c r="Q18" s="1"/>
      <c r="R18" s="1"/>
      <c r="S18" s="1"/>
      <c r="T18" s="1"/>
    </row>
    <row r="19" spans="1:20" x14ac:dyDescent="0.35">
      <c r="A19" s="247"/>
      <c r="B19" s="116">
        <v>426</v>
      </c>
      <c r="C19" s="117">
        <v>44043</v>
      </c>
      <c r="D19" s="116"/>
      <c r="E19" s="116" t="s">
        <v>1036</v>
      </c>
      <c r="F19" s="116"/>
      <c r="G19" s="116"/>
      <c r="H19" s="141">
        <v>111.02</v>
      </c>
      <c r="I19" s="116"/>
      <c r="J19" s="116"/>
      <c r="K19" s="11" t="s">
        <v>48</v>
      </c>
      <c r="L19" s="56"/>
      <c r="M19" s="56"/>
      <c r="N19" s="56"/>
      <c r="O19" s="97"/>
      <c r="P19" s="1"/>
      <c r="Q19" s="1"/>
      <c r="R19" s="1"/>
      <c r="S19" s="1"/>
      <c r="T19" s="1"/>
    </row>
    <row r="20" spans="1:20" x14ac:dyDescent="0.35">
      <c r="A20" s="247"/>
      <c r="B20" s="116">
        <v>464</v>
      </c>
      <c r="C20" s="117">
        <v>44039</v>
      </c>
      <c r="D20" s="116"/>
      <c r="E20" s="116" t="s">
        <v>1046</v>
      </c>
      <c r="F20" s="116"/>
      <c r="G20" s="116"/>
      <c r="H20" s="141">
        <v>631.84</v>
      </c>
      <c r="I20" s="116"/>
      <c r="J20" s="116"/>
      <c r="K20" s="11" t="s">
        <v>54</v>
      </c>
      <c r="L20" s="56"/>
      <c r="M20" s="56"/>
      <c r="N20" s="56"/>
      <c r="O20" s="97"/>
      <c r="P20" s="1"/>
      <c r="Q20" s="1"/>
      <c r="R20" s="1"/>
      <c r="S20" s="1"/>
      <c r="T20" s="1"/>
    </row>
    <row r="21" spans="1:20" x14ac:dyDescent="0.35">
      <c r="A21" s="247"/>
      <c r="B21" s="116">
        <v>479</v>
      </c>
      <c r="C21" s="117">
        <v>44074</v>
      </c>
      <c r="D21" s="116"/>
      <c r="E21" s="116" t="s">
        <v>1036</v>
      </c>
      <c r="F21" s="116"/>
      <c r="G21" s="116"/>
      <c r="H21" s="141">
        <v>111.02</v>
      </c>
      <c r="I21" s="116"/>
      <c r="J21" s="116"/>
      <c r="K21" s="11" t="s">
        <v>48</v>
      </c>
      <c r="L21" s="56"/>
      <c r="M21" s="56"/>
      <c r="N21" s="56"/>
      <c r="O21" s="97"/>
      <c r="P21" s="1"/>
      <c r="Q21" s="1"/>
      <c r="R21" s="1"/>
      <c r="S21" s="1"/>
      <c r="T21" s="1"/>
    </row>
    <row r="22" spans="1:20" x14ac:dyDescent="0.35">
      <c r="A22" s="247"/>
      <c r="B22" s="116">
        <v>526</v>
      </c>
      <c r="C22" s="117">
        <v>44104</v>
      </c>
      <c r="D22" s="116"/>
      <c r="E22" s="116" t="s">
        <v>1036</v>
      </c>
      <c r="F22" s="116"/>
      <c r="G22" s="116"/>
      <c r="H22" s="141">
        <v>111.02</v>
      </c>
      <c r="I22" s="116"/>
      <c r="J22" s="116"/>
      <c r="K22" s="11" t="s">
        <v>48</v>
      </c>
      <c r="L22" s="56"/>
      <c r="M22" s="56"/>
      <c r="N22" s="56"/>
      <c r="O22" s="97"/>
      <c r="P22" s="1"/>
      <c r="Q22" s="1"/>
      <c r="R22" s="1"/>
      <c r="S22" s="1"/>
      <c r="T22" s="1"/>
    </row>
    <row r="23" spans="1:20" x14ac:dyDescent="0.35">
      <c r="A23" s="247"/>
      <c r="B23" s="116">
        <v>610</v>
      </c>
      <c r="C23" s="116" t="s">
        <v>1040</v>
      </c>
      <c r="D23" s="116"/>
      <c r="E23" s="116" t="s">
        <v>1036</v>
      </c>
      <c r="F23" s="116"/>
      <c r="G23" s="116"/>
      <c r="H23" s="141">
        <v>111.02</v>
      </c>
      <c r="I23" s="116"/>
      <c r="J23" s="116"/>
      <c r="K23" s="11" t="s">
        <v>48</v>
      </c>
      <c r="L23" s="56"/>
      <c r="M23" s="56"/>
      <c r="N23" s="56"/>
      <c r="O23" s="97"/>
      <c r="P23" s="1"/>
      <c r="Q23" s="1"/>
      <c r="R23" s="1"/>
      <c r="S23" s="1"/>
      <c r="T23" s="1"/>
    </row>
    <row r="24" spans="1:20" x14ac:dyDescent="0.35">
      <c r="A24" s="247"/>
      <c r="B24" s="116">
        <v>646</v>
      </c>
      <c r="C24" s="117">
        <v>44078</v>
      </c>
      <c r="D24" s="116"/>
      <c r="E24" s="116" t="s">
        <v>1044</v>
      </c>
      <c r="F24" s="116"/>
      <c r="G24" s="116"/>
      <c r="H24" s="141">
        <v>526.35</v>
      </c>
      <c r="I24" s="116"/>
      <c r="J24" s="116"/>
      <c r="K24" s="11" t="s">
        <v>51</v>
      </c>
      <c r="L24" s="56"/>
      <c r="M24" s="56"/>
      <c r="N24" s="56"/>
      <c r="O24" s="97"/>
      <c r="P24" s="1"/>
      <c r="Q24" s="1"/>
      <c r="R24" s="1"/>
      <c r="S24" s="1"/>
      <c r="T24" s="1"/>
    </row>
    <row r="25" spans="1:20" x14ac:dyDescent="0.35">
      <c r="A25" s="247"/>
      <c r="B25" s="116">
        <v>661</v>
      </c>
      <c r="C25" s="116" t="s">
        <v>1048</v>
      </c>
      <c r="D25" s="116"/>
      <c r="E25" s="116" t="s">
        <v>1046</v>
      </c>
      <c r="F25" s="116"/>
      <c r="G25" s="116"/>
      <c r="H25" s="141">
        <v>664.54</v>
      </c>
      <c r="I25" s="116"/>
      <c r="J25" s="116"/>
      <c r="K25" s="11" t="s">
        <v>54</v>
      </c>
      <c r="L25" s="56"/>
      <c r="M25" s="56"/>
      <c r="N25" s="56"/>
      <c r="O25" s="97"/>
      <c r="P25" s="1"/>
      <c r="Q25" s="1"/>
      <c r="R25" s="1"/>
      <c r="S25" s="1"/>
      <c r="T25" s="1"/>
    </row>
    <row r="26" spans="1:20" x14ac:dyDescent="0.35">
      <c r="A26" s="247"/>
      <c r="B26" s="116">
        <v>758</v>
      </c>
      <c r="C26" s="117">
        <v>44177</v>
      </c>
      <c r="D26" s="116"/>
      <c r="E26" s="116" t="s">
        <v>1037</v>
      </c>
      <c r="F26" s="116"/>
      <c r="G26" s="116"/>
      <c r="H26" s="141">
        <v>35628.31</v>
      </c>
      <c r="I26" s="116"/>
      <c r="J26" s="116"/>
      <c r="K26" s="11" t="s">
        <v>44</v>
      </c>
      <c r="L26" s="56"/>
      <c r="M26" s="56"/>
      <c r="N26" s="56"/>
      <c r="O26" s="97"/>
      <c r="P26" s="1"/>
      <c r="Q26" s="1"/>
      <c r="R26" s="1"/>
      <c r="S26" s="1"/>
      <c r="T26" s="1"/>
    </row>
    <row r="27" spans="1:20" x14ac:dyDescent="0.35">
      <c r="A27" s="247"/>
      <c r="B27" s="116">
        <v>1155</v>
      </c>
      <c r="C27" s="117">
        <v>43796</v>
      </c>
      <c r="D27" s="116"/>
      <c r="E27" s="116" t="s">
        <v>1037</v>
      </c>
      <c r="F27" s="116"/>
      <c r="G27" s="116"/>
      <c r="H27" s="141">
        <v>135926.62</v>
      </c>
      <c r="I27" s="116"/>
      <c r="J27" s="116"/>
      <c r="K27" s="11" t="s">
        <v>44</v>
      </c>
      <c r="L27" s="56"/>
      <c r="M27" s="56"/>
      <c r="N27" s="56"/>
      <c r="O27" s="97"/>
      <c r="P27" s="1"/>
      <c r="Q27" s="1"/>
      <c r="R27" s="1"/>
      <c r="S27" s="1"/>
      <c r="T27" s="1"/>
    </row>
    <row r="28" spans="1:20" ht="15" thickBot="1" x14ac:dyDescent="0.4">
      <c r="A28" s="248"/>
      <c r="B28" s="118" t="s">
        <v>184</v>
      </c>
      <c r="C28" s="119"/>
      <c r="D28" s="119"/>
      <c r="E28" s="119"/>
      <c r="F28" s="119"/>
      <c r="G28" s="119"/>
      <c r="H28" s="144">
        <f>SUM(H6:H27)</f>
        <v>182533.5</v>
      </c>
      <c r="I28" s="142">
        <v>7326</v>
      </c>
      <c r="J28" s="119"/>
      <c r="K28" s="119"/>
      <c r="L28" s="98"/>
      <c r="M28" s="98"/>
      <c r="N28" s="98"/>
      <c r="O28" s="99"/>
      <c r="P28" s="1"/>
      <c r="Q28" s="1"/>
      <c r="R28" s="1"/>
      <c r="S28" s="1"/>
      <c r="T28" s="1"/>
    </row>
    <row r="29" spans="1:20" ht="30" customHeight="1" x14ac:dyDescent="0.35">
      <c r="A29" s="249" t="s">
        <v>1029</v>
      </c>
      <c r="B29" s="90" t="s">
        <v>624</v>
      </c>
      <c r="C29" s="90" t="s">
        <v>1078</v>
      </c>
      <c r="D29" s="90" t="s">
        <v>1079</v>
      </c>
      <c r="E29" s="90" t="s">
        <v>1080</v>
      </c>
      <c r="F29" s="92"/>
      <c r="G29" s="93" t="s">
        <v>1081</v>
      </c>
      <c r="H29" s="90" t="s">
        <v>1082</v>
      </c>
      <c r="I29" s="90" t="s">
        <v>1083</v>
      </c>
      <c r="J29" s="90" t="s">
        <v>1084</v>
      </c>
      <c r="K29" s="94" t="s">
        <v>1033</v>
      </c>
      <c r="L29" s="91"/>
      <c r="M29" s="100"/>
      <c r="N29" s="100"/>
      <c r="O29" s="101"/>
      <c r="P29" s="1"/>
      <c r="Q29" s="1"/>
      <c r="R29" s="1"/>
      <c r="S29" s="1"/>
      <c r="T29" s="1"/>
    </row>
    <row r="30" spans="1:20" x14ac:dyDescent="0.35">
      <c r="A30" s="250"/>
      <c r="B30" s="120">
        <v>749</v>
      </c>
      <c r="C30" s="120" t="s">
        <v>180</v>
      </c>
      <c r="D30" s="121" t="s">
        <v>625</v>
      </c>
      <c r="E30" s="120" t="s">
        <v>173</v>
      </c>
      <c r="F30" s="102"/>
      <c r="G30" s="122">
        <v>1</v>
      </c>
      <c r="H30" s="123">
        <v>743.97</v>
      </c>
      <c r="I30" s="123">
        <v>743.97</v>
      </c>
      <c r="J30" s="120" t="s">
        <v>626</v>
      </c>
      <c r="K30" s="12" t="s">
        <v>88</v>
      </c>
      <c r="L30" s="102"/>
      <c r="M30" s="102"/>
      <c r="N30" s="102"/>
      <c r="O30" s="103"/>
      <c r="P30" s="1"/>
      <c r="Q30" s="1"/>
      <c r="R30" s="1"/>
      <c r="S30" s="1"/>
      <c r="T30" s="1"/>
    </row>
    <row r="31" spans="1:20" x14ac:dyDescent="0.35">
      <c r="A31" s="250"/>
      <c r="B31" s="120">
        <v>792</v>
      </c>
      <c r="C31" s="120" t="s">
        <v>627</v>
      </c>
      <c r="D31" s="121" t="s">
        <v>625</v>
      </c>
      <c r="E31" s="120" t="s">
        <v>173</v>
      </c>
      <c r="F31" s="102"/>
      <c r="G31" s="122">
        <v>1</v>
      </c>
      <c r="H31" s="123">
        <v>846.86</v>
      </c>
      <c r="I31" s="123">
        <v>846.86</v>
      </c>
      <c r="J31" s="120" t="s">
        <v>181</v>
      </c>
      <c r="K31" s="12" t="s">
        <v>89</v>
      </c>
      <c r="L31" s="102"/>
      <c r="M31" s="102"/>
      <c r="N31" s="102"/>
      <c r="O31" s="103"/>
      <c r="P31" s="1"/>
      <c r="Q31" s="1"/>
      <c r="R31" s="1"/>
      <c r="S31" s="1"/>
      <c r="T31" s="1"/>
    </row>
    <row r="32" spans="1:20" x14ac:dyDescent="0.35">
      <c r="A32" s="250"/>
      <c r="B32" s="120">
        <v>907</v>
      </c>
      <c r="C32" s="120" t="s">
        <v>178</v>
      </c>
      <c r="D32" s="121" t="s">
        <v>625</v>
      </c>
      <c r="E32" s="120" t="s">
        <v>173</v>
      </c>
      <c r="F32" s="102"/>
      <c r="G32" s="122">
        <v>1</v>
      </c>
      <c r="H32" s="123">
        <v>364.8</v>
      </c>
      <c r="I32" s="123">
        <v>364.8</v>
      </c>
      <c r="J32" s="120" t="s">
        <v>628</v>
      </c>
      <c r="K32" s="12" t="s">
        <v>88</v>
      </c>
      <c r="L32" s="102"/>
      <c r="M32" s="102"/>
      <c r="N32" s="102"/>
      <c r="O32" s="103"/>
      <c r="P32" s="1"/>
      <c r="Q32" s="1"/>
      <c r="R32" s="1"/>
      <c r="S32" s="1"/>
      <c r="T32" s="1"/>
    </row>
    <row r="33" spans="1:21" x14ac:dyDescent="0.35">
      <c r="A33" s="250"/>
      <c r="B33" s="120">
        <v>1273</v>
      </c>
      <c r="C33" s="120" t="s">
        <v>179</v>
      </c>
      <c r="D33" s="121" t="s">
        <v>625</v>
      </c>
      <c r="E33" s="120" t="s">
        <v>173</v>
      </c>
      <c r="F33" s="102"/>
      <c r="G33" s="122">
        <v>1</v>
      </c>
      <c r="H33" s="123">
        <v>600.53</v>
      </c>
      <c r="I33" s="123">
        <v>600.53</v>
      </c>
      <c r="J33" s="120" t="s">
        <v>182</v>
      </c>
      <c r="K33" s="12" t="s">
        <v>88</v>
      </c>
      <c r="L33" s="102"/>
      <c r="M33" s="102"/>
      <c r="N33" s="102"/>
      <c r="O33" s="103"/>
      <c r="P33" s="1"/>
      <c r="Q33" s="1"/>
      <c r="R33" s="1"/>
      <c r="S33" s="1"/>
      <c r="T33" s="1"/>
    </row>
    <row r="34" spans="1:21" x14ac:dyDescent="0.35">
      <c r="A34" s="250"/>
      <c r="B34" s="120">
        <v>83</v>
      </c>
      <c r="C34" s="120" t="s">
        <v>629</v>
      </c>
      <c r="D34" s="121" t="s">
        <v>625</v>
      </c>
      <c r="E34" s="120" t="s">
        <v>173</v>
      </c>
      <c r="F34" s="102"/>
      <c r="G34" s="122">
        <v>1</v>
      </c>
      <c r="H34" s="123">
        <v>410.93</v>
      </c>
      <c r="I34" s="123">
        <v>410.93</v>
      </c>
      <c r="J34" s="120" t="s">
        <v>174</v>
      </c>
      <c r="K34" s="12" t="s">
        <v>89</v>
      </c>
      <c r="L34" s="102"/>
      <c r="M34" s="102"/>
      <c r="N34" s="102"/>
      <c r="O34" s="103"/>
      <c r="P34" s="1"/>
      <c r="Q34" s="1"/>
      <c r="R34" s="1"/>
      <c r="S34" s="1"/>
      <c r="T34" s="1"/>
    </row>
    <row r="35" spans="1:21" x14ac:dyDescent="0.35">
      <c r="A35" s="250"/>
      <c r="B35" s="120">
        <v>144</v>
      </c>
      <c r="C35" s="120" t="s">
        <v>168</v>
      </c>
      <c r="D35" s="121" t="s">
        <v>625</v>
      </c>
      <c r="E35" s="120" t="s">
        <v>173</v>
      </c>
      <c r="F35" s="102"/>
      <c r="G35" s="122">
        <v>1</v>
      </c>
      <c r="H35" s="123">
        <v>625.38</v>
      </c>
      <c r="I35" s="123">
        <v>625.38</v>
      </c>
      <c r="J35" s="120" t="s">
        <v>175</v>
      </c>
      <c r="K35" s="12" t="s">
        <v>90</v>
      </c>
      <c r="L35" s="102"/>
      <c r="M35" s="102"/>
      <c r="N35" s="102"/>
      <c r="O35" s="103"/>
      <c r="P35" s="1"/>
      <c r="Q35" s="1"/>
      <c r="R35" s="1"/>
      <c r="S35" s="1"/>
      <c r="T35" s="1"/>
    </row>
    <row r="36" spans="1:21" x14ac:dyDescent="0.35">
      <c r="A36" s="250"/>
      <c r="B36" s="120">
        <v>439</v>
      </c>
      <c r="C36" s="120" t="s">
        <v>171</v>
      </c>
      <c r="D36" s="121" t="s">
        <v>631</v>
      </c>
      <c r="E36" s="120" t="s">
        <v>176</v>
      </c>
      <c r="F36" s="102"/>
      <c r="G36" s="122">
        <v>1</v>
      </c>
      <c r="H36" s="124">
        <v>174</v>
      </c>
      <c r="I36" s="124">
        <v>174</v>
      </c>
      <c r="J36" s="120" t="s">
        <v>177</v>
      </c>
      <c r="K36" s="12" t="s">
        <v>94</v>
      </c>
      <c r="L36" s="102"/>
      <c r="M36" s="102"/>
      <c r="N36" s="102"/>
      <c r="O36" s="103"/>
      <c r="P36" s="1"/>
      <c r="Q36" s="1"/>
      <c r="R36" s="1"/>
      <c r="S36" s="1"/>
      <c r="T36" s="1"/>
    </row>
    <row r="37" spans="1:21" ht="15.75" customHeight="1" x14ac:dyDescent="0.35">
      <c r="A37" s="250"/>
      <c r="B37" s="126">
        <v>210081</v>
      </c>
      <c r="C37" s="126" t="s">
        <v>1001</v>
      </c>
      <c r="D37" s="122" t="s">
        <v>1002</v>
      </c>
      <c r="E37" s="126" t="s">
        <v>1003</v>
      </c>
      <c r="F37" s="127"/>
      <c r="G37" s="122">
        <v>2</v>
      </c>
      <c r="H37" s="125">
        <v>210</v>
      </c>
      <c r="I37" s="125">
        <v>210</v>
      </c>
      <c r="J37" s="128" t="s">
        <v>1004</v>
      </c>
      <c r="K37" s="12" t="s">
        <v>87</v>
      </c>
      <c r="L37" s="120"/>
      <c r="M37" s="56"/>
      <c r="N37" s="56"/>
      <c r="O37" s="97"/>
      <c r="P37" s="1"/>
      <c r="Q37" s="1"/>
      <c r="R37" s="1"/>
      <c r="S37" s="1"/>
      <c r="T37" s="1"/>
    </row>
    <row r="38" spans="1:21" x14ac:dyDescent="0.35">
      <c r="A38" s="250"/>
      <c r="B38" s="126">
        <v>210360</v>
      </c>
      <c r="C38" s="126" t="s">
        <v>633</v>
      </c>
      <c r="D38" s="122" t="s">
        <v>640</v>
      </c>
      <c r="E38" s="126" t="s">
        <v>641</v>
      </c>
      <c r="F38" s="127"/>
      <c r="G38" s="122">
        <v>2</v>
      </c>
      <c r="H38" s="125">
        <v>188.2</v>
      </c>
      <c r="I38" s="125">
        <v>188.2</v>
      </c>
      <c r="J38" s="126" t="s">
        <v>1005</v>
      </c>
      <c r="K38" s="12" t="s">
        <v>88</v>
      </c>
      <c r="L38" s="56"/>
      <c r="M38" s="56"/>
      <c r="N38" s="56"/>
      <c r="O38" s="97"/>
      <c r="P38" s="1"/>
      <c r="Q38" s="1"/>
      <c r="R38" s="1"/>
      <c r="S38" s="1"/>
      <c r="T38" s="1"/>
    </row>
    <row r="39" spans="1:21" x14ac:dyDescent="0.35">
      <c r="A39" s="250"/>
      <c r="B39" s="126">
        <v>210360</v>
      </c>
      <c r="C39" s="126" t="s">
        <v>633</v>
      </c>
      <c r="D39" s="122" t="s">
        <v>1006</v>
      </c>
      <c r="E39" s="126" t="s">
        <v>1007</v>
      </c>
      <c r="F39" s="127"/>
      <c r="G39" s="122">
        <v>2</v>
      </c>
      <c r="H39" s="125">
        <v>684.1</v>
      </c>
      <c r="I39" s="125">
        <v>684.1</v>
      </c>
      <c r="J39" s="126" t="s">
        <v>1005</v>
      </c>
      <c r="K39" s="12" t="s">
        <v>89</v>
      </c>
      <c r="L39" s="56"/>
      <c r="M39" s="56"/>
      <c r="N39" s="56"/>
      <c r="O39" s="97"/>
      <c r="P39" s="1"/>
      <c r="Q39" s="1"/>
      <c r="R39" s="1"/>
      <c r="S39" s="1"/>
      <c r="T39" s="1"/>
    </row>
    <row r="40" spans="1:21" x14ac:dyDescent="0.35">
      <c r="A40" s="250"/>
      <c r="B40" s="126">
        <v>210363</v>
      </c>
      <c r="C40" s="126" t="s">
        <v>633</v>
      </c>
      <c r="D40" s="122" t="s">
        <v>634</v>
      </c>
      <c r="E40" s="126" t="s">
        <v>170</v>
      </c>
      <c r="F40" s="127"/>
      <c r="G40" s="122">
        <v>2</v>
      </c>
      <c r="H40" s="125">
        <v>105</v>
      </c>
      <c r="I40" s="125">
        <v>105</v>
      </c>
      <c r="J40" s="126" t="s">
        <v>635</v>
      </c>
      <c r="K40" s="12" t="s">
        <v>91</v>
      </c>
      <c r="L40" s="56"/>
      <c r="M40" s="56"/>
      <c r="N40" s="56"/>
      <c r="O40" s="97"/>
      <c r="P40" s="1"/>
      <c r="Q40" s="1"/>
      <c r="R40" s="1"/>
      <c r="S40" s="1"/>
      <c r="T40" s="1"/>
    </row>
    <row r="41" spans="1:21" x14ac:dyDescent="0.35">
      <c r="A41" s="250"/>
      <c r="B41" s="126">
        <v>210363</v>
      </c>
      <c r="C41" s="126" t="s">
        <v>633</v>
      </c>
      <c r="D41" s="122" t="s">
        <v>636</v>
      </c>
      <c r="E41" s="126" t="s">
        <v>169</v>
      </c>
      <c r="F41" s="127"/>
      <c r="G41" s="122">
        <v>2</v>
      </c>
      <c r="H41" s="125">
        <v>14.5</v>
      </c>
      <c r="I41" s="125">
        <v>14.5</v>
      </c>
      <c r="J41" s="126" t="s">
        <v>635</v>
      </c>
      <c r="K41" s="12" t="s">
        <v>91</v>
      </c>
      <c r="L41" s="56"/>
      <c r="M41" s="56"/>
      <c r="N41" s="56"/>
      <c r="O41" s="97"/>
      <c r="P41" s="1"/>
      <c r="Q41" s="1"/>
      <c r="R41" s="1"/>
      <c r="S41" s="1"/>
      <c r="T41" s="1"/>
    </row>
    <row r="42" spans="1:21" x14ac:dyDescent="0.35">
      <c r="A42" s="250"/>
      <c r="B42" s="126">
        <v>210363</v>
      </c>
      <c r="C42" s="126" t="s">
        <v>633</v>
      </c>
      <c r="D42" s="122" t="s">
        <v>637</v>
      </c>
      <c r="E42" s="126" t="s">
        <v>638</v>
      </c>
      <c r="F42" s="127"/>
      <c r="G42" s="122">
        <v>2</v>
      </c>
      <c r="H42" s="125">
        <v>7.2</v>
      </c>
      <c r="I42" s="125">
        <v>7.2</v>
      </c>
      <c r="J42" s="126" t="s">
        <v>635</v>
      </c>
      <c r="K42" s="12" t="s">
        <v>91</v>
      </c>
      <c r="L42" s="56"/>
      <c r="M42" s="56"/>
      <c r="N42" s="56"/>
      <c r="O42" s="97"/>
      <c r="P42" s="1"/>
      <c r="Q42" s="1"/>
      <c r="R42" s="1"/>
      <c r="S42" s="1"/>
      <c r="T42" s="1"/>
    </row>
    <row r="43" spans="1:21" x14ac:dyDescent="0.35">
      <c r="A43" s="250"/>
      <c r="B43" s="126">
        <v>210352</v>
      </c>
      <c r="C43" s="126" t="s">
        <v>1008</v>
      </c>
      <c r="D43" s="122" t="s">
        <v>1009</v>
      </c>
      <c r="E43" s="126" t="s">
        <v>172</v>
      </c>
      <c r="F43" s="127"/>
      <c r="G43" s="122">
        <v>2</v>
      </c>
      <c r="H43" s="125">
        <v>120</v>
      </c>
      <c r="I43" s="125">
        <v>120</v>
      </c>
      <c r="J43" s="126" t="s">
        <v>1010</v>
      </c>
      <c r="K43" s="12" t="s">
        <v>91</v>
      </c>
      <c r="L43" s="56"/>
      <c r="M43" s="56"/>
      <c r="N43" s="56"/>
      <c r="O43" s="97"/>
      <c r="P43" s="1"/>
      <c r="Q43" s="1"/>
      <c r="R43" s="1"/>
      <c r="S43" s="1"/>
      <c r="T43" s="1"/>
    </row>
    <row r="44" spans="1:21" x14ac:dyDescent="0.35">
      <c r="A44" s="250"/>
      <c r="B44" s="126">
        <v>210339</v>
      </c>
      <c r="C44" s="126" t="s">
        <v>639</v>
      </c>
      <c r="D44" s="122" t="s">
        <v>640</v>
      </c>
      <c r="E44" s="126" t="s">
        <v>641</v>
      </c>
      <c r="F44" s="127"/>
      <c r="G44" s="122">
        <v>2</v>
      </c>
      <c r="H44" s="125">
        <v>108.5</v>
      </c>
      <c r="I44" s="125">
        <v>108.5</v>
      </c>
      <c r="J44" s="126" t="s">
        <v>642</v>
      </c>
      <c r="K44" s="12" t="s">
        <v>88</v>
      </c>
      <c r="L44" s="56"/>
      <c r="M44" s="56"/>
      <c r="N44" s="56"/>
      <c r="O44" s="97"/>
      <c r="P44" s="1"/>
      <c r="Q44" s="1"/>
      <c r="R44" s="1"/>
      <c r="S44" s="1"/>
      <c r="T44" s="1"/>
    </row>
    <row r="45" spans="1:21" x14ac:dyDescent="0.35">
      <c r="A45" s="250"/>
      <c r="B45" s="126">
        <v>20210131</v>
      </c>
      <c r="C45" s="129" t="s">
        <v>1011</v>
      </c>
      <c r="D45" s="130" t="s">
        <v>632</v>
      </c>
      <c r="E45" s="129" t="s">
        <v>630</v>
      </c>
      <c r="F45" s="127"/>
      <c r="G45" s="130">
        <v>2</v>
      </c>
      <c r="H45" s="131">
        <v>879.45</v>
      </c>
      <c r="I45" s="131">
        <v>879.45</v>
      </c>
      <c r="J45" s="129" t="s">
        <v>1012</v>
      </c>
      <c r="K45" s="12" t="s">
        <v>94</v>
      </c>
      <c r="L45" s="56"/>
      <c r="M45" s="56"/>
      <c r="N45" s="56"/>
      <c r="O45" s="97"/>
      <c r="P45" s="1"/>
      <c r="Q45" s="1"/>
      <c r="R45" s="1"/>
      <c r="S45" s="1"/>
      <c r="T45" s="1"/>
    </row>
    <row r="46" spans="1:21" ht="17.25" customHeight="1" x14ac:dyDescent="0.35">
      <c r="A46" s="250"/>
      <c r="B46" s="126">
        <v>20210121</v>
      </c>
      <c r="C46" s="132">
        <v>44382</v>
      </c>
      <c r="D46" s="133">
        <v>612004</v>
      </c>
      <c r="E46" s="129" t="s">
        <v>641</v>
      </c>
      <c r="F46" s="127"/>
      <c r="G46" s="134">
        <v>2</v>
      </c>
      <c r="H46" s="135">
        <v>931.16</v>
      </c>
      <c r="I46" s="135">
        <v>931.16</v>
      </c>
      <c r="J46" s="136" t="s">
        <v>643</v>
      </c>
      <c r="K46" s="12" t="s">
        <v>88</v>
      </c>
      <c r="L46" s="137"/>
      <c r="M46" s="56"/>
      <c r="N46" s="56"/>
      <c r="O46" s="97"/>
      <c r="P46" s="1"/>
      <c r="Q46" s="1"/>
      <c r="R46" s="1"/>
      <c r="S46" s="1"/>
      <c r="T46" s="1"/>
    </row>
    <row r="47" spans="1:21" ht="15" thickBot="1" x14ac:dyDescent="0.4">
      <c r="A47" s="251"/>
      <c r="B47" s="56" t="s">
        <v>184</v>
      </c>
      <c r="C47" s="56"/>
      <c r="D47" s="56"/>
      <c r="E47" s="56"/>
      <c r="F47" s="138"/>
      <c r="G47" s="139"/>
      <c r="H47" s="138">
        <f>SUM(H30:H46)</f>
        <v>7014.58</v>
      </c>
      <c r="I47" s="138">
        <f>SUM(I30:I46)</f>
        <v>7014.58</v>
      </c>
      <c r="J47" s="56"/>
      <c r="K47" s="56"/>
      <c r="L47" s="56"/>
      <c r="M47" s="56"/>
      <c r="N47" s="56"/>
      <c r="O47" s="97"/>
      <c r="P47" s="1"/>
      <c r="Q47" s="1"/>
      <c r="R47" s="1"/>
      <c r="S47" s="1"/>
      <c r="T47" s="1"/>
    </row>
    <row r="48" spans="1:21" ht="30" customHeight="1" x14ac:dyDescent="0.35">
      <c r="A48" s="243" t="s">
        <v>1032</v>
      </c>
      <c r="B48" s="95" t="s">
        <v>1085</v>
      </c>
      <c r="C48" s="95"/>
      <c r="D48" s="104">
        <v>2019</v>
      </c>
      <c r="E48" s="105">
        <v>2019</v>
      </c>
      <c r="F48" s="105">
        <v>2019</v>
      </c>
      <c r="G48" s="105">
        <v>2019</v>
      </c>
      <c r="H48" s="105">
        <v>2019</v>
      </c>
      <c r="I48" s="105">
        <v>2020</v>
      </c>
      <c r="J48" s="105">
        <v>2020</v>
      </c>
      <c r="K48" s="105">
        <v>2020</v>
      </c>
      <c r="L48" s="105">
        <v>2020</v>
      </c>
      <c r="M48" s="105">
        <v>2020</v>
      </c>
      <c r="N48" s="105">
        <v>2020</v>
      </c>
      <c r="O48" s="106">
        <v>2020</v>
      </c>
      <c r="P48" s="95" t="s">
        <v>1028</v>
      </c>
      <c r="Q48" s="107" t="s">
        <v>1027</v>
      </c>
      <c r="R48" s="95"/>
      <c r="S48" s="95"/>
      <c r="T48" s="108"/>
      <c r="U48" s="86"/>
    </row>
    <row r="49" spans="1:22" x14ac:dyDescent="0.35">
      <c r="A49" s="244"/>
      <c r="B49" s="56"/>
      <c r="C49" s="56"/>
      <c r="D49" s="83">
        <v>8</v>
      </c>
      <c r="E49" s="83">
        <v>9</v>
      </c>
      <c r="F49" s="83">
        <v>10</v>
      </c>
      <c r="G49" s="83">
        <v>11</v>
      </c>
      <c r="H49" s="83">
        <v>12</v>
      </c>
      <c r="I49" s="83">
        <v>1</v>
      </c>
      <c r="J49" s="83">
        <v>2</v>
      </c>
      <c r="K49" s="83">
        <v>3</v>
      </c>
      <c r="L49" s="83">
        <v>4</v>
      </c>
      <c r="M49" s="83">
        <v>5</v>
      </c>
      <c r="N49" s="83">
        <v>6</v>
      </c>
      <c r="O49" s="83">
        <v>7</v>
      </c>
      <c r="P49" s="56"/>
      <c r="Q49" s="109"/>
      <c r="R49" s="56"/>
      <c r="S49" s="56"/>
      <c r="T49" s="110"/>
      <c r="U49" s="87"/>
      <c r="V49" s="26"/>
    </row>
    <row r="50" spans="1:22" x14ac:dyDescent="0.35">
      <c r="A50" s="244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84"/>
      <c r="Q50" s="109"/>
      <c r="R50" s="56"/>
      <c r="S50" s="56"/>
      <c r="T50" s="110"/>
      <c r="U50" s="87"/>
      <c r="V50" s="26"/>
    </row>
    <row r="51" spans="1:22" ht="15" customHeight="1" x14ac:dyDescent="0.35">
      <c r="A51" s="244"/>
      <c r="B51" s="57" t="s">
        <v>167</v>
      </c>
      <c r="C51" s="57" t="s">
        <v>185</v>
      </c>
      <c r="D51" s="84">
        <f t="shared" ref="D51:O51" si="0">+D52+D53</f>
        <v>2741.33</v>
      </c>
      <c r="E51" s="84">
        <f t="shared" si="0"/>
        <v>2729.49</v>
      </c>
      <c r="F51" s="84">
        <f t="shared" si="0"/>
        <v>2640.5</v>
      </c>
      <c r="G51" s="84">
        <f t="shared" si="0"/>
        <v>2773.06</v>
      </c>
      <c r="H51" s="84">
        <f t="shared" si="0"/>
        <v>3347.25</v>
      </c>
      <c r="I51" s="84">
        <f t="shared" si="0"/>
        <v>2701.69</v>
      </c>
      <c r="J51" s="84">
        <f t="shared" si="0"/>
        <v>2768.69</v>
      </c>
      <c r="K51" s="84">
        <f t="shared" si="0"/>
        <v>2703.85</v>
      </c>
      <c r="L51" s="84">
        <f t="shared" si="0"/>
        <v>2753.95</v>
      </c>
      <c r="M51" s="84">
        <f t="shared" si="0"/>
        <v>1569.57</v>
      </c>
      <c r="N51" s="84">
        <f t="shared" si="0"/>
        <v>4459.01</v>
      </c>
      <c r="O51" s="84">
        <f t="shared" si="0"/>
        <v>2757.3</v>
      </c>
      <c r="P51" s="84">
        <f>SUM(D51:O51)</f>
        <v>33945.69</v>
      </c>
      <c r="Q51" s="85">
        <f>+P51/0.8*0.5</f>
        <v>21216.056250000001</v>
      </c>
      <c r="R51" s="56" t="s">
        <v>191</v>
      </c>
      <c r="S51" s="56" t="s">
        <v>193</v>
      </c>
      <c r="T51" s="110" t="s">
        <v>188</v>
      </c>
      <c r="U51" s="88">
        <v>0.5</v>
      </c>
      <c r="V51" s="26"/>
    </row>
    <row r="52" spans="1:22" ht="15" customHeight="1" x14ac:dyDescent="0.35">
      <c r="A52" s="244"/>
      <c r="B52" s="56" t="s">
        <v>165</v>
      </c>
      <c r="C52" s="56"/>
      <c r="D52" s="111">
        <v>1974.46</v>
      </c>
      <c r="E52" s="111">
        <v>1974.46</v>
      </c>
      <c r="F52" s="111">
        <v>1974.46</v>
      </c>
      <c r="G52" s="111">
        <v>1974.46</v>
      </c>
      <c r="H52" s="111">
        <v>2397.38</v>
      </c>
      <c r="I52" s="111">
        <v>1974.46</v>
      </c>
      <c r="J52" s="111">
        <v>1974.46</v>
      </c>
      <c r="K52" s="111">
        <v>1974.46</v>
      </c>
      <c r="L52" s="111">
        <v>2013.91</v>
      </c>
      <c r="M52" s="111">
        <v>1087.1099999999999</v>
      </c>
      <c r="N52" s="111">
        <f>2013.91+1711.82</f>
        <v>3725.73</v>
      </c>
      <c r="O52" s="111">
        <v>2013.91</v>
      </c>
      <c r="P52" s="56"/>
      <c r="Q52" s="109"/>
      <c r="R52" s="56"/>
      <c r="S52" s="56"/>
      <c r="T52" s="110" t="s">
        <v>189</v>
      </c>
      <c r="U52" s="88">
        <v>0.3</v>
      </c>
    </row>
    <row r="53" spans="1:22" ht="15" customHeight="1" x14ac:dyDescent="0.35">
      <c r="A53" s="244"/>
      <c r="B53" s="56" t="s">
        <v>166</v>
      </c>
      <c r="C53" s="56"/>
      <c r="D53" s="111">
        <v>766.87</v>
      </c>
      <c r="E53" s="56">
        <v>755.03</v>
      </c>
      <c r="F53" s="56">
        <v>666.04</v>
      </c>
      <c r="G53" s="56">
        <v>798.6</v>
      </c>
      <c r="H53" s="56">
        <v>949.87</v>
      </c>
      <c r="I53" s="56">
        <v>727.23</v>
      </c>
      <c r="J53" s="56">
        <v>794.23</v>
      </c>
      <c r="K53" s="56">
        <v>729.39</v>
      </c>
      <c r="L53" s="56">
        <v>740.04</v>
      </c>
      <c r="M53" s="56">
        <v>482.46</v>
      </c>
      <c r="N53" s="56">
        <v>733.28</v>
      </c>
      <c r="O53" s="56">
        <v>743.39</v>
      </c>
      <c r="P53" s="56"/>
      <c r="Q53" s="109"/>
      <c r="R53" s="56"/>
      <c r="S53" s="56"/>
      <c r="T53" s="110" t="s">
        <v>190</v>
      </c>
      <c r="U53" s="88">
        <v>0.2</v>
      </c>
    </row>
    <row r="54" spans="1:22" ht="15" customHeight="1" x14ac:dyDescent="0.35">
      <c r="A54" s="244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109"/>
      <c r="R54" s="56"/>
      <c r="S54" s="56"/>
      <c r="T54" s="110"/>
      <c r="U54" s="87"/>
    </row>
    <row r="55" spans="1:22" ht="15" customHeight="1" x14ac:dyDescent="0.35">
      <c r="A55" s="244"/>
      <c r="B55" s="57" t="s">
        <v>164</v>
      </c>
      <c r="C55" s="57" t="s">
        <v>183</v>
      </c>
      <c r="D55" s="84">
        <f t="shared" ref="D55:O55" si="1">+D56+D57</f>
        <v>4368.7299999999996</v>
      </c>
      <c r="E55" s="84">
        <f t="shared" si="1"/>
        <v>4560.59</v>
      </c>
      <c r="F55" s="84">
        <f t="shared" si="1"/>
        <v>4548.13</v>
      </c>
      <c r="G55" s="84">
        <f t="shared" si="1"/>
        <v>4506.6900000000005</v>
      </c>
      <c r="H55" s="84">
        <f t="shared" si="1"/>
        <v>8751.8100000000013</v>
      </c>
      <c r="I55" s="84">
        <f t="shared" si="1"/>
        <v>4544.79</v>
      </c>
      <c r="J55" s="84">
        <f t="shared" si="1"/>
        <v>4504.72</v>
      </c>
      <c r="K55" s="84">
        <f t="shared" si="1"/>
        <v>4555.2</v>
      </c>
      <c r="L55" s="84">
        <f t="shared" si="1"/>
        <v>4628.1399999999994</v>
      </c>
      <c r="M55" s="84">
        <f t="shared" si="1"/>
        <v>4035.7</v>
      </c>
      <c r="N55" s="84">
        <f t="shared" si="1"/>
        <v>7495.97</v>
      </c>
      <c r="O55" s="84">
        <f t="shared" si="1"/>
        <v>4536.6499999999996</v>
      </c>
      <c r="P55" s="84">
        <f>SUM(D55:O55)</f>
        <v>61037.119999999995</v>
      </c>
      <c r="Q55" s="85">
        <f>+P55*0.3</f>
        <v>18311.135999999999</v>
      </c>
      <c r="R55" s="56" t="s">
        <v>192</v>
      </c>
      <c r="S55" s="56" t="s">
        <v>194</v>
      </c>
      <c r="T55" s="110"/>
      <c r="U55" s="87"/>
    </row>
    <row r="56" spans="1:22" ht="15" customHeight="1" x14ac:dyDescent="0.35">
      <c r="A56" s="244"/>
      <c r="B56" s="56" t="s">
        <v>165</v>
      </c>
      <c r="C56" s="56"/>
      <c r="D56" s="111">
        <v>3159.71</v>
      </c>
      <c r="E56" s="111">
        <v>3296.42</v>
      </c>
      <c r="F56" s="111">
        <v>3296.42</v>
      </c>
      <c r="G56" s="111">
        <v>3296.42</v>
      </c>
      <c r="H56" s="111">
        <v>6427.81</v>
      </c>
      <c r="I56" s="111">
        <v>3296.42</v>
      </c>
      <c r="J56" s="111">
        <v>3296.42</v>
      </c>
      <c r="K56" s="111">
        <v>3296.42</v>
      </c>
      <c r="L56" s="111">
        <v>3362.35</v>
      </c>
      <c r="M56" s="111">
        <v>2930.67</v>
      </c>
      <c r="N56" s="111">
        <f>3362.35+2858</f>
        <v>6220.35</v>
      </c>
      <c r="O56" s="111">
        <v>3362.35</v>
      </c>
      <c r="P56" s="56"/>
      <c r="Q56" s="109"/>
      <c r="R56" s="56"/>
      <c r="S56" s="56"/>
      <c r="T56" s="110"/>
      <c r="U56" s="87"/>
    </row>
    <row r="57" spans="1:22" ht="15" customHeight="1" x14ac:dyDescent="0.35">
      <c r="A57" s="244"/>
      <c r="B57" s="56" t="s">
        <v>166</v>
      </c>
      <c r="C57" s="56"/>
      <c r="D57" s="111">
        <v>1209.02</v>
      </c>
      <c r="E57" s="111">
        <v>1264.17</v>
      </c>
      <c r="F57" s="111">
        <v>1251.71</v>
      </c>
      <c r="G57" s="111">
        <v>1210.27</v>
      </c>
      <c r="H57" s="111">
        <v>2324</v>
      </c>
      <c r="I57" s="111">
        <v>1248.3699999999999</v>
      </c>
      <c r="J57" s="111">
        <v>1208.3</v>
      </c>
      <c r="K57" s="111">
        <v>1258.78</v>
      </c>
      <c r="L57" s="111">
        <v>1265.79</v>
      </c>
      <c r="M57" s="111">
        <v>1105.03</v>
      </c>
      <c r="N57" s="111">
        <v>1275.6199999999999</v>
      </c>
      <c r="O57" s="111">
        <v>1174.3</v>
      </c>
      <c r="P57" s="56"/>
      <c r="Q57" s="109"/>
      <c r="R57" s="56"/>
      <c r="S57" s="56"/>
      <c r="T57" s="110"/>
      <c r="U57" s="87"/>
    </row>
    <row r="58" spans="1:22" ht="15" customHeight="1" x14ac:dyDescent="0.35">
      <c r="A58" s="244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109"/>
      <c r="R58" s="56"/>
      <c r="S58" s="56"/>
      <c r="T58" s="110"/>
      <c r="U58" s="87"/>
    </row>
    <row r="59" spans="1:22" ht="15" customHeight="1" x14ac:dyDescent="0.35">
      <c r="A59" s="244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109"/>
      <c r="R59" s="56"/>
      <c r="S59" s="56"/>
      <c r="T59" s="110"/>
      <c r="U59" s="87"/>
    </row>
    <row r="60" spans="1:22" ht="15" customHeight="1" x14ac:dyDescent="0.35">
      <c r="A60" s="244"/>
      <c r="B60" s="57" t="s">
        <v>187</v>
      </c>
      <c r="C60" s="57" t="s">
        <v>183</v>
      </c>
      <c r="D60" s="84">
        <f t="shared" ref="D60:O60" si="2">+D61+D62</f>
        <v>6715.71</v>
      </c>
      <c r="E60" s="84">
        <f t="shared" si="2"/>
        <v>6640.6500000000005</v>
      </c>
      <c r="F60" s="84">
        <f t="shared" si="2"/>
        <v>6716.46</v>
      </c>
      <c r="G60" s="84">
        <f t="shared" si="2"/>
        <v>6716.4000000000005</v>
      </c>
      <c r="H60" s="84">
        <f t="shared" si="2"/>
        <v>12549.039999999999</v>
      </c>
      <c r="I60" s="84">
        <f t="shared" si="2"/>
        <v>6711.6200000000008</v>
      </c>
      <c r="J60" s="84">
        <f t="shared" si="2"/>
        <v>6642</v>
      </c>
      <c r="K60" s="84">
        <f t="shared" si="2"/>
        <v>6633.76</v>
      </c>
      <c r="L60" s="84">
        <f t="shared" si="2"/>
        <v>6838.33</v>
      </c>
      <c r="M60" s="84">
        <f t="shared" si="2"/>
        <v>6808.9299999999994</v>
      </c>
      <c r="N60" s="84">
        <f t="shared" si="2"/>
        <v>11000.640000000001</v>
      </c>
      <c r="O60" s="84">
        <f t="shared" si="2"/>
        <v>6813.49</v>
      </c>
      <c r="P60" s="84">
        <f>SUM(D60:O60)</f>
        <v>90787.03</v>
      </c>
      <c r="Q60" s="85">
        <f>+P60*0.2</f>
        <v>18157.405999999999</v>
      </c>
      <c r="R60" s="56" t="s">
        <v>186</v>
      </c>
      <c r="S60" s="56" t="s">
        <v>190</v>
      </c>
      <c r="T60" s="110"/>
      <c r="U60" s="87"/>
    </row>
    <row r="61" spans="1:22" ht="15" customHeight="1" x14ac:dyDescent="0.35">
      <c r="A61" s="244"/>
      <c r="B61" s="56" t="s">
        <v>165</v>
      </c>
      <c r="C61" s="56"/>
      <c r="D61" s="111">
        <v>4906.97</v>
      </c>
      <c r="E61" s="111">
        <v>4906.97</v>
      </c>
      <c r="F61" s="111">
        <v>4906.97</v>
      </c>
      <c r="G61" s="111">
        <v>4906.97</v>
      </c>
      <c r="H61" s="111">
        <v>9501.3799999999992</v>
      </c>
      <c r="I61" s="111">
        <v>4906.97</v>
      </c>
      <c r="J61" s="111">
        <v>4906.97</v>
      </c>
      <c r="K61" s="111">
        <v>4906.97</v>
      </c>
      <c r="L61" s="111">
        <v>5005.1099999999997</v>
      </c>
      <c r="M61" s="111">
        <v>5005.1099999999997</v>
      </c>
      <c r="N61" s="111">
        <f>5005.11+4254.34</f>
        <v>9259.4500000000007</v>
      </c>
      <c r="O61" s="111">
        <v>5005.1099999999997</v>
      </c>
      <c r="P61" s="56"/>
      <c r="Q61" s="109"/>
      <c r="R61" s="56"/>
      <c r="S61" s="56"/>
      <c r="T61" s="110"/>
      <c r="U61" s="87"/>
    </row>
    <row r="62" spans="1:22" ht="15" customHeight="1" x14ac:dyDescent="0.35">
      <c r="A62" s="244"/>
      <c r="B62" s="56" t="s">
        <v>166</v>
      </c>
      <c r="C62" s="56"/>
      <c r="D62" s="56">
        <v>1808.74</v>
      </c>
      <c r="E62" s="111">
        <v>1733.68</v>
      </c>
      <c r="F62" s="111">
        <v>1809.49</v>
      </c>
      <c r="G62" s="111">
        <v>1809.43</v>
      </c>
      <c r="H62" s="111">
        <v>3047.66</v>
      </c>
      <c r="I62" s="111">
        <v>1804.65</v>
      </c>
      <c r="J62" s="111">
        <v>1735.03</v>
      </c>
      <c r="K62" s="111">
        <v>1726.79</v>
      </c>
      <c r="L62" s="111">
        <v>1833.22</v>
      </c>
      <c r="M62" s="111">
        <v>1803.82</v>
      </c>
      <c r="N62" s="111">
        <v>1741.19</v>
      </c>
      <c r="O62" s="111">
        <v>1808.38</v>
      </c>
      <c r="P62" s="56"/>
      <c r="Q62" s="109"/>
      <c r="R62" s="56"/>
      <c r="S62" s="56"/>
      <c r="T62" s="110"/>
      <c r="U62" s="87"/>
    </row>
    <row r="63" spans="1:22" ht="15" customHeight="1" x14ac:dyDescent="0.35">
      <c r="A63" s="244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109"/>
      <c r="R63" s="56"/>
      <c r="S63" s="56"/>
      <c r="T63" s="110"/>
      <c r="U63" s="87"/>
    </row>
    <row r="64" spans="1:22" ht="15" customHeight="1" x14ac:dyDescent="0.35">
      <c r="A64" s="244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85">
        <f>+Q51+Q55+Q60</f>
        <v>57684.598249999995</v>
      </c>
      <c r="R64" s="56"/>
      <c r="S64" s="56"/>
      <c r="T64" s="110"/>
      <c r="U64" s="87"/>
    </row>
    <row r="65" spans="1:21" ht="15" customHeight="1" x14ac:dyDescent="0.35">
      <c r="A65" s="244"/>
      <c r="B65" s="56"/>
      <c r="C65" s="56"/>
      <c r="D65" s="112">
        <v>2020</v>
      </c>
      <c r="E65" s="113">
        <v>2020</v>
      </c>
      <c r="F65" s="113">
        <v>2020</v>
      </c>
      <c r="G65" s="113">
        <v>2020</v>
      </c>
      <c r="H65" s="113">
        <v>2020</v>
      </c>
      <c r="I65" s="113">
        <v>2021</v>
      </c>
      <c r="J65" s="113">
        <v>2021</v>
      </c>
      <c r="K65" s="113">
        <v>2021</v>
      </c>
      <c r="L65" s="113">
        <v>2021</v>
      </c>
      <c r="M65" s="113">
        <v>2021</v>
      </c>
      <c r="N65" s="113">
        <v>2021</v>
      </c>
      <c r="O65" s="114">
        <v>2021</v>
      </c>
      <c r="P65" s="56"/>
      <c r="Q65" s="109"/>
      <c r="R65" s="56"/>
      <c r="S65" s="56"/>
      <c r="T65" s="110"/>
      <c r="U65" s="87"/>
    </row>
    <row r="66" spans="1:21" ht="15" customHeight="1" x14ac:dyDescent="0.35">
      <c r="A66" s="244"/>
      <c r="B66" s="56"/>
      <c r="C66" s="56"/>
      <c r="D66" s="83">
        <v>8</v>
      </c>
      <c r="E66" s="83">
        <v>9</v>
      </c>
      <c r="F66" s="83">
        <v>10</v>
      </c>
      <c r="G66" s="83">
        <v>11</v>
      </c>
      <c r="H66" s="83">
        <v>12</v>
      </c>
      <c r="I66" s="83">
        <v>1</v>
      </c>
      <c r="J66" s="83">
        <v>2</v>
      </c>
      <c r="K66" s="83">
        <v>3</v>
      </c>
      <c r="L66" s="83">
        <v>4</v>
      </c>
      <c r="M66" s="83">
        <v>5</v>
      </c>
      <c r="N66" s="83">
        <v>6</v>
      </c>
      <c r="O66" s="83">
        <v>7</v>
      </c>
      <c r="P66" s="56"/>
      <c r="Q66" s="56"/>
      <c r="R66" s="56"/>
      <c r="S66" s="56"/>
      <c r="T66" s="110"/>
      <c r="U66" s="87"/>
    </row>
    <row r="67" spans="1:21" ht="15" customHeight="1" x14ac:dyDescent="0.35">
      <c r="A67" s="244"/>
      <c r="B67" s="56"/>
      <c r="C67" s="56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56"/>
      <c r="Q67" s="56"/>
      <c r="R67" s="56"/>
      <c r="S67" s="56"/>
      <c r="T67" s="110"/>
      <c r="U67" s="87"/>
    </row>
    <row r="68" spans="1:21" ht="15" customHeight="1" x14ac:dyDescent="0.35">
      <c r="A68" s="244"/>
      <c r="B68" s="57" t="s">
        <v>167</v>
      </c>
      <c r="C68" s="57" t="s">
        <v>185</v>
      </c>
      <c r="D68" s="239">
        <f>+D69+D70</f>
        <v>2858.29</v>
      </c>
      <c r="E68" s="239">
        <f t="shared" ref="E68:O68" si="3">+E69+E70</f>
        <v>2884.46</v>
      </c>
      <c r="F68" s="239">
        <f t="shared" si="3"/>
        <v>2902.16</v>
      </c>
      <c r="G68" s="239">
        <f t="shared" si="3"/>
        <v>2890.32</v>
      </c>
      <c r="H68" s="239">
        <f t="shared" si="3"/>
        <v>5679.51</v>
      </c>
      <c r="I68" s="239">
        <f t="shared" si="3"/>
        <v>2888.26</v>
      </c>
      <c r="J68" s="239">
        <f t="shared" si="3"/>
        <v>2888.84</v>
      </c>
      <c r="K68" s="239">
        <f t="shared" si="3"/>
        <v>2872.1000000000004</v>
      </c>
      <c r="L68" s="239">
        <f t="shared" si="3"/>
        <v>2866.66</v>
      </c>
      <c r="M68" s="239">
        <f t="shared" si="3"/>
        <v>2872.57</v>
      </c>
      <c r="N68" s="239">
        <f t="shared" si="3"/>
        <v>2884.02</v>
      </c>
      <c r="O68" s="239">
        <f t="shared" si="3"/>
        <v>8818.4500000000007</v>
      </c>
      <c r="P68" s="84">
        <f>SUM(D68:O68)</f>
        <v>43305.64</v>
      </c>
      <c r="Q68" s="85">
        <f>+P68/0.8*0.5</f>
        <v>27066.024999999998</v>
      </c>
      <c r="R68" s="56" t="s">
        <v>191</v>
      </c>
      <c r="S68" s="56" t="s">
        <v>193</v>
      </c>
      <c r="T68" s="110"/>
      <c r="U68" s="87"/>
    </row>
    <row r="69" spans="1:21" ht="15" customHeight="1" x14ac:dyDescent="0.35">
      <c r="A69" s="244"/>
      <c r="B69" s="56" t="s">
        <v>165</v>
      </c>
      <c r="C69" s="56"/>
      <c r="D69" s="111">
        <v>2086.61</v>
      </c>
      <c r="E69" s="111">
        <v>2086.61</v>
      </c>
      <c r="F69" s="111">
        <v>2086.61</v>
      </c>
      <c r="G69" s="111">
        <v>2086.61</v>
      </c>
      <c r="H69" s="111">
        <v>4173.22</v>
      </c>
      <c r="I69" s="111">
        <v>2086.61</v>
      </c>
      <c r="J69" s="111">
        <v>2086.61</v>
      </c>
      <c r="K69" s="111">
        <v>2086.61</v>
      </c>
      <c r="L69" s="111">
        <v>2086.61</v>
      </c>
      <c r="M69" s="111">
        <v>2086.61</v>
      </c>
      <c r="N69" s="111">
        <v>2086.61</v>
      </c>
      <c r="O69" s="111">
        <v>6478.65</v>
      </c>
      <c r="P69" s="56"/>
      <c r="Q69" s="56"/>
      <c r="R69" s="56"/>
      <c r="S69" s="56"/>
      <c r="T69" s="110"/>
      <c r="U69" s="87"/>
    </row>
    <row r="70" spans="1:21" ht="15" customHeight="1" x14ac:dyDescent="0.35">
      <c r="A70" s="244"/>
      <c r="B70" s="56" t="s">
        <v>166</v>
      </c>
      <c r="C70" s="56"/>
      <c r="D70" s="111">
        <v>771.68</v>
      </c>
      <c r="E70" s="111">
        <v>797.85</v>
      </c>
      <c r="F70" s="111">
        <v>815.55</v>
      </c>
      <c r="G70" s="111">
        <v>803.71</v>
      </c>
      <c r="H70" s="111">
        <v>1506.29</v>
      </c>
      <c r="I70" s="111">
        <v>801.65</v>
      </c>
      <c r="J70" s="111">
        <v>802.23</v>
      </c>
      <c r="K70" s="111">
        <v>785.49</v>
      </c>
      <c r="L70" s="111">
        <v>780.05</v>
      </c>
      <c r="M70" s="111">
        <v>785.96</v>
      </c>
      <c r="N70" s="111">
        <v>797.41</v>
      </c>
      <c r="O70" s="111">
        <v>2339.8000000000002</v>
      </c>
      <c r="P70" s="56"/>
      <c r="Q70" s="56"/>
      <c r="R70" s="56"/>
      <c r="S70" s="56"/>
      <c r="T70" s="110"/>
      <c r="U70" s="87"/>
    </row>
    <row r="71" spans="1:21" ht="15" customHeight="1" x14ac:dyDescent="0.35">
      <c r="A71" s="244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110"/>
      <c r="U71" s="87"/>
    </row>
    <row r="72" spans="1:21" ht="15" customHeight="1" x14ac:dyDescent="0.35">
      <c r="A72" s="244"/>
      <c r="B72" s="57" t="s">
        <v>164</v>
      </c>
      <c r="C72" s="57" t="s">
        <v>183</v>
      </c>
      <c r="D72" s="140">
        <f>+D73+D74</f>
        <v>4642.67</v>
      </c>
      <c r="E72" s="140">
        <f t="shared" ref="E72:O72" si="4">+E73+E74</f>
        <v>4661.5599999999995</v>
      </c>
      <c r="F72" s="140">
        <f t="shared" si="4"/>
        <v>4650.37</v>
      </c>
      <c r="G72" s="140">
        <f t="shared" si="4"/>
        <v>4637.8599999999997</v>
      </c>
      <c r="H72" s="140">
        <f t="shared" si="4"/>
        <v>10605.66</v>
      </c>
      <c r="I72" s="140">
        <f t="shared" si="4"/>
        <v>4626.05</v>
      </c>
      <c r="J72" s="140">
        <f t="shared" si="4"/>
        <v>4624.95</v>
      </c>
      <c r="K72" s="140">
        <f t="shared" si="4"/>
        <v>4619.3899999999994</v>
      </c>
      <c r="L72" s="140">
        <f t="shared" si="4"/>
        <v>4617.7700000000004</v>
      </c>
      <c r="M72" s="140">
        <f t="shared" si="4"/>
        <v>4606.2199999999993</v>
      </c>
      <c r="N72" s="140">
        <f t="shared" si="4"/>
        <v>4639.49</v>
      </c>
      <c r="O72" s="140">
        <f t="shared" si="4"/>
        <v>4609.2700000000004</v>
      </c>
      <c r="P72" s="84">
        <f>SUM(D72:O72)</f>
        <v>61541.259999999995</v>
      </c>
      <c r="Q72" s="85">
        <f>+P72*0.3</f>
        <v>18462.377999999997</v>
      </c>
      <c r="R72" s="56" t="s">
        <v>192</v>
      </c>
      <c r="S72" s="56" t="s">
        <v>194</v>
      </c>
      <c r="T72" s="110"/>
      <c r="U72" s="87"/>
    </row>
    <row r="73" spans="1:21" ht="15" customHeight="1" x14ac:dyDescent="0.35">
      <c r="A73" s="244"/>
      <c r="B73" s="56" t="s">
        <v>165</v>
      </c>
      <c r="C73" s="56"/>
      <c r="D73" s="111">
        <v>3362.35</v>
      </c>
      <c r="E73" s="111">
        <v>3363.22</v>
      </c>
      <c r="F73" s="111">
        <v>3363.22</v>
      </c>
      <c r="G73" s="111">
        <v>3362.35</v>
      </c>
      <c r="H73" s="111">
        <v>7813.2</v>
      </c>
      <c r="I73" s="111">
        <v>3363.35</v>
      </c>
      <c r="J73" s="111">
        <v>3362.35</v>
      </c>
      <c r="K73" s="111">
        <v>3362.35</v>
      </c>
      <c r="L73" s="111">
        <v>3362.35</v>
      </c>
      <c r="M73" s="111">
        <v>3362.35</v>
      </c>
      <c r="N73" s="111">
        <v>3362.35</v>
      </c>
      <c r="O73" s="111">
        <v>3362.35</v>
      </c>
      <c r="P73" s="56"/>
      <c r="Q73" s="56"/>
      <c r="R73" s="56"/>
      <c r="S73" s="56"/>
      <c r="T73" s="110"/>
      <c r="U73" s="87"/>
    </row>
    <row r="74" spans="1:21" ht="15" customHeight="1" x14ac:dyDescent="0.35">
      <c r="A74" s="244"/>
      <c r="B74" s="56" t="s">
        <v>166</v>
      </c>
      <c r="C74" s="56"/>
      <c r="D74" s="240">
        <v>1280.32</v>
      </c>
      <c r="E74" s="240">
        <v>1298.3399999999999</v>
      </c>
      <c r="F74" s="240">
        <v>1287.1500000000001</v>
      </c>
      <c r="G74" s="240">
        <v>1275.51</v>
      </c>
      <c r="H74" s="240">
        <v>2792.46</v>
      </c>
      <c r="I74" s="240">
        <v>1262.7</v>
      </c>
      <c r="J74" s="240">
        <v>1262.5999999999999</v>
      </c>
      <c r="K74" s="240">
        <v>1257.04</v>
      </c>
      <c r="L74" s="240">
        <v>1255.42</v>
      </c>
      <c r="M74" s="240">
        <v>1243.8699999999999</v>
      </c>
      <c r="N74" s="240">
        <v>1277.1400000000001</v>
      </c>
      <c r="O74" s="240">
        <v>1246.92</v>
      </c>
      <c r="P74" s="56"/>
      <c r="Q74" s="56"/>
      <c r="R74" s="56"/>
      <c r="S74" s="56"/>
      <c r="T74" s="110"/>
      <c r="U74" s="87"/>
    </row>
    <row r="75" spans="1:21" ht="15" customHeight="1" x14ac:dyDescent="0.35">
      <c r="A75" s="244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110"/>
      <c r="U75" s="87"/>
    </row>
    <row r="76" spans="1:21" ht="15" customHeight="1" x14ac:dyDescent="0.35">
      <c r="A76" s="244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110"/>
      <c r="U76" s="87"/>
    </row>
    <row r="77" spans="1:21" ht="15" customHeight="1" x14ac:dyDescent="0.35">
      <c r="A77" s="244"/>
      <c r="B77" s="57" t="s">
        <v>187</v>
      </c>
      <c r="C77" s="57" t="s">
        <v>183</v>
      </c>
      <c r="D77" s="140">
        <f>+D78+D79</f>
        <v>7101.06</v>
      </c>
      <c r="E77" s="140">
        <f t="shared" ref="E77:O77" si="5">+E78+E79</f>
        <v>7028.7400000000007</v>
      </c>
      <c r="F77" s="140">
        <f t="shared" si="5"/>
        <v>7118.7800000000007</v>
      </c>
      <c r="G77" s="140">
        <f t="shared" si="5"/>
        <v>7089.38</v>
      </c>
      <c r="H77" s="140">
        <f t="shared" si="5"/>
        <v>17720.04</v>
      </c>
      <c r="I77" s="140">
        <f t="shared" si="5"/>
        <v>7086.84</v>
      </c>
      <c r="J77" s="140">
        <f t="shared" si="5"/>
        <v>7086.7100000000009</v>
      </c>
      <c r="K77" s="140">
        <f t="shared" si="5"/>
        <v>6957.5700000000006</v>
      </c>
      <c r="L77" s="140">
        <f t="shared" si="5"/>
        <v>7079.56</v>
      </c>
      <c r="M77" s="140">
        <f t="shared" si="5"/>
        <v>7062.0700000000006</v>
      </c>
      <c r="N77" s="140">
        <f t="shared" si="5"/>
        <v>6942.2000000000007</v>
      </c>
      <c r="O77" s="140">
        <f t="shared" si="5"/>
        <v>7091.1</v>
      </c>
      <c r="P77" s="84">
        <f>SUM(D77:O77)</f>
        <v>95364.05</v>
      </c>
      <c r="Q77" s="85">
        <f>+P77*0.2</f>
        <v>19072.810000000001</v>
      </c>
      <c r="R77" s="56" t="s">
        <v>186</v>
      </c>
      <c r="S77" s="56" t="s">
        <v>190</v>
      </c>
      <c r="T77" s="110"/>
      <c r="U77" s="87"/>
    </row>
    <row r="78" spans="1:21" ht="15" customHeight="1" x14ac:dyDescent="0.35">
      <c r="A78" s="244"/>
      <c r="B78" s="56" t="s">
        <v>165</v>
      </c>
      <c r="C78" s="56"/>
      <c r="D78" s="111">
        <v>5191.8100000000004</v>
      </c>
      <c r="E78" s="111">
        <v>5191.8100000000004</v>
      </c>
      <c r="F78" s="111">
        <v>5191.8100000000004</v>
      </c>
      <c r="G78" s="111">
        <v>5191.8100000000004</v>
      </c>
      <c r="H78" s="111">
        <v>13498.7</v>
      </c>
      <c r="I78" s="111">
        <v>5191.8100000000004</v>
      </c>
      <c r="J78" s="111">
        <v>5191.8100000000004</v>
      </c>
      <c r="K78" s="111">
        <v>5191.8100000000004</v>
      </c>
      <c r="L78" s="111">
        <v>5191.8100000000004</v>
      </c>
      <c r="M78" s="111">
        <v>5191.8100000000004</v>
      </c>
      <c r="N78" s="111">
        <v>5191.8100000000004</v>
      </c>
      <c r="O78" s="111">
        <v>5191.8100000000004</v>
      </c>
      <c r="P78" s="56"/>
      <c r="Q78" s="56" t="s">
        <v>1096</v>
      </c>
      <c r="R78" s="56"/>
      <c r="S78" s="56"/>
      <c r="T78" s="110"/>
      <c r="U78" s="87"/>
    </row>
    <row r="79" spans="1:21" ht="15" customHeight="1" thickBot="1" x14ac:dyDescent="0.4">
      <c r="A79" s="245"/>
      <c r="B79" s="98" t="s">
        <v>166</v>
      </c>
      <c r="C79" s="98"/>
      <c r="D79" s="241">
        <v>1909.25</v>
      </c>
      <c r="E79" s="241">
        <v>1836.93</v>
      </c>
      <c r="F79" s="241">
        <v>1926.97</v>
      </c>
      <c r="G79" s="242">
        <v>1897.57</v>
      </c>
      <c r="H79" s="241">
        <v>4221.34</v>
      </c>
      <c r="I79" s="241">
        <v>1895.03</v>
      </c>
      <c r="J79" s="241">
        <v>1894.9</v>
      </c>
      <c r="K79" s="241">
        <v>1765.76</v>
      </c>
      <c r="L79" s="241">
        <v>1887.75</v>
      </c>
      <c r="M79" s="241">
        <v>1870.26</v>
      </c>
      <c r="N79" s="241">
        <v>1750.39</v>
      </c>
      <c r="O79" s="241">
        <v>1899.29</v>
      </c>
      <c r="P79" s="98"/>
      <c r="Q79" s="98" t="s">
        <v>1097</v>
      </c>
      <c r="R79" s="98"/>
      <c r="S79" s="98"/>
      <c r="T79" s="115"/>
      <c r="U79" s="89"/>
    </row>
    <row r="80" spans="1:21" x14ac:dyDescent="0.35">
      <c r="I80" s="22"/>
      <c r="J80" s="22"/>
      <c r="K80" s="22"/>
      <c r="L80" s="22"/>
      <c r="M80" s="22"/>
      <c r="N80" s="22"/>
      <c r="Q80" s="27">
        <f>+Q68+Q72+Q77</f>
        <v>64601.212999999989</v>
      </c>
      <c r="T80" s="24"/>
      <c r="U80" s="25"/>
    </row>
    <row r="81" spans="2:20" x14ac:dyDescent="0.35">
      <c r="H81" s="22"/>
      <c r="I81" s="22"/>
      <c r="J81" s="22"/>
      <c r="K81" s="22"/>
      <c r="L81" s="22"/>
      <c r="M81" s="22"/>
      <c r="S81" s="24"/>
      <c r="T81" s="25"/>
    </row>
    <row r="84" spans="2:20" x14ac:dyDescent="0.35">
      <c r="B84" t="s">
        <v>1077</v>
      </c>
      <c r="D84" s="233">
        <f>SUM(Q80,Q64,I47,I28,I4)</f>
        <v>137826.39124999999</v>
      </c>
    </row>
  </sheetData>
  <mergeCells count="4">
    <mergeCell ref="A1:A4"/>
    <mergeCell ref="A5:A28"/>
    <mergeCell ref="A29:A47"/>
    <mergeCell ref="A48:A7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07"/>
  <sheetViews>
    <sheetView topLeftCell="A4" workbookViewId="0">
      <pane xSplit="1" ySplit="1" topLeftCell="B296" activePane="bottomRight" state="frozen"/>
      <selection activeCell="A4" sqref="A4"/>
      <selection pane="topRight" activeCell="B4" sqref="B4"/>
      <selection pane="bottomLeft" activeCell="A7" sqref="A7"/>
      <selection pane="bottomRight" activeCell="E230" sqref="E230"/>
    </sheetView>
  </sheetViews>
  <sheetFormatPr baseColWidth="10" defaultColWidth="9.1796875" defaultRowHeight="12.5" x14ac:dyDescent="0.25"/>
  <cols>
    <col min="1" max="1" width="13.81640625" style="23" customWidth="1"/>
    <col min="2" max="2" width="15.26953125" style="23" customWidth="1"/>
    <col min="3" max="3" width="18.26953125" style="23" customWidth="1"/>
    <col min="4" max="4" width="32.26953125" style="34" customWidth="1"/>
    <col min="5" max="5" width="22" style="23" customWidth="1"/>
    <col min="6" max="6" width="31.1796875" style="23" customWidth="1"/>
    <col min="7" max="7" width="18" style="35" bestFit="1" customWidth="1"/>
    <col min="8" max="8" width="18" style="35" customWidth="1"/>
    <col min="9" max="10" width="18" style="158" customWidth="1"/>
    <col min="11" max="12" width="18" style="35" customWidth="1"/>
    <col min="13" max="13" width="13.54296875" style="23" customWidth="1"/>
    <col min="14" max="16384" width="9.1796875" style="23"/>
  </cols>
  <sheetData>
    <row r="1" spans="1:14" s="29" customFormat="1" ht="17.25" customHeight="1" x14ac:dyDescent="0.35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</row>
    <row r="2" spans="1:14" s="29" customFormat="1" ht="3.75" customHeight="1" x14ac:dyDescent="0.35">
      <c r="A2" s="30"/>
      <c r="B2" s="30"/>
      <c r="C2" s="30"/>
      <c r="D2" s="31"/>
      <c r="E2" s="32"/>
      <c r="F2" s="32"/>
      <c r="G2" s="33"/>
      <c r="H2" s="33"/>
      <c r="I2" s="152"/>
      <c r="J2" s="152"/>
      <c r="K2" s="33"/>
      <c r="L2" s="33"/>
      <c r="M2" s="32"/>
      <c r="N2" s="32"/>
    </row>
    <row r="3" spans="1:14" s="29" customFormat="1" ht="17.25" customHeight="1" x14ac:dyDescent="0.35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</row>
    <row r="4" spans="1:14" ht="13" x14ac:dyDescent="0.3">
      <c r="A4" s="145" t="s">
        <v>198</v>
      </c>
      <c r="B4" s="36" t="s">
        <v>199</v>
      </c>
      <c r="C4" s="36" t="s">
        <v>200</v>
      </c>
      <c r="D4" s="37" t="s">
        <v>201</v>
      </c>
      <c r="E4" s="38" t="s">
        <v>202</v>
      </c>
      <c r="F4" s="36" t="s">
        <v>203</v>
      </c>
      <c r="G4" s="39" t="s">
        <v>204</v>
      </c>
      <c r="H4" s="39" t="s">
        <v>1054</v>
      </c>
      <c r="I4" s="153" t="s">
        <v>1053</v>
      </c>
      <c r="J4" s="153" t="s">
        <v>1083</v>
      </c>
      <c r="K4" s="39" t="s">
        <v>205</v>
      </c>
      <c r="L4" s="39" t="s">
        <v>206</v>
      </c>
      <c r="M4" s="23" t="s">
        <v>1033</v>
      </c>
    </row>
    <row r="5" spans="1:14" ht="25.5" customHeight="1" x14ac:dyDescent="0.25">
      <c r="A5" s="146" t="s">
        <v>207</v>
      </c>
      <c r="B5" s="45">
        <v>43520</v>
      </c>
      <c r="C5" s="40">
        <v>1</v>
      </c>
      <c r="D5" s="52" t="s">
        <v>208</v>
      </c>
      <c r="E5" s="49" t="s">
        <v>209</v>
      </c>
      <c r="F5" s="49" t="s">
        <v>210</v>
      </c>
      <c r="G5" s="47">
        <v>142000</v>
      </c>
      <c r="H5" s="150">
        <v>1022</v>
      </c>
      <c r="I5" s="154">
        <f>Tabel1[[#This Row],[amount (RWF)]]/Tabel1[[#This Row],[Exchange rate]]</f>
        <v>138.94324853228963</v>
      </c>
      <c r="J5" s="154">
        <f>Tabel1[[#This Row],[amount (EUR)]]</f>
        <v>138.94324853228963</v>
      </c>
      <c r="K5" s="47" t="s">
        <v>211</v>
      </c>
      <c r="L5" s="47" t="s">
        <v>212</v>
      </c>
      <c r="M5" s="12" t="s">
        <v>42</v>
      </c>
    </row>
    <row r="6" spans="1:14" ht="25.5" customHeight="1" x14ac:dyDescent="0.25">
      <c r="A6" s="146" t="s">
        <v>214</v>
      </c>
      <c r="B6" s="45">
        <v>43489</v>
      </c>
      <c r="C6" s="40" t="s">
        <v>215</v>
      </c>
      <c r="D6" s="52" t="s">
        <v>216</v>
      </c>
      <c r="E6" s="49" t="s">
        <v>209</v>
      </c>
      <c r="F6" s="49" t="s">
        <v>210</v>
      </c>
      <c r="G6" s="47">
        <v>142000</v>
      </c>
      <c r="H6" s="150">
        <v>1022</v>
      </c>
      <c r="I6" s="154">
        <f>Tabel1[[#This Row],[amount (RWF)]]/Tabel1[[#This Row],[Exchange rate]]</f>
        <v>138.94324853228963</v>
      </c>
      <c r="J6" s="154">
        <f>Tabel1[[#This Row],[amount (EUR)]]</f>
        <v>138.94324853228963</v>
      </c>
      <c r="K6" s="47" t="s">
        <v>211</v>
      </c>
      <c r="L6" s="47" t="s">
        <v>212</v>
      </c>
      <c r="M6" s="12" t="s">
        <v>42</v>
      </c>
    </row>
    <row r="7" spans="1:14" ht="15" customHeight="1" x14ac:dyDescent="0.25">
      <c r="A7" s="146" t="s">
        <v>217</v>
      </c>
      <c r="B7" s="45">
        <v>43823</v>
      </c>
      <c r="C7" s="40">
        <v>1196</v>
      </c>
      <c r="D7" s="52" t="s">
        <v>218</v>
      </c>
      <c r="E7" s="49" t="s">
        <v>219</v>
      </c>
      <c r="F7" s="49" t="s">
        <v>220</v>
      </c>
      <c r="G7" s="47">
        <v>930000</v>
      </c>
      <c r="H7" s="150">
        <v>1022</v>
      </c>
      <c r="I7" s="154">
        <f>Tabel1[[#This Row],[amount (RWF)]]/Tabel1[[#This Row],[Exchange rate]]</f>
        <v>909.98043052837568</v>
      </c>
      <c r="J7" s="154">
        <f>Tabel1[[#This Row],[amount (EUR)]]</f>
        <v>909.98043052837568</v>
      </c>
      <c r="K7" s="47" t="s">
        <v>211</v>
      </c>
      <c r="L7" s="47" t="s">
        <v>212</v>
      </c>
      <c r="M7" s="12" t="s">
        <v>131</v>
      </c>
    </row>
    <row r="8" spans="1:14" ht="15" customHeight="1" x14ac:dyDescent="0.25">
      <c r="A8" s="146" t="s">
        <v>222</v>
      </c>
      <c r="B8" s="45">
        <v>43823</v>
      </c>
      <c r="C8" s="40"/>
      <c r="D8" s="42" t="s">
        <v>223</v>
      </c>
      <c r="E8" s="49" t="s">
        <v>224</v>
      </c>
      <c r="F8" s="49" t="s">
        <v>225</v>
      </c>
      <c r="G8" s="47">
        <v>30600</v>
      </c>
      <c r="H8" s="150">
        <v>1022</v>
      </c>
      <c r="I8" s="154">
        <f>Tabel1[[#This Row],[amount (RWF)]]/Tabel1[[#This Row],[Exchange rate]]</f>
        <v>29.941291585127203</v>
      </c>
      <c r="J8" s="154">
        <f>Tabel1[[#This Row],[amount (EUR)]]</f>
        <v>29.941291585127203</v>
      </c>
      <c r="K8" s="47" t="s">
        <v>211</v>
      </c>
      <c r="L8" s="47" t="s">
        <v>212</v>
      </c>
      <c r="M8" s="12" t="s">
        <v>132</v>
      </c>
    </row>
    <row r="9" spans="1:14" ht="15" customHeight="1" x14ac:dyDescent="0.25">
      <c r="A9" s="146" t="s">
        <v>227</v>
      </c>
      <c r="B9" s="45">
        <v>43878</v>
      </c>
      <c r="C9" s="42">
        <v>912</v>
      </c>
      <c r="D9" s="42" t="s">
        <v>228</v>
      </c>
      <c r="E9" s="40" t="s">
        <v>229</v>
      </c>
      <c r="F9" s="40" t="s">
        <v>556</v>
      </c>
      <c r="G9" s="47">
        <v>12000</v>
      </c>
      <c r="H9" s="150">
        <v>1022</v>
      </c>
      <c r="I9" s="154">
        <f>Tabel1[[#This Row],[amount (RWF)]]/Tabel1[[#This Row],[Exchange rate]]</f>
        <v>11.741682974559687</v>
      </c>
      <c r="J9" s="154">
        <f>Tabel1[[#This Row],[amount (EUR)]]</f>
        <v>11.741682974559687</v>
      </c>
      <c r="K9" s="47" t="s">
        <v>211</v>
      </c>
      <c r="L9" s="43" t="s">
        <v>212</v>
      </c>
      <c r="M9" s="12" t="s">
        <v>133</v>
      </c>
    </row>
    <row r="10" spans="1:14" ht="15" customHeight="1" x14ac:dyDescent="0.25">
      <c r="A10" s="146" t="s">
        <v>232</v>
      </c>
      <c r="B10" s="45">
        <v>43879</v>
      </c>
      <c r="C10" s="42">
        <v>915</v>
      </c>
      <c r="D10" s="42" t="s">
        <v>228</v>
      </c>
      <c r="E10" s="40" t="s">
        <v>229</v>
      </c>
      <c r="F10" s="40" t="s">
        <v>556</v>
      </c>
      <c r="G10" s="47">
        <v>6000</v>
      </c>
      <c r="H10" s="150">
        <v>1022</v>
      </c>
      <c r="I10" s="154">
        <f>Tabel1[[#This Row],[amount (RWF)]]/Tabel1[[#This Row],[Exchange rate]]</f>
        <v>5.8708414872798436</v>
      </c>
      <c r="J10" s="154">
        <f>Tabel1[[#This Row],[amount (EUR)]]</f>
        <v>5.8708414872798436</v>
      </c>
      <c r="K10" s="47" t="s">
        <v>211</v>
      </c>
      <c r="L10" s="43" t="s">
        <v>212</v>
      </c>
      <c r="M10" s="12" t="s">
        <v>133</v>
      </c>
    </row>
    <row r="11" spans="1:14" ht="25.5" customHeight="1" x14ac:dyDescent="0.25">
      <c r="A11" s="146" t="s">
        <v>234</v>
      </c>
      <c r="B11" s="45">
        <v>43830</v>
      </c>
      <c r="C11" s="40">
        <v>38521</v>
      </c>
      <c r="D11" s="42" t="s">
        <v>235</v>
      </c>
      <c r="E11" s="40" t="s">
        <v>236</v>
      </c>
      <c r="F11" s="40" t="s">
        <v>237</v>
      </c>
      <c r="G11" s="47">
        <v>1405000</v>
      </c>
      <c r="H11" s="150">
        <v>1022</v>
      </c>
      <c r="I11" s="154">
        <f>Tabel1[[#This Row],[amount (RWF)]]/Tabel1[[#This Row],[Exchange rate]]</f>
        <v>1374.7553816046966</v>
      </c>
      <c r="J11" s="154">
        <f>Tabel1[[#This Row],[amount (EUR)]]</f>
        <v>1374.7553816046966</v>
      </c>
      <c r="K11" s="47" t="s">
        <v>211</v>
      </c>
      <c r="L11" s="47" t="s">
        <v>212</v>
      </c>
      <c r="M11" s="11" t="s">
        <v>138</v>
      </c>
    </row>
    <row r="12" spans="1:14" ht="15" customHeight="1" x14ac:dyDescent="0.25">
      <c r="A12" s="146" t="s">
        <v>238</v>
      </c>
      <c r="B12" s="45">
        <v>43823</v>
      </c>
      <c r="C12" s="40">
        <v>3778</v>
      </c>
      <c r="D12" s="42" t="s">
        <v>239</v>
      </c>
      <c r="E12" s="40" t="s">
        <v>240</v>
      </c>
      <c r="F12" s="49" t="s">
        <v>220</v>
      </c>
      <c r="G12" s="47">
        <v>15500</v>
      </c>
      <c r="H12" s="150">
        <v>1022</v>
      </c>
      <c r="I12" s="154">
        <f>Tabel1[[#This Row],[amount (RWF)]]/Tabel1[[#This Row],[Exchange rate]]</f>
        <v>15.166340508806263</v>
      </c>
      <c r="J12" s="154">
        <f>Tabel1[[#This Row],[amount (EUR)]]</f>
        <v>15.166340508806263</v>
      </c>
      <c r="K12" s="47" t="s">
        <v>211</v>
      </c>
      <c r="L12" s="47" t="s">
        <v>212</v>
      </c>
      <c r="M12" s="12" t="s">
        <v>131</v>
      </c>
    </row>
    <row r="13" spans="1:14" ht="25.5" customHeight="1" x14ac:dyDescent="0.25">
      <c r="A13" s="146" t="s">
        <v>241</v>
      </c>
      <c r="B13" s="45">
        <v>43823</v>
      </c>
      <c r="C13" s="40">
        <v>2</v>
      </c>
      <c r="D13" s="52" t="s">
        <v>242</v>
      </c>
      <c r="E13" s="49" t="s">
        <v>243</v>
      </c>
      <c r="F13" s="40" t="s">
        <v>244</v>
      </c>
      <c r="G13" s="47">
        <v>30000</v>
      </c>
      <c r="H13" s="150">
        <v>1022</v>
      </c>
      <c r="I13" s="154">
        <f>Tabel1[[#This Row],[amount (RWF)]]/Tabel1[[#This Row],[Exchange rate]]</f>
        <v>29.354207436399218</v>
      </c>
      <c r="J13" s="154">
        <f>Tabel1[[#This Row],[amount (EUR)]]</f>
        <v>29.354207436399218</v>
      </c>
      <c r="K13" s="47" t="s">
        <v>211</v>
      </c>
      <c r="L13" s="47" t="s">
        <v>212</v>
      </c>
      <c r="M13" s="11" t="s">
        <v>138</v>
      </c>
    </row>
    <row r="14" spans="1:14" ht="25.5" customHeight="1" x14ac:dyDescent="0.25">
      <c r="A14" s="146" t="s">
        <v>245</v>
      </c>
      <c r="B14" s="45">
        <v>43823</v>
      </c>
      <c r="C14" s="40">
        <v>3</v>
      </c>
      <c r="D14" s="52" t="s">
        <v>246</v>
      </c>
      <c r="E14" s="49" t="s">
        <v>247</v>
      </c>
      <c r="F14" s="49" t="s">
        <v>248</v>
      </c>
      <c r="G14" s="47">
        <v>65000</v>
      </c>
      <c r="H14" s="150">
        <v>1022</v>
      </c>
      <c r="I14" s="154">
        <f>Tabel1[[#This Row],[amount (RWF)]]/Tabel1[[#This Row],[Exchange rate]]</f>
        <v>63.600782778864968</v>
      </c>
      <c r="J14" s="154">
        <f>Tabel1[[#This Row],[amount (EUR)]]</f>
        <v>63.600782778864968</v>
      </c>
      <c r="K14" s="47" t="s">
        <v>211</v>
      </c>
      <c r="L14" s="47" t="s">
        <v>249</v>
      </c>
      <c r="M14" s="12" t="s">
        <v>140</v>
      </c>
    </row>
    <row r="15" spans="1:14" ht="38.25" customHeight="1" x14ac:dyDescent="0.25">
      <c r="A15" s="146" t="s">
        <v>250</v>
      </c>
      <c r="B15" s="45">
        <v>43823</v>
      </c>
      <c r="C15" s="40">
        <v>698</v>
      </c>
      <c r="D15" s="52" t="s">
        <v>251</v>
      </c>
      <c r="E15" s="49" t="s">
        <v>252</v>
      </c>
      <c r="F15" s="49" t="s">
        <v>253</v>
      </c>
      <c r="G15" s="47">
        <v>1710000</v>
      </c>
      <c r="H15" s="150">
        <v>1022</v>
      </c>
      <c r="I15" s="154">
        <f>Tabel1[[#This Row],[amount (RWF)]]/Tabel1[[#This Row],[Exchange rate]]</f>
        <v>1673.1898238747553</v>
      </c>
      <c r="J15" s="154">
        <f>Tabel1[[#This Row],[amount (EUR)]]</f>
        <v>1673.1898238747553</v>
      </c>
      <c r="K15" s="47" t="s">
        <v>211</v>
      </c>
      <c r="L15" s="47" t="s">
        <v>212</v>
      </c>
      <c r="M15" s="12" t="s">
        <v>140</v>
      </c>
    </row>
    <row r="16" spans="1:14" s="41" customFormat="1" ht="15" customHeight="1" x14ac:dyDescent="0.25">
      <c r="A16" s="146" t="s">
        <v>254</v>
      </c>
      <c r="B16" s="45">
        <v>43823</v>
      </c>
      <c r="C16" s="40">
        <v>23630</v>
      </c>
      <c r="D16" s="42" t="s">
        <v>255</v>
      </c>
      <c r="E16" s="40" t="s">
        <v>236</v>
      </c>
      <c r="F16" s="40" t="s">
        <v>248</v>
      </c>
      <c r="G16" s="43">
        <v>580000</v>
      </c>
      <c r="H16" s="150">
        <v>1022</v>
      </c>
      <c r="I16" s="155">
        <f>Tabel1[[#This Row],[amount (RWF)]]/Tabel1[[#This Row],[Exchange rate]]</f>
        <v>567.51467710371821</v>
      </c>
      <c r="J16" s="155">
        <f>Tabel1[[#This Row],[amount (EUR)]]</f>
        <v>567.51467710371821</v>
      </c>
      <c r="K16" s="43" t="s">
        <v>211</v>
      </c>
      <c r="L16" s="43" t="s">
        <v>212</v>
      </c>
      <c r="M16" s="12" t="s">
        <v>141</v>
      </c>
    </row>
    <row r="17" spans="1:13" ht="25.5" customHeight="1" x14ac:dyDescent="0.25">
      <c r="A17" s="146" t="s">
        <v>256</v>
      </c>
      <c r="B17" s="45">
        <v>43820</v>
      </c>
      <c r="C17" s="40" t="s">
        <v>215</v>
      </c>
      <c r="D17" s="52" t="s">
        <v>257</v>
      </c>
      <c r="E17" s="49" t="s">
        <v>209</v>
      </c>
      <c r="F17" s="49" t="s">
        <v>258</v>
      </c>
      <c r="G17" s="47">
        <v>342289</v>
      </c>
      <c r="H17" s="150">
        <v>1022</v>
      </c>
      <c r="I17" s="154">
        <f>Tabel1[[#This Row],[amount (RWF)]]/Tabel1[[#This Row],[Exchange rate]]</f>
        <v>334.92074363992174</v>
      </c>
      <c r="J17" s="154">
        <f>Tabel1[[#This Row],[amount (EUR)]]</f>
        <v>334.92074363992174</v>
      </c>
      <c r="K17" s="47" t="s">
        <v>211</v>
      </c>
      <c r="L17" s="47" t="s">
        <v>212</v>
      </c>
      <c r="M17" s="11" t="s">
        <v>144</v>
      </c>
    </row>
    <row r="18" spans="1:13" ht="25.5" customHeight="1" x14ac:dyDescent="0.25">
      <c r="A18" s="146" t="s">
        <v>259</v>
      </c>
      <c r="B18" s="45">
        <v>43853</v>
      </c>
      <c r="C18" s="40" t="s">
        <v>215</v>
      </c>
      <c r="D18" s="52" t="s">
        <v>260</v>
      </c>
      <c r="E18" s="49" t="s">
        <v>209</v>
      </c>
      <c r="F18" s="49" t="s">
        <v>258</v>
      </c>
      <c r="G18" s="47">
        <v>342259</v>
      </c>
      <c r="H18" s="150">
        <v>1022</v>
      </c>
      <c r="I18" s="154">
        <f>Tabel1[[#This Row],[amount (RWF)]]/Tabel1[[#This Row],[Exchange rate]]</f>
        <v>334.89138943248531</v>
      </c>
      <c r="J18" s="154">
        <f>Tabel1[[#This Row],[amount (EUR)]]</f>
        <v>334.89138943248531</v>
      </c>
      <c r="K18" s="47" t="s">
        <v>211</v>
      </c>
      <c r="L18" s="47" t="s">
        <v>212</v>
      </c>
      <c r="M18" s="11" t="s">
        <v>144</v>
      </c>
    </row>
    <row r="19" spans="1:13" s="44" customFormat="1" ht="25.5" customHeight="1" x14ac:dyDescent="0.25">
      <c r="A19" s="146" t="s">
        <v>261</v>
      </c>
      <c r="B19" s="40"/>
      <c r="C19" s="40"/>
      <c r="D19" s="42" t="s">
        <v>262</v>
      </c>
      <c r="E19" s="40" t="s">
        <v>263</v>
      </c>
      <c r="F19" s="49" t="s">
        <v>258</v>
      </c>
      <c r="G19" s="43">
        <v>363036</v>
      </c>
      <c r="H19" s="150">
        <v>1022</v>
      </c>
      <c r="I19" s="155">
        <f>Tabel1[[#This Row],[amount (RWF)]]/Tabel1[[#This Row],[Exchange rate]]</f>
        <v>355.22113502935423</v>
      </c>
      <c r="J19" s="155">
        <f>Tabel1[[#This Row],[amount (EUR)]]</f>
        <v>355.22113502935423</v>
      </c>
      <c r="K19" s="43" t="s">
        <v>211</v>
      </c>
      <c r="L19" s="43" t="s">
        <v>212</v>
      </c>
      <c r="M19" s="11" t="s">
        <v>144</v>
      </c>
    </row>
    <row r="20" spans="1:13" ht="15" customHeight="1" x14ac:dyDescent="0.25">
      <c r="A20" s="146" t="s">
        <v>264</v>
      </c>
      <c r="B20" s="45">
        <v>43823</v>
      </c>
      <c r="C20" s="40" t="s">
        <v>265</v>
      </c>
      <c r="D20" s="42" t="s">
        <v>266</v>
      </c>
      <c r="E20" s="40" t="s">
        <v>267</v>
      </c>
      <c r="F20" s="40" t="s">
        <v>213</v>
      </c>
      <c r="G20" s="47">
        <v>214620</v>
      </c>
      <c r="H20" s="150">
        <v>1022</v>
      </c>
      <c r="I20" s="154">
        <f>Tabel1[[#This Row],[amount (RWF)]]/Tabel1[[#This Row],[Exchange rate]]</f>
        <v>210</v>
      </c>
      <c r="J20" s="154">
        <f>Tabel1[[#This Row],[amount (EUR)]]</f>
        <v>210</v>
      </c>
      <c r="K20" s="47" t="s">
        <v>209</v>
      </c>
      <c r="L20" s="43" t="s">
        <v>212</v>
      </c>
      <c r="M20" s="12" t="s">
        <v>41</v>
      </c>
    </row>
    <row r="21" spans="1:13" ht="15" customHeight="1" x14ac:dyDescent="0.25">
      <c r="A21" s="146" t="s">
        <v>268</v>
      </c>
      <c r="B21" s="45">
        <v>43854</v>
      </c>
      <c r="C21" s="40" t="s">
        <v>269</v>
      </c>
      <c r="D21" s="42" t="s">
        <v>266</v>
      </c>
      <c r="E21" s="40" t="s">
        <v>267</v>
      </c>
      <c r="F21" s="40" t="s">
        <v>213</v>
      </c>
      <c r="G21" s="47">
        <v>214620</v>
      </c>
      <c r="H21" s="150">
        <v>1022</v>
      </c>
      <c r="I21" s="154">
        <f>Tabel1[[#This Row],[amount (RWF)]]/Tabel1[[#This Row],[Exchange rate]]</f>
        <v>210</v>
      </c>
      <c r="J21" s="154">
        <f>Tabel1[[#This Row],[amount (EUR)]]</f>
        <v>210</v>
      </c>
      <c r="K21" s="47" t="s">
        <v>209</v>
      </c>
      <c r="L21" s="43" t="s">
        <v>212</v>
      </c>
      <c r="M21" s="12" t="s">
        <v>41</v>
      </c>
    </row>
    <row r="22" spans="1:13" ht="15" customHeight="1" x14ac:dyDescent="0.25">
      <c r="A22" s="146" t="s">
        <v>270</v>
      </c>
      <c r="B22" s="45">
        <v>43854</v>
      </c>
      <c r="C22" s="40">
        <v>191</v>
      </c>
      <c r="D22" s="42" t="s">
        <v>271</v>
      </c>
      <c r="E22" s="40" t="s">
        <v>272</v>
      </c>
      <c r="F22" s="40" t="s">
        <v>1050</v>
      </c>
      <c r="G22" s="47">
        <v>112000</v>
      </c>
      <c r="H22" s="150">
        <v>1022</v>
      </c>
      <c r="I22" s="154">
        <f>Tabel1[[#This Row],[amount (RWF)]]/Tabel1[[#This Row],[Exchange rate]]</f>
        <v>109.58904109589041</v>
      </c>
      <c r="J22" s="154">
        <f>Tabel1[[#This Row],[amount (EUR)]]</f>
        <v>109.58904109589041</v>
      </c>
      <c r="K22" s="47" t="s">
        <v>209</v>
      </c>
      <c r="L22" s="43" t="s">
        <v>212</v>
      </c>
      <c r="M22" s="11" t="s">
        <v>74</v>
      </c>
    </row>
    <row r="23" spans="1:13" ht="15" customHeight="1" x14ac:dyDescent="0.25">
      <c r="A23" s="146" t="s">
        <v>273</v>
      </c>
      <c r="B23" s="45">
        <v>43831</v>
      </c>
      <c r="C23" s="40">
        <v>892</v>
      </c>
      <c r="D23" s="42" t="s">
        <v>274</v>
      </c>
      <c r="E23" s="40" t="s">
        <v>275</v>
      </c>
      <c r="F23" s="40" t="s">
        <v>1050</v>
      </c>
      <c r="G23" s="47">
        <v>12500</v>
      </c>
      <c r="H23" s="150">
        <v>1022</v>
      </c>
      <c r="I23" s="154">
        <f>Tabel1[[#This Row],[amount (RWF)]]/Tabel1[[#This Row],[Exchange rate]]</f>
        <v>12.230919765166341</v>
      </c>
      <c r="J23" s="154">
        <f>Tabel1[[#This Row],[amount (EUR)]]</f>
        <v>12.230919765166341</v>
      </c>
      <c r="K23" s="47" t="s">
        <v>209</v>
      </c>
      <c r="L23" s="43" t="s">
        <v>212</v>
      </c>
      <c r="M23" s="11" t="s">
        <v>74</v>
      </c>
    </row>
    <row r="24" spans="1:13" ht="15" customHeight="1" x14ac:dyDescent="0.25">
      <c r="A24" s="146" t="s">
        <v>276</v>
      </c>
      <c r="B24" s="45">
        <v>43837</v>
      </c>
      <c r="C24" s="40">
        <v>2840</v>
      </c>
      <c r="D24" s="42" t="s">
        <v>277</v>
      </c>
      <c r="E24" s="40" t="s">
        <v>278</v>
      </c>
      <c r="F24" s="40" t="s">
        <v>1051</v>
      </c>
      <c r="G24" s="47">
        <v>100000</v>
      </c>
      <c r="H24" s="150">
        <v>1022</v>
      </c>
      <c r="I24" s="154">
        <f>Tabel1[[#This Row],[amount (RWF)]]/Tabel1[[#This Row],[Exchange rate]]</f>
        <v>97.847358121330728</v>
      </c>
      <c r="J24" s="154">
        <f>Tabel1[[#This Row],[amount (EUR)]]</f>
        <v>97.847358121330728</v>
      </c>
      <c r="K24" s="47" t="s">
        <v>209</v>
      </c>
      <c r="L24" s="43" t="s">
        <v>212</v>
      </c>
      <c r="M24" s="11" t="s">
        <v>73</v>
      </c>
    </row>
    <row r="25" spans="1:13" ht="15" customHeight="1" x14ac:dyDescent="0.25">
      <c r="A25" s="146" t="s">
        <v>279</v>
      </c>
      <c r="B25" s="45">
        <v>43830</v>
      </c>
      <c r="C25" s="40"/>
      <c r="D25" s="42" t="s">
        <v>280</v>
      </c>
      <c r="E25" s="40" t="s">
        <v>281</v>
      </c>
      <c r="F25" s="40" t="s">
        <v>1050</v>
      </c>
      <c r="G25" s="47">
        <v>43500</v>
      </c>
      <c r="H25" s="150">
        <v>1022</v>
      </c>
      <c r="I25" s="154">
        <f>Tabel1[[#This Row],[amount (RWF)]]/Tabel1[[#This Row],[Exchange rate]]</f>
        <v>42.563600782778863</v>
      </c>
      <c r="J25" s="154">
        <f>Tabel1[[#This Row],[amount (EUR)]]</f>
        <v>42.563600782778863</v>
      </c>
      <c r="K25" s="47" t="s">
        <v>209</v>
      </c>
      <c r="L25" s="43" t="s">
        <v>212</v>
      </c>
      <c r="M25" s="11" t="s">
        <v>74</v>
      </c>
    </row>
    <row r="26" spans="1:13" ht="15" customHeight="1" x14ac:dyDescent="0.25">
      <c r="A26" s="146" t="s">
        <v>282</v>
      </c>
      <c r="B26" s="45">
        <v>43830</v>
      </c>
      <c r="C26" s="40">
        <v>283</v>
      </c>
      <c r="D26" s="42" t="s">
        <v>283</v>
      </c>
      <c r="E26" s="40" t="s">
        <v>284</v>
      </c>
      <c r="F26" s="40" t="s">
        <v>1052</v>
      </c>
      <c r="G26" s="47">
        <v>70000</v>
      </c>
      <c r="H26" s="150">
        <v>1022</v>
      </c>
      <c r="I26" s="154">
        <f>Tabel1[[#This Row],[amount (RWF)]]/Tabel1[[#This Row],[Exchange rate]]</f>
        <v>68.493150684931507</v>
      </c>
      <c r="J26" s="154">
        <f>Tabel1[[#This Row],[amount (EUR)]]</f>
        <v>68.493150684931507</v>
      </c>
      <c r="K26" s="47" t="s">
        <v>209</v>
      </c>
      <c r="L26" s="43" t="s">
        <v>212</v>
      </c>
      <c r="M26" s="11" t="s">
        <v>69</v>
      </c>
    </row>
    <row r="27" spans="1:13" ht="15" customHeight="1" x14ac:dyDescent="0.25">
      <c r="A27" s="146" t="s">
        <v>285</v>
      </c>
      <c r="B27" s="45">
        <v>43830</v>
      </c>
      <c r="C27" s="40">
        <v>11747</v>
      </c>
      <c r="D27" s="42" t="s">
        <v>286</v>
      </c>
      <c r="E27" s="40" t="s">
        <v>287</v>
      </c>
      <c r="F27" s="40" t="s">
        <v>1050</v>
      </c>
      <c r="G27" s="47">
        <v>7500</v>
      </c>
      <c r="H27" s="150">
        <v>1022</v>
      </c>
      <c r="I27" s="154">
        <f>Tabel1[[#This Row],[amount (RWF)]]/Tabel1[[#This Row],[Exchange rate]]</f>
        <v>7.3385518590998045</v>
      </c>
      <c r="J27" s="154">
        <f>Tabel1[[#This Row],[amount (EUR)]]</f>
        <v>7.3385518590998045</v>
      </c>
      <c r="K27" s="47" t="s">
        <v>209</v>
      </c>
      <c r="L27" s="43" t="s">
        <v>212</v>
      </c>
      <c r="M27" s="11" t="s">
        <v>74</v>
      </c>
    </row>
    <row r="28" spans="1:13" ht="15" customHeight="1" x14ac:dyDescent="0.25">
      <c r="A28" s="146" t="s">
        <v>288</v>
      </c>
      <c r="B28" s="45">
        <v>43823</v>
      </c>
      <c r="C28" s="40" t="s">
        <v>289</v>
      </c>
      <c r="D28" s="42" t="s">
        <v>290</v>
      </c>
      <c r="E28" s="40" t="s">
        <v>291</v>
      </c>
      <c r="F28" s="40" t="s">
        <v>292</v>
      </c>
      <c r="G28" s="47">
        <v>304000</v>
      </c>
      <c r="H28" s="150">
        <v>1022</v>
      </c>
      <c r="I28" s="154">
        <f>Tabel1[[#This Row],[amount (RWF)]]/Tabel1[[#This Row],[Exchange rate]]</f>
        <v>297.45596868884542</v>
      </c>
      <c r="J28" s="154">
        <f>Tabel1[[#This Row],[amount (EUR)]]</f>
        <v>297.45596868884542</v>
      </c>
      <c r="K28" s="47" t="s">
        <v>209</v>
      </c>
      <c r="L28" s="43" t="s">
        <v>212</v>
      </c>
      <c r="M28" s="12" t="s">
        <v>117</v>
      </c>
    </row>
    <row r="29" spans="1:13" ht="15" customHeight="1" x14ac:dyDescent="0.25">
      <c r="A29" s="146" t="s">
        <v>293</v>
      </c>
      <c r="B29" s="45">
        <v>43823</v>
      </c>
      <c r="C29" s="40">
        <v>1195</v>
      </c>
      <c r="D29" s="42" t="s">
        <v>294</v>
      </c>
      <c r="E29" s="40" t="s">
        <v>219</v>
      </c>
      <c r="F29" s="40" t="s">
        <v>295</v>
      </c>
      <c r="G29" s="47">
        <v>1090000</v>
      </c>
      <c r="H29" s="150">
        <v>1022</v>
      </c>
      <c r="I29" s="154">
        <f>Tabel1[[#This Row],[amount (RWF)]]/Tabel1[[#This Row],[Exchange rate]]</f>
        <v>1066.5362035225048</v>
      </c>
      <c r="J29" s="154">
        <f>Tabel1[[#This Row],[amount (EUR)]]</f>
        <v>1066.5362035225048</v>
      </c>
      <c r="K29" s="47" t="s">
        <v>209</v>
      </c>
      <c r="L29" s="43" t="s">
        <v>212</v>
      </c>
      <c r="M29" s="12" t="s">
        <v>116</v>
      </c>
    </row>
    <row r="30" spans="1:13" ht="15" customHeight="1" x14ac:dyDescent="0.25">
      <c r="A30" s="146" t="s">
        <v>296</v>
      </c>
      <c r="B30" s="45">
        <v>43830</v>
      </c>
      <c r="C30" s="40">
        <v>700</v>
      </c>
      <c r="D30" s="42" t="s">
        <v>297</v>
      </c>
      <c r="E30" s="40" t="s">
        <v>298</v>
      </c>
      <c r="F30" s="40" t="s">
        <v>299</v>
      </c>
      <c r="G30" s="47">
        <v>265000</v>
      </c>
      <c r="H30" s="150">
        <v>1022</v>
      </c>
      <c r="I30" s="154">
        <f>Tabel1[[#This Row],[amount (RWF)]]/Tabel1[[#This Row],[Exchange rate]]</f>
        <v>259.29549902152644</v>
      </c>
      <c r="J30" s="154">
        <f>Tabel1[[#This Row],[amount (EUR)]]</f>
        <v>259.29549902152644</v>
      </c>
      <c r="K30" s="47" t="s">
        <v>209</v>
      </c>
      <c r="L30" s="43" t="s">
        <v>212</v>
      </c>
      <c r="M30" s="12" t="s">
        <v>119</v>
      </c>
    </row>
    <row r="31" spans="1:13" s="44" customFormat="1" ht="25.5" customHeight="1" x14ac:dyDescent="0.25">
      <c r="A31" s="146" t="s">
        <v>300</v>
      </c>
      <c r="B31" s="45"/>
      <c r="C31" s="40"/>
      <c r="D31" s="42" t="s">
        <v>301</v>
      </c>
      <c r="E31" s="40" t="s">
        <v>263</v>
      </c>
      <c r="F31" s="40" t="s">
        <v>302</v>
      </c>
      <c r="G31" s="43">
        <v>363036</v>
      </c>
      <c r="H31" s="150">
        <v>1022</v>
      </c>
      <c r="I31" s="155">
        <f>Tabel1[[#This Row],[amount (RWF)]]/Tabel1[[#This Row],[Exchange rate]]</f>
        <v>355.22113502935423</v>
      </c>
      <c r="J31" s="155">
        <f>Tabel1[[#This Row],[amount (EUR)]]</f>
        <v>355.22113502935423</v>
      </c>
      <c r="K31" s="43" t="s">
        <v>209</v>
      </c>
      <c r="L31" s="43" t="s">
        <v>212</v>
      </c>
      <c r="M31" s="12" t="s">
        <v>115</v>
      </c>
    </row>
    <row r="32" spans="1:13" ht="25.5" customHeight="1" x14ac:dyDescent="0.25">
      <c r="A32" s="146" t="s">
        <v>303</v>
      </c>
      <c r="B32" s="45">
        <v>43830</v>
      </c>
      <c r="C32" s="40">
        <v>282</v>
      </c>
      <c r="D32" s="42" t="s">
        <v>304</v>
      </c>
      <c r="E32" s="40" t="s">
        <v>229</v>
      </c>
      <c r="F32" s="40" t="s">
        <v>305</v>
      </c>
      <c r="G32" s="47">
        <v>24000</v>
      </c>
      <c r="H32" s="150">
        <v>1022</v>
      </c>
      <c r="I32" s="154">
        <f>Tabel1[[#This Row],[amount (RWF)]]/Tabel1[[#This Row],[Exchange rate]]</f>
        <v>23.483365949119374</v>
      </c>
      <c r="J32" s="154">
        <f>Tabel1[[#This Row],[amount (EUR)]]</f>
        <v>23.483365949119374</v>
      </c>
      <c r="K32" s="47" t="s">
        <v>209</v>
      </c>
      <c r="L32" s="43" t="s">
        <v>212</v>
      </c>
      <c r="M32" s="12" t="s">
        <v>118</v>
      </c>
    </row>
    <row r="33" spans="1:13" s="41" customFormat="1" ht="38.25" customHeight="1" x14ac:dyDescent="0.25">
      <c r="A33" s="146" t="s">
        <v>306</v>
      </c>
      <c r="B33" s="45">
        <v>43820</v>
      </c>
      <c r="C33" s="40" t="s">
        <v>307</v>
      </c>
      <c r="D33" s="42" t="s">
        <v>308</v>
      </c>
      <c r="E33" s="40" t="s">
        <v>209</v>
      </c>
      <c r="F33" s="40" t="s">
        <v>302</v>
      </c>
      <c r="G33" s="43">
        <v>342289</v>
      </c>
      <c r="H33" s="150">
        <v>1022</v>
      </c>
      <c r="I33" s="155">
        <f>Tabel1[[#This Row],[amount (RWF)]]/Tabel1[[#This Row],[Exchange rate]]</f>
        <v>334.92074363992174</v>
      </c>
      <c r="J33" s="155">
        <f>Tabel1[[#This Row],[amount (EUR)]]</f>
        <v>334.92074363992174</v>
      </c>
      <c r="K33" s="43" t="s">
        <v>209</v>
      </c>
      <c r="L33" s="43" t="s">
        <v>212</v>
      </c>
      <c r="M33" s="12" t="s">
        <v>115</v>
      </c>
    </row>
    <row r="34" spans="1:13" ht="25.5" customHeight="1" x14ac:dyDescent="0.25">
      <c r="A34" s="146" t="s">
        <v>309</v>
      </c>
      <c r="B34" s="45">
        <v>43854</v>
      </c>
      <c r="C34" s="40">
        <v>746149</v>
      </c>
      <c r="D34" s="42" t="s">
        <v>310</v>
      </c>
      <c r="E34" s="40" t="s">
        <v>209</v>
      </c>
      <c r="F34" s="40" t="s">
        <v>302</v>
      </c>
      <c r="G34" s="47">
        <v>342259</v>
      </c>
      <c r="H34" s="150">
        <v>1022</v>
      </c>
      <c r="I34" s="154">
        <f>Tabel1[[#This Row],[amount (RWF)]]/Tabel1[[#This Row],[Exchange rate]]</f>
        <v>334.89138943248531</v>
      </c>
      <c r="J34" s="154">
        <f>Tabel1[[#This Row],[amount (EUR)]]</f>
        <v>334.89138943248531</v>
      </c>
      <c r="K34" s="47" t="s">
        <v>209</v>
      </c>
      <c r="L34" s="43" t="s">
        <v>212</v>
      </c>
      <c r="M34" s="12" t="s">
        <v>115</v>
      </c>
    </row>
    <row r="35" spans="1:13" ht="25.5" customHeight="1" x14ac:dyDescent="0.25">
      <c r="A35" s="146" t="s">
        <v>311</v>
      </c>
      <c r="B35" s="45">
        <v>43823</v>
      </c>
      <c r="C35" s="40" t="s">
        <v>312</v>
      </c>
      <c r="D35" s="42" t="s">
        <v>313</v>
      </c>
      <c r="E35" s="40" t="s">
        <v>314</v>
      </c>
      <c r="F35" s="40" t="s">
        <v>477</v>
      </c>
      <c r="G35" s="47">
        <v>40000</v>
      </c>
      <c r="H35" s="150">
        <v>1022</v>
      </c>
      <c r="I35" s="154">
        <f>Tabel1[[#This Row],[amount (RWF)]]/Tabel1[[#This Row],[Exchange rate]]</f>
        <v>39.138943248532293</v>
      </c>
      <c r="J35" s="154">
        <f>Tabel1[[#This Row],[amount (EUR)]]</f>
        <v>39.138943248532293</v>
      </c>
      <c r="K35" s="47" t="s">
        <v>209</v>
      </c>
      <c r="L35" s="43" t="s">
        <v>212</v>
      </c>
      <c r="M35" s="11" t="s">
        <v>75</v>
      </c>
    </row>
    <row r="36" spans="1:13" ht="15" customHeight="1" x14ac:dyDescent="0.25">
      <c r="A36" s="146" t="s">
        <v>315</v>
      </c>
      <c r="B36" s="45">
        <v>43494</v>
      </c>
      <c r="C36" s="40" t="s">
        <v>316</v>
      </c>
      <c r="D36" s="42" t="s">
        <v>290</v>
      </c>
      <c r="E36" s="40" t="s">
        <v>317</v>
      </c>
      <c r="F36" s="40" t="s">
        <v>318</v>
      </c>
      <c r="G36" s="47">
        <v>306000</v>
      </c>
      <c r="H36" s="150">
        <v>1022</v>
      </c>
      <c r="I36" s="154">
        <f>Tabel1[[#This Row],[amount (RWF)]]/Tabel1[[#This Row],[Exchange rate]]</f>
        <v>299.41291585127203</v>
      </c>
      <c r="J36" s="154">
        <f>Tabel1[[#This Row],[amount (EUR)]]</f>
        <v>299.41291585127203</v>
      </c>
      <c r="K36" s="47" t="s">
        <v>319</v>
      </c>
      <c r="L36" s="43" t="s">
        <v>212</v>
      </c>
      <c r="M36" s="12" t="s">
        <v>102</v>
      </c>
    </row>
    <row r="37" spans="1:13" ht="15" customHeight="1" x14ac:dyDescent="0.25">
      <c r="A37" s="146" t="s">
        <v>320</v>
      </c>
      <c r="B37" s="45">
        <v>43830</v>
      </c>
      <c r="C37" s="40">
        <v>1467</v>
      </c>
      <c r="D37" s="42" t="s">
        <v>321</v>
      </c>
      <c r="E37" s="40" t="s">
        <v>322</v>
      </c>
      <c r="F37" s="40" t="s">
        <v>323</v>
      </c>
      <c r="G37" s="47">
        <v>1020000</v>
      </c>
      <c r="H37" s="150">
        <v>1022</v>
      </c>
      <c r="I37" s="154">
        <f>Tabel1[[#This Row],[amount (RWF)]]/Tabel1[[#This Row],[Exchange rate]]</f>
        <v>998.04305283757344</v>
      </c>
      <c r="J37" s="154">
        <f>Tabel1[[#This Row],[amount (EUR)]]</f>
        <v>998.04305283757344</v>
      </c>
      <c r="K37" s="47" t="s">
        <v>319</v>
      </c>
      <c r="L37" s="43" t="s">
        <v>212</v>
      </c>
      <c r="M37" s="12" t="s">
        <v>101</v>
      </c>
    </row>
    <row r="38" spans="1:13" ht="25.5" customHeight="1" x14ac:dyDescent="0.25">
      <c r="A38" s="146" t="s">
        <v>324</v>
      </c>
      <c r="B38" s="45">
        <v>43830</v>
      </c>
      <c r="C38" s="40"/>
      <c r="D38" s="42" t="s">
        <v>325</v>
      </c>
      <c r="E38" s="42" t="s">
        <v>326</v>
      </c>
      <c r="F38" s="40" t="s">
        <v>596</v>
      </c>
      <c r="G38" s="47">
        <v>105000</v>
      </c>
      <c r="H38" s="150">
        <v>1022</v>
      </c>
      <c r="I38" s="154">
        <f>Tabel1[[#This Row],[amount (RWF)]]/Tabel1[[#This Row],[Exchange rate]]</f>
        <v>102.73972602739725</v>
      </c>
      <c r="J38" s="154">
        <f>Tabel1[[#This Row],[amount (EUR)]]</f>
        <v>102.73972602739725</v>
      </c>
      <c r="K38" s="47" t="s">
        <v>319</v>
      </c>
      <c r="L38" s="43" t="s">
        <v>212</v>
      </c>
      <c r="M38" s="11" t="s">
        <v>82</v>
      </c>
    </row>
    <row r="39" spans="1:13" ht="15" customHeight="1" x14ac:dyDescent="0.25">
      <c r="A39" s="146" t="s">
        <v>327</v>
      </c>
      <c r="B39" s="45">
        <v>43830</v>
      </c>
      <c r="C39" s="40">
        <v>1468</v>
      </c>
      <c r="D39" s="42" t="s">
        <v>328</v>
      </c>
      <c r="E39" s="42" t="s">
        <v>329</v>
      </c>
      <c r="F39" s="40" t="s">
        <v>596</v>
      </c>
      <c r="G39" s="47">
        <v>10000</v>
      </c>
      <c r="H39" s="150">
        <v>1022</v>
      </c>
      <c r="I39" s="154">
        <f>Tabel1[[#This Row],[amount (RWF)]]/Tabel1[[#This Row],[Exchange rate]]</f>
        <v>9.7847358121330732</v>
      </c>
      <c r="J39" s="154">
        <f>Tabel1[[#This Row],[amount (EUR)]]</f>
        <v>9.7847358121330732</v>
      </c>
      <c r="K39" s="47" t="s">
        <v>319</v>
      </c>
      <c r="L39" s="43" t="s">
        <v>212</v>
      </c>
      <c r="M39" s="11" t="s">
        <v>82</v>
      </c>
    </row>
    <row r="40" spans="1:13" ht="25.5" customHeight="1" x14ac:dyDescent="0.25">
      <c r="A40" s="146" t="s">
        <v>330</v>
      </c>
      <c r="B40" s="45">
        <v>43829</v>
      </c>
      <c r="C40" s="40">
        <v>20151</v>
      </c>
      <c r="D40" s="42" t="s">
        <v>331</v>
      </c>
      <c r="E40" s="40" t="s">
        <v>332</v>
      </c>
      <c r="F40" s="40" t="s">
        <v>230</v>
      </c>
      <c r="G40" s="43">
        <v>153000</v>
      </c>
      <c r="H40" s="150">
        <v>1022</v>
      </c>
      <c r="I40" s="155">
        <f>Tabel1[[#This Row],[amount (RWF)]]/Tabel1[[#This Row],[Exchange rate]]</f>
        <v>149.70645792563602</v>
      </c>
      <c r="J40" s="155">
        <f>Tabel1[[#This Row],[amount (EUR)]]</f>
        <v>149.70645792563602</v>
      </c>
      <c r="K40" s="43" t="s">
        <v>319</v>
      </c>
      <c r="L40" s="43" t="s">
        <v>212</v>
      </c>
      <c r="M40" s="12" t="s">
        <v>43</v>
      </c>
    </row>
    <row r="41" spans="1:13" ht="25.5" customHeight="1" x14ac:dyDescent="0.25">
      <c r="A41" s="146" t="s">
        <v>333</v>
      </c>
      <c r="B41" s="45">
        <v>43860</v>
      </c>
      <c r="C41" s="40">
        <v>20162</v>
      </c>
      <c r="D41" s="42" t="s">
        <v>334</v>
      </c>
      <c r="E41" s="40" t="s">
        <v>332</v>
      </c>
      <c r="F41" s="40" t="s">
        <v>230</v>
      </c>
      <c r="G41" s="43">
        <v>153000</v>
      </c>
      <c r="H41" s="150">
        <v>1022</v>
      </c>
      <c r="I41" s="155">
        <f>Tabel1[[#This Row],[amount (RWF)]]/Tabel1[[#This Row],[Exchange rate]]</f>
        <v>149.70645792563602</v>
      </c>
      <c r="J41" s="155">
        <f>Tabel1[[#This Row],[amount (EUR)]]</f>
        <v>149.70645792563602</v>
      </c>
      <c r="K41" s="43" t="s">
        <v>319</v>
      </c>
      <c r="L41" s="43" t="s">
        <v>212</v>
      </c>
      <c r="M41" s="12" t="s">
        <v>43</v>
      </c>
    </row>
    <row r="42" spans="1:13" ht="15" customHeight="1" x14ac:dyDescent="0.25">
      <c r="A42" s="146" t="s">
        <v>335</v>
      </c>
      <c r="B42" s="45">
        <v>43837</v>
      </c>
      <c r="C42" s="40">
        <v>34213</v>
      </c>
      <c r="D42" s="42" t="s">
        <v>336</v>
      </c>
      <c r="E42" s="40" t="s">
        <v>337</v>
      </c>
      <c r="F42" s="40" t="s">
        <v>338</v>
      </c>
      <c r="G42" s="43">
        <v>127000</v>
      </c>
      <c r="H42" s="150">
        <v>1022</v>
      </c>
      <c r="I42" s="155">
        <f>Tabel1[[#This Row],[amount (RWF)]]/Tabel1[[#This Row],[Exchange rate]]</f>
        <v>124.26614481409003</v>
      </c>
      <c r="J42" s="155">
        <f>Tabel1[[#This Row],[amount (EUR)]]</f>
        <v>124.26614481409003</v>
      </c>
      <c r="K42" s="43" t="s">
        <v>319</v>
      </c>
      <c r="L42" s="43" t="s">
        <v>212</v>
      </c>
      <c r="M42" s="12" t="s">
        <v>103</v>
      </c>
    </row>
    <row r="43" spans="1:13" ht="25" x14ac:dyDescent="0.25">
      <c r="A43" s="146" t="s">
        <v>339</v>
      </c>
      <c r="B43" s="45">
        <v>43820</v>
      </c>
      <c r="C43" s="40" t="s">
        <v>215</v>
      </c>
      <c r="D43" s="42" t="s">
        <v>340</v>
      </c>
      <c r="E43" s="40" t="s">
        <v>209</v>
      </c>
      <c r="F43" s="40" t="s">
        <v>341</v>
      </c>
      <c r="G43" s="47">
        <v>342259</v>
      </c>
      <c r="H43" s="150">
        <v>1022</v>
      </c>
      <c r="I43" s="154">
        <f>Tabel1[[#This Row],[amount (RWF)]]/Tabel1[[#This Row],[Exchange rate]]</f>
        <v>334.89138943248531</v>
      </c>
      <c r="J43" s="154">
        <f>Tabel1[[#This Row],[amount (EUR)]]</f>
        <v>334.89138943248531</v>
      </c>
      <c r="K43" s="47" t="s">
        <v>319</v>
      </c>
      <c r="L43" s="43" t="s">
        <v>212</v>
      </c>
      <c r="M43" s="12" t="s">
        <v>100</v>
      </c>
    </row>
    <row r="44" spans="1:13" ht="25" x14ac:dyDescent="0.25">
      <c r="A44" s="146" t="s">
        <v>342</v>
      </c>
      <c r="B44" s="45">
        <v>43854</v>
      </c>
      <c r="C44" s="40" t="s">
        <v>215</v>
      </c>
      <c r="D44" s="42" t="s">
        <v>343</v>
      </c>
      <c r="E44" s="40" t="s">
        <v>209</v>
      </c>
      <c r="F44" s="40" t="s">
        <v>341</v>
      </c>
      <c r="G44" s="47">
        <v>342289</v>
      </c>
      <c r="H44" s="150">
        <v>1022</v>
      </c>
      <c r="I44" s="154">
        <f>Tabel1[[#This Row],[amount (RWF)]]/Tabel1[[#This Row],[Exchange rate]]</f>
        <v>334.92074363992174</v>
      </c>
      <c r="J44" s="154">
        <f>Tabel1[[#This Row],[amount (EUR)]]</f>
        <v>334.92074363992174</v>
      </c>
      <c r="K44" s="47" t="s">
        <v>319</v>
      </c>
      <c r="L44" s="43" t="s">
        <v>212</v>
      </c>
      <c r="M44" s="12" t="s">
        <v>100</v>
      </c>
    </row>
    <row r="45" spans="1:13" s="48" customFormat="1" ht="25" x14ac:dyDescent="0.25">
      <c r="A45" s="146" t="s">
        <v>344</v>
      </c>
      <c r="B45" s="40"/>
      <c r="C45" s="46"/>
      <c r="D45" s="42" t="s">
        <v>345</v>
      </c>
      <c r="E45" s="40" t="s">
        <v>263</v>
      </c>
      <c r="F45" s="40" t="s">
        <v>341</v>
      </c>
      <c r="G45" s="43">
        <v>363036</v>
      </c>
      <c r="H45" s="150">
        <v>1022</v>
      </c>
      <c r="I45" s="155">
        <f>Tabel1[[#This Row],[amount (RWF)]]/Tabel1[[#This Row],[Exchange rate]]</f>
        <v>355.22113502935423</v>
      </c>
      <c r="J45" s="155">
        <f>Tabel1[[#This Row],[amount (EUR)]]</f>
        <v>355.22113502935423</v>
      </c>
      <c r="K45" s="47" t="s">
        <v>319</v>
      </c>
      <c r="L45" s="43" t="s">
        <v>212</v>
      </c>
      <c r="M45" s="12" t="s">
        <v>100</v>
      </c>
    </row>
    <row r="46" spans="1:13" ht="25.5" customHeight="1" x14ac:dyDescent="0.25">
      <c r="A46" s="146" t="s">
        <v>346</v>
      </c>
      <c r="B46" s="45">
        <v>43845</v>
      </c>
      <c r="C46" s="40"/>
      <c r="D46" s="42" t="s">
        <v>347</v>
      </c>
      <c r="E46" s="40" t="s">
        <v>209</v>
      </c>
      <c r="F46" s="40" t="s">
        <v>348</v>
      </c>
      <c r="G46" s="47">
        <v>15000</v>
      </c>
      <c r="H46" s="150">
        <v>1022</v>
      </c>
      <c r="I46" s="154">
        <f>Tabel1[[#This Row],[amount (RWF)]]/Tabel1[[#This Row],[Exchange rate]]</f>
        <v>14.677103718199609</v>
      </c>
      <c r="J46" s="154">
        <f>Tabel1[[#This Row],[amount (EUR)]]</f>
        <v>14.677103718199609</v>
      </c>
      <c r="K46" s="43" t="s">
        <v>211</v>
      </c>
      <c r="L46" s="43" t="s">
        <v>212</v>
      </c>
      <c r="M46" s="11" t="s">
        <v>137</v>
      </c>
    </row>
    <row r="47" spans="1:13" ht="25.5" customHeight="1" x14ac:dyDescent="0.25">
      <c r="A47" s="146" t="s">
        <v>349</v>
      </c>
      <c r="B47" s="45">
        <v>43858</v>
      </c>
      <c r="C47" s="40"/>
      <c r="D47" s="42" t="s">
        <v>350</v>
      </c>
      <c r="E47" s="40" t="s">
        <v>209</v>
      </c>
      <c r="F47" s="40" t="s">
        <v>348</v>
      </c>
      <c r="G47" s="47">
        <v>15000</v>
      </c>
      <c r="H47" s="150">
        <v>1022</v>
      </c>
      <c r="I47" s="154">
        <f>Tabel1[[#This Row],[amount (RWF)]]/Tabel1[[#This Row],[Exchange rate]]</f>
        <v>14.677103718199609</v>
      </c>
      <c r="J47" s="154">
        <f>Tabel1[[#This Row],[amount (EUR)]]</f>
        <v>14.677103718199609</v>
      </c>
      <c r="K47" s="43" t="s">
        <v>211</v>
      </c>
      <c r="L47" s="43" t="s">
        <v>212</v>
      </c>
      <c r="M47" s="11" t="s">
        <v>137</v>
      </c>
    </row>
    <row r="48" spans="1:13" ht="25.5" customHeight="1" x14ac:dyDescent="0.25">
      <c r="A48" s="146" t="s">
        <v>351</v>
      </c>
      <c r="B48" s="45">
        <v>43854</v>
      </c>
      <c r="C48" s="40" t="s">
        <v>352</v>
      </c>
      <c r="D48" s="42" t="s">
        <v>353</v>
      </c>
      <c r="E48" s="40" t="s">
        <v>314</v>
      </c>
      <c r="F48" s="40" t="s">
        <v>477</v>
      </c>
      <c r="G48" s="47">
        <v>40000</v>
      </c>
      <c r="H48" s="150">
        <v>1022</v>
      </c>
      <c r="I48" s="154">
        <f>Tabel1[[#This Row],[amount (RWF)]]/Tabel1[[#This Row],[Exchange rate]]</f>
        <v>39.138943248532293</v>
      </c>
      <c r="J48" s="154">
        <f>Tabel1[[#This Row],[amount (EUR)]]</f>
        <v>39.138943248532293</v>
      </c>
      <c r="K48" s="47" t="s">
        <v>209</v>
      </c>
      <c r="L48" s="43" t="s">
        <v>212</v>
      </c>
      <c r="M48" s="11" t="s">
        <v>75</v>
      </c>
    </row>
    <row r="49" spans="1:13" ht="15" customHeight="1" x14ac:dyDescent="0.25">
      <c r="A49" s="146" t="s">
        <v>221</v>
      </c>
      <c r="B49" s="45">
        <v>43886</v>
      </c>
      <c r="C49" s="40" t="s">
        <v>354</v>
      </c>
      <c r="D49" s="52" t="s">
        <v>355</v>
      </c>
      <c r="E49" s="40" t="s">
        <v>332</v>
      </c>
      <c r="F49" s="40" t="s">
        <v>230</v>
      </c>
      <c r="G49" s="47">
        <v>153850</v>
      </c>
      <c r="H49" s="150">
        <v>1025</v>
      </c>
      <c r="I49" s="154">
        <f>Tabel1[[#This Row],[amount (RWF)]]/Tabel1[[#This Row],[Exchange rate]]</f>
        <v>150.09756097560975</v>
      </c>
      <c r="J49" s="154">
        <f>Tabel1[[#This Row],[amount (EUR)]]</f>
        <v>150.09756097560975</v>
      </c>
      <c r="K49" s="47" t="s">
        <v>319</v>
      </c>
      <c r="L49" s="47" t="s">
        <v>356</v>
      </c>
      <c r="M49" s="12" t="s">
        <v>43</v>
      </c>
    </row>
    <row r="50" spans="1:13" ht="15" customHeight="1" x14ac:dyDescent="0.25">
      <c r="A50" s="146" t="s">
        <v>226</v>
      </c>
      <c r="B50" s="45">
        <v>43915</v>
      </c>
      <c r="C50" s="40" t="s">
        <v>357</v>
      </c>
      <c r="D50" s="52" t="s">
        <v>358</v>
      </c>
      <c r="E50" s="40" t="s">
        <v>332</v>
      </c>
      <c r="F50" s="40" t="s">
        <v>230</v>
      </c>
      <c r="G50" s="47">
        <v>153850</v>
      </c>
      <c r="H50" s="150">
        <v>1025</v>
      </c>
      <c r="I50" s="154">
        <f>Tabel1[[#This Row],[amount (RWF)]]/Tabel1[[#This Row],[Exchange rate]]</f>
        <v>150.09756097560975</v>
      </c>
      <c r="J50" s="154">
        <f>Tabel1[[#This Row],[amount (EUR)]]</f>
        <v>150.09756097560975</v>
      </c>
      <c r="K50" s="47" t="s">
        <v>319</v>
      </c>
      <c r="L50" s="47" t="s">
        <v>356</v>
      </c>
      <c r="M50" s="12" t="s">
        <v>43</v>
      </c>
    </row>
    <row r="51" spans="1:13" ht="15" customHeight="1" x14ac:dyDescent="0.25">
      <c r="A51" s="146" t="s">
        <v>359</v>
      </c>
      <c r="B51" s="45">
        <v>43946</v>
      </c>
      <c r="C51" s="40" t="s">
        <v>360</v>
      </c>
      <c r="D51" s="52" t="s">
        <v>361</v>
      </c>
      <c r="E51" s="40" t="s">
        <v>332</v>
      </c>
      <c r="F51" s="40" t="s">
        <v>230</v>
      </c>
      <c r="G51" s="47">
        <v>153850</v>
      </c>
      <c r="H51" s="150">
        <v>1025</v>
      </c>
      <c r="I51" s="154">
        <f>Tabel1[[#This Row],[amount (RWF)]]/Tabel1[[#This Row],[Exchange rate]]</f>
        <v>150.09756097560975</v>
      </c>
      <c r="J51" s="154">
        <f>Tabel1[[#This Row],[amount (EUR)]]</f>
        <v>150.09756097560975</v>
      </c>
      <c r="K51" s="47" t="s">
        <v>319</v>
      </c>
      <c r="L51" s="47" t="s">
        <v>356</v>
      </c>
      <c r="M51" s="12" t="s">
        <v>43</v>
      </c>
    </row>
    <row r="52" spans="1:13" ht="15" customHeight="1" x14ac:dyDescent="0.25">
      <c r="A52" s="146" t="s">
        <v>362</v>
      </c>
      <c r="B52" s="45">
        <v>43976</v>
      </c>
      <c r="C52" s="40" t="s">
        <v>363</v>
      </c>
      <c r="D52" s="52" t="s">
        <v>364</v>
      </c>
      <c r="E52" s="40" t="s">
        <v>332</v>
      </c>
      <c r="F52" s="40" t="s">
        <v>230</v>
      </c>
      <c r="G52" s="47">
        <v>153850</v>
      </c>
      <c r="H52" s="150">
        <v>1025</v>
      </c>
      <c r="I52" s="154">
        <f>Tabel1[[#This Row],[amount (RWF)]]/Tabel1[[#This Row],[Exchange rate]]</f>
        <v>150.09756097560975</v>
      </c>
      <c r="J52" s="154">
        <f>Tabel1[[#This Row],[amount (EUR)]]</f>
        <v>150.09756097560975</v>
      </c>
      <c r="K52" s="47" t="s">
        <v>319</v>
      </c>
      <c r="L52" s="47" t="s">
        <v>356</v>
      </c>
      <c r="M52" s="12" t="s">
        <v>43</v>
      </c>
    </row>
    <row r="53" spans="1:13" ht="15" customHeight="1" x14ac:dyDescent="0.25">
      <c r="A53" s="146" t="s">
        <v>365</v>
      </c>
      <c r="B53" s="45">
        <v>44007</v>
      </c>
      <c r="C53" s="40" t="s">
        <v>366</v>
      </c>
      <c r="D53" s="52" t="s">
        <v>367</v>
      </c>
      <c r="E53" s="40" t="s">
        <v>332</v>
      </c>
      <c r="F53" s="40" t="s">
        <v>230</v>
      </c>
      <c r="G53" s="47">
        <v>153850</v>
      </c>
      <c r="H53" s="150">
        <v>1025</v>
      </c>
      <c r="I53" s="154">
        <f>Tabel1[[#This Row],[amount (RWF)]]/Tabel1[[#This Row],[Exchange rate]]</f>
        <v>150.09756097560975</v>
      </c>
      <c r="J53" s="154">
        <f>Tabel1[[#This Row],[amount (EUR)]]</f>
        <v>150.09756097560975</v>
      </c>
      <c r="K53" s="47" t="s">
        <v>319</v>
      </c>
      <c r="L53" s="43" t="s">
        <v>356</v>
      </c>
      <c r="M53" s="12" t="s">
        <v>43</v>
      </c>
    </row>
    <row r="54" spans="1:13" ht="15" customHeight="1" x14ac:dyDescent="0.25">
      <c r="A54" s="146" t="s">
        <v>368</v>
      </c>
      <c r="B54" s="45">
        <v>44032</v>
      </c>
      <c r="C54" s="40" t="s">
        <v>369</v>
      </c>
      <c r="D54" s="52" t="s">
        <v>370</v>
      </c>
      <c r="E54" s="40" t="s">
        <v>332</v>
      </c>
      <c r="F54" s="40" t="s">
        <v>230</v>
      </c>
      <c r="G54" s="47">
        <v>153850</v>
      </c>
      <c r="H54" s="150">
        <v>1025</v>
      </c>
      <c r="I54" s="154">
        <f>Tabel1[[#This Row],[amount (RWF)]]/Tabel1[[#This Row],[Exchange rate]]</f>
        <v>150.09756097560975</v>
      </c>
      <c r="J54" s="154">
        <f>Tabel1[[#This Row],[amount (EUR)]]</f>
        <v>150.09756097560975</v>
      </c>
      <c r="K54" s="47" t="s">
        <v>319</v>
      </c>
      <c r="L54" s="43" t="s">
        <v>356</v>
      </c>
      <c r="M54" s="12" t="s">
        <v>43</v>
      </c>
    </row>
    <row r="55" spans="1:13" ht="15" customHeight="1" x14ac:dyDescent="0.25">
      <c r="A55" s="146" t="s">
        <v>371</v>
      </c>
      <c r="B55" s="45">
        <v>43886</v>
      </c>
      <c r="C55" s="40" t="s">
        <v>372</v>
      </c>
      <c r="D55" s="53" t="s">
        <v>373</v>
      </c>
      <c r="E55" s="40" t="s">
        <v>374</v>
      </c>
      <c r="F55" s="60" t="s">
        <v>942</v>
      </c>
      <c r="G55" s="47">
        <v>20000</v>
      </c>
      <c r="H55" s="150">
        <v>1025</v>
      </c>
      <c r="I55" s="154">
        <f>Tabel1[[#This Row],[amount (RWF)]]/Tabel1[[#This Row],[Exchange rate]]</f>
        <v>19.512195121951219</v>
      </c>
      <c r="J55" s="154">
        <f>Tabel1[[#This Row],[amount (EUR)]]</f>
        <v>19.512195121951219</v>
      </c>
      <c r="K55" s="47" t="s">
        <v>319</v>
      </c>
      <c r="L55" s="47" t="s">
        <v>356</v>
      </c>
      <c r="M55" s="11" t="s">
        <v>83</v>
      </c>
    </row>
    <row r="56" spans="1:13" ht="15" customHeight="1" x14ac:dyDescent="0.25">
      <c r="A56" s="146" t="s">
        <v>375</v>
      </c>
      <c r="B56" s="45">
        <v>43912</v>
      </c>
      <c r="C56" s="40" t="s">
        <v>376</v>
      </c>
      <c r="D56" s="53" t="s">
        <v>377</v>
      </c>
      <c r="E56" s="40" t="s">
        <v>374</v>
      </c>
      <c r="F56" s="60" t="s">
        <v>942</v>
      </c>
      <c r="G56" s="47">
        <v>20000</v>
      </c>
      <c r="H56" s="150">
        <v>1025</v>
      </c>
      <c r="I56" s="154">
        <f>Tabel1[[#This Row],[amount (RWF)]]/Tabel1[[#This Row],[Exchange rate]]</f>
        <v>19.512195121951219</v>
      </c>
      <c r="J56" s="154">
        <f>Tabel1[[#This Row],[amount (EUR)]]</f>
        <v>19.512195121951219</v>
      </c>
      <c r="K56" s="47" t="s">
        <v>319</v>
      </c>
      <c r="L56" s="47" t="s">
        <v>356</v>
      </c>
      <c r="M56" s="11" t="s">
        <v>83</v>
      </c>
    </row>
    <row r="57" spans="1:13" ht="15" customHeight="1" x14ac:dyDescent="0.25">
      <c r="A57" s="146" t="s">
        <v>378</v>
      </c>
      <c r="B57" s="45">
        <v>43951</v>
      </c>
      <c r="C57" s="40" t="s">
        <v>379</v>
      </c>
      <c r="D57" s="53" t="s">
        <v>380</v>
      </c>
      <c r="E57" s="40" t="s">
        <v>374</v>
      </c>
      <c r="F57" s="60" t="s">
        <v>942</v>
      </c>
      <c r="G57" s="47">
        <v>20000</v>
      </c>
      <c r="H57" s="150">
        <v>1025</v>
      </c>
      <c r="I57" s="154">
        <f>Tabel1[[#This Row],[amount (RWF)]]/Tabel1[[#This Row],[Exchange rate]]</f>
        <v>19.512195121951219</v>
      </c>
      <c r="J57" s="154">
        <f>Tabel1[[#This Row],[amount (EUR)]]</f>
        <v>19.512195121951219</v>
      </c>
      <c r="K57" s="47" t="s">
        <v>319</v>
      </c>
      <c r="L57" s="47" t="s">
        <v>356</v>
      </c>
      <c r="M57" s="11" t="s">
        <v>83</v>
      </c>
    </row>
    <row r="58" spans="1:13" ht="15" customHeight="1" x14ac:dyDescent="0.25">
      <c r="A58" s="146" t="s">
        <v>381</v>
      </c>
      <c r="B58" s="45">
        <v>43976</v>
      </c>
      <c r="C58" s="40" t="s">
        <v>382</v>
      </c>
      <c r="D58" s="53" t="s">
        <v>383</v>
      </c>
      <c r="E58" s="40" t="s">
        <v>374</v>
      </c>
      <c r="F58" s="60" t="s">
        <v>942</v>
      </c>
      <c r="G58" s="47">
        <v>20000</v>
      </c>
      <c r="H58" s="150">
        <v>1025</v>
      </c>
      <c r="I58" s="154">
        <f>Tabel1[[#This Row],[amount (RWF)]]/Tabel1[[#This Row],[Exchange rate]]</f>
        <v>19.512195121951219</v>
      </c>
      <c r="J58" s="154">
        <f>Tabel1[[#This Row],[amount (EUR)]]</f>
        <v>19.512195121951219</v>
      </c>
      <c r="K58" s="47" t="s">
        <v>319</v>
      </c>
      <c r="L58" s="47" t="s">
        <v>356</v>
      </c>
      <c r="M58" s="11" t="s">
        <v>83</v>
      </c>
    </row>
    <row r="59" spans="1:13" ht="15" customHeight="1" x14ac:dyDescent="0.25">
      <c r="A59" s="146" t="s">
        <v>384</v>
      </c>
      <c r="B59" s="45">
        <v>44012</v>
      </c>
      <c r="C59" s="40" t="s">
        <v>385</v>
      </c>
      <c r="D59" s="53" t="s">
        <v>386</v>
      </c>
      <c r="E59" s="40" t="s">
        <v>374</v>
      </c>
      <c r="F59" s="60" t="s">
        <v>942</v>
      </c>
      <c r="G59" s="47">
        <v>20000</v>
      </c>
      <c r="H59" s="150">
        <v>1025</v>
      </c>
      <c r="I59" s="154">
        <f>Tabel1[[#This Row],[amount (RWF)]]/Tabel1[[#This Row],[Exchange rate]]</f>
        <v>19.512195121951219</v>
      </c>
      <c r="J59" s="154">
        <f>Tabel1[[#This Row],[amount (EUR)]]</f>
        <v>19.512195121951219</v>
      </c>
      <c r="K59" s="47" t="s">
        <v>319</v>
      </c>
      <c r="L59" s="47" t="s">
        <v>356</v>
      </c>
      <c r="M59" s="11" t="s">
        <v>83</v>
      </c>
    </row>
    <row r="60" spans="1:13" ht="15" customHeight="1" x14ac:dyDescent="0.25">
      <c r="A60" s="146" t="s">
        <v>387</v>
      </c>
      <c r="B60" s="45">
        <v>44032</v>
      </c>
      <c r="C60" s="40" t="s">
        <v>388</v>
      </c>
      <c r="D60" s="53" t="s">
        <v>389</v>
      </c>
      <c r="E60" s="40" t="s">
        <v>374</v>
      </c>
      <c r="F60" s="60" t="s">
        <v>942</v>
      </c>
      <c r="G60" s="47">
        <v>20000</v>
      </c>
      <c r="H60" s="150">
        <v>1025</v>
      </c>
      <c r="I60" s="154">
        <f>Tabel1[[#This Row],[amount (RWF)]]/Tabel1[[#This Row],[Exchange rate]]</f>
        <v>19.512195121951219</v>
      </c>
      <c r="J60" s="154">
        <f>Tabel1[[#This Row],[amount (EUR)]]</f>
        <v>19.512195121951219</v>
      </c>
      <c r="K60" s="47" t="s">
        <v>319</v>
      </c>
      <c r="L60" s="43" t="s">
        <v>356</v>
      </c>
      <c r="M60" s="11" t="s">
        <v>83</v>
      </c>
    </row>
    <row r="61" spans="1:13" ht="25.5" customHeight="1" x14ac:dyDescent="0.25">
      <c r="A61" s="146" t="s">
        <v>390</v>
      </c>
      <c r="B61" s="45">
        <v>43948</v>
      </c>
      <c r="C61" s="40">
        <v>676</v>
      </c>
      <c r="D61" s="42" t="s">
        <v>391</v>
      </c>
      <c r="E61" s="40" t="s">
        <v>392</v>
      </c>
      <c r="F61" s="40" t="s">
        <v>393</v>
      </c>
      <c r="G61" s="47">
        <v>29100</v>
      </c>
      <c r="H61" s="150">
        <v>1025</v>
      </c>
      <c r="I61" s="154">
        <f>Tabel1[[#This Row],[amount (RWF)]]/Tabel1[[#This Row],[Exchange rate]]</f>
        <v>28.390243902439025</v>
      </c>
      <c r="J61" s="154">
        <f>Tabel1[[#This Row],[amount (EUR)]]</f>
        <v>28.390243902439025</v>
      </c>
      <c r="K61" s="47" t="s">
        <v>319</v>
      </c>
      <c r="L61" s="47" t="s">
        <v>356</v>
      </c>
      <c r="M61" s="11" t="s">
        <v>82</v>
      </c>
    </row>
    <row r="62" spans="1:13" ht="15" customHeight="1" x14ac:dyDescent="0.25">
      <c r="A62" s="146" t="s">
        <v>394</v>
      </c>
      <c r="B62" s="45">
        <v>43966</v>
      </c>
      <c r="C62" s="40">
        <v>538</v>
      </c>
      <c r="D62" s="42" t="s">
        <v>395</v>
      </c>
      <c r="E62" s="40" t="s">
        <v>396</v>
      </c>
      <c r="F62" s="60" t="s">
        <v>931</v>
      </c>
      <c r="G62" s="47">
        <v>35000</v>
      </c>
      <c r="H62" s="150">
        <v>1025</v>
      </c>
      <c r="I62" s="154">
        <f>Tabel1[[#This Row],[amount (RWF)]]/Tabel1[[#This Row],[Exchange rate]]</f>
        <v>34.146341463414636</v>
      </c>
      <c r="J62" s="154">
        <f>Tabel1[[#This Row],[amount (EUR)]]</f>
        <v>34.146341463414636</v>
      </c>
      <c r="K62" s="47" t="s">
        <v>319</v>
      </c>
      <c r="L62" s="47" t="s">
        <v>356</v>
      </c>
      <c r="M62" s="11" t="s">
        <v>80</v>
      </c>
    </row>
    <row r="63" spans="1:13" ht="15" customHeight="1" x14ac:dyDescent="0.25">
      <c r="A63" s="146" t="s">
        <v>397</v>
      </c>
      <c r="B63" s="45">
        <v>43910</v>
      </c>
      <c r="C63" s="40" t="s">
        <v>398</v>
      </c>
      <c r="D63" s="42" t="s">
        <v>399</v>
      </c>
      <c r="E63" s="40" t="s">
        <v>400</v>
      </c>
      <c r="F63" s="40" t="s">
        <v>338</v>
      </c>
      <c r="G63" s="43">
        <v>128877</v>
      </c>
      <c r="H63" s="150">
        <v>1025</v>
      </c>
      <c r="I63" s="155">
        <f>Tabel1[[#This Row],[amount (RWF)]]/Tabel1[[#This Row],[Exchange rate]]</f>
        <v>125.73365853658537</v>
      </c>
      <c r="J63" s="155">
        <f>Tabel1[[#This Row],[amount (EUR)]]</f>
        <v>125.73365853658537</v>
      </c>
      <c r="K63" s="47" t="s">
        <v>319</v>
      </c>
      <c r="L63" s="43" t="s">
        <v>356</v>
      </c>
      <c r="M63" s="12" t="s">
        <v>103</v>
      </c>
    </row>
    <row r="64" spans="1:13" ht="25.5" customHeight="1" x14ac:dyDescent="0.25">
      <c r="A64" s="146" t="s">
        <v>401</v>
      </c>
      <c r="B64" s="45" t="s">
        <v>402</v>
      </c>
      <c r="C64" s="40" t="s">
        <v>403</v>
      </c>
      <c r="D64" s="42" t="s">
        <v>404</v>
      </c>
      <c r="E64" s="40" t="s">
        <v>405</v>
      </c>
      <c r="F64" s="40" t="s">
        <v>406</v>
      </c>
      <c r="G64" s="47">
        <v>952000</v>
      </c>
      <c r="H64" s="150">
        <v>1025</v>
      </c>
      <c r="I64" s="154">
        <f>Tabel1[[#This Row],[amount (RWF)]]/Tabel1[[#This Row],[Exchange rate]]</f>
        <v>928.78048780487802</v>
      </c>
      <c r="J64" s="154">
        <f>Tabel1[[#This Row],[amount (EUR)]]</f>
        <v>928.78048780487802</v>
      </c>
      <c r="K64" s="43" t="s">
        <v>211</v>
      </c>
      <c r="L64" s="43" t="s">
        <v>356</v>
      </c>
      <c r="M64" s="11" t="s">
        <v>143</v>
      </c>
    </row>
    <row r="65" spans="1:13" ht="15" customHeight="1" x14ac:dyDescent="0.25">
      <c r="A65" s="146" t="s">
        <v>407</v>
      </c>
      <c r="B65" s="45" t="s">
        <v>402</v>
      </c>
      <c r="C65" s="40" t="s">
        <v>402</v>
      </c>
      <c r="D65" s="42" t="s">
        <v>402</v>
      </c>
      <c r="E65" s="40" t="s">
        <v>405</v>
      </c>
      <c r="F65" s="40" t="s">
        <v>406</v>
      </c>
      <c r="G65" s="47">
        <v>15000</v>
      </c>
      <c r="H65" s="150">
        <v>1025</v>
      </c>
      <c r="I65" s="154">
        <f>Tabel1[[#This Row],[amount (RWF)]]/Tabel1[[#This Row],[Exchange rate]]</f>
        <v>14.634146341463415</v>
      </c>
      <c r="J65" s="154">
        <f>Tabel1[[#This Row],[amount (EUR)]]</f>
        <v>14.634146341463415</v>
      </c>
      <c r="K65" s="43" t="s">
        <v>211</v>
      </c>
      <c r="L65" s="43" t="s">
        <v>356</v>
      </c>
      <c r="M65" s="11" t="s">
        <v>143</v>
      </c>
    </row>
    <row r="66" spans="1:13" ht="25.5" customHeight="1" x14ac:dyDescent="0.25">
      <c r="A66" s="146" t="s">
        <v>408</v>
      </c>
      <c r="B66" s="45">
        <v>43922</v>
      </c>
      <c r="C66" s="40" t="s">
        <v>402</v>
      </c>
      <c r="D66" s="42" t="s">
        <v>404</v>
      </c>
      <c r="E66" s="40" t="s">
        <v>405</v>
      </c>
      <c r="F66" s="40" t="s">
        <v>406</v>
      </c>
      <c r="G66" s="47">
        <v>990000</v>
      </c>
      <c r="H66" s="150">
        <v>1025</v>
      </c>
      <c r="I66" s="154">
        <f>Tabel1[[#This Row],[amount (RWF)]]/Tabel1[[#This Row],[Exchange rate]]</f>
        <v>965.85365853658539</v>
      </c>
      <c r="J66" s="154">
        <f>Tabel1[[#This Row],[amount (EUR)]]</f>
        <v>965.85365853658539</v>
      </c>
      <c r="K66" s="43" t="s">
        <v>211</v>
      </c>
      <c r="L66" s="43" t="s">
        <v>356</v>
      </c>
      <c r="M66" s="11" t="s">
        <v>143</v>
      </c>
    </row>
    <row r="67" spans="1:13" ht="15" customHeight="1" x14ac:dyDescent="0.25">
      <c r="A67" s="146" t="s">
        <v>409</v>
      </c>
      <c r="B67" s="45">
        <v>43932</v>
      </c>
      <c r="C67" s="40" t="s">
        <v>402</v>
      </c>
      <c r="D67" s="42" t="s">
        <v>410</v>
      </c>
      <c r="E67" s="40" t="s">
        <v>411</v>
      </c>
      <c r="F67" s="40" t="s">
        <v>406</v>
      </c>
      <c r="G67" s="47">
        <v>43000</v>
      </c>
      <c r="H67" s="150">
        <v>1025</v>
      </c>
      <c r="I67" s="154">
        <f>Tabel1[[#This Row],[amount (RWF)]]/Tabel1[[#This Row],[Exchange rate]]</f>
        <v>41.951219512195124</v>
      </c>
      <c r="J67" s="154">
        <f>Tabel1[[#This Row],[amount (EUR)]]</f>
        <v>41.951219512195124</v>
      </c>
      <c r="K67" s="43" t="s">
        <v>211</v>
      </c>
      <c r="L67" s="43" t="s">
        <v>356</v>
      </c>
      <c r="M67" s="11" t="s">
        <v>143</v>
      </c>
    </row>
    <row r="68" spans="1:13" ht="15" customHeight="1" x14ac:dyDescent="0.25">
      <c r="A68" s="146" t="s">
        <v>412</v>
      </c>
      <c r="B68" s="45">
        <v>43885</v>
      </c>
      <c r="C68" s="40" t="s">
        <v>413</v>
      </c>
      <c r="D68" s="52" t="s">
        <v>355</v>
      </c>
      <c r="E68" s="40" t="s">
        <v>267</v>
      </c>
      <c r="F68" s="40" t="s">
        <v>213</v>
      </c>
      <c r="G68" s="47">
        <v>237660</v>
      </c>
      <c r="H68" s="150">
        <v>1025</v>
      </c>
      <c r="I68" s="154">
        <f>Tabel1[[#This Row],[amount (RWF)]]/Tabel1[[#This Row],[Exchange rate]]</f>
        <v>231.86341463414635</v>
      </c>
      <c r="J68" s="154">
        <f>Tabel1[[#This Row],[amount (EUR)]]</f>
        <v>231.86341463414635</v>
      </c>
      <c r="K68" s="43" t="s">
        <v>209</v>
      </c>
      <c r="L68" s="43" t="s">
        <v>414</v>
      </c>
      <c r="M68" s="12" t="s">
        <v>41</v>
      </c>
    </row>
    <row r="69" spans="1:13" ht="15" customHeight="1" x14ac:dyDescent="0.25">
      <c r="A69" s="146" t="s">
        <v>415</v>
      </c>
      <c r="B69" s="45">
        <v>43914</v>
      </c>
      <c r="C69" s="40" t="s">
        <v>416</v>
      </c>
      <c r="D69" s="42" t="s">
        <v>358</v>
      </c>
      <c r="E69" s="40" t="s">
        <v>267</v>
      </c>
      <c r="F69" s="40" t="s">
        <v>213</v>
      </c>
      <c r="G69" s="47">
        <v>210768</v>
      </c>
      <c r="H69" s="150">
        <v>1025</v>
      </c>
      <c r="I69" s="154">
        <f>Tabel1[[#This Row],[amount (RWF)]]/Tabel1[[#This Row],[Exchange rate]]</f>
        <v>205.62731707317073</v>
      </c>
      <c r="J69" s="154">
        <f>Tabel1[[#This Row],[amount (EUR)]]</f>
        <v>205.62731707317073</v>
      </c>
      <c r="K69" s="43" t="s">
        <v>209</v>
      </c>
      <c r="L69" s="43" t="s">
        <v>414</v>
      </c>
      <c r="M69" s="12" t="s">
        <v>41</v>
      </c>
    </row>
    <row r="70" spans="1:13" ht="15" customHeight="1" x14ac:dyDescent="0.25">
      <c r="A70" s="146" t="s">
        <v>417</v>
      </c>
      <c r="B70" s="45">
        <v>43945</v>
      </c>
      <c r="C70" s="40" t="s">
        <v>418</v>
      </c>
      <c r="D70" s="42" t="s">
        <v>361</v>
      </c>
      <c r="E70" s="40" t="s">
        <v>267</v>
      </c>
      <c r="F70" s="40" t="s">
        <v>213</v>
      </c>
      <c r="G70" s="47">
        <v>210768</v>
      </c>
      <c r="H70" s="150">
        <v>1025</v>
      </c>
      <c r="I70" s="154">
        <f>Tabel1[[#This Row],[amount (RWF)]]/Tabel1[[#This Row],[Exchange rate]]</f>
        <v>205.62731707317073</v>
      </c>
      <c r="J70" s="154">
        <f>Tabel1[[#This Row],[amount (EUR)]]</f>
        <v>205.62731707317073</v>
      </c>
      <c r="K70" s="43" t="s">
        <v>209</v>
      </c>
      <c r="L70" s="43" t="s">
        <v>414</v>
      </c>
      <c r="M70" s="12" t="s">
        <v>41</v>
      </c>
    </row>
    <row r="71" spans="1:13" ht="15" customHeight="1" x14ac:dyDescent="0.25">
      <c r="A71" s="146" t="s">
        <v>419</v>
      </c>
      <c r="B71" s="45">
        <v>43975</v>
      </c>
      <c r="C71" s="40" t="s">
        <v>420</v>
      </c>
      <c r="D71" s="42" t="s">
        <v>364</v>
      </c>
      <c r="E71" s="40" t="s">
        <v>267</v>
      </c>
      <c r="F71" s="40" t="s">
        <v>213</v>
      </c>
      <c r="G71" s="47">
        <v>210768</v>
      </c>
      <c r="H71" s="150">
        <v>1025</v>
      </c>
      <c r="I71" s="154">
        <f>Tabel1[[#This Row],[amount (RWF)]]/Tabel1[[#This Row],[Exchange rate]]</f>
        <v>205.62731707317073</v>
      </c>
      <c r="J71" s="154">
        <f>Tabel1[[#This Row],[amount (EUR)]]</f>
        <v>205.62731707317073</v>
      </c>
      <c r="K71" s="43" t="s">
        <v>209</v>
      </c>
      <c r="L71" s="43" t="s">
        <v>414</v>
      </c>
      <c r="M71" s="12" t="s">
        <v>41</v>
      </c>
    </row>
    <row r="72" spans="1:13" ht="15" customHeight="1" x14ac:dyDescent="0.25">
      <c r="A72" s="146" t="s">
        <v>421</v>
      </c>
      <c r="B72" s="45">
        <v>44006</v>
      </c>
      <c r="C72" s="40" t="s">
        <v>422</v>
      </c>
      <c r="D72" s="42" t="s">
        <v>423</v>
      </c>
      <c r="E72" s="40" t="s">
        <v>267</v>
      </c>
      <c r="F72" s="40" t="s">
        <v>213</v>
      </c>
      <c r="G72" s="47">
        <v>210768</v>
      </c>
      <c r="H72" s="150">
        <v>1025</v>
      </c>
      <c r="I72" s="154">
        <f>Tabel1[[#This Row],[amount (RWF)]]/Tabel1[[#This Row],[Exchange rate]]</f>
        <v>205.62731707317073</v>
      </c>
      <c r="J72" s="154">
        <f>Tabel1[[#This Row],[amount (EUR)]]</f>
        <v>205.62731707317073</v>
      </c>
      <c r="K72" s="43" t="s">
        <v>209</v>
      </c>
      <c r="L72" s="43" t="s">
        <v>414</v>
      </c>
      <c r="M72" s="12" t="s">
        <v>41</v>
      </c>
    </row>
    <row r="73" spans="1:13" ht="15" customHeight="1" x14ac:dyDescent="0.25">
      <c r="A73" s="146" t="s">
        <v>424</v>
      </c>
      <c r="B73" s="45">
        <v>44036</v>
      </c>
      <c r="C73" s="40" t="s">
        <v>402</v>
      </c>
      <c r="D73" s="42" t="s">
        <v>370</v>
      </c>
      <c r="E73" s="40" t="s">
        <v>267</v>
      </c>
      <c r="F73" s="40" t="s">
        <v>213</v>
      </c>
      <c r="G73" s="47">
        <v>210768</v>
      </c>
      <c r="H73" s="150">
        <v>1025</v>
      </c>
      <c r="I73" s="154">
        <f>Tabel1[[#This Row],[amount (RWF)]]/Tabel1[[#This Row],[Exchange rate]]</f>
        <v>205.62731707317073</v>
      </c>
      <c r="J73" s="154">
        <f>Tabel1[[#This Row],[amount (EUR)]]</f>
        <v>205.62731707317073</v>
      </c>
      <c r="K73" s="43" t="s">
        <v>209</v>
      </c>
      <c r="L73" s="43" t="s">
        <v>414</v>
      </c>
      <c r="M73" s="12" t="s">
        <v>41</v>
      </c>
    </row>
    <row r="74" spans="1:13" ht="15" customHeight="1" x14ac:dyDescent="0.25">
      <c r="A74" s="146" t="s">
        <v>425</v>
      </c>
      <c r="B74" s="45">
        <v>43866</v>
      </c>
      <c r="C74" s="40" t="s">
        <v>402</v>
      </c>
      <c r="D74" s="42" t="s">
        <v>426</v>
      </c>
      <c r="E74" s="40" t="s">
        <v>427</v>
      </c>
      <c r="F74" s="40" t="s">
        <v>428</v>
      </c>
      <c r="G74" s="47">
        <v>49500</v>
      </c>
      <c r="H74" s="150">
        <v>1025</v>
      </c>
      <c r="I74" s="154">
        <f>Tabel1[[#This Row],[amount (RWF)]]/Tabel1[[#This Row],[Exchange rate]]</f>
        <v>48.292682926829265</v>
      </c>
      <c r="J74" s="154">
        <f>Tabel1[[#This Row],[amount (EUR)]]</f>
        <v>48.292682926829265</v>
      </c>
      <c r="K74" s="43" t="s">
        <v>209</v>
      </c>
      <c r="L74" s="43" t="s">
        <v>356</v>
      </c>
      <c r="M74" s="11" t="s">
        <v>69</v>
      </c>
    </row>
    <row r="75" spans="1:13" ht="15" customHeight="1" x14ac:dyDescent="0.25">
      <c r="A75" s="146" t="s">
        <v>429</v>
      </c>
      <c r="B75" s="45">
        <v>43890</v>
      </c>
      <c r="C75" s="40">
        <v>72774</v>
      </c>
      <c r="D75" s="42" t="s">
        <v>430</v>
      </c>
      <c r="E75" s="40" t="s">
        <v>431</v>
      </c>
      <c r="F75" s="40" t="s">
        <v>432</v>
      </c>
      <c r="G75" s="43">
        <v>80000</v>
      </c>
      <c r="H75" s="150">
        <v>1025</v>
      </c>
      <c r="I75" s="155">
        <f>Tabel1[[#This Row],[amount (RWF)]]/Tabel1[[#This Row],[Exchange rate]]</f>
        <v>78.048780487804876</v>
      </c>
      <c r="J75" s="155">
        <f>Tabel1[[#This Row],[amount (EUR)]]</f>
        <v>78.048780487804876</v>
      </c>
      <c r="K75" s="43" t="s">
        <v>209</v>
      </c>
      <c r="L75" s="43" t="s">
        <v>356</v>
      </c>
      <c r="M75" s="11" t="s">
        <v>73</v>
      </c>
    </row>
    <row r="76" spans="1:13" ht="15" customHeight="1" x14ac:dyDescent="0.25">
      <c r="A76" s="146" t="s">
        <v>433</v>
      </c>
      <c r="B76" s="45">
        <v>43938</v>
      </c>
      <c r="C76" s="40">
        <v>75190</v>
      </c>
      <c r="D76" s="42" t="s">
        <v>434</v>
      </c>
      <c r="E76" s="40" t="s">
        <v>431</v>
      </c>
      <c r="F76" s="40" t="s">
        <v>432</v>
      </c>
      <c r="G76" s="47">
        <v>40000</v>
      </c>
      <c r="H76" s="150">
        <v>1025</v>
      </c>
      <c r="I76" s="154">
        <f>Tabel1[[#This Row],[amount (RWF)]]/Tabel1[[#This Row],[Exchange rate]]</f>
        <v>39.024390243902438</v>
      </c>
      <c r="J76" s="154">
        <f>Tabel1[[#This Row],[amount (EUR)]]</f>
        <v>39.024390243902438</v>
      </c>
      <c r="K76" s="43" t="s">
        <v>209</v>
      </c>
      <c r="L76" s="43" t="s">
        <v>356</v>
      </c>
      <c r="M76" s="11" t="s">
        <v>73</v>
      </c>
    </row>
    <row r="77" spans="1:13" ht="15" customHeight="1" x14ac:dyDescent="0.25">
      <c r="A77" s="146" t="s">
        <v>435</v>
      </c>
      <c r="B77" s="45">
        <v>43958</v>
      </c>
      <c r="C77" s="40">
        <v>76039</v>
      </c>
      <c r="D77" s="42" t="s">
        <v>436</v>
      </c>
      <c r="E77" s="40" t="s">
        <v>431</v>
      </c>
      <c r="F77" s="40" t="s">
        <v>432</v>
      </c>
      <c r="G77" s="47">
        <v>40000</v>
      </c>
      <c r="H77" s="150">
        <v>1025</v>
      </c>
      <c r="I77" s="154">
        <f>Tabel1[[#This Row],[amount (RWF)]]/Tabel1[[#This Row],[Exchange rate]]</f>
        <v>39.024390243902438</v>
      </c>
      <c r="J77" s="154">
        <f>Tabel1[[#This Row],[amount (EUR)]]</f>
        <v>39.024390243902438</v>
      </c>
      <c r="K77" s="43" t="s">
        <v>209</v>
      </c>
      <c r="L77" s="43" t="s">
        <v>356</v>
      </c>
      <c r="M77" s="11" t="s">
        <v>73</v>
      </c>
    </row>
    <row r="78" spans="1:13" ht="15" customHeight="1" x14ac:dyDescent="0.25">
      <c r="A78" s="146" t="s">
        <v>437</v>
      </c>
      <c r="B78" s="45">
        <v>43986</v>
      </c>
      <c r="C78" s="40">
        <v>77947</v>
      </c>
      <c r="D78" s="42" t="s">
        <v>438</v>
      </c>
      <c r="E78" s="40" t="s">
        <v>431</v>
      </c>
      <c r="F78" s="40" t="s">
        <v>432</v>
      </c>
      <c r="G78" s="47">
        <v>80000</v>
      </c>
      <c r="H78" s="150">
        <v>1025</v>
      </c>
      <c r="I78" s="154">
        <f>Tabel1[[#This Row],[amount (RWF)]]/Tabel1[[#This Row],[Exchange rate]]</f>
        <v>78.048780487804876</v>
      </c>
      <c r="J78" s="154">
        <f>Tabel1[[#This Row],[amount (EUR)]]</f>
        <v>78.048780487804876</v>
      </c>
      <c r="K78" s="43" t="s">
        <v>209</v>
      </c>
      <c r="L78" s="43" t="s">
        <v>356</v>
      </c>
      <c r="M78" s="11" t="s">
        <v>73</v>
      </c>
    </row>
    <row r="79" spans="1:13" ht="15" customHeight="1" x14ac:dyDescent="0.25">
      <c r="A79" s="146" t="s">
        <v>439</v>
      </c>
      <c r="B79" s="45">
        <v>44016</v>
      </c>
      <c r="C79" s="40">
        <v>77947</v>
      </c>
      <c r="D79" s="42" t="s">
        <v>440</v>
      </c>
      <c r="E79" s="40" t="s">
        <v>431</v>
      </c>
      <c r="F79" s="40" t="s">
        <v>432</v>
      </c>
      <c r="G79" s="47">
        <v>40000</v>
      </c>
      <c r="H79" s="150">
        <v>1025</v>
      </c>
      <c r="I79" s="154">
        <f>Tabel1[[#This Row],[amount (RWF)]]/Tabel1[[#This Row],[Exchange rate]]</f>
        <v>39.024390243902438</v>
      </c>
      <c r="J79" s="154">
        <f>Tabel1[[#This Row],[amount (EUR)]]</f>
        <v>39.024390243902438</v>
      </c>
      <c r="K79" s="43" t="s">
        <v>209</v>
      </c>
      <c r="L79" s="43" t="s">
        <v>356</v>
      </c>
      <c r="M79" s="11" t="s">
        <v>73</v>
      </c>
    </row>
    <row r="80" spans="1:13" ht="15" customHeight="1" x14ac:dyDescent="0.25">
      <c r="A80" s="146" t="s">
        <v>441</v>
      </c>
      <c r="B80" s="45">
        <v>43890</v>
      </c>
      <c r="C80" s="40" t="s">
        <v>402</v>
      </c>
      <c r="D80" s="42" t="s">
        <v>442</v>
      </c>
      <c r="E80" s="40" t="s">
        <v>431</v>
      </c>
      <c r="F80" s="40" t="s">
        <v>432</v>
      </c>
      <c r="G80" s="47">
        <v>93870</v>
      </c>
      <c r="H80" s="150">
        <v>1025</v>
      </c>
      <c r="I80" s="154">
        <f>Tabel1[[#This Row],[amount (RWF)]]/Tabel1[[#This Row],[Exchange rate]]</f>
        <v>91.580487804878047</v>
      </c>
      <c r="J80" s="154">
        <f>Tabel1[[#This Row],[amount (EUR)]]</f>
        <v>91.580487804878047</v>
      </c>
      <c r="K80" s="43" t="s">
        <v>209</v>
      </c>
      <c r="L80" s="43" t="s">
        <v>356</v>
      </c>
      <c r="M80" s="11" t="s">
        <v>73</v>
      </c>
    </row>
    <row r="81" spans="1:13" ht="15" customHeight="1" x14ac:dyDescent="0.25">
      <c r="A81" s="146" t="s">
        <v>443</v>
      </c>
      <c r="B81" s="45">
        <v>43895</v>
      </c>
      <c r="C81" s="40">
        <v>3349</v>
      </c>
      <c r="D81" s="42" t="s">
        <v>444</v>
      </c>
      <c r="E81" s="40" t="s">
        <v>445</v>
      </c>
      <c r="F81" s="40" t="s">
        <v>446</v>
      </c>
      <c r="G81" s="47">
        <v>4800</v>
      </c>
      <c r="H81" s="150">
        <v>1025</v>
      </c>
      <c r="I81" s="154">
        <f>Tabel1[[#This Row],[amount (RWF)]]/Tabel1[[#This Row],[Exchange rate]]</f>
        <v>4.6829268292682924</v>
      </c>
      <c r="J81" s="154">
        <f>Tabel1[[#This Row],[amount (EUR)]]</f>
        <v>4.6829268292682924</v>
      </c>
      <c r="K81" s="43" t="s">
        <v>209</v>
      </c>
      <c r="L81" s="43" t="s">
        <v>356</v>
      </c>
      <c r="M81" s="193" t="s">
        <v>74</v>
      </c>
    </row>
    <row r="82" spans="1:13" ht="15" customHeight="1" x14ac:dyDescent="0.25">
      <c r="A82" s="146" t="s">
        <v>447</v>
      </c>
      <c r="B82" s="45">
        <v>43955</v>
      </c>
      <c r="C82" s="40">
        <v>3646</v>
      </c>
      <c r="D82" s="42" t="s">
        <v>448</v>
      </c>
      <c r="E82" s="40" t="s">
        <v>445</v>
      </c>
      <c r="F82" s="40" t="s">
        <v>446</v>
      </c>
      <c r="G82" s="47">
        <v>4800</v>
      </c>
      <c r="H82" s="150">
        <v>1025</v>
      </c>
      <c r="I82" s="154">
        <f>Tabel1[[#This Row],[amount (RWF)]]/Tabel1[[#This Row],[Exchange rate]]</f>
        <v>4.6829268292682924</v>
      </c>
      <c r="J82" s="154">
        <f>Tabel1[[#This Row],[amount (EUR)]]</f>
        <v>4.6829268292682924</v>
      </c>
      <c r="K82" s="43" t="s">
        <v>209</v>
      </c>
      <c r="L82" s="43" t="s">
        <v>356</v>
      </c>
      <c r="M82" s="193" t="s">
        <v>74</v>
      </c>
    </row>
    <row r="83" spans="1:13" ht="15" customHeight="1" x14ac:dyDescent="0.25">
      <c r="A83" s="146" t="s">
        <v>449</v>
      </c>
      <c r="B83" s="45">
        <v>43971</v>
      </c>
      <c r="C83" s="40">
        <v>3683</v>
      </c>
      <c r="D83" s="42" t="s">
        <v>448</v>
      </c>
      <c r="E83" s="40" t="s">
        <v>445</v>
      </c>
      <c r="F83" s="40" t="s">
        <v>446</v>
      </c>
      <c r="G83" s="47">
        <v>4800</v>
      </c>
      <c r="H83" s="150">
        <v>1025</v>
      </c>
      <c r="I83" s="154">
        <f>Tabel1[[#This Row],[amount (RWF)]]/Tabel1[[#This Row],[Exchange rate]]</f>
        <v>4.6829268292682924</v>
      </c>
      <c r="J83" s="154">
        <f>Tabel1[[#This Row],[amount (EUR)]]</f>
        <v>4.6829268292682924</v>
      </c>
      <c r="K83" s="43" t="s">
        <v>209</v>
      </c>
      <c r="L83" s="43" t="s">
        <v>356</v>
      </c>
      <c r="M83" s="11" t="s">
        <v>74</v>
      </c>
    </row>
    <row r="84" spans="1:13" ht="15" customHeight="1" x14ac:dyDescent="0.25">
      <c r="A84" s="146" t="s">
        <v>450</v>
      </c>
      <c r="B84" s="45">
        <v>43885</v>
      </c>
      <c r="C84" s="40">
        <v>3447</v>
      </c>
      <c r="D84" s="42" t="s">
        <v>448</v>
      </c>
      <c r="E84" s="40" t="s">
        <v>445</v>
      </c>
      <c r="F84" s="40" t="s">
        <v>446</v>
      </c>
      <c r="G84" s="47">
        <v>4800</v>
      </c>
      <c r="H84" s="150">
        <v>1025</v>
      </c>
      <c r="I84" s="154">
        <f>Tabel1[[#This Row],[amount (RWF)]]/Tabel1[[#This Row],[Exchange rate]]</f>
        <v>4.6829268292682924</v>
      </c>
      <c r="J84" s="154">
        <f>Tabel1[[#This Row],[amount (EUR)]]</f>
        <v>4.6829268292682924</v>
      </c>
      <c r="K84" s="43" t="s">
        <v>209</v>
      </c>
      <c r="L84" s="43" t="s">
        <v>356</v>
      </c>
      <c r="M84" s="11" t="s">
        <v>74</v>
      </c>
    </row>
    <row r="85" spans="1:13" ht="15" customHeight="1" x14ac:dyDescent="0.25">
      <c r="A85" s="146" t="s">
        <v>451</v>
      </c>
      <c r="B85" s="45">
        <v>43968</v>
      </c>
      <c r="C85" s="40">
        <v>3743</v>
      </c>
      <c r="D85" s="42" t="s">
        <v>448</v>
      </c>
      <c r="E85" s="40" t="s">
        <v>445</v>
      </c>
      <c r="F85" s="40" t="s">
        <v>446</v>
      </c>
      <c r="G85" s="47">
        <v>4800</v>
      </c>
      <c r="H85" s="150">
        <v>1025</v>
      </c>
      <c r="I85" s="154">
        <f>Tabel1[[#This Row],[amount (RWF)]]/Tabel1[[#This Row],[Exchange rate]]</f>
        <v>4.6829268292682924</v>
      </c>
      <c r="J85" s="154">
        <f>Tabel1[[#This Row],[amount (EUR)]]</f>
        <v>4.6829268292682924</v>
      </c>
      <c r="K85" s="43" t="s">
        <v>209</v>
      </c>
      <c r="L85" s="43" t="s">
        <v>356</v>
      </c>
      <c r="M85" s="11" t="s">
        <v>74</v>
      </c>
    </row>
    <row r="86" spans="1:13" ht="15" customHeight="1" x14ac:dyDescent="0.25">
      <c r="A86" s="146" t="s">
        <v>452</v>
      </c>
      <c r="B86" s="45">
        <v>44030</v>
      </c>
      <c r="C86" s="40">
        <v>3823</v>
      </c>
      <c r="D86" s="42" t="s">
        <v>448</v>
      </c>
      <c r="E86" s="40" t="s">
        <v>445</v>
      </c>
      <c r="F86" s="40" t="s">
        <v>446</v>
      </c>
      <c r="G86" s="47">
        <v>4800</v>
      </c>
      <c r="H86" s="150">
        <v>1025</v>
      </c>
      <c r="I86" s="154">
        <f>Tabel1[[#This Row],[amount (RWF)]]/Tabel1[[#This Row],[Exchange rate]]</f>
        <v>4.6829268292682924</v>
      </c>
      <c r="J86" s="154">
        <f>Tabel1[[#This Row],[amount (EUR)]]</f>
        <v>4.6829268292682924</v>
      </c>
      <c r="K86" s="43" t="s">
        <v>209</v>
      </c>
      <c r="L86" s="43" t="s">
        <v>356</v>
      </c>
      <c r="M86" s="11" t="s">
        <v>74</v>
      </c>
    </row>
    <row r="87" spans="1:13" ht="15" customHeight="1" x14ac:dyDescent="0.25">
      <c r="A87" s="146" t="s">
        <v>453</v>
      </c>
      <c r="B87" s="45">
        <v>43964</v>
      </c>
      <c r="C87" s="40">
        <v>3667</v>
      </c>
      <c r="D87" s="42" t="s">
        <v>454</v>
      </c>
      <c r="E87" s="40" t="s">
        <v>445</v>
      </c>
      <c r="F87" s="40" t="s">
        <v>446</v>
      </c>
      <c r="G87" s="47">
        <v>18400</v>
      </c>
      <c r="H87" s="150">
        <v>1025</v>
      </c>
      <c r="I87" s="154">
        <f>Tabel1[[#This Row],[amount (RWF)]]/Tabel1[[#This Row],[Exchange rate]]</f>
        <v>17.951219512195124</v>
      </c>
      <c r="J87" s="154">
        <f>Tabel1[[#This Row],[amount (EUR)]]</f>
        <v>17.951219512195124</v>
      </c>
      <c r="K87" s="43" t="s">
        <v>209</v>
      </c>
      <c r="L87" s="43" t="s">
        <v>356</v>
      </c>
      <c r="M87" s="11" t="s">
        <v>74</v>
      </c>
    </row>
    <row r="88" spans="1:13" ht="15" customHeight="1" x14ac:dyDescent="0.25">
      <c r="A88" s="146" t="s">
        <v>455</v>
      </c>
      <c r="B88" s="45">
        <v>43897</v>
      </c>
      <c r="C88" s="40" t="s">
        <v>456</v>
      </c>
      <c r="D88" s="42" t="s">
        <v>454</v>
      </c>
      <c r="E88" s="40" t="s">
        <v>445</v>
      </c>
      <c r="F88" s="40" t="s">
        <v>446</v>
      </c>
      <c r="G88" s="47">
        <v>9600</v>
      </c>
      <c r="H88" s="150">
        <v>1025</v>
      </c>
      <c r="I88" s="154">
        <f>Tabel1[[#This Row],[amount (RWF)]]/Tabel1[[#This Row],[Exchange rate]]</f>
        <v>9.3658536585365848</v>
      </c>
      <c r="J88" s="154">
        <f>Tabel1[[#This Row],[amount (EUR)]]</f>
        <v>9.3658536585365848</v>
      </c>
      <c r="K88" s="43" t="s">
        <v>209</v>
      </c>
      <c r="L88" s="43" t="s">
        <v>356</v>
      </c>
      <c r="M88" s="11" t="s">
        <v>74</v>
      </c>
    </row>
    <row r="89" spans="1:13" ht="15" customHeight="1" x14ac:dyDescent="0.25">
      <c r="A89" s="146" t="s">
        <v>457</v>
      </c>
      <c r="B89" s="40" t="s">
        <v>456</v>
      </c>
      <c r="C89" s="40">
        <v>3507</v>
      </c>
      <c r="D89" s="42" t="s">
        <v>454</v>
      </c>
      <c r="E89" s="40" t="s">
        <v>445</v>
      </c>
      <c r="F89" s="40" t="s">
        <v>446</v>
      </c>
      <c r="G89" s="43">
        <v>6600</v>
      </c>
      <c r="H89" s="150">
        <v>1025</v>
      </c>
      <c r="I89" s="155">
        <f>Tabel1[[#This Row],[amount (RWF)]]/Tabel1[[#This Row],[Exchange rate]]</f>
        <v>6.4390243902439028</v>
      </c>
      <c r="J89" s="155">
        <f>Tabel1[[#This Row],[amount (EUR)]]</f>
        <v>6.4390243902439028</v>
      </c>
      <c r="K89" s="43" t="s">
        <v>209</v>
      </c>
      <c r="L89" s="43" t="s">
        <v>356</v>
      </c>
      <c r="M89" s="11" t="s">
        <v>74</v>
      </c>
    </row>
    <row r="90" spans="1:13" ht="15" customHeight="1" x14ac:dyDescent="0.25">
      <c r="A90" s="146" t="s">
        <v>458</v>
      </c>
      <c r="B90" s="45">
        <v>43899</v>
      </c>
      <c r="C90" s="40" t="s">
        <v>456</v>
      </c>
      <c r="D90" s="42" t="s">
        <v>454</v>
      </c>
      <c r="E90" s="40" t="s">
        <v>445</v>
      </c>
      <c r="F90" s="40" t="s">
        <v>446</v>
      </c>
      <c r="G90" s="47">
        <v>9000</v>
      </c>
      <c r="H90" s="150">
        <v>1025</v>
      </c>
      <c r="I90" s="154">
        <f>Tabel1[[#This Row],[amount (RWF)]]/Tabel1[[#This Row],[Exchange rate]]</f>
        <v>8.7804878048780495</v>
      </c>
      <c r="J90" s="154">
        <f>Tabel1[[#This Row],[amount (EUR)]]</f>
        <v>8.7804878048780495</v>
      </c>
      <c r="K90" s="43" t="s">
        <v>209</v>
      </c>
      <c r="L90" s="43" t="s">
        <v>356</v>
      </c>
      <c r="M90" s="11" t="s">
        <v>74</v>
      </c>
    </row>
    <row r="91" spans="1:13" ht="15" customHeight="1" x14ac:dyDescent="0.25">
      <c r="A91" s="146" t="s">
        <v>459</v>
      </c>
      <c r="B91" s="45">
        <v>43886</v>
      </c>
      <c r="C91" s="40">
        <v>4182</v>
      </c>
      <c r="D91" s="42" t="s">
        <v>460</v>
      </c>
      <c r="E91" s="40" t="s">
        <v>461</v>
      </c>
      <c r="F91" s="40" t="s">
        <v>446</v>
      </c>
      <c r="G91" s="47">
        <v>15000</v>
      </c>
      <c r="H91" s="150">
        <v>1025</v>
      </c>
      <c r="I91" s="154">
        <f>Tabel1[[#This Row],[amount (RWF)]]/Tabel1[[#This Row],[Exchange rate]]</f>
        <v>14.634146341463415</v>
      </c>
      <c r="J91" s="154">
        <f>Tabel1[[#This Row],[amount (EUR)]]</f>
        <v>14.634146341463415</v>
      </c>
      <c r="K91" s="43" t="s">
        <v>209</v>
      </c>
      <c r="L91" s="43" t="s">
        <v>356</v>
      </c>
      <c r="M91" s="11" t="s">
        <v>74</v>
      </c>
    </row>
    <row r="92" spans="1:13" ht="15" customHeight="1" x14ac:dyDescent="0.25">
      <c r="A92" s="146" t="s">
        <v>462</v>
      </c>
      <c r="B92" s="45">
        <v>43906</v>
      </c>
      <c r="C92" s="40">
        <v>48</v>
      </c>
      <c r="D92" s="42" t="s">
        <v>463</v>
      </c>
      <c r="E92" s="40" t="s">
        <v>464</v>
      </c>
      <c r="F92" s="40" t="s">
        <v>446</v>
      </c>
      <c r="G92" s="47">
        <v>21000</v>
      </c>
      <c r="H92" s="150">
        <v>1025</v>
      </c>
      <c r="I92" s="154">
        <f>Tabel1[[#This Row],[amount (RWF)]]/Tabel1[[#This Row],[Exchange rate]]</f>
        <v>20.487804878048781</v>
      </c>
      <c r="J92" s="154">
        <f>Tabel1[[#This Row],[amount (EUR)]]</f>
        <v>20.487804878048781</v>
      </c>
      <c r="K92" s="43" t="s">
        <v>209</v>
      </c>
      <c r="L92" s="43" t="s">
        <v>356</v>
      </c>
      <c r="M92" s="11" t="s">
        <v>74</v>
      </c>
    </row>
    <row r="93" spans="1:13" ht="15" customHeight="1" x14ac:dyDescent="0.25">
      <c r="A93" s="146" t="s">
        <v>465</v>
      </c>
      <c r="B93" s="45">
        <v>43979</v>
      </c>
      <c r="C93" s="40">
        <v>3700</v>
      </c>
      <c r="D93" s="42" t="s">
        <v>466</v>
      </c>
      <c r="E93" s="40" t="s">
        <v>445</v>
      </c>
      <c r="F93" s="40" t="s">
        <v>446</v>
      </c>
      <c r="G93" s="47">
        <v>1700</v>
      </c>
      <c r="H93" s="150">
        <v>1025</v>
      </c>
      <c r="I93" s="154">
        <f>Tabel1[[#This Row],[amount (RWF)]]/Tabel1[[#This Row],[Exchange rate]]</f>
        <v>1.6585365853658536</v>
      </c>
      <c r="J93" s="154">
        <f>Tabel1[[#This Row],[amount (EUR)]]</f>
        <v>1.6585365853658536</v>
      </c>
      <c r="K93" s="43" t="s">
        <v>209</v>
      </c>
      <c r="L93" s="43" t="s">
        <v>356</v>
      </c>
      <c r="M93" s="11" t="s">
        <v>74</v>
      </c>
    </row>
    <row r="94" spans="1:13" ht="15" customHeight="1" x14ac:dyDescent="0.25">
      <c r="A94" s="146" t="s">
        <v>467</v>
      </c>
      <c r="B94" s="45">
        <v>44024</v>
      </c>
      <c r="C94" s="40">
        <v>38091</v>
      </c>
      <c r="D94" s="42" t="s">
        <v>466</v>
      </c>
      <c r="E94" s="40" t="s">
        <v>445</v>
      </c>
      <c r="F94" s="40" t="s">
        <v>446</v>
      </c>
      <c r="G94" s="47">
        <v>1700</v>
      </c>
      <c r="H94" s="150">
        <v>1025</v>
      </c>
      <c r="I94" s="154">
        <f>Tabel1[[#This Row],[amount (RWF)]]/Tabel1[[#This Row],[Exchange rate]]</f>
        <v>1.6585365853658536</v>
      </c>
      <c r="J94" s="154">
        <f>Tabel1[[#This Row],[amount (EUR)]]</f>
        <v>1.6585365853658536</v>
      </c>
      <c r="K94" s="43" t="s">
        <v>209</v>
      </c>
      <c r="L94" s="43" t="s">
        <v>356</v>
      </c>
      <c r="M94" s="11" t="s">
        <v>74</v>
      </c>
    </row>
    <row r="95" spans="1:13" ht="15" customHeight="1" x14ac:dyDescent="0.25">
      <c r="A95" s="146" t="s">
        <v>468</v>
      </c>
      <c r="B95" s="45">
        <v>43964</v>
      </c>
      <c r="C95" s="40">
        <v>3667</v>
      </c>
      <c r="D95" s="42" t="s">
        <v>466</v>
      </c>
      <c r="E95" s="40" t="s">
        <v>445</v>
      </c>
      <c r="F95" s="40" t="s">
        <v>446</v>
      </c>
      <c r="G95" s="47">
        <v>1700</v>
      </c>
      <c r="H95" s="150">
        <v>1025</v>
      </c>
      <c r="I95" s="154">
        <f>Tabel1[[#This Row],[amount (RWF)]]/Tabel1[[#This Row],[Exchange rate]]</f>
        <v>1.6585365853658536</v>
      </c>
      <c r="J95" s="154">
        <f>Tabel1[[#This Row],[amount (EUR)]]</f>
        <v>1.6585365853658536</v>
      </c>
      <c r="K95" s="43" t="s">
        <v>209</v>
      </c>
      <c r="L95" s="43" t="s">
        <v>356</v>
      </c>
      <c r="M95" s="11" t="s">
        <v>74</v>
      </c>
    </row>
    <row r="96" spans="1:13" ht="15" customHeight="1" x14ac:dyDescent="0.25">
      <c r="A96" s="146" t="s">
        <v>469</v>
      </c>
      <c r="B96" s="45">
        <v>43975</v>
      </c>
      <c r="C96" s="40">
        <v>37651</v>
      </c>
      <c r="D96" s="42" t="s">
        <v>466</v>
      </c>
      <c r="E96" s="40" t="s">
        <v>445</v>
      </c>
      <c r="F96" s="40" t="s">
        <v>446</v>
      </c>
      <c r="G96" s="47">
        <v>1700</v>
      </c>
      <c r="H96" s="150">
        <v>1025</v>
      </c>
      <c r="I96" s="154">
        <f>Tabel1[[#This Row],[amount (RWF)]]/Tabel1[[#This Row],[Exchange rate]]</f>
        <v>1.6585365853658536</v>
      </c>
      <c r="J96" s="154">
        <f>Tabel1[[#This Row],[amount (EUR)]]</f>
        <v>1.6585365853658536</v>
      </c>
      <c r="K96" s="43" t="s">
        <v>209</v>
      </c>
      <c r="L96" s="43" t="s">
        <v>356</v>
      </c>
      <c r="M96" s="11" t="s">
        <v>74</v>
      </c>
    </row>
    <row r="97" spans="1:13" ht="15" customHeight="1" x14ac:dyDescent="0.25">
      <c r="A97" s="146" t="s">
        <v>470</v>
      </c>
      <c r="B97" s="45">
        <v>43935</v>
      </c>
      <c r="C97" s="40">
        <v>3602</v>
      </c>
      <c r="D97" s="42" t="s">
        <v>466</v>
      </c>
      <c r="E97" s="40" t="s">
        <v>445</v>
      </c>
      <c r="F97" s="40" t="s">
        <v>446</v>
      </c>
      <c r="G97" s="47">
        <v>1700</v>
      </c>
      <c r="H97" s="150">
        <v>1025</v>
      </c>
      <c r="I97" s="154">
        <f>Tabel1[[#This Row],[amount (RWF)]]/Tabel1[[#This Row],[Exchange rate]]</f>
        <v>1.6585365853658536</v>
      </c>
      <c r="J97" s="154">
        <f>Tabel1[[#This Row],[amount (EUR)]]</f>
        <v>1.6585365853658536</v>
      </c>
      <c r="K97" s="43" t="s">
        <v>209</v>
      </c>
      <c r="L97" s="43" t="s">
        <v>356</v>
      </c>
      <c r="M97" s="11" t="s">
        <v>74</v>
      </c>
    </row>
    <row r="98" spans="1:13" ht="15" customHeight="1" x14ac:dyDescent="0.25">
      <c r="A98" s="146" t="s">
        <v>471</v>
      </c>
      <c r="B98" s="45">
        <v>43884</v>
      </c>
      <c r="C98" s="40">
        <v>3446</v>
      </c>
      <c r="D98" s="42" t="s">
        <v>466</v>
      </c>
      <c r="E98" s="40" t="s">
        <v>445</v>
      </c>
      <c r="F98" s="40" t="s">
        <v>446</v>
      </c>
      <c r="G98" s="47">
        <v>1700</v>
      </c>
      <c r="H98" s="150">
        <v>1025</v>
      </c>
      <c r="I98" s="154">
        <f>Tabel1[[#This Row],[amount (RWF)]]/Tabel1[[#This Row],[Exchange rate]]</f>
        <v>1.6585365853658536</v>
      </c>
      <c r="J98" s="154">
        <f>Tabel1[[#This Row],[amount (EUR)]]</f>
        <v>1.6585365853658536</v>
      </c>
      <c r="K98" s="43" t="s">
        <v>209</v>
      </c>
      <c r="L98" s="43" t="s">
        <v>356</v>
      </c>
      <c r="M98" s="11" t="s">
        <v>74</v>
      </c>
    </row>
    <row r="99" spans="1:13" ht="15" customHeight="1" x14ac:dyDescent="0.25">
      <c r="A99" s="146" t="s">
        <v>472</v>
      </c>
      <c r="B99" s="45">
        <v>43851</v>
      </c>
      <c r="C99" s="40">
        <v>158936</v>
      </c>
      <c r="D99" s="42" t="s">
        <v>466</v>
      </c>
      <c r="E99" s="40" t="s">
        <v>473</v>
      </c>
      <c r="F99" s="40" t="s">
        <v>446</v>
      </c>
      <c r="G99" s="47">
        <v>2500</v>
      </c>
      <c r="H99" s="150">
        <v>1025</v>
      </c>
      <c r="I99" s="154">
        <f>Tabel1[[#This Row],[amount (RWF)]]/Tabel1[[#This Row],[Exchange rate]]</f>
        <v>2.4390243902439024</v>
      </c>
      <c r="J99" s="154">
        <f>Tabel1[[#This Row],[amount (EUR)]]</f>
        <v>2.4390243902439024</v>
      </c>
      <c r="K99" s="43" t="s">
        <v>209</v>
      </c>
      <c r="L99" s="43" t="s">
        <v>356</v>
      </c>
      <c r="M99" s="11" t="s">
        <v>74</v>
      </c>
    </row>
    <row r="100" spans="1:13" ht="25.5" customHeight="1" x14ac:dyDescent="0.25">
      <c r="A100" s="146" t="s">
        <v>474</v>
      </c>
      <c r="B100" s="45">
        <v>43885</v>
      </c>
      <c r="C100" s="40" t="s">
        <v>475</v>
      </c>
      <c r="D100" s="42" t="s">
        <v>476</v>
      </c>
      <c r="E100" s="40" t="s">
        <v>314</v>
      </c>
      <c r="F100" s="40" t="s">
        <v>477</v>
      </c>
      <c r="G100" s="47">
        <v>40000</v>
      </c>
      <c r="H100" s="150">
        <v>1025</v>
      </c>
      <c r="I100" s="154">
        <f>Tabel1[[#This Row],[amount (RWF)]]/Tabel1[[#This Row],[Exchange rate]]</f>
        <v>39.024390243902438</v>
      </c>
      <c r="J100" s="154">
        <f>Tabel1[[#This Row],[amount (EUR)]]</f>
        <v>39.024390243902438</v>
      </c>
      <c r="K100" s="43" t="s">
        <v>209</v>
      </c>
      <c r="L100" s="43" t="s">
        <v>356</v>
      </c>
      <c r="M100" s="11" t="s">
        <v>75</v>
      </c>
    </row>
    <row r="101" spans="1:13" ht="15" customHeight="1" x14ac:dyDescent="0.25">
      <c r="A101" s="146" t="s">
        <v>478</v>
      </c>
      <c r="B101" s="45">
        <v>43914</v>
      </c>
      <c r="C101" s="40" t="s">
        <v>479</v>
      </c>
      <c r="D101" s="42" t="s">
        <v>480</v>
      </c>
      <c r="E101" s="40" t="s">
        <v>314</v>
      </c>
      <c r="F101" s="40" t="s">
        <v>477</v>
      </c>
      <c r="G101" s="47">
        <v>40000</v>
      </c>
      <c r="H101" s="150">
        <v>1025</v>
      </c>
      <c r="I101" s="154">
        <f>Tabel1[[#This Row],[amount (RWF)]]/Tabel1[[#This Row],[Exchange rate]]</f>
        <v>39.024390243902438</v>
      </c>
      <c r="J101" s="154">
        <f>Tabel1[[#This Row],[amount (EUR)]]</f>
        <v>39.024390243902438</v>
      </c>
      <c r="K101" s="43" t="s">
        <v>209</v>
      </c>
      <c r="L101" s="43" t="s">
        <v>356</v>
      </c>
      <c r="M101" s="11" t="s">
        <v>75</v>
      </c>
    </row>
    <row r="102" spans="1:13" ht="15" customHeight="1" x14ac:dyDescent="0.25">
      <c r="A102" s="146" t="s">
        <v>481</v>
      </c>
      <c r="B102" s="45">
        <v>43945</v>
      </c>
      <c r="C102" s="40" t="s">
        <v>482</v>
      </c>
      <c r="D102" s="42" t="s">
        <v>483</v>
      </c>
      <c r="E102" s="40" t="s">
        <v>314</v>
      </c>
      <c r="F102" s="40" t="s">
        <v>477</v>
      </c>
      <c r="G102" s="47">
        <v>40000</v>
      </c>
      <c r="H102" s="150">
        <v>1025</v>
      </c>
      <c r="I102" s="154">
        <f>Tabel1[[#This Row],[amount (RWF)]]/Tabel1[[#This Row],[Exchange rate]]</f>
        <v>39.024390243902438</v>
      </c>
      <c r="J102" s="154">
        <f>Tabel1[[#This Row],[amount (EUR)]]</f>
        <v>39.024390243902438</v>
      </c>
      <c r="K102" s="43" t="s">
        <v>209</v>
      </c>
      <c r="L102" s="43" t="s">
        <v>356</v>
      </c>
      <c r="M102" s="11" t="s">
        <v>75</v>
      </c>
    </row>
    <row r="103" spans="1:13" ht="15" customHeight="1" x14ac:dyDescent="0.25">
      <c r="A103" s="146" t="s">
        <v>484</v>
      </c>
      <c r="B103" s="45">
        <v>43975</v>
      </c>
      <c r="C103" s="40" t="s">
        <v>485</v>
      </c>
      <c r="D103" s="42" t="s">
        <v>486</v>
      </c>
      <c r="E103" s="40" t="s">
        <v>314</v>
      </c>
      <c r="F103" s="40" t="s">
        <v>477</v>
      </c>
      <c r="G103" s="47">
        <v>40000</v>
      </c>
      <c r="H103" s="150">
        <v>1025</v>
      </c>
      <c r="I103" s="154">
        <f>Tabel1[[#This Row],[amount (RWF)]]/Tabel1[[#This Row],[Exchange rate]]</f>
        <v>39.024390243902438</v>
      </c>
      <c r="J103" s="154">
        <f>Tabel1[[#This Row],[amount (EUR)]]</f>
        <v>39.024390243902438</v>
      </c>
      <c r="K103" s="43" t="s">
        <v>209</v>
      </c>
      <c r="L103" s="43" t="s">
        <v>356</v>
      </c>
      <c r="M103" s="11" t="s">
        <v>75</v>
      </c>
    </row>
    <row r="104" spans="1:13" ht="15" customHeight="1" x14ac:dyDescent="0.25">
      <c r="A104" s="146" t="s">
        <v>487</v>
      </c>
      <c r="B104" s="45">
        <v>44006</v>
      </c>
      <c r="C104" s="40" t="s">
        <v>488</v>
      </c>
      <c r="D104" s="42" t="s">
        <v>489</v>
      </c>
      <c r="E104" s="40" t="s">
        <v>314</v>
      </c>
      <c r="F104" s="40" t="s">
        <v>477</v>
      </c>
      <c r="G104" s="47">
        <v>40000</v>
      </c>
      <c r="H104" s="150">
        <v>1025</v>
      </c>
      <c r="I104" s="154">
        <f>Tabel1[[#This Row],[amount (RWF)]]/Tabel1[[#This Row],[Exchange rate]]</f>
        <v>39.024390243902438</v>
      </c>
      <c r="J104" s="154">
        <f>Tabel1[[#This Row],[amount (EUR)]]</f>
        <v>39.024390243902438</v>
      </c>
      <c r="K104" s="43" t="s">
        <v>209</v>
      </c>
      <c r="L104" s="43" t="s">
        <v>356</v>
      </c>
      <c r="M104" s="11" t="s">
        <v>75</v>
      </c>
    </row>
    <row r="105" spans="1:13" ht="12.75" customHeight="1" x14ac:dyDescent="0.25">
      <c r="A105" s="146" t="s">
        <v>490</v>
      </c>
      <c r="B105" s="43" t="s">
        <v>491</v>
      </c>
      <c r="C105" s="40"/>
      <c r="D105" s="42"/>
      <c r="E105" s="40"/>
      <c r="F105" s="40"/>
      <c r="G105" s="47"/>
      <c r="H105" s="150">
        <v>1025</v>
      </c>
      <c r="I105" s="154">
        <f>Tabel1[[#This Row],[amount (RWF)]]/Tabel1[[#This Row],[Exchange rate]]</f>
        <v>0</v>
      </c>
      <c r="J105" s="154">
        <f>Tabel1[[#This Row],[amount (EUR)]]</f>
        <v>0</v>
      </c>
      <c r="K105" s="43"/>
      <c r="L105" s="43" t="s">
        <v>491</v>
      </c>
    </row>
    <row r="106" spans="1:13" ht="15" customHeight="1" x14ac:dyDescent="0.25">
      <c r="A106" s="146" t="s">
        <v>492</v>
      </c>
      <c r="B106" s="45">
        <v>44010</v>
      </c>
      <c r="C106" s="40" t="s">
        <v>493</v>
      </c>
      <c r="D106" s="42" t="s">
        <v>494</v>
      </c>
      <c r="E106" s="40" t="s">
        <v>495</v>
      </c>
      <c r="F106" s="40" t="s">
        <v>496</v>
      </c>
      <c r="G106" s="47">
        <v>20000</v>
      </c>
      <c r="H106" s="150">
        <v>1025</v>
      </c>
      <c r="I106" s="154">
        <f>Tabel1[[#This Row],[amount (RWF)]]/Tabel1[[#This Row],[Exchange rate]]</f>
        <v>19.512195121951219</v>
      </c>
      <c r="J106" s="154">
        <f>Tabel1[[#This Row],[amount (EUR)]]</f>
        <v>19.512195121951219</v>
      </c>
      <c r="K106" s="43" t="s">
        <v>209</v>
      </c>
      <c r="L106" s="43" t="s">
        <v>356</v>
      </c>
      <c r="M106" s="11" t="s">
        <v>70</v>
      </c>
    </row>
    <row r="107" spans="1:13" ht="15" customHeight="1" x14ac:dyDescent="0.25">
      <c r="A107" s="146" t="s">
        <v>497</v>
      </c>
      <c r="B107" s="45">
        <v>44004</v>
      </c>
      <c r="C107" s="40" t="s">
        <v>498</v>
      </c>
      <c r="D107" s="42" t="s">
        <v>494</v>
      </c>
      <c r="E107" s="40" t="s">
        <v>495</v>
      </c>
      <c r="F107" s="40" t="s">
        <v>496</v>
      </c>
      <c r="G107" s="47">
        <v>5000</v>
      </c>
      <c r="H107" s="150">
        <v>1025</v>
      </c>
      <c r="I107" s="154">
        <f>Tabel1[[#This Row],[amount (RWF)]]/Tabel1[[#This Row],[Exchange rate]]</f>
        <v>4.8780487804878048</v>
      </c>
      <c r="J107" s="154">
        <f>Tabel1[[#This Row],[amount (EUR)]]</f>
        <v>4.8780487804878048</v>
      </c>
      <c r="K107" s="43" t="s">
        <v>209</v>
      </c>
      <c r="L107" s="43" t="s">
        <v>356</v>
      </c>
      <c r="M107" s="11" t="s">
        <v>70</v>
      </c>
    </row>
    <row r="108" spans="1:13" ht="15" customHeight="1" x14ac:dyDescent="0.25">
      <c r="A108" s="146" t="s">
        <v>499</v>
      </c>
      <c r="B108" s="45">
        <v>44009</v>
      </c>
      <c r="C108" s="45">
        <v>39162</v>
      </c>
      <c r="D108" s="42" t="s">
        <v>500</v>
      </c>
      <c r="E108" s="40" t="s">
        <v>501</v>
      </c>
      <c r="F108" s="40" t="s">
        <v>502</v>
      </c>
      <c r="G108" s="47">
        <v>40000</v>
      </c>
      <c r="H108" s="150">
        <v>1025</v>
      </c>
      <c r="I108" s="154">
        <f>Tabel1[[#This Row],[amount (RWF)]]/Tabel1[[#This Row],[Exchange rate]]</f>
        <v>39.024390243902438</v>
      </c>
      <c r="J108" s="154">
        <f>Tabel1[[#This Row],[amount (EUR)]]</f>
        <v>39.024390243902438</v>
      </c>
      <c r="K108" s="43" t="s">
        <v>209</v>
      </c>
      <c r="L108" s="43" t="s">
        <v>356</v>
      </c>
      <c r="M108" s="11" t="s">
        <v>72</v>
      </c>
    </row>
    <row r="109" spans="1:13" ht="25.5" customHeight="1" x14ac:dyDescent="0.25">
      <c r="A109" s="146" t="s">
        <v>503</v>
      </c>
      <c r="B109" s="45">
        <v>43893</v>
      </c>
      <c r="C109" s="40" t="s">
        <v>504</v>
      </c>
      <c r="D109" s="42" t="s">
        <v>505</v>
      </c>
      <c r="E109" s="40" t="s">
        <v>506</v>
      </c>
      <c r="F109" s="40" t="s">
        <v>502</v>
      </c>
      <c r="G109" s="47">
        <v>80000</v>
      </c>
      <c r="H109" s="150">
        <v>1025</v>
      </c>
      <c r="I109" s="154">
        <f>Tabel1[[#This Row],[amount (RWF)]]/Tabel1[[#This Row],[Exchange rate]]</f>
        <v>78.048780487804876</v>
      </c>
      <c r="J109" s="154">
        <f>Tabel1[[#This Row],[amount (EUR)]]</f>
        <v>78.048780487804876</v>
      </c>
      <c r="K109" s="43" t="s">
        <v>209</v>
      </c>
      <c r="L109" s="43" t="s">
        <v>356</v>
      </c>
      <c r="M109" s="11" t="s">
        <v>72</v>
      </c>
    </row>
    <row r="110" spans="1:13" ht="25.5" customHeight="1" x14ac:dyDescent="0.25">
      <c r="A110" s="146" t="s">
        <v>507</v>
      </c>
      <c r="B110" s="45">
        <v>43876</v>
      </c>
      <c r="C110" s="40" t="s">
        <v>508</v>
      </c>
      <c r="D110" s="42" t="s">
        <v>509</v>
      </c>
      <c r="E110" s="40" t="s">
        <v>510</v>
      </c>
      <c r="F110" s="40" t="s">
        <v>502</v>
      </c>
      <c r="G110" s="47">
        <v>30000</v>
      </c>
      <c r="H110" s="150">
        <v>1025</v>
      </c>
      <c r="I110" s="154">
        <f>Tabel1[[#This Row],[amount (RWF)]]/Tabel1[[#This Row],[Exchange rate]]</f>
        <v>29.26829268292683</v>
      </c>
      <c r="J110" s="154">
        <f>Tabel1[[#This Row],[amount (EUR)]]</f>
        <v>29.26829268292683</v>
      </c>
      <c r="K110" s="43" t="s">
        <v>209</v>
      </c>
      <c r="L110" s="43" t="s">
        <v>356</v>
      </c>
      <c r="M110" s="11" t="s">
        <v>72</v>
      </c>
    </row>
    <row r="111" spans="1:13" ht="25.5" customHeight="1" x14ac:dyDescent="0.25">
      <c r="A111" s="146" t="s">
        <v>511</v>
      </c>
      <c r="B111" s="45">
        <v>43913</v>
      </c>
      <c r="C111" s="40" t="s">
        <v>512</v>
      </c>
      <c r="D111" s="42" t="s">
        <v>513</v>
      </c>
      <c r="E111" s="40" t="s">
        <v>510</v>
      </c>
      <c r="F111" s="40" t="s">
        <v>502</v>
      </c>
      <c r="G111" s="47">
        <v>30000</v>
      </c>
      <c r="H111" s="150">
        <v>1025</v>
      </c>
      <c r="I111" s="154">
        <f>Tabel1[[#This Row],[amount (RWF)]]/Tabel1[[#This Row],[Exchange rate]]</f>
        <v>29.26829268292683</v>
      </c>
      <c r="J111" s="154">
        <f>Tabel1[[#This Row],[amount (EUR)]]</f>
        <v>29.26829268292683</v>
      </c>
      <c r="K111" s="43" t="s">
        <v>209</v>
      </c>
      <c r="L111" s="43" t="s">
        <v>356</v>
      </c>
      <c r="M111" s="11" t="s">
        <v>72</v>
      </c>
    </row>
    <row r="112" spans="1:13" ht="25.5" customHeight="1" x14ac:dyDescent="0.25">
      <c r="A112" s="146" t="s">
        <v>514</v>
      </c>
      <c r="B112" s="45">
        <v>43943</v>
      </c>
      <c r="C112" s="40" t="s">
        <v>515</v>
      </c>
      <c r="D112" s="42" t="s">
        <v>516</v>
      </c>
      <c r="E112" s="40" t="s">
        <v>510</v>
      </c>
      <c r="F112" s="40" t="s">
        <v>502</v>
      </c>
      <c r="G112" s="47">
        <v>30000</v>
      </c>
      <c r="H112" s="150">
        <v>1025</v>
      </c>
      <c r="I112" s="154">
        <f>Tabel1[[#This Row],[amount (RWF)]]/Tabel1[[#This Row],[Exchange rate]]</f>
        <v>29.26829268292683</v>
      </c>
      <c r="J112" s="154">
        <f>Tabel1[[#This Row],[amount (EUR)]]</f>
        <v>29.26829268292683</v>
      </c>
      <c r="K112" s="43" t="s">
        <v>209</v>
      </c>
      <c r="L112" s="43" t="s">
        <v>356</v>
      </c>
      <c r="M112" s="11" t="s">
        <v>72</v>
      </c>
    </row>
    <row r="113" spans="1:13" ht="12.75" customHeight="1" x14ac:dyDescent="0.25">
      <c r="A113" s="146" t="s">
        <v>517</v>
      </c>
      <c r="B113" s="42" t="s">
        <v>491</v>
      </c>
      <c r="C113" s="40"/>
      <c r="D113" s="40"/>
      <c r="E113" s="40"/>
      <c r="F113" s="40"/>
      <c r="G113" s="47"/>
      <c r="H113" s="150">
        <v>1025</v>
      </c>
      <c r="I113" s="154">
        <f>Tabel1[[#This Row],[amount (RWF)]]/Tabel1[[#This Row],[Exchange rate]]</f>
        <v>0</v>
      </c>
      <c r="J113" s="154">
        <f>Tabel1[[#This Row],[amount (EUR)]]</f>
        <v>0</v>
      </c>
      <c r="K113" s="43"/>
      <c r="L113" s="43" t="s">
        <v>491</v>
      </c>
    </row>
    <row r="114" spans="1:13" ht="25.5" customHeight="1" x14ac:dyDescent="0.25">
      <c r="A114" s="146" t="s">
        <v>518</v>
      </c>
      <c r="B114" s="45">
        <v>43975</v>
      </c>
      <c r="C114" s="40" t="s">
        <v>519</v>
      </c>
      <c r="D114" s="42" t="s">
        <v>520</v>
      </c>
      <c r="E114" s="40" t="s">
        <v>510</v>
      </c>
      <c r="F114" s="40" t="s">
        <v>502</v>
      </c>
      <c r="G114" s="47">
        <v>30000</v>
      </c>
      <c r="H114" s="150">
        <v>1025</v>
      </c>
      <c r="I114" s="154">
        <f>Tabel1[[#This Row],[amount (RWF)]]/Tabel1[[#This Row],[Exchange rate]]</f>
        <v>29.26829268292683</v>
      </c>
      <c r="J114" s="154">
        <f>Tabel1[[#This Row],[amount (EUR)]]</f>
        <v>29.26829268292683</v>
      </c>
      <c r="K114" s="43" t="s">
        <v>209</v>
      </c>
      <c r="L114" s="43" t="s">
        <v>356</v>
      </c>
      <c r="M114" s="11" t="s">
        <v>72</v>
      </c>
    </row>
    <row r="115" spans="1:13" ht="12.75" customHeight="1" x14ac:dyDescent="0.25">
      <c r="A115" s="146" t="s">
        <v>521</v>
      </c>
      <c r="B115" s="43" t="s">
        <v>491</v>
      </c>
      <c r="C115" s="40"/>
      <c r="D115" s="42"/>
      <c r="E115" s="40"/>
      <c r="F115" s="40"/>
      <c r="G115" s="47"/>
      <c r="H115" s="150">
        <v>1025</v>
      </c>
      <c r="I115" s="154">
        <f>Tabel1[[#This Row],[amount (RWF)]]/Tabel1[[#This Row],[Exchange rate]]</f>
        <v>0</v>
      </c>
      <c r="J115" s="154">
        <f>Tabel1[[#This Row],[amount (EUR)]]</f>
        <v>0</v>
      </c>
      <c r="K115" s="43"/>
      <c r="L115" s="43" t="s">
        <v>491</v>
      </c>
    </row>
    <row r="116" spans="1:13" ht="15" customHeight="1" x14ac:dyDescent="0.25">
      <c r="A116" s="146" t="s">
        <v>522</v>
      </c>
      <c r="B116" s="40" t="s">
        <v>402</v>
      </c>
      <c r="C116" s="40" t="s">
        <v>402</v>
      </c>
      <c r="D116" s="42" t="s">
        <v>523</v>
      </c>
      <c r="E116" s="40" t="s">
        <v>402</v>
      </c>
      <c r="F116" s="40" t="s">
        <v>524</v>
      </c>
      <c r="G116" s="47">
        <v>233000</v>
      </c>
      <c r="H116" s="150">
        <v>1025</v>
      </c>
      <c r="I116" s="154">
        <f>Tabel1[[#This Row],[amount (RWF)]]/Tabel1[[#This Row],[Exchange rate]]</f>
        <v>227.3170731707317</v>
      </c>
      <c r="J116" s="154">
        <f>Tabel1[[#This Row],[amount (EUR)]]</f>
        <v>227.3170731707317</v>
      </c>
      <c r="K116" s="43" t="s">
        <v>209</v>
      </c>
      <c r="L116" s="43" t="s">
        <v>356</v>
      </c>
      <c r="M116" s="11" t="s">
        <v>71</v>
      </c>
    </row>
    <row r="117" spans="1:13" ht="15" customHeight="1" x14ac:dyDescent="0.25">
      <c r="A117" s="146" t="s">
        <v>525</v>
      </c>
      <c r="B117" s="45">
        <v>43907</v>
      </c>
      <c r="C117" s="40">
        <v>1772</v>
      </c>
      <c r="D117" s="42" t="s">
        <v>526</v>
      </c>
      <c r="E117" s="40" t="s">
        <v>527</v>
      </c>
      <c r="F117" s="62" t="s">
        <v>798</v>
      </c>
      <c r="G117" s="47">
        <v>24000</v>
      </c>
      <c r="H117" s="150">
        <v>1025</v>
      </c>
      <c r="I117" s="154">
        <f>Tabel1[[#This Row],[amount (RWF)]]/Tabel1[[#This Row],[Exchange rate]]</f>
        <v>23.414634146341463</v>
      </c>
      <c r="J117" s="154">
        <f>Tabel1[[#This Row],[amount (EUR)]]</f>
        <v>23.414634146341463</v>
      </c>
      <c r="K117" s="43" t="s">
        <v>209</v>
      </c>
      <c r="L117" s="43" t="s">
        <v>356</v>
      </c>
      <c r="M117" s="12" t="s">
        <v>118</v>
      </c>
    </row>
    <row r="118" spans="1:13" ht="15" customHeight="1" x14ac:dyDescent="0.25">
      <c r="A118" s="146" t="s">
        <v>528</v>
      </c>
      <c r="B118" s="45">
        <v>43964</v>
      </c>
      <c r="C118" s="40">
        <v>1786</v>
      </c>
      <c r="D118" s="42" t="s">
        <v>529</v>
      </c>
      <c r="E118" s="40" t="s">
        <v>527</v>
      </c>
      <c r="F118" s="62" t="s">
        <v>798</v>
      </c>
      <c r="G118" s="47">
        <v>70000</v>
      </c>
      <c r="H118" s="150">
        <v>1025</v>
      </c>
      <c r="I118" s="154">
        <f>Tabel1[[#This Row],[amount (RWF)]]/Tabel1[[#This Row],[Exchange rate]]</f>
        <v>68.292682926829272</v>
      </c>
      <c r="J118" s="154">
        <f>Tabel1[[#This Row],[amount (EUR)]]</f>
        <v>68.292682926829272</v>
      </c>
      <c r="K118" s="43" t="s">
        <v>209</v>
      </c>
      <c r="L118" s="43" t="s">
        <v>356</v>
      </c>
      <c r="M118" s="12" t="s">
        <v>118</v>
      </c>
    </row>
    <row r="119" spans="1:13" ht="15" customHeight="1" x14ac:dyDescent="0.25">
      <c r="A119" s="146" t="s">
        <v>530</v>
      </c>
      <c r="B119" s="45">
        <v>43966</v>
      </c>
      <c r="C119" s="40">
        <v>743</v>
      </c>
      <c r="D119" s="42" t="s">
        <v>531</v>
      </c>
      <c r="E119" s="40" t="s">
        <v>527</v>
      </c>
      <c r="F119" s="62" t="s">
        <v>798</v>
      </c>
      <c r="G119" s="47">
        <v>24000</v>
      </c>
      <c r="H119" s="150">
        <v>1025</v>
      </c>
      <c r="I119" s="154">
        <f>Tabel1[[#This Row],[amount (RWF)]]/Tabel1[[#This Row],[Exchange rate]]</f>
        <v>23.414634146341463</v>
      </c>
      <c r="J119" s="154">
        <f>Tabel1[[#This Row],[amount (EUR)]]</f>
        <v>23.414634146341463</v>
      </c>
      <c r="K119" s="43" t="s">
        <v>209</v>
      </c>
      <c r="L119" s="43" t="s">
        <v>356</v>
      </c>
      <c r="M119" s="12" t="s">
        <v>118</v>
      </c>
    </row>
    <row r="120" spans="1:13" ht="15" customHeight="1" x14ac:dyDescent="0.25">
      <c r="A120" s="146" t="s">
        <v>532</v>
      </c>
      <c r="B120" s="45">
        <v>43966</v>
      </c>
      <c r="C120" s="40">
        <v>744</v>
      </c>
      <c r="D120" s="42" t="s">
        <v>531</v>
      </c>
      <c r="E120" s="40" t="s">
        <v>527</v>
      </c>
      <c r="F120" s="62" t="s">
        <v>798</v>
      </c>
      <c r="G120" s="47">
        <v>24000</v>
      </c>
      <c r="H120" s="150">
        <v>1025</v>
      </c>
      <c r="I120" s="154">
        <f>Tabel1[[#This Row],[amount (RWF)]]/Tabel1[[#This Row],[Exchange rate]]</f>
        <v>23.414634146341463</v>
      </c>
      <c r="J120" s="154">
        <f>Tabel1[[#This Row],[amount (EUR)]]</f>
        <v>23.414634146341463</v>
      </c>
      <c r="K120" s="43" t="s">
        <v>209</v>
      </c>
      <c r="L120" s="43" t="s">
        <v>356</v>
      </c>
      <c r="M120" s="12" t="s">
        <v>118</v>
      </c>
    </row>
    <row r="121" spans="1:13" ht="25.5" customHeight="1" x14ac:dyDescent="0.25">
      <c r="A121" s="146" t="s">
        <v>533</v>
      </c>
      <c r="B121" s="45">
        <v>44029</v>
      </c>
      <c r="C121" s="40"/>
      <c r="D121" s="42" t="s">
        <v>534</v>
      </c>
      <c r="E121" s="43" t="s">
        <v>209</v>
      </c>
      <c r="F121" s="49" t="s">
        <v>153</v>
      </c>
      <c r="G121" s="47">
        <v>4262250</v>
      </c>
      <c r="H121" s="150">
        <v>1025</v>
      </c>
      <c r="I121" s="154">
        <f>Tabel1[[#This Row],[amount (RWF)]]/Tabel1[[#This Row],[Exchange rate]]</f>
        <v>4158.292682926829</v>
      </c>
      <c r="J121" s="154">
        <f>Tabel1[[#This Row],[amount (EUR)]]</f>
        <v>4158.292682926829</v>
      </c>
      <c r="K121" s="43" t="s">
        <v>209</v>
      </c>
      <c r="L121" s="43" t="s">
        <v>356</v>
      </c>
      <c r="M121" s="12" t="s">
        <v>115</v>
      </c>
    </row>
    <row r="122" spans="1:13" ht="25" x14ac:dyDescent="0.25">
      <c r="A122" s="146" t="s">
        <v>535</v>
      </c>
      <c r="B122" s="45">
        <v>44029</v>
      </c>
      <c r="C122" s="40"/>
      <c r="D122" s="42" t="s">
        <v>536</v>
      </c>
      <c r="E122" s="43" t="s">
        <v>209</v>
      </c>
      <c r="F122" s="40" t="s">
        <v>341</v>
      </c>
      <c r="G122" s="47">
        <v>4262250</v>
      </c>
      <c r="H122" s="150">
        <v>1025</v>
      </c>
      <c r="I122" s="154">
        <f>Tabel1[[#This Row],[amount (RWF)]]/Tabel1[[#This Row],[Exchange rate]]</f>
        <v>4158.292682926829</v>
      </c>
      <c r="J122" s="154">
        <f>Tabel1[[#This Row],[amount (EUR)]]</f>
        <v>4158.292682926829</v>
      </c>
      <c r="K122" s="43" t="s">
        <v>319</v>
      </c>
      <c r="L122" s="43" t="s">
        <v>356</v>
      </c>
      <c r="M122" s="12" t="s">
        <v>100</v>
      </c>
    </row>
    <row r="123" spans="1:13" ht="15" customHeight="1" x14ac:dyDescent="0.25">
      <c r="A123" s="146" t="s">
        <v>537</v>
      </c>
      <c r="B123" s="45">
        <v>43885</v>
      </c>
      <c r="C123" s="40" t="s">
        <v>538</v>
      </c>
      <c r="D123" s="42" t="s">
        <v>539</v>
      </c>
      <c r="E123" s="40" t="s">
        <v>267</v>
      </c>
      <c r="F123" s="40" t="s">
        <v>210</v>
      </c>
      <c r="G123" s="47">
        <v>239900</v>
      </c>
      <c r="H123" s="150">
        <v>1025</v>
      </c>
      <c r="I123" s="154">
        <f>Tabel1[[#This Row],[amount (RWF)]]/Tabel1[[#This Row],[Exchange rate]]</f>
        <v>234.04878048780489</v>
      </c>
      <c r="J123" s="154">
        <f>Tabel1[[#This Row],[amount (EUR)]]</f>
        <v>234.04878048780489</v>
      </c>
      <c r="K123" s="43" t="s">
        <v>211</v>
      </c>
      <c r="L123" s="47" t="s">
        <v>356</v>
      </c>
      <c r="M123" s="12" t="s">
        <v>42</v>
      </c>
    </row>
    <row r="124" spans="1:13" ht="15" customHeight="1" x14ac:dyDescent="0.25">
      <c r="A124" s="146" t="s">
        <v>540</v>
      </c>
      <c r="B124" s="45">
        <v>43914</v>
      </c>
      <c r="C124" s="40" t="s">
        <v>541</v>
      </c>
      <c r="D124" s="42" t="s">
        <v>542</v>
      </c>
      <c r="E124" s="40" t="s">
        <v>267</v>
      </c>
      <c r="F124" s="40" t="s">
        <v>210</v>
      </c>
      <c r="G124" s="47">
        <v>239900</v>
      </c>
      <c r="H124" s="150">
        <v>1025</v>
      </c>
      <c r="I124" s="154">
        <f>Tabel1[[#This Row],[amount (RWF)]]/Tabel1[[#This Row],[Exchange rate]]</f>
        <v>234.04878048780489</v>
      </c>
      <c r="J124" s="154">
        <f>Tabel1[[#This Row],[amount (EUR)]]</f>
        <v>234.04878048780489</v>
      </c>
      <c r="K124" s="43" t="s">
        <v>211</v>
      </c>
      <c r="L124" s="47" t="s">
        <v>356</v>
      </c>
      <c r="M124" s="12" t="s">
        <v>42</v>
      </c>
    </row>
    <row r="125" spans="1:13" ht="15" customHeight="1" x14ac:dyDescent="0.25">
      <c r="A125" s="146" t="s">
        <v>543</v>
      </c>
      <c r="B125" s="45">
        <v>43945</v>
      </c>
      <c r="C125" s="40" t="s">
        <v>544</v>
      </c>
      <c r="D125" s="42" t="s">
        <v>545</v>
      </c>
      <c r="E125" s="40" t="s">
        <v>267</v>
      </c>
      <c r="F125" s="40" t="s">
        <v>210</v>
      </c>
      <c r="G125" s="47">
        <v>239900</v>
      </c>
      <c r="H125" s="150">
        <v>1025</v>
      </c>
      <c r="I125" s="154">
        <f>Tabel1[[#This Row],[amount (RWF)]]/Tabel1[[#This Row],[Exchange rate]]</f>
        <v>234.04878048780489</v>
      </c>
      <c r="J125" s="154">
        <f>Tabel1[[#This Row],[amount (EUR)]]</f>
        <v>234.04878048780489</v>
      </c>
      <c r="K125" s="43" t="s">
        <v>211</v>
      </c>
      <c r="L125" s="47" t="s">
        <v>356</v>
      </c>
      <c r="M125" s="12" t="s">
        <v>42</v>
      </c>
    </row>
    <row r="126" spans="1:13" ht="15" customHeight="1" x14ac:dyDescent="0.25">
      <c r="A126" s="146" t="s">
        <v>546</v>
      </c>
      <c r="B126" s="45">
        <v>43975</v>
      </c>
      <c r="C126" s="40" t="s">
        <v>547</v>
      </c>
      <c r="D126" s="42" t="s">
        <v>548</v>
      </c>
      <c r="E126" s="40" t="s">
        <v>267</v>
      </c>
      <c r="F126" s="40" t="s">
        <v>210</v>
      </c>
      <c r="G126" s="47">
        <v>239900</v>
      </c>
      <c r="H126" s="150">
        <v>1025</v>
      </c>
      <c r="I126" s="154">
        <f>Tabel1[[#This Row],[amount (RWF)]]/Tabel1[[#This Row],[Exchange rate]]</f>
        <v>234.04878048780489</v>
      </c>
      <c r="J126" s="154">
        <f>Tabel1[[#This Row],[amount (EUR)]]</f>
        <v>234.04878048780489</v>
      </c>
      <c r="K126" s="43" t="s">
        <v>211</v>
      </c>
      <c r="L126" s="47" t="s">
        <v>356</v>
      </c>
      <c r="M126" s="12" t="s">
        <v>42</v>
      </c>
    </row>
    <row r="127" spans="1:13" ht="15" customHeight="1" x14ac:dyDescent="0.25">
      <c r="A127" s="146" t="s">
        <v>549</v>
      </c>
      <c r="B127" s="45">
        <v>44006</v>
      </c>
      <c r="C127" s="40" t="s">
        <v>550</v>
      </c>
      <c r="D127" s="42" t="s">
        <v>551</v>
      </c>
      <c r="E127" s="40" t="s">
        <v>267</v>
      </c>
      <c r="F127" s="40" t="s">
        <v>210</v>
      </c>
      <c r="G127" s="47">
        <v>239900</v>
      </c>
      <c r="H127" s="150">
        <v>1025</v>
      </c>
      <c r="I127" s="154">
        <f>Tabel1[[#This Row],[amount (RWF)]]/Tabel1[[#This Row],[Exchange rate]]</f>
        <v>234.04878048780489</v>
      </c>
      <c r="J127" s="154">
        <f>Tabel1[[#This Row],[amount (EUR)]]</f>
        <v>234.04878048780489</v>
      </c>
      <c r="K127" s="43" t="s">
        <v>211</v>
      </c>
      <c r="L127" s="47" t="s">
        <v>356</v>
      </c>
      <c r="M127" s="12" t="s">
        <v>42</v>
      </c>
    </row>
    <row r="128" spans="1:13" ht="15" customHeight="1" x14ac:dyDescent="0.25">
      <c r="A128" s="146" t="s">
        <v>552</v>
      </c>
      <c r="B128" s="45">
        <v>44036</v>
      </c>
      <c r="C128" s="40" t="s">
        <v>402</v>
      </c>
      <c r="D128" s="42" t="s">
        <v>553</v>
      </c>
      <c r="E128" s="40" t="s">
        <v>267</v>
      </c>
      <c r="F128" s="40" t="s">
        <v>210</v>
      </c>
      <c r="G128" s="47">
        <v>239900</v>
      </c>
      <c r="H128" s="150">
        <v>1025</v>
      </c>
      <c r="I128" s="154">
        <f>Tabel1[[#This Row],[amount (RWF)]]/Tabel1[[#This Row],[Exchange rate]]</f>
        <v>234.04878048780489</v>
      </c>
      <c r="J128" s="154">
        <f>Tabel1[[#This Row],[amount (EUR)]]</f>
        <v>234.04878048780489</v>
      </c>
      <c r="K128" s="43" t="s">
        <v>211</v>
      </c>
      <c r="L128" s="43" t="s">
        <v>356</v>
      </c>
      <c r="M128" s="12" t="s">
        <v>42</v>
      </c>
    </row>
    <row r="129" spans="1:13" ht="15" customHeight="1" x14ac:dyDescent="0.25">
      <c r="A129" s="146" t="s">
        <v>554</v>
      </c>
      <c r="B129" s="45">
        <v>43878</v>
      </c>
      <c r="C129" s="40">
        <v>912</v>
      </c>
      <c r="D129" s="42" t="s">
        <v>526</v>
      </c>
      <c r="E129" s="40" t="s">
        <v>555</v>
      </c>
      <c r="F129" s="40" t="s">
        <v>556</v>
      </c>
      <c r="G129" s="47">
        <v>20000</v>
      </c>
      <c r="H129" s="150">
        <v>1025</v>
      </c>
      <c r="I129" s="154">
        <f>Tabel1[[#This Row],[amount (RWF)]]/Tabel1[[#This Row],[Exchange rate]]</f>
        <v>19.512195121951219</v>
      </c>
      <c r="J129" s="154">
        <f>Tabel1[[#This Row],[amount (EUR)]]</f>
        <v>19.512195121951219</v>
      </c>
      <c r="K129" s="43" t="s">
        <v>211</v>
      </c>
      <c r="L129" s="43" t="s">
        <v>356</v>
      </c>
      <c r="M129" s="12" t="s">
        <v>133</v>
      </c>
    </row>
    <row r="130" spans="1:13" ht="15" customHeight="1" x14ac:dyDescent="0.25">
      <c r="A130" s="146" t="s">
        <v>557</v>
      </c>
      <c r="B130" s="45">
        <v>43908</v>
      </c>
      <c r="C130" s="40">
        <v>915</v>
      </c>
      <c r="D130" s="42" t="s">
        <v>558</v>
      </c>
      <c r="E130" s="40" t="s">
        <v>555</v>
      </c>
      <c r="F130" s="40" t="s">
        <v>556</v>
      </c>
      <c r="G130" s="47">
        <v>20000</v>
      </c>
      <c r="H130" s="150">
        <v>1025</v>
      </c>
      <c r="I130" s="154">
        <f>Tabel1[[#This Row],[amount (RWF)]]/Tabel1[[#This Row],[Exchange rate]]</f>
        <v>19.512195121951219</v>
      </c>
      <c r="J130" s="154">
        <f>Tabel1[[#This Row],[amount (EUR)]]</f>
        <v>19.512195121951219</v>
      </c>
      <c r="K130" s="43" t="s">
        <v>211</v>
      </c>
      <c r="L130" s="43" t="s">
        <v>356</v>
      </c>
      <c r="M130" s="12" t="s">
        <v>133</v>
      </c>
    </row>
    <row r="131" spans="1:13" ht="15" customHeight="1" x14ac:dyDescent="0.25">
      <c r="A131" s="146" t="s">
        <v>559</v>
      </c>
      <c r="B131" s="45">
        <v>43939</v>
      </c>
      <c r="C131" s="40">
        <v>915</v>
      </c>
      <c r="D131" s="42" t="s">
        <v>560</v>
      </c>
      <c r="E131" s="40" t="s">
        <v>555</v>
      </c>
      <c r="F131" s="40" t="s">
        <v>556</v>
      </c>
      <c r="G131" s="47">
        <v>20000</v>
      </c>
      <c r="H131" s="150">
        <v>1025</v>
      </c>
      <c r="I131" s="154">
        <f>Tabel1[[#This Row],[amount (RWF)]]/Tabel1[[#This Row],[Exchange rate]]</f>
        <v>19.512195121951219</v>
      </c>
      <c r="J131" s="154">
        <f>Tabel1[[#This Row],[amount (EUR)]]</f>
        <v>19.512195121951219</v>
      </c>
      <c r="K131" s="43" t="s">
        <v>211</v>
      </c>
      <c r="L131" s="43" t="s">
        <v>356</v>
      </c>
      <c r="M131" s="12" t="s">
        <v>133</v>
      </c>
    </row>
    <row r="132" spans="1:13" ht="15" customHeight="1" x14ac:dyDescent="0.25">
      <c r="A132" s="146" t="s">
        <v>561</v>
      </c>
      <c r="B132" s="45">
        <v>43886</v>
      </c>
      <c r="C132" s="40">
        <v>2</v>
      </c>
      <c r="D132" s="42" t="s">
        <v>562</v>
      </c>
      <c r="E132" s="40" t="s">
        <v>563</v>
      </c>
      <c r="F132" s="40" t="s">
        <v>564</v>
      </c>
      <c r="G132" s="47">
        <v>2300</v>
      </c>
      <c r="H132" s="150">
        <v>1025</v>
      </c>
      <c r="I132" s="154">
        <f>Tabel1[[#This Row],[amount (RWF)]]/Tabel1[[#This Row],[Exchange rate]]</f>
        <v>2.2439024390243905</v>
      </c>
      <c r="J132" s="154">
        <f>Tabel1[[#This Row],[amount (EUR)]]</f>
        <v>2.2439024390243905</v>
      </c>
      <c r="K132" s="43" t="s">
        <v>211</v>
      </c>
      <c r="L132" s="43" t="s">
        <v>356</v>
      </c>
      <c r="M132" s="11" t="s">
        <v>137</v>
      </c>
    </row>
    <row r="133" spans="1:13" ht="15" customHeight="1" x14ac:dyDescent="0.25">
      <c r="A133" s="146" t="s">
        <v>565</v>
      </c>
      <c r="B133" s="45">
        <v>43910</v>
      </c>
      <c r="C133" s="54" t="s">
        <v>566</v>
      </c>
      <c r="D133" s="42" t="s">
        <v>562</v>
      </c>
      <c r="E133" s="40" t="s">
        <v>563</v>
      </c>
      <c r="F133" s="40" t="s">
        <v>564</v>
      </c>
      <c r="G133" s="47">
        <v>11700</v>
      </c>
      <c r="H133" s="150">
        <v>1025</v>
      </c>
      <c r="I133" s="154">
        <f>Tabel1[[#This Row],[amount (RWF)]]/Tabel1[[#This Row],[Exchange rate]]</f>
        <v>11.414634146341463</v>
      </c>
      <c r="J133" s="154">
        <f>Tabel1[[#This Row],[amount (EUR)]]</f>
        <v>11.414634146341463</v>
      </c>
      <c r="K133" s="43" t="s">
        <v>211</v>
      </c>
      <c r="L133" s="43" t="s">
        <v>356</v>
      </c>
      <c r="M133" s="11" t="s">
        <v>137</v>
      </c>
    </row>
    <row r="134" spans="1:13" ht="15" customHeight="1" x14ac:dyDescent="0.25">
      <c r="A134" s="146" t="s">
        <v>567</v>
      </c>
      <c r="B134" s="45">
        <v>43965</v>
      </c>
      <c r="C134" s="40" t="s">
        <v>568</v>
      </c>
      <c r="D134" s="42" t="s">
        <v>562</v>
      </c>
      <c r="E134" s="40" t="s">
        <v>569</v>
      </c>
      <c r="F134" s="40" t="s">
        <v>564</v>
      </c>
      <c r="G134" s="47">
        <v>10000</v>
      </c>
      <c r="H134" s="150">
        <v>1025</v>
      </c>
      <c r="I134" s="154">
        <f>Tabel1[[#This Row],[amount (RWF)]]/Tabel1[[#This Row],[Exchange rate]]</f>
        <v>9.7560975609756095</v>
      </c>
      <c r="J134" s="154">
        <f>Tabel1[[#This Row],[amount (EUR)]]</f>
        <v>9.7560975609756095</v>
      </c>
      <c r="K134" s="43" t="s">
        <v>211</v>
      </c>
      <c r="L134" s="43" t="s">
        <v>356</v>
      </c>
      <c r="M134" s="11" t="s">
        <v>137</v>
      </c>
    </row>
    <row r="135" spans="1:13" ht="15" customHeight="1" x14ac:dyDescent="0.25">
      <c r="A135" s="146" t="s">
        <v>570</v>
      </c>
      <c r="B135" s="45">
        <v>43983</v>
      </c>
      <c r="C135" s="40">
        <v>1450234</v>
      </c>
      <c r="D135" s="42" t="s">
        <v>562</v>
      </c>
      <c r="E135" s="40" t="s">
        <v>571</v>
      </c>
      <c r="F135" s="40" t="s">
        <v>564</v>
      </c>
      <c r="G135" s="47">
        <v>10000</v>
      </c>
      <c r="H135" s="150">
        <v>1025</v>
      </c>
      <c r="I135" s="154">
        <f>Tabel1[[#This Row],[amount (RWF)]]/Tabel1[[#This Row],[Exchange rate]]</f>
        <v>9.7560975609756095</v>
      </c>
      <c r="J135" s="154">
        <f>Tabel1[[#This Row],[amount (EUR)]]</f>
        <v>9.7560975609756095</v>
      </c>
      <c r="K135" s="43" t="s">
        <v>211</v>
      </c>
      <c r="L135" s="43" t="s">
        <v>356</v>
      </c>
      <c r="M135" s="11" t="s">
        <v>137</v>
      </c>
    </row>
    <row r="136" spans="1:13" ht="25.5" customHeight="1" x14ac:dyDescent="0.25">
      <c r="A136" s="146" t="s">
        <v>572</v>
      </c>
      <c r="B136" s="45">
        <v>44029</v>
      </c>
      <c r="C136" s="40"/>
      <c r="D136" s="42" t="s">
        <v>573</v>
      </c>
      <c r="E136" s="43" t="s">
        <v>209</v>
      </c>
      <c r="F136" s="49" t="s">
        <v>258</v>
      </c>
      <c r="G136" s="47">
        <v>4262250</v>
      </c>
      <c r="H136" s="150">
        <v>1025</v>
      </c>
      <c r="I136" s="154">
        <f>Tabel1[[#This Row],[amount (RWF)]]/Tabel1[[#This Row],[Exchange rate]]</f>
        <v>4158.292682926829</v>
      </c>
      <c r="J136" s="154">
        <f>Tabel1[[#This Row],[amount (EUR)]]</f>
        <v>4158.292682926829</v>
      </c>
      <c r="K136" s="43" t="s">
        <v>211</v>
      </c>
      <c r="L136" s="47" t="s">
        <v>356</v>
      </c>
      <c r="M136" s="11" t="s">
        <v>144</v>
      </c>
    </row>
    <row r="137" spans="1:13" ht="25.5" customHeight="1" x14ac:dyDescent="0.25">
      <c r="A137" s="146" t="s">
        <v>574</v>
      </c>
      <c r="B137" s="40"/>
      <c r="C137" s="40"/>
      <c r="D137" s="52" t="s">
        <v>575</v>
      </c>
      <c r="E137" s="49"/>
      <c r="F137" s="49"/>
      <c r="G137" s="47"/>
      <c r="H137" s="150">
        <v>1025</v>
      </c>
      <c r="I137" s="154">
        <f>Tabel1[[#This Row],[amount (RWF)]]/Tabel1[[#This Row],[Exchange rate]]</f>
        <v>0</v>
      </c>
      <c r="J137" s="154">
        <f>Tabel1[[#This Row],[amount (EUR)]]</f>
        <v>0</v>
      </c>
      <c r="K137" s="47" t="s">
        <v>209</v>
      </c>
      <c r="L137" s="43" t="s">
        <v>356</v>
      </c>
      <c r="M137" s="12" t="s">
        <v>115</v>
      </c>
    </row>
    <row r="138" spans="1:13" ht="25.5" customHeight="1" x14ac:dyDescent="0.25">
      <c r="A138" s="146" t="s">
        <v>576</v>
      </c>
      <c r="B138" s="40"/>
      <c r="C138" s="40"/>
      <c r="D138" s="52" t="s">
        <v>577</v>
      </c>
      <c r="E138" s="49"/>
      <c r="F138" s="49"/>
      <c r="G138" s="47"/>
      <c r="H138" s="150">
        <v>1025</v>
      </c>
      <c r="I138" s="154">
        <f>Tabel1[[#This Row],[amount (RWF)]]/Tabel1[[#This Row],[Exchange rate]]</f>
        <v>0</v>
      </c>
      <c r="J138" s="154">
        <f>Tabel1[[#This Row],[amount (EUR)]]</f>
        <v>0</v>
      </c>
      <c r="K138" s="47" t="s">
        <v>209</v>
      </c>
      <c r="L138" s="43" t="s">
        <v>356</v>
      </c>
      <c r="M138" s="12" t="s">
        <v>115</v>
      </c>
    </row>
    <row r="139" spans="1:13" ht="25.5" customHeight="1" x14ac:dyDescent="0.25">
      <c r="A139" s="146" t="s">
        <v>578</v>
      </c>
      <c r="B139" s="40"/>
      <c r="C139" s="40"/>
      <c r="D139" s="52" t="s">
        <v>579</v>
      </c>
      <c r="E139" s="49"/>
      <c r="F139" s="49"/>
      <c r="G139" s="47"/>
      <c r="H139" s="150">
        <v>1025</v>
      </c>
      <c r="I139" s="154">
        <f>Tabel1[[#This Row],[amount (RWF)]]/Tabel1[[#This Row],[Exchange rate]]</f>
        <v>0</v>
      </c>
      <c r="J139" s="154">
        <f>Tabel1[[#This Row],[amount (EUR)]]</f>
        <v>0</v>
      </c>
      <c r="K139" s="47" t="s">
        <v>209</v>
      </c>
      <c r="L139" s="43" t="s">
        <v>356</v>
      </c>
      <c r="M139" s="12" t="s">
        <v>115</v>
      </c>
    </row>
    <row r="140" spans="1:13" ht="15" customHeight="1" x14ac:dyDescent="0.25">
      <c r="A140" s="146" t="s">
        <v>580</v>
      </c>
      <c r="B140" s="45">
        <v>43905</v>
      </c>
      <c r="C140" s="40" t="s">
        <v>581</v>
      </c>
      <c r="D140" s="52" t="s">
        <v>582</v>
      </c>
      <c r="E140" s="49" t="s">
        <v>583</v>
      </c>
      <c r="F140" s="49" t="s">
        <v>584</v>
      </c>
      <c r="G140" s="47">
        <v>266800</v>
      </c>
      <c r="H140" s="150">
        <v>1025</v>
      </c>
      <c r="I140" s="154">
        <f>Tabel1[[#This Row],[amount (RWF)]]/Tabel1[[#This Row],[Exchange rate]]</f>
        <v>260.29268292682929</v>
      </c>
      <c r="J140" s="154">
        <f>Tabel1[[#This Row],[amount (EUR)]]</f>
        <v>260.29268292682929</v>
      </c>
      <c r="K140" s="47" t="s">
        <v>319</v>
      </c>
      <c r="L140" s="47" t="s">
        <v>212</v>
      </c>
      <c r="M140" s="12" t="s">
        <v>104</v>
      </c>
    </row>
    <row r="141" spans="1:13" ht="15" customHeight="1" x14ac:dyDescent="0.25">
      <c r="A141" s="146" t="s">
        <v>585</v>
      </c>
      <c r="B141" s="40" t="s">
        <v>586</v>
      </c>
      <c r="C141" s="40"/>
      <c r="D141" s="52" t="s">
        <v>587</v>
      </c>
      <c r="E141" s="49" t="s">
        <v>555</v>
      </c>
      <c r="F141" s="49" t="s">
        <v>1061</v>
      </c>
      <c r="G141" s="47">
        <v>384000</v>
      </c>
      <c r="H141" s="150">
        <v>1025</v>
      </c>
      <c r="I141" s="154">
        <f>Tabel1[[#This Row],[amount (RWF)]]/Tabel1[[#This Row],[Exchange rate]]</f>
        <v>374.63414634146341</v>
      </c>
      <c r="J141" s="154">
        <f>Tabel1[[#This Row],[amount (EUR)]]</f>
        <v>374.63414634146341</v>
      </c>
      <c r="K141" s="47" t="s">
        <v>319</v>
      </c>
      <c r="L141" s="47" t="s">
        <v>212</v>
      </c>
      <c r="M141" s="11" t="s">
        <v>81</v>
      </c>
    </row>
    <row r="142" spans="1:13" ht="15" customHeight="1" x14ac:dyDescent="0.25">
      <c r="A142" s="146" t="s">
        <v>588</v>
      </c>
      <c r="B142" s="45">
        <v>43951</v>
      </c>
      <c r="C142" s="45" t="s">
        <v>589</v>
      </c>
      <c r="D142" s="52" t="s">
        <v>590</v>
      </c>
      <c r="E142" s="49" t="s">
        <v>591</v>
      </c>
      <c r="F142" s="60" t="s">
        <v>931</v>
      </c>
      <c r="G142" s="47">
        <v>30000</v>
      </c>
      <c r="H142" s="150">
        <v>1025</v>
      </c>
      <c r="I142" s="154">
        <f>Tabel1[[#This Row],[amount (RWF)]]/Tabel1[[#This Row],[Exchange rate]]</f>
        <v>29.26829268292683</v>
      </c>
      <c r="J142" s="154">
        <f>Tabel1[[#This Row],[amount (EUR)]]</f>
        <v>29.26829268292683</v>
      </c>
      <c r="K142" s="47" t="s">
        <v>319</v>
      </c>
      <c r="L142" s="47" t="s">
        <v>212</v>
      </c>
      <c r="M142" s="11" t="s">
        <v>80</v>
      </c>
    </row>
    <row r="143" spans="1:13" ht="15" customHeight="1" x14ac:dyDescent="0.25">
      <c r="A143" s="146" t="s">
        <v>592</v>
      </c>
      <c r="B143" s="45">
        <v>43972</v>
      </c>
      <c r="C143" s="40" t="s">
        <v>593</v>
      </c>
      <c r="D143" s="52" t="s">
        <v>594</v>
      </c>
      <c r="E143" s="49" t="s">
        <v>595</v>
      </c>
      <c r="F143" s="49" t="s">
        <v>596</v>
      </c>
      <c r="G143" s="47">
        <v>350000</v>
      </c>
      <c r="H143" s="150">
        <v>1025</v>
      </c>
      <c r="I143" s="154">
        <f>Tabel1[[#This Row],[amount (RWF)]]/Tabel1[[#This Row],[Exchange rate]]</f>
        <v>341.46341463414632</v>
      </c>
      <c r="J143" s="154">
        <f>Tabel1[[#This Row],[amount (EUR)]]</f>
        <v>341.46341463414632</v>
      </c>
      <c r="K143" s="47" t="s">
        <v>319</v>
      </c>
      <c r="L143" s="47" t="s">
        <v>212</v>
      </c>
      <c r="M143" s="11" t="s">
        <v>82</v>
      </c>
    </row>
    <row r="144" spans="1:13" ht="15" customHeight="1" x14ac:dyDescent="0.25">
      <c r="A144" s="146" t="s">
        <v>597</v>
      </c>
      <c r="B144" s="45">
        <v>44033</v>
      </c>
      <c r="C144" s="40">
        <v>1835</v>
      </c>
      <c r="D144" s="42" t="s">
        <v>598</v>
      </c>
      <c r="E144" s="40" t="s">
        <v>527</v>
      </c>
      <c r="F144" s="62" t="s">
        <v>798</v>
      </c>
      <c r="G144" s="47">
        <v>90000</v>
      </c>
      <c r="H144" s="150">
        <v>1025</v>
      </c>
      <c r="I144" s="154">
        <f>Tabel1[[#This Row],[amount (RWF)]]/Tabel1[[#This Row],[Exchange rate]]</f>
        <v>87.804878048780495</v>
      </c>
      <c r="J144" s="154">
        <f>Tabel1[[#This Row],[amount (EUR)]]</f>
        <v>87.804878048780495</v>
      </c>
      <c r="K144" s="43" t="s">
        <v>209</v>
      </c>
      <c r="L144" s="43" t="s">
        <v>356</v>
      </c>
      <c r="M144" s="12" t="s">
        <v>118</v>
      </c>
    </row>
    <row r="145" spans="1:13" ht="15" customHeight="1" x14ac:dyDescent="0.25">
      <c r="A145" s="146" t="s">
        <v>599</v>
      </c>
      <c r="B145" s="45">
        <v>43878</v>
      </c>
      <c r="C145" s="40"/>
      <c r="D145" s="42" t="s">
        <v>600</v>
      </c>
      <c r="E145" s="40" t="s">
        <v>555</v>
      </c>
      <c r="F145" s="40" t="s">
        <v>556</v>
      </c>
      <c r="G145" s="47">
        <v>20000</v>
      </c>
      <c r="H145" s="150">
        <v>1025</v>
      </c>
      <c r="I145" s="154">
        <f>Tabel1[[#This Row],[amount (RWF)]]/Tabel1[[#This Row],[Exchange rate]]</f>
        <v>19.512195121951219</v>
      </c>
      <c r="J145" s="154">
        <f>Tabel1[[#This Row],[amount (EUR)]]</f>
        <v>19.512195121951219</v>
      </c>
      <c r="K145" s="43" t="s">
        <v>211</v>
      </c>
      <c r="L145" s="43" t="s">
        <v>356</v>
      </c>
      <c r="M145" s="12" t="s">
        <v>133</v>
      </c>
    </row>
    <row r="146" spans="1:13" ht="15" customHeight="1" x14ac:dyDescent="0.25">
      <c r="A146" s="146" t="s">
        <v>601</v>
      </c>
      <c r="B146" s="45">
        <v>43908</v>
      </c>
      <c r="C146" s="40"/>
      <c r="D146" s="42" t="s">
        <v>602</v>
      </c>
      <c r="E146" s="40" t="s">
        <v>555</v>
      </c>
      <c r="F146" s="40" t="s">
        <v>556</v>
      </c>
      <c r="G146" s="47">
        <v>20000</v>
      </c>
      <c r="H146" s="150">
        <v>1025</v>
      </c>
      <c r="I146" s="154">
        <f>Tabel1[[#This Row],[amount (RWF)]]/Tabel1[[#This Row],[Exchange rate]]</f>
        <v>19.512195121951219</v>
      </c>
      <c r="J146" s="154">
        <f>Tabel1[[#This Row],[amount (EUR)]]</f>
        <v>19.512195121951219</v>
      </c>
      <c r="K146" s="43" t="s">
        <v>211</v>
      </c>
      <c r="L146" s="43" t="s">
        <v>356</v>
      </c>
      <c r="M146" s="12" t="s">
        <v>133</v>
      </c>
    </row>
    <row r="147" spans="1:13" ht="15" customHeight="1" x14ac:dyDescent="0.25">
      <c r="A147" s="146" t="s">
        <v>603</v>
      </c>
      <c r="B147" s="45">
        <v>43939</v>
      </c>
      <c r="C147" s="40"/>
      <c r="D147" s="42" t="s">
        <v>604</v>
      </c>
      <c r="E147" s="40" t="s">
        <v>555</v>
      </c>
      <c r="F147" s="40" t="s">
        <v>556</v>
      </c>
      <c r="G147" s="47">
        <v>20000</v>
      </c>
      <c r="H147" s="150">
        <v>1025</v>
      </c>
      <c r="I147" s="154">
        <f>Tabel1[[#This Row],[amount (RWF)]]/Tabel1[[#This Row],[Exchange rate]]</f>
        <v>19.512195121951219</v>
      </c>
      <c r="J147" s="154">
        <f>Tabel1[[#This Row],[amount (EUR)]]</f>
        <v>19.512195121951219</v>
      </c>
      <c r="K147" s="43" t="s">
        <v>211</v>
      </c>
      <c r="L147" s="43" t="s">
        <v>356</v>
      </c>
      <c r="M147" s="12" t="s">
        <v>133</v>
      </c>
    </row>
    <row r="148" spans="1:13" ht="25.5" customHeight="1" x14ac:dyDescent="0.25">
      <c r="A148" s="146" t="s">
        <v>605</v>
      </c>
      <c r="B148" s="49"/>
      <c r="C148" s="49"/>
      <c r="D148" s="42" t="s">
        <v>606</v>
      </c>
      <c r="E148" s="49"/>
      <c r="F148" s="163" t="s">
        <v>1060</v>
      </c>
      <c r="G148" s="47">
        <v>47000</v>
      </c>
      <c r="H148" s="150">
        <v>1025</v>
      </c>
      <c r="I148" s="154">
        <f>Tabel1[[#This Row],[amount (RWF)]]/Tabel1[[#This Row],[Exchange rate]]</f>
        <v>45.853658536585364</v>
      </c>
      <c r="J148" s="154">
        <f>Tabel1[[#This Row],[amount (EUR)]]</f>
        <v>45.853658536585364</v>
      </c>
      <c r="K148" s="43" t="s">
        <v>319</v>
      </c>
      <c r="L148" s="43" t="s">
        <v>1018</v>
      </c>
      <c r="M148" s="11" t="s">
        <v>78</v>
      </c>
    </row>
    <row r="149" spans="1:13" ht="15" customHeight="1" x14ac:dyDescent="0.25">
      <c r="A149" s="147" t="s">
        <v>607</v>
      </c>
      <c r="B149" s="55">
        <v>44032</v>
      </c>
      <c r="C149" s="49">
        <v>3914</v>
      </c>
      <c r="D149" s="52"/>
      <c r="E149" s="49" t="s">
        <v>608</v>
      </c>
      <c r="F149" s="49" t="s">
        <v>609</v>
      </c>
      <c r="G149" s="47">
        <v>30000</v>
      </c>
      <c r="H149" s="150">
        <v>1025</v>
      </c>
      <c r="I149" s="154">
        <f>Tabel1[[#This Row],[amount (RWF)]]/Tabel1[[#This Row],[Exchange rate]]</f>
        <v>29.26829268292683</v>
      </c>
      <c r="J149" s="154">
        <f>Tabel1[[#This Row],[amount (EUR)]]</f>
        <v>29.26829268292683</v>
      </c>
      <c r="K149" s="43" t="s">
        <v>211</v>
      </c>
      <c r="L149" s="47" t="s">
        <v>356</v>
      </c>
      <c r="M149" s="11" t="s">
        <v>137</v>
      </c>
    </row>
    <row r="150" spans="1:13" ht="25.5" customHeight="1" x14ac:dyDescent="0.25">
      <c r="A150" s="147" t="s">
        <v>610</v>
      </c>
      <c r="B150" s="55">
        <v>44081</v>
      </c>
      <c r="C150" s="49"/>
      <c r="D150" s="52" t="s">
        <v>611</v>
      </c>
      <c r="E150" s="49" t="s">
        <v>209</v>
      </c>
      <c r="F150" s="49" t="s">
        <v>609</v>
      </c>
      <c r="G150" s="47">
        <v>34000</v>
      </c>
      <c r="H150" s="150">
        <v>1025</v>
      </c>
      <c r="I150" s="154">
        <f>Tabel1[[#This Row],[amount (RWF)]]/Tabel1[[#This Row],[Exchange rate]]</f>
        <v>33.170731707317074</v>
      </c>
      <c r="J150" s="154">
        <f>Tabel1[[#This Row],[amount (EUR)]]</f>
        <v>33.170731707317074</v>
      </c>
      <c r="K150" s="43" t="s">
        <v>211</v>
      </c>
      <c r="L150" s="47" t="s">
        <v>356</v>
      </c>
      <c r="M150" s="11" t="s">
        <v>137</v>
      </c>
    </row>
    <row r="151" spans="1:13" ht="15" customHeight="1" x14ac:dyDescent="0.25">
      <c r="A151" s="147" t="s">
        <v>612</v>
      </c>
      <c r="B151" s="49"/>
      <c r="C151" s="49"/>
      <c r="D151" s="52" t="s">
        <v>613</v>
      </c>
      <c r="E151" s="49" t="s">
        <v>209</v>
      </c>
      <c r="F151" s="49" t="s">
        <v>614</v>
      </c>
      <c r="G151" s="47">
        <v>977242</v>
      </c>
      <c r="H151" s="150">
        <v>1025</v>
      </c>
      <c r="I151" s="154">
        <f>Tabel1[[#This Row],[amount (RWF)]]/Tabel1[[#This Row],[Exchange rate]]</f>
        <v>953.40682926829265</v>
      </c>
      <c r="J151" s="154">
        <f>Tabel1[[#This Row],[amount (EUR)]]</f>
        <v>953.40682926829265</v>
      </c>
      <c r="K151" s="47" t="s">
        <v>209</v>
      </c>
      <c r="L151" s="47" t="s">
        <v>212</v>
      </c>
      <c r="M151" s="11" t="s">
        <v>76</v>
      </c>
    </row>
    <row r="152" spans="1:13" ht="15" customHeight="1" x14ac:dyDescent="0.35">
      <c r="A152" s="148" t="s">
        <v>231</v>
      </c>
      <c r="B152" s="63">
        <v>44069</v>
      </c>
      <c r="C152" s="62">
        <v>500</v>
      </c>
      <c r="D152" s="64" t="s">
        <v>657</v>
      </c>
      <c r="E152" s="62" t="s">
        <v>267</v>
      </c>
      <c r="F152" s="62" t="s">
        <v>210</v>
      </c>
      <c r="G152" s="65">
        <v>153000</v>
      </c>
      <c r="H152" s="151">
        <v>1126</v>
      </c>
      <c r="I152" s="156">
        <f>Tabel1[[#This Row],[amount (RWF)]]/Tabel1[[#This Row],[Exchange rate]]</f>
        <v>135.87921847246892</v>
      </c>
      <c r="J152" s="156">
        <f>Tabel1[[#This Row],[amount (EUR)]]</f>
        <v>135.87921847246892</v>
      </c>
      <c r="K152" s="66" t="s">
        <v>211</v>
      </c>
      <c r="L152" s="67" t="s">
        <v>356</v>
      </c>
      <c r="M152" s="12" t="s">
        <v>42</v>
      </c>
    </row>
    <row r="153" spans="1:13" ht="15" customHeight="1" x14ac:dyDescent="0.35">
      <c r="A153" s="148" t="s">
        <v>233</v>
      </c>
      <c r="B153" s="63">
        <v>44101</v>
      </c>
      <c r="C153" s="62">
        <v>501</v>
      </c>
      <c r="D153" s="64" t="s">
        <v>658</v>
      </c>
      <c r="E153" s="62" t="s">
        <v>267</v>
      </c>
      <c r="F153" s="62" t="s">
        <v>210</v>
      </c>
      <c r="G153" s="65">
        <v>153000</v>
      </c>
      <c r="H153" s="151">
        <v>1126</v>
      </c>
      <c r="I153" s="156">
        <f>Tabel1[[#This Row],[amount (RWF)]]/Tabel1[[#This Row],[Exchange rate]]</f>
        <v>135.87921847246892</v>
      </c>
      <c r="J153" s="156">
        <f>Tabel1[[#This Row],[amount (EUR)]]</f>
        <v>135.87921847246892</v>
      </c>
      <c r="K153" s="66" t="s">
        <v>211</v>
      </c>
      <c r="L153" s="67" t="s">
        <v>356</v>
      </c>
      <c r="M153" s="12" t="s">
        <v>42</v>
      </c>
    </row>
    <row r="154" spans="1:13" ht="15" customHeight="1" x14ac:dyDescent="0.35">
      <c r="A154" s="148" t="s">
        <v>659</v>
      </c>
      <c r="B154" s="63">
        <v>44132</v>
      </c>
      <c r="C154" s="62">
        <v>502</v>
      </c>
      <c r="D154" s="64" t="s">
        <v>660</v>
      </c>
      <c r="E154" s="62" t="s">
        <v>267</v>
      </c>
      <c r="F154" s="62" t="s">
        <v>210</v>
      </c>
      <c r="G154" s="65">
        <v>153000</v>
      </c>
      <c r="H154" s="151">
        <v>1126</v>
      </c>
      <c r="I154" s="156">
        <f>Tabel1[[#This Row],[amount (RWF)]]/Tabel1[[#This Row],[Exchange rate]]</f>
        <v>135.87921847246892</v>
      </c>
      <c r="J154" s="156">
        <f>Tabel1[[#This Row],[amount (EUR)]]</f>
        <v>135.87921847246892</v>
      </c>
      <c r="K154" s="66" t="s">
        <v>211</v>
      </c>
      <c r="L154" s="67" t="s">
        <v>356</v>
      </c>
      <c r="M154" s="12" t="s">
        <v>42</v>
      </c>
    </row>
    <row r="155" spans="1:13" ht="15" customHeight="1" x14ac:dyDescent="0.35">
      <c r="A155" s="148" t="s">
        <v>661</v>
      </c>
      <c r="B155" s="63">
        <v>44161</v>
      </c>
      <c r="C155" s="62">
        <v>503</v>
      </c>
      <c r="D155" s="64" t="s">
        <v>662</v>
      </c>
      <c r="E155" s="62" t="s">
        <v>267</v>
      </c>
      <c r="F155" s="62" t="s">
        <v>210</v>
      </c>
      <c r="G155" s="65">
        <v>153000</v>
      </c>
      <c r="H155" s="151">
        <v>1126</v>
      </c>
      <c r="I155" s="156">
        <f>Tabel1[[#This Row],[amount (RWF)]]/Tabel1[[#This Row],[Exchange rate]]</f>
        <v>135.87921847246892</v>
      </c>
      <c r="J155" s="156">
        <f>Tabel1[[#This Row],[amount (EUR)]]</f>
        <v>135.87921847246892</v>
      </c>
      <c r="K155" s="66" t="s">
        <v>211</v>
      </c>
      <c r="L155" s="67" t="s">
        <v>356</v>
      </c>
      <c r="M155" s="12" t="s">
        <v>42</v>
      </c>
    </row>
    <row r="156" spans="1:13" ht="15" customHeight="1" x14ac:dyDescent="0.35">
      <c r="A156" s="148" t="s">
        <v>663</v>
      </c>
      <c r="B156" s="63">
        <v>44191</v>
      </c>
      <c r="C156" s="62">
        <v>504</v>
      </c>
      <c r="D156" s="64" t="s">
        <v>664</v>
      </c>
      <c r="E156" s="62" t="s">
        <v>267</v>
      </c>
      <c r="F156" s="62" t="s">
        <v>210</v>
      </c>
      <c r="G156" s="65">
        <v>153000</v>
      </c>
      <c r="H156" s="151">
        <v>1126</v>
      </c>
      <c r="I156" s="156">
        <f>Tabel1[[#This Row],[amount (RWF)]]/Tabel1[[#This Row],[Exchange rate]]</f>
        <v>135.87921847246892</v>
      </c>
      <c r="J156" s="156">
        <f>Tabel1[[#This Row],[amount (EUR)]]</f>
        <v>135.87921847246892</v>
      </c>
      <c r="K156" s="66" t="s">
        <v>211</v>
      </c>
      <c r="L156" s="67" t="s">
        <v>356</v>
      </c>
      <c r="M156" s="12" t="s">
        <v>42</v>
      </c>
    </row>
    <row r="157" spans="1:13" ht="15" customHeight="1" x14ac:dyDescent="0.35">
      <c r="A157" s="148" t="s">
        <v>665</v>
      </c>
      <c r="B157" s="63">
        <v>43850</v>
      </c>
      <c r="C157" s="62">
        <v>505</v>
      </c>
      <c r="D157" s="64" t="s">
        <v>666</v>
      </c>
      <c r="E157" s="62" t="s">
        <v>267</v>
      </c>
      <c r="F157" s="62" t="s">
        <v>210</v>
      </c>
      <c r="G157" s="65">
        <v>153000</v>
      </c>
      <c r="H157" s="151">
        <v>1126</v>
      </c>
      <c r="I157" s="156">
        <f>Tabel1[[#This Row],[amount (RWF)]]/Tabel1[[#This Row],[Exchange rate]]</f>
        <v>135.87921847246892</v>
      </c>
      <c r="J157" s="156">
        <f>Tabel1[[#This Row],[amount (EUR)]]</f>
        <v>135.87921847246892</v>
      </c>
      <c r="K157" s="66" t="s">
        <v>211</v>
      </c>
      <c r="L157" s="67" t="s">
        <v>356</v>
      </c>
      <c r="M157" s="12" t="s">
        <v>42</v>
      </c>
    </row>
    <row r="158" spans="1:13" ht="15" customHeight="1" x14ac:dyDescent="0.35">
      <c r="A158" s="148" t="s">
        <v>667</v>
      </c>
      <c r="B158" s="63">
        <v>44033</v>
      </c>
      <c r="C158" s="62">
        <v>301</v>
      </c>
      <c r="D158" s="68" t="s">
        <v>668</v>
      </c>
      <c r="E158" s="62" t="s">
        <v>555</v>
      </c>
      <c r="F158" s="62" t="s">
        <v>556</v>
      </c>
      <c r="G158" s="65">
        <v>23000</v>
      </c>
      <c r="H158" s="151">
        <v>1126</v>
      </c>
      <c r="I158" s="156">
        <f>Tabel1[[#This Row],[amount (RWF)]]/Tabel1[[#This Row],[Exchange rate]]</f>
        <v>20.426287744227352</v>
      </c>
      <c r="J158" s="156">
        <f>Tabel1[[#This Row],[amount (EUR)]]</f>
        <v>20.426287744227352</v>
      </c>
      <c r="K158" s="66" t="s">
        <v>211</v>
      </c>
      <c r="L158" s="67" t="s">
        <v>356</v>
      </c>
      <c r="M158" s="12" t="s">
        <v>133</v>
      </c>
    </row>
    <row r="159" spans="1:13" ht="15" customHeight="1" x14ac:dyDescent="0.35">
      <c r="A159" s="149" t="s">
        <v>669</v>
      </c>
      <c r="B159" s="69">
        <v>44033</v>
      </c>
      <c r="C159" s="60">
        <v>302</v>
      </c>
      <c r="D159" s="68" t="s">
        <v>670</v>
      </c>
      <c r="E159" s="62" t="s">
        <v>555</v>
      </c>
      <c r="F159" s="62" t="s">
        <v>556</v>
      </c>
      <c r="G159" s="65">
        <v>23000</v>
      </c>
      <c r="H159" s="151">
        <v>1126</v>
      </c>
      <c r="I159" s="156">
        <f>Tabel1[[#This Row],[amount (RWF)]]/Tabel1[[#This Row],[Exchange rate]]</f>
        <v>20.426287744227352</v>
      </c>
      <c r="J159" s="156">
        <f>Tabel1[[#This Row],[amount (EUR)]]</f>
        <v>20.426287744227352</v>
      </c>
      <c r="K159" s="66" t="s">
        <v>211</v>
      </c>
      <c r="L159" s="67" t="s">
        <v>356</v>
      </c>
      <c r="M159" s="12" t="s">
        <v>133</v>
      </c>
    </row>
    <row r="160" spans="1:13" ht="15" customHeight="1" x14ac:dyDescent="0.35">
      <c r="A160" s="149" t="s">
        <v>671</v>
      </c>
      <c r="B160" s="69">
        <v>44033</v>
      </c>
      <c r="C160" s="60">
        <v>3030</v>
      </c>
      <c r="D160" s="68" t="s">
        <v>672</v>
      </c>
      <c r="E160" s="62" t="s">
        <v>555</v>
      </c>
      <c r="F160" s="62" t="s">
        <v>556</v>
      </c>
      <c r="G160" s="65">
        <v>23000</v>
      </c>
      <c r="H160" s="151">
        <v>1126</v>
      </c>
      <c r="I160" s="156">
        <f>Tabel1[[#This Row],[amount (RWF)]]/Tabel1[[#This Row],[Exchange rate]]</f>
        <v>20.426287744227352</v>
      </c>
      <c r="J160" s="156">
        <f>Tabel1[[#This Row],[amount (EUR)]]</f>
        <v>20.426287744227352</v>
      </c>
      <c r="K160" s="66" t="s">
        <v>211</v>
      </c>
      <c r="L160" s="67" t="s">
        <v>356</v>
      </c>
      <c r="M160" s="12" t="s">
        <v>133</v>
      </c>
    </row>
    <row r="161" spans="1:13" ht="15" customHeight="1" x14ac:dyDescent="0.35">
      <c r="A161" s="149" t="s">
        <v>673</v>
      </c>
      <c r="B161" s="69">
        <v>44070</v>
      </c>
      <c r="C161" s="60">
        <v>409</v>
      </c>
      <c r="D161" s="68" t="s">
        <v>674</v>
      </c>
      <c r="E161" s="62" t="s">
        <v>555</v>
      </c>
      <c r="F161" s="62" t="s">
        <v>556</v>
      </c>
      <c r="G161" s="65">
        <v>23000</v>
      </c>
      <c r="H161" s="151">
        <v>1126</v>
      </c>
      <c r="I161" s="156">
        <f>Tabel1[[#This Row],[amount (RWF)]]/Tabel1[[#This Row],[Exchange rate]]</f>
        <v>20.426287744227352</v>
      </c>
      <c r="J161" s="156">
        <f>Tabel1[[#This Row],[amount (EUR)]]</f>
        <v>20.426287744227352</v>
      </c>
      <c r="K161" s="66" t="s">
        <v>211</v>
      </c>
      <c r="L161" s="67" t="s">
        <v>356</v>
      </c>
      <c r="M161" s="12" t="s">
        <v>133</v>
      </c>
    </row>
    <row r="162" spans="1:13" ht="15" customHeight="1" x14ac:dyDescent="0.35">
      <c r="A162" s="148" t="s">
        <v>675</v>
      </c>
      <c r="B162" s="69">
        <v>44070</v>
      </c>
      <c r="C162" s="60">
        <v>410</v>
      </c>
      <c r="D162" s="68" t="s">
        <v>676</v>
      </c>
      <c r="E162" s="62" t="s">
        <v>555</v>
      </c>
      <c r="F162" s="62" t="s">
        <v>556</v>
      </c>
      <c r="G162" s="65">
        <v>23000</v>
      </c>
      <c r="H162" s="151">
        <v>1126</v>
      </c>
      <c r="I162" s="156">
        <f>Tabel1[[#This Row],[amount (RWF)]]/Tabel1[[#This Row],[Exchange rate]]</f>
        <v>20.426287744227352</v>
      </c>
      <c r="J162" s="156">
        <f>Tabel1[[#This Row],[amount (EUR)]]</f>
        <v>20.426287744227352</v>
      </c>
      <c r="K162" s="66" t="s">
        <v>211</v>
      </c>
      <c r="L162" s="67" t="s">
        <v>356</v>
      </c>
      <c r="M162" s="12" t="s">
        <v>133</v>
      </c>
    </row>
    <row r="163" spans="1:13" ht="15" customHeight="1" x14ac:dyDescent="0.35">
      <c r="A163" s="148" t="s">
        <v>677</v>
      </c>
      <c r="B163" s="69">
        <v>44070</v>
      </c>
      <c r="C163" s="60">
        <v>411</v>
      </c>
      <c r="D163" s="68" t="s">
        <v>678</v>
      </c>
      <c r="E163" s="62" t="s">
        <v>555</v>
      </c>
      <c r="F163" s="62" t="s">
        <v>556</v>
      </c>
      <c r="G163" s="65">
        <v>23000</v>
      </c>
      <c r="H163" s="151">
        <v>1126</v>
      </c>
      <c r="I163" s="156">
        <f>Tabel1[[#This Row],[amount (RWF)]]/Tabel1[[#This Row],[Exchange rate]]</f>
        <v>20.426287744227352</v>
      </c>
      <c r="J163" s="156">
        <f>Tabel1[[#This Row],[amount (EUR)]]</f>
        <v>20.426287744227352</v>
      </c>
      <c r="K163" s="66" t="s">
        <v>211</v>
      </c>
      <c r="L163" s="67" t="s">
        <v>356</v>
      </c>
      <c r="M163" s="12" t="s">
        <v>133</v>
      </c>
    </row>
    <row r="164" spans="1:13" ht="15" customHeight="1" x14ac:dyDescent="0.35">
      <c r="A164" s="148" t="s">
        <v>679</v>
      </c>
      <c r="B164" s="69">
        <v>44146</v>
      </c>
      <c r="C164" s="60" t="s">
        <v>680</v>
      </c>
      <c r="D164" s="70" t="s">
        <v>681</v>
      </c>
      <c r="E164" s="60" t="s">
        <v>682</v>
      </c>
      <c r="F164" s="60" t="s">
        <v>683</v>
      </c>
      <c r="G164" s="65">
        <v>96000</v>
      </c>
      <c r="H164" s="151">
        <v>1126</v>
      </c>
      <c r="I164" s="156">
        <f>Tabel1[[#This Row],[amount (RWF)]]/Tabel1[[#This Row],[Exchange rate]]</f>
        <v>85.257548845470694</v>
      </c>
      <c r="J164" s="156">
        <f>Tabel1[[#This Row],[amount (EUR)]]</f>
        <v>85.257548845470694</v>
      </c>
      <c r="K164" s="66" t="s">
        <v>211</v>
      </c>
      <c r="L164" s="67" t="s">
        <v>356</v>
      </c>
      <c r="M164" s="11" t="s">
        <v>135</v>
      </c>
    </row>
    <row r="165" spans="1:13" ht="15" customHeight="1" x14ac:dyDescent="0.35">
      <c r="A165" s="148" t="s">
        <v>684</v>
      </c>
      <c r="B165" s="69">
        <v>44148</v>
      </c>
      <c r="C165" s="60">
        <v>12</v>
      </c>
      <c r="D165" s="70" t="s">
        <v>685</v>
      </c>
      <c r="E165" s="62" t="s">
        <v>686</v>
      </c>
      <c r="F165" s="60" t="s">
        <v>687</v>
      </c>
      <c r="G165" s="65">
        <v>91600</v>
      </c>
      <c r="H165" s="151">
        <v>1126</v>
      </c>
      <c r="I165" s="156">
        <f>Tabel1[[#This Row],[amount (RWF)]]/Tabel1[[#This Row],[Exchange rate]]</f>
        <v>81.349911190053291</v>
      </c>
      <c r="J165" s="156">
        <f>Tabel1[[#This Row],[amount (EUR)]]</f>
        <v>81.349911190053291</v>
      </c>
      <c r="K165" s="66" t="s">
        <v>211</v>
      </c>
      <c r="L165" s="67" t="s">
        <v>356</v>
      </c>
      <c r="M165" s="11" t="s">
        <v>136</v>
      </c>
    </row>
    <row r="166" spans="1:13" ht="15" customHeight="1" x14ac:dyDescent="0.35">
      <c r="A166" s="148" t="s">
        <v>688</v>
      </c>
      <c r="B166" s="69">
        <v>44215</v>
      </c>
      <c r="C166" s="60">
        <v>121</v>
      </c>
      <c r="D166" s="70" t="s">
        <v>689</v>
      </c>
      <c r="E166" s="62" t="s">
        <v>690</v>
      </c>
      <c r="F166" s="60" t="s">
        <v>564</v>
      </c>
      <c r="G166" s="67">
        <v>90000</v>
      </c>
      <c r="H166" s="151">
        <v>1126</v>
      </c>
      <c r="I166" s="157">
        <f>Tabel1[[#This Row],[amount (RWF)]]/Tabel1[[#This Row],[Exchange rate]]</f>
        <v>79.928952042628779</v>
      </c>
      <c r="J166" s="157">
        <f>Tabel1[[#This Row],[amount (EUR)]]</f>
        <v>79.928952042628779</v>
      </c>
      <c r="K166" s="66" t="s">
        <v>211</v>
      </c>
      <c r="L166" s="67" t="s">
        <v>356</v>
      </c>
      <c r="M166" s="11" t="s">
        <v>137</v>
      </c>
    </row>
    <row r="167" spans="1:13" ht="26.25" customHeight="1" x14ac:dyDescent="0.35">
      <c r="A167" s="149" t="s">
        <v>691</v>
      </c>
      <c r="B167" s="69"/>
      <c r="C167" s="60"/>
      <c r="D167" s="70" t="s">
        <v>692</v>
      </c>
      <c r="E167" s="67" t="s">
        <v>209</v>
      </c>
      <c r="F167" s="49" t="s">
        <v>258</v>
      </c>
      <c r="G167" s="65">
        <v>4262250</v>
      </c>
      <c r="H167" s="151">
        <v>1126</v>
      </c>
      <c r="I167" s="156">
        <f>Tabel1[[#This Row],[amount (RWF)]]/Tabel1[[#This Row],[Exchange rate]]</f>
        <v>3785.3019538188278</v>
      </c>
      <c r="J167" s="156">
        <f>Tabel1[[#This Row],[amount (EUR)]]</f>
        <v>3785.3019538188278</v>
      </c>
      <c r="K167" s="65" t="s">
        <v>211</v>
      </c>
      <c r="L167" s="67" t="s">
        <v>356</v>
      </c>
      <c r="M167" s="11" t="s">
        <v>144</v>
      </c>
    </row>
    <row r="168" spans="1:13" ht="15" customHeight="1" x14ac:dyDescent="0.35">
      <c r="A168" s="149" t="s">
        <v>693</v>
      </c>
      <c r="B168" s="69"/>
      <c r="C168" s="60"/>
      <c r="D168" s="70" t="s">
        <v>694</v>
      </c>
      <c r="E168" s="60"/>
      <c r="F168" s="60" t="s">
        <v>808</v>
      </c>
      <c r="G168" s="65">
        <v>895000</v>
      </c>
      <c r="H168" s="151">
        <v>1126</v>
      </c>
      <c r="I168" s="156">
        <f>Tabel1[[#This Row],[amount (RWF)]]/Tabel1[[#This Row],[Exchange rate]]</f>
        <v>794.84902309058612</v>
      </c>
      <c r="J168" s="156">
        <f>Tabel1[[#This Row],[amount (EUR)]]</f>
        <v>794.84902309058612</v>
      </c>
      <c r="K168" s="65" t="s">
        <v>211</v>
      </c>
      <c r="L168" s="67" t="s">
        <v>356</v>
      </c>
      <c r="M168" s="12" t="s">
        <v>142</v>
      </c>
    </row>
    <row r="169" spans="1:13" ht="15" customHeight="1" x14ac:dyDescent="0.35">
      <c r="A169" s="149" t="s">
        <v>695</v>
      </c>
      <c r="B169" s="69"/>
      <c r="C169" s="60"/>
      <c r="D169" s="70" t="s">
        <v>696</v>
      </c>
      <c r="E169" s="60"/>
      <c r="F169" s="60" t="s">
        <v>808</v>
      </c>
      <c r="G169" s="65">
        <v>1414000</v>
      </c>
      <c r="H169" s="151">
        <v>1126</v>
      </c>
      <c r="I169" s="156">
        <f>Tabel1[[#This Row],[amount (RWF)]]/Tabel1[[#This Row],[Exchange rate]]</f>
        <v>1255.7726465364121</v>
      </c>
      <c r="J169" s="156">
        <f>Tabel1[[#This Row],[amount (EUR)]]</f>
        <v>1255.7726465364121</v>
      </c>
      <c r="K169" s="65" t="s">
        <v>211</v>
      </c>
      <c r="L169" s="67" t="s">
        <v>356</v>
      </c>
      <c r="M169" s="12" t="s">
        <v>142</v>
      </c>
    </row>
    <row r="170" spans="1:13" ht="26.25" customHeight="1" x14ac:dyDescent="0.35">
      <c r="A170" s="149" t="s">
        <v>697</v>
      </c>
      <c r="B170" s="69">
        <v>44217</v>
      </c>
      <c r="C170" s="60" t="s">
        <v>698</v>
      </c>
      <c r="D170" s="70" t="s">
        <v>699</v>
      </c>
      <c r="E170" s="60" t="s">
        <v>700</v>
      </c>
      <c r="F170" s="40" t="s">
        <v>406</v>
      </c>
      <c r="G170" s="65">
        <v>1212400</v>
      </c>
      <c r="H170" s="151">
        <v>1126</v>
      </c>
      <c r="I170" s="156">
        <f>Tabel1[[#This Row],[amount (RWF)]]/Tabel1[[#This Row],[Exchange rate]]</f>
        <v>1076.7317939609236</v>
      </c>
      <c r="J170" s="156">
        <f>Tabel1[[#This Row],[amount (EUR)]]</f>
        <v>1076.7317939609236</v>
      </c>
      <c r="K170" s="65" t="s">
        <v>211</v>
      </c>
      <c r="L170" s="67" t="s">
        <v>356</v>
      </c>
      <c r="M170" s="11" t="s">
        <v>143</v>
      </c>
    </row>
    <row r="171" spans="1:13" ht="15" customHeight="1" x14ac:dyDescent="0.35">
      <c r="A171" s="149" t="s">
        <v>701</v>
      </c>
      <c r="B171" s="63">
        <v>44069</v>
      </c>
      <c r="C171" s="62">
        <v>500</v>
      </c>
      <c r="D171" s="64" t="s">
        <v>702</v>
      </c>
      <c r="E171" s="62" t="s">
        <v>267</v>
      </c>
      <c r="F171" s="62" t="s">
        <v>213</v>
      </c>
      <c r="G171" s="65">
        <v>156800</v>
      </c>
      <c r="H171" s="151">
        <v>1126</v>
      </c>
      <c r="I171" s="156">
        <f>Tabel1[[#This Row],[amount (RWF)]]/Tabel1[[#This Row],[Exchange rate]]</f>
        <v>139.25399644760213</v>
      </c>
      <c r="J171" s="156">
        <f>Tabel1[[#This Row],[amount (EUR)]]</f>
        <v>139.25399644760213</v>
      </c>
      <c r="K171" s="71" t="s">
        <v>209</v>
      </c>
      <c r="L171" s="67" t="s">
        <v>356</v>
      </c>
      <c r="M171" s="12" t="s">
        <v>41</v>
      </c>
    </row>
    <row r="172" spans="1:13" ht="15" customHeight="1" x14ac:dyDescent="0.35">
      <c r="A172" s="148" t="s">
        <v>703</v>
      </c>
      <c r="B172" s="63">
        <v>44101</v>
      </c>
      <c r="C172" s="62">
        <v>501</v>
      </c>
      <c r="D172" s="64" t="s">
        <v>704</v>
      </c>
      <c r="E172" s="62" t="s">
        <v>267</v>
      </c>
      <c r="F172" s="62" t="s">
        <v>213</v>
      </c>
      <c r="G172" s="65">
        <v>156800</v>
      </c>
      <c r="H172" s="151">
        <v>1126</v>
      </c>
      <c r="I172" s="156">
        <f>Tabel1[[#This Row],[amount (RWF)]]/Tabel1[[#This Row],[Exchange rate]]</f>
        <v>139.25399644760213</v>
      </c>
      <c r="J172" s="156">
        <f>Tabel1[[#This Row],[amount (EUR)]]</f>
        <v>139.25399644760213</v>
      </c>
      <c r="K172" s="71" t="s">
        <v>209</v>
      </c>
      <c r="L172" s="67" t="s">
        <v>356</v>
      </c>
      <c r="M172" s="12" t="s">
        <v>41</v>
      </c>
    </row>
    <row r="173" spans="1:13" ht="15" customHeight="1" x14ac:dyDescent="0.35">
      <c r="A173" s="148" t="s">
        <v>705</v>
      </c>
      <c r="B173" s="63">
        <v>44132</v>
      </c>
      <c r="C173" s="62">
        <v>502</v>
      </c>
      <c r="D173" s="64" t="s">
        <v>706</v>
      </c>
      <c r="E173" s="62" t="s">
        <v>267</v>
      </c>
      <c r="F173" s="62" t="s">
        <v>213</v>
      </c>
      <c r="G173" s="65">
        <v>156800</v>
      </c>
      <c r="H173" s="151">
        <v>1126</v>
      </c>
      <c r="I173" s="156">
        <f>Tabel1[[#This Row],[amount (RWF)]]/Tabel1[[#This Row],[Exchange rate]]</f>
        <v>139.25399644760213</v>
      </c>
      <c r="J173" s="156">
        <f>Tabel1[[#This Row],[amount (EUR)]]</f>
        <v>139.25399644760213</v>
      </c>
      <c r="K173" s="71" t="s">
        <v>209</v>
      </c>
      <c r="L173" s="67" t="s">
        <v>356</v>
      </c>
      <c r="M173" s="12" t="s">
        <v>41</v>
      </c>
    </row>
    <row r="174" spans="1:13" ht="15" customHeight="1" x14ac:dyDescent="0.35">
      <c r="A174" s="148" t="s">
        <v>707</v>
      </c>
      <c r="B174" s="63">
        <v>44161</v>
      </c>
      <c r="C174" s="62">
        <v>503</v>
      </c>
      <c r="D174" s="64" t="s">
        <v>708</v>
      </c>
      <c r="E174" s="62" t="s">
        <v>267</v>
      </c>
      <c r="F174" s="62" t="s">
        <v>213</v>
      </c>
      <c r="G174" s="65">
        <v>156800</v>
      </c>
      <c r="H174" s="151">
        <v>1126</v>
      </c>
      <c r="I174" s="156">
        <f>Tabel1[[#This Row],[amount (RWF)]]/Tabel1[[#This Row],[Exchange rate]]</f>
        <v>139.25399644760213</v>
      </c>
      <c r="J174" s="156">
        <f>Tabel1[[#This Row],[amount (EUR)]]</f>
        <v>139.25399644760213</v>
      </c>
      <c r="K174" s="71" t="s">
        <v>209</v>
      </c>
      <c r="L174" s="67" t="s">
        <v>356</v>
      </c>
      <c r="M174" s="12" t="s">
        <v>41</v>
      </c>
    </row>
    <row r="175" spans="1:13" ht="15" customHeight="1" x14ac:dyDescent="0.35">
      <c r="A175" s="148" t="s">
        <v>709</v>
      </c>
      <c r="B175" s="63">
        <v>44191</v>
      </c>
      <c r="C175" s="62">
        <v>504</v>
      </c>
      <c r="D175" s="64" t="s">
        <v>710</v>
      </c>
      <c r="E175" s="62" t="s">
        <v>267</v>
      </c>
      <c r="F175" s="62" t="s">
        <v>213</v>
      </c>
      <c r="G175" s="65">
        <v>156800</v>
      </c>
      <c r="H175" s="151">
        <v>1126</v>
      </c>
      <c r="I175" s="156">
        <f>Tabel1[[#This Row],[amount (RWF)]]/Tabel1[[#This Row],[Exchange rate]]</f>
        <v>139.25399644760213</v>
      </c>
      <c r="J175" s="156">
        <f>Tabel1[[#This Row],[amount (EUR)]]</f>
        <v>139.25399644760213</v>
      </c>
      <c r="K175" s="71" t="s">
        <v>209</v>
      </c>
      <c r="L175" s="67" t="s">
        <v>356</v>
      </c>
      <c r="M175" s="12" t="s">
        <v>41</v>
      </c>
    </row>
    <row r="176" spans="1:13" ht="15" customHeight="1" x14ac:dyDescent="0.35">
      <c r="A176" s="148" t="s">
        <v>711</v>
      </c>
      <c r="B176" s="63">
        <v>43850</v>
      </c>
      <c r="C176" s="62">
        <v>505</v>
      </c>
      <c r="D176" s="64" t="s">
        <v>712</v>
      </c>
      <c r="E176" s="62" t="s">
        <v>267</v>
      </c>
      <c r="F176" s="62" t="s">
        <v>213</v>
      </c>
      <c r="G176" s="65">
        <v>156800</v>
      </c>
      <c r="H176" s="151">
        <v>1126</v>
      </c>
      <c r="I176" s="156">
        <f>Tabel1[[#This Row],[amount (RWF)]]/Tabel1[[#This Row],[Exchange rate]]</f>
        <v>139.25399644760213</v>
      </c>
      <c r="J176" s="156">
        <f>Tabel1[[#This Row],[amount (EUR)]]</f>
        <v>139.25399644760213</v>
      </c>
      <c r="K176" s="71" t="s">
        <v>209</v>
      </c>
      <c r="L176" s="67" t="s">
        <v>356</v>
      </c>
      <c r="M176" s="12" t="s">
        <v>41</v>
      </c>
    </row>
    <row r="177" spans="1:13" ht="15" customHeight="1" x14ac:dyDescent="0.35">
      <c r="A177" s="148" t="s">
        <v>713</v>
      </c>
      <c r="B177" s="69">
        <v>44054</v>
      </c>
      <c r="C177" s="60">
        <v>79503</v>
      </c>
      <c r="D177" s="70" t="s">
        <v>714</v>
      </c>
      <c r="E177" s="60" t="s">
        <v>431</v>
      </c>
      <c r="F177" s="62" t="s">
        <v>432</v>
      </c>
      <c r="G177" s="65">
        <v>40000</v>
      </c>
      <c r="H177" s="151">
        <v>1126</v>
      </c>
      <c r="I177" s="156">
        <f>Tabel1[[#This Row],[amount (RWF)]]/Tabel1[[#This Row],[Exchange rate]]</f>
        <v>35.523978685612789</v>
      </c>
      <c r="J177" s="156">
        <f>Tabel1[[#This Row],[amount (EUR)]]</f>
        <v>35.523978685612789</v>
      </c>
      <c r="K177" s="71" t="s">
        <v>209</v>
      </c>
      <c r="L177" s="67" t="s">
        <v>356</v>
      </c>
      <c r="M177" s="11" t="s">
        <v>73</v>
      </c>
    </row>
    <row r="178" spans="1:13" ht="15" customHeight="1" x14ac:dyDescent="0.35">
      <c r="A178" s="148" t="s">
        <v>715</v>
      </c>
      <c r="B178" s="69">
        <v>44105</v>
      </c>
      <c r="C178" s="60">
        <v>7521752</v>
      </c>
      <c r="D178" s="70" t="s">
        <v>716</v>
      </c>
      <c r="E178" s="60" t="s">
        <v>431</v>
      </c>
      <c r="F178" s="62" t="s">
        <v>432</v>
      </c>
      <c r="G178" s="65">
        <v>40000</v>
      </c>
      <c r="H178" s="151">
        <v>1126</v>
      </c>
      <c r="I178" s="156">
        <f>Tabel1[[#This Row],[amount (RWF)]]/Tabel1[[#This Row],[Exchange rate]]</f>
        <v>35.523978685612789</v>
      </c>
      <c r="J178" s="156">
        <f>Tabel1[[#This Row],[amount (EUR)]]</f>
        <v>35.523978685612789</v>
      </c>
      <c r="K178" s="71" t="s">
        <v>209</v>
      </c>
      <c r="L178" s="67" t="s">
        <v>356</v>
      </c>
      <c r="M178" s="11" t="s">
        <v>73</v>
      </c>
    </row>
    <row r="179" spans="1:13" ht="15" customHeight="1" x14ac:dyDescent="0.35">
      <c r="A179" s="148" t="s">
        <v>717</v>
      </c>
      <c r="B179" s="69">
        <v>44141</v>
      </c>
      <c r="C179" s="60"/>
      <c r="D179" s="70" t="s">
        <v>718</v>
      </c>
      <c r="E179" s="60" t="s">
        <v>431</v>
      </c>
      <c r="F179" s="62" t="s">
        <v>432</v>
      </c>
      <c r="G179" s="65">
        <v>40000</v>
      </c>
      <c r="H179" s="151">
        <v>1126</v>
      </c>
      <c r="I179" s="156">
        <f>Tabel1[[#This Row],[amount (RWF)]]/Tabel1[[#This Row],[Exchange rate]]</f>
        <v>35.523978685612789</v>
      </c>
      <c r="J179" s="156">
        <f>Tabel1[[#This Row],[amount (EUR)]]</f>
        <v>35.523978685612789</v>
      </c>
      <c r="K179" s="71" t="s">
        <v>209</v>
      </c>
      <c r="L179" s="67" t="s">
        <v>356</v>
      </c>
      <c r="M179" s="11" t="s">
        <v>73</v>
      </c>
    </row>
    <row r="180" spans="1:13" ht="15" customHeight="1" x14ac:dyDescent="0.35">
      <c r="A180" s="148" t="s">
        <v>719</v>
      </c>
      <c r="B180" s="69">
        <v>44136</v>
      </c>
      <c r="C180" s="60">
        <v>26980443</v>
      </c>
      <c r="D180" s="70" t="s">
        <v>720</v>
      </c>
      <c r="E180" s="60" t="s">
        <v>431</v>
      </c>
      <c r="F180" s="62" t="s">
        <v>432</v>
      </c>
      <c r="G180" s="65">
        <v>40000</v>
      </c>
      <c r="H180" s="151">
        <v>1126</v>
      </c>
      <c r="I180" s="156">
        <f>Tabel1[[#This Row],[amount (RWF)]]/Tabel1[[#This Row],[Exchange rate]]</f>
        <v>35.523978685612789</v>
      </c>
      <c r="J180" s="156">
        <f>Tabel1[[#This Row],[amount (EUR)]]</f>
        <v>35.523978685612789</v>
      </c>
      <c r="K180" s="71" t="s">
        <v>209</v>
      </c>
      <c r="L180" s="67" t="s">
        <v>356</v>
      </c>
      <c r="M180" s="11" t="s">
        <v>73</v>
      </c>
    </row>
    <row r="181" spans="1:13" ht="15" customHeight="1" x14ac:dyDescent="0.35">
      <c r="A181" s="149" t="s">
        <v>721</v>
      </c>
      <c r="B181" s="69">
        <v>44182</v>
      </c>
      <c r="C181" s="60">
        <v>26748329</v>
      </c>
      <c r="D181" s="70" t="s">
        <v>722</v>
      </c>
      <c r="E181" s="60" t="s">
        <v>431</v>
      </c>
      <c r="F181" s="60" t="s">
        <v>432</v>
      </c>
      <c r="G181" s="65">
        <v>40000</v>
      </c>
      <c r="H181" s="151">
        <v>1126</v>
      </c>
      <c r="I181" s="156">
        <f>Tabel1[[#This Row],[amount (RWF)]]/Tabel1[[#This Row],[Exchange rate]]</f>
        <v>35.523978685612789</v>
      </c>
      <c r="J181" s="156">
        <f>Tabel1[[#This Row],[amount (EUR)]]</f>
        <v>35.523978685612789</v>
      </c>
      <c r="K181" s="67" t="s">
        <v>209</v>
      </c>
      <c r="L181" s="67" t="s">
        <v>356</v>
      </c>
      <c r="M181" s="11" t="s">
        <v>73</v>
      </c>
    </row>
    <row r="182" spans="1:13" ht="15" customHeight="1" x14ac:dyDescent="0.35">
      <c r="A182" s="149" t="s">
        <v>723</v>
      </c>
      <c r="B182" s="69">
        <v>44231</v>
      </c>
      <c r="C182" s="60">
        <v>25080303877</v>
      </c>
      <c r="D182" s="70" t="s">
        <v>724</v>
      </c>
      <c r="E182" s="60" t="s">
        <v>431</v>
      </c>
      <c r="F182" s="60" t="s">
        <v>432</v>
      </c>
      <c r="G182" s="65">
        <v>40000</v>
      </c>
      <c r="H182" s="151">
        <v>1126</v>
      </c>
      <c r="I182" s="156">
        <f>Tabel1[[#This Row],[amount (RWF)]]/Tabel1[[#This Row],[Exchange rate]]</f>
        <v>35.523978685612789</v>
      </c>
      <c r="J182" s="156">
        <f>Tabel1[[#This Row],[amount (EUR)]]</f>
        <v>35.523978685612789</v>
      </c>
      <c r="K182" s="67" t="s">
        <v>209</v>
      </c>
      <c r="L182" s="67" t="s">
        <v>356</v>
      </c>
      <c r="M182" s="11" t="s">
        <v>73</v>
      </c>
    </row>
    <row r="183" spans="1:13" ht="26.25" customHeight="1" x14ac:dyDescent="0.35">
      <c r="A183" s="149" t="s">
        <v>725</v>
      </c>
      <c r="B183" s="69">
        <v>44068</v>
      </c>
      <c r="C183" s="60" t="s">
        <v>726</v>
      </c>
      <c r="D183" s="70" t="s">
        <v>727</v>
      </c>
      <c r="E183" s="60" t="s">
        <v>728</v>
      </c>
      <c r="F183" s="60" t="s">
        <v>502</v>
      </c>
      <c r="G183" s="65">
        <v>30000</v>
      </c>
      <c r="H183" s="151">
        <v>1126</v>
      </c>
      <c r="I183" s="156">
        <f>Tabel1[[#This Row],[amount (RWF)]]/Tabel1[[#This Row],[Exchange rate]]</f>
        <v>26.642984014209592</v>
      </c>
      <c r="J183" s="156">
        <f>Tabel1[[#This Row],[amount (EUR)]]</f>
        <v>26.642984014209592</v>
      </c>
      <c r="K183" s="67" t="s">
        <v>209</v>
      </c>
      <c r="L183" s="67" t="s">
        <v>356</v>
      </c>
      <c r="M183" s="11" t="s">
        <v>72</v>
      </c>
    </row>
    <row r="184" spans="1:13" ht="15" customHeight="1" x14ac:dyDescent="0.35">
      <c r="A184" s="148" t="s">
        <v>729</v>
      </c>
      <c r="B184" s="69">
        <v>44063</v>
      </c>
      <c r="C184" s="60" t="s">
        <v>730</v>
      </c>
      <c r="D184" s="70" t="s">
        <v>731</v>
      </c>
      <c r="E184" s="60" t="s">
        <v>732</v>
      </c>
      <c r="F184" s="62" t="s">
        <v>502</v>
      </c>
      <c r="G184" s="65">
        <v>40000</v>
      </c>
      <c r="H184" s="151">
        <v>1126</v>
      </c>
      <c r="I184" s="156">
        <f>Tabel1[[#This Row],[amount (RWF)]]/Tabel1[[#This Row],[Exchange rate]]</f>
        <v>35.523978685612789</v>
      </c>
      <c r="J184" s="156">
        <f>Tabel1[[#This Row],[amount (EUR)]]</f>
        <v>35.523978685612789</v>
      </c>
      <c r="K184" s="67" t="s">
        <v>209</v>
      </c>
      <c r="L184" s="67" t="s">
        <v>356</v>
      </c>
      <c r="M184" s="11" t="s">
        <v>72</v>
      </c>
    </row>
    <row r="185" spans="1:13" ht="26.25" customHeight="1" x14ac:dyDescent="0.35">
      <c r="A185" s="148" t="s">
        <v>733</v>
      </c>
      <c r="B185" s="69">
        <v>44095</v>
      </c>
      <c r="C185" s="60" t="s">
        <v>734</v>
      </c>
      <c r="D185" s="70" t="s">
        <v>735</v>
      </c>
      <c r="E185" s="60" t="s">
        <v>728</v>
      </c>
      <c r="F185" s="62" t="s">
        <v>502</v>
      </c>
      <c r="G185" s="65">
        <v>30000</v>
      </c>
      <c r="H185" s="151">
        <v>1126</v>
      </c>
      <c r="I185" s="156">
        <f>Tabel1[[#This Row],[amount (RWF)]]/Tabel1[[#This Row],[Exchange rate]]</f>
        <v>26.642984014209592</v>
      </c>
      <c r="J185" s="156">
        <f>Tabel1[[#This Row],[amount (EUR)]]</f>
        <v>26.642984014209592</v>
      </c>
      <c r="K185" s="67" t="s">
        <v>209</v>
      </c>
      <c r="L185" s="67" t="s">
        <v>356</v>
      </c>
      <c r="M185" s="11" t="s">
        <v>72</v>
      </c>
    </row>
    <row r="186" spans="1:13" ht="26.25" customHeight="1" x14ac:dyDescent="0.35">
      <c r="A186" s="148" t="s">
        <v>736</v>
      </c>
      <c r="B186" s="69">
        <v>44132</v>
      </c>
      <c r="C186" s="60" t="s">
        <v>737</v>
      </c>
      <c r="D186" s="70" t="s">
        <v>738</v>
      </c>
      <c r="E186" s="60" t="s">
        <v>728</v>
      </c>
      <c r="F186" s="62" t="s">
        <v>502</v>
      </c>
      <c r="G186" s="65">
        <v>30000</v>
      </c>
      <c r="H186" s="151">
        <v>1126</v>
      </c>
      <c r="I186" s="156">
        <f>Tabel1[[#This Row],[amount (RWF)]]/Tabel1[[#This Row],[Exchange rate]]</f>
        <v>26.642984014209592</v>
      </c>
      <c r="J186" s="156">
        <f>Tabel1[[#This Row],[amount (EUR)]]</f>
        <v>26.642984014209592</v>
      </c>
      <c r="K186" s="67" t="s">
        <v>209</v>
      </c>
      <c r="L186" s="67" t="s">
        <v>356</v>
      </c>
      <c r="M186" s="11" t="s">
        <v>72</v>
      </c>
    </row>
    <row r="187" spans="1:13" ht="26.25" customHeight="1" x14ac:dyDescent="0.35">
      <c r="A187" s="148" t="s">
        <v>739</v>
      </c>
      <c r="B187" s="69">
        <v>44160</v>
      </c>
      <c r="C187" s="60" t="s">
        <v>740</v>
      </c>
      <c r="D187" s="70" t="s">
        <v>741</v>
      </c>
      <c r="E187" s="60" t="s">
        <v>728</v>
      </c>
      <c r="F187" s="62" t="s">
        <v>502</v>
      </c>
      <c r="G187" s="65">
        <v>30000</v>
      </c>
      <c r="H187" s="151">
        <v>1126</v>
      </c>
      <c r="I187" s="156">
        <f>Tabel1[[#This Row],[amount (RWF)]]/Tabel1[[#This Row],[Exchange rate]]</f>
        <v>26.642984014209592</v>
      </c>
      <c r="J187" s="156">
        <f>Tabel1[[#This Row],[amount (EUR)]]</f>
        <v>26.642984014209592</v>
      </c>
      <c r="K187" s="67" t="s">
        <v>209</v>
      </c>
      <c r="L187" s="67" t="s">
        <v>356</v>
      </c>
      <c r="M187" s="11" t="s">
        <v>72</v>
      </c>
    </row>
    <row r="188" spans="1:13" ht="26.25" customHeight="1" x14ac:dyDescent="0.35">
      <c r="A188" s="148" t="s">
        <v>742</v>
      </c>
      <c r="B188" s="69">
        <v>44182</v>
      </c>
      <c r="C188" s="60" t="s">
        <v>743</v>
      </c>
      <c r="D188" s="70" t="s">
        <v>744</v>
      </c>
      <c r="E188" s="60" t="s">
        <v>728</v>
      </c>
      <c r="F188" s="62" t="s">
        <v>502</v>
      </c>
      <c r="G188" s="65">
        <v>30000</v>
      </c>
      <c r="H188" s="151">
        <v>1126</v>
      </c>
      <c r="I188" s="156">
        <f>Tabel1[[#This Row],[amount (RWF)]]/Tabel1[[#This Row],[Exchange rate]]</f>
        <v>26.642984014209592</v>
      </c>
      <c r="J188" s="156">
        <f>Tabel1[[#This Row],[amount (EUR)]]</f>
        <v>26.642984014209592</v>
      </c>
      <c r="K188" s="67" t="s">
        <v>209</v>
      </c>
      <c r="L188" s="67" t="s">
        <v>356</v>
      </c>
      <c r="M188" s="11" t="s">
        <v>72</v>
      </c>
    </row>
    <row r="189" spans="1:13" ht="26.25" customHeight="1" x14ac:dyDescent="0.35">
      <c r="A189" s="148" t="s">
        <v>745</v>
      </c>
      <c r="B189" s="69">
        <v>44206</v>
      </c>
      <c r="C189" s="60" t="s">
        <v>746</v>
      </c>
      <c r="D189" s="70" t="s">
        <v>747</v>
      </c>
      <c r="E189" s="60" t="s">
        <v>728</v>
      </c>
      <c r="F189" s="62" t="s">
        <v>502</v>
      </c>
      <c r="G189" s="65">
        <v>30000</v>
      </c>
      <c r="H189" s="151">
        <v>1126</v>
      </c>
      <c r="I189" s="156">
        <f>Tabel1[[#This Row],[amount (RWF)]]/Tabel1[[#This Row],[Exchange rate]]</f>
        <v>26.642984014209592</v>
      </c>
      <c r="J189" s="156">
        <f>Tabel1[[#This Row],[amount (EUR)]]</f>
        <v>26.642984014209592</v>
      </c>
      <c r="K189" s="67" t="s">
        <v>209</v>
      </c>
      <c r="L189" s="67" t="s">
        <v>356</v>
      </c>
      <c r="M189" s="11" t="s">
        <v>72</v>
      </c>
    </row>
    <row r="190" spans="1:13" ht="15" customHeight="1" x14ac:dyDescent="0.35">
      <c r="A190" s="148" t="s">
        <v>748</v>
      </c>
      <c r="B190" s="69">
        <v>44221</v>
      </c>
      <c r="C190" s="60" t="s">
        <v>749</v>
      </c>
      <c r="D190" s="70" t="s">
        <v>750</v>
      </c>
      <c r="E190" s="60" t="s">
        <v>751</v>
      </c>
      <c r="F190" s="62" t="s">
        <v>502</v>
      </c>
      <c r="G190" s="65">
        <v>20000</v>
      </c>
      <c r="H190" s="151">
        <v>1126</v>
      </c>
      <c r="I190" s="156">
        <f>Tabel1[[#This Row],[amount (RWF)]]/Tabel1[[#This Row],[Exchange rate]]</f>
        <v>17.761989342806395</v>
      </c>
      <c r="J190" s="156">
        <f>Tabel1[[#This Row],[amount (EUR)]]</f>
        <v>17.761989342806395</v>
      </c>
      <c r="K190" s="67" t="s">
        <v>209</v>
      </c>
      <c r="L190" s="67" t="s">
        <v>356</v>
      </c>
      <c r="M190" s="11" t="s">
        <v>72</v>
      </c>
    </row>
    <row r="191" spans="1:13" ht="15" customHeight="1" x14ac:dyDescent="0.35">
      <c r="A191" s="148" t="s">
        <v>752</v>
      </c>
      <c r="B191" s="69">
        <v>44433</v>
      </c>
      <c r="C191" s="60" t="s">
        <v>753</v>
      </c>
      <c r="D191" s="70" t="s">
        <v>754</v>
      </c>
      <c r="E191" s="62" t="s">
        <v>755</v>
      </c>
      <c r="F191" s="62" t="s">
        <v>477</v>
      </c>
      <c r="G191" s="65">
        <v>40000</v>
      </c>
      <c r="H191" s="151">
        <v>1126</v>
      </c>
      <c r="I191" s="156">
        <f>Tabel1[[#This Row],[amount (RWF)]]/Tabel1[[#This Row],[Exchange rate]]</f>
        <v>35.523978685612789</v>
      </c>
      <c r="J191" s="156">
        <f>Tabel1[[#This Row],[amount (EUR)]]</f>
        <v>35.523978685612789</v>
      </c>
      <c r="K191" s="71" t="s">
        <v>209</v>
      </c>
      <c r="L191" s="67" t="s">
        <v>356</v>
      </c>
      <c r="M191" s="11" t="s">
        <v>75</v>
      </c>
    </row>
    <row r="192" spans="1:13" ht="15" customHeight="1" x14ac:dyDescent="0.35">
      <c r="A192" s="148" t="s">
        <v>756</v>
      </c>
      <c r="B192" s="69">
        <v>44100</v>
      </c>
      <c r="C192" s="60" t="s">
        <v>757</v>
      </c>
      <c r="D192" s="70" t="s">
        <v>758</v>
      </c>
      <c r="E192" s="62" t="s">
        <v>755</v>
      </c>
      <c r="F192" s="62" t="s">
        <v>477</v>
      </c>
      <c r="G192" s="65">
        <v>40000</v>
      </c>
      <c r="H192" s="151">
        <v>1126</v>
      </c>
      <c r="I192" s="156">
        <f>Tabel1[[#This Row],[amount (RWF)]]/Tabel1[[#This Row],[Exchange rate]]</f>
        <v>35.523978685612789</v>
      </c>
      <c r="J192" s="156">
        <f>Tabel1[[#This Row],[amount (EUR)]]</f>
        <v>35.523978685612789</v>
      </c>
      <c r="K192" s="71" t="s">
        <v>209</v>
      </c>
      <c r="L192" s="67" t="s">
        <v>356</v>
      </c>
      <c r="M192" s="11" t="s">
        <v>75</v>
      </c>
    </row>
    <row r="193" spans="1:13" ht="15" customHeight="1" x14ac:dyDescent="0.35">
      <c r="A193" s="148" t="s">
        <v>759</v>
      </c>
      <c r="B193" s="69">
        <v>44131</v>
      </c>
      <c r="C193" s="60" t="s">
        <v>760</v>
      </c>
      <c r="D193" s="70" t="s">
        <v>761</v>
      </c>
      <c r="E193" s="62" t="s">
        <v>755</v>
      </c>
      <c r="F193" s="62" t="s">
        <v>477</v>
      </c>
      <c r="G193" s="65">
        <v>40000</v>
      </c>
      <c r="H193" s="151">
        <v>1126</v>
      </c>
      <c r="I193" s="156">
        <f>Tabel1[[#This Row],[amount (RWF)]]/Tabel1[[#This Row],[Exchange rate]]</f>
        <v>35.523978685612789</v>
      </c>
      <c r="J193" s="156">
        <f>Tabel1[[#This Row],[amount (EUR)]]</f>
        <v>35.523978685612789</v>
      </c>
      <c r="K193" s="71" t="s">
        <v>209</v>
      </c>
      <c r="L193" s="67" t="s">
        <v>356</v>
      </c>
      <c r="M193" s="11" t="s">
        <v>75</v>
      </c>
    </row>
    <row r="194" spans="1:13" ht="15" customHeight="1" x14ac:dyDescent="0.35">
      <c r="A194" s="148" t="s">
        <v>762</v>
      </c>
      <c r="B194" s="69">
        <v>376167</v>
      </c>
      <c r="C194" s="60" t="s">
        <v>763</v>
      </c>
      <c r="D194" s="70" t="s">
        <v>764</v>
      </c>
      <c r="E194" s="62" t="s">
        <v>755</v>
      </c>
      <c r="F194" s="62" t="s">
        <v>477</v>
      </c>
      <c r="G194" s="65">
        <v>40000</v>
      </c>
      <c r="H194" s="151">
        <v>1126</v>
      </c>
      <c r="I194" s="156">
        <f>Tabel1[[#This Row],[amount (RWF)]]/Tabel1[[#This Row],[Exchange rate]]</f>
        <v>35.523978685612789</v>
      </c>
      <c r="J194" s="156">
        <f>Tabel1[[#This Row],[amount (EUR)]]</f>
        <v>35.523978685612789</v>
      </c>
      <c r="K194" s="71" t="s">
        <v>209</v>
      </c>
      <c r="L194" s="67" t="s">
        <v>356</v>
      </c>
      <c r="M194" s="11" t="s">
        <v>75</v>
      </c>
    </row>
    <row r="195" spans="1:13" ht="15" customHeight="1" x14ac:dyDescent="0.35">
      <c r="A195" s="148" t="s">
        <v>765</v>
      </c>
      <c r="B195" s="69">
        <v>44185</v>
      </c>
      <c r="C195" s="60" t="s">
        <v>766</v>
      </c>
      <c r="D195" s="70" t="s">
        <v>767</v>
      </c>
      <c r="E195" s="62" t="s">
        <v>755</v>
      </c>
      <c r="F195" s="62" t="s">
        <v>477</v>
      </c>
      <c r="G195" s="65">
        <v>40000</v>
      </c>
      <c r="H195" s="151">
        <v>1126</v>
      </c>
      <c r="I195" s="156">
        <f>Tabel1[[#This Row],[amount (RWF)]]/Tabel1[[#This Row],[Exchange rate]]</f>
        <v>35.523978685612789</v>
      </c>
      <c r="J195" s="156">
        <f>Tabel1[[#This Row],[amount (EUR)]]</f>
        <v>35.523978685612789</v>
      </c>
      <c r="K195" s="71" t="s">
        <v>209</v>
      </c>
      <c r="L195" s="67" t="s">
        <v>356</v>
      </c>
      <c r="M195" s="11" t="s">
        <v>75</v>
      </c>
    </row>
    <row r="196" spans="1:13" ht="15" customHeight="1" x14ac:dyDescent="0.35">
      <c r="A196" s="148" t="s">
        <v>768</v>
      </c>
      <c r="B196" s="69">
        <v>44222</v>
      </c>
      <c r="C196" s="60" t="s">
        <v>769</v>
      </c>
      <c r="D196" s="70" t="s">
        <v>770</v>
      </c>
      <c r="E196" s="62" t="s">
        <v>755</v>
      </c>
      <c r="F196" s="62" t="s">
        <v>477</v>
      </c>
      <c r="G196" s="65">
        <v>40000</v>
      </c>
      <c r="H196" s="151">
        <v>1126</v>
      </c>
      <c r="I196" s="156">
        <f>Tabel1[[#This Row],[amount (RWF)]]/Tabel1[[#This Row],[Exchange rate]]</f>
        <v>35.523978685612789</v>
      </c>
      <c r="J196" s="156">
        <f>Tabel1[[#This Row],[amount (EUR)]]</f>
        <v>35.523978685612789</v>
      </c>
      <c r="K196" s="67" t="s">
        <v>209</v>
      </c>
      <c r="L196" s="67" t="s">
        <v>356</v>
      </c>
      <c r="M196" s="11" t="s">
        <v>75</v>
      </c>
    </row>
    <row r="197" spans="1:13" ht="26.25" customHeight="1" x14ac:dyDescent="0.35">
      <c r="A197" s="148" t="s">
        <v>771</v>
      </c>
      <c r="B197" s="69">
        <v>44160</v>
      </c>
      <c r="C197" s="60">
        <v>2637</v>
      </c>
      <c r="D197" s="70" t="s">
        <v>772</v>
      </c>
      <c r="E197" s="60" t="s">
        <v>445</v>
      </c>
      <c r="F197" s="62" t="s">
        <v>446</v>
      </c>
      <c r="G197" s="65">
        <v>15000</v>
      </c>
      <c r="H197" s="151">
        <v>1126</v>
      </c>
      <c r="I197" s="156">
        <f>Tabel1[[#This Row],[amount (RWF)]]/Tabel1[[#This Row],[Exchange rate]]</f>
        <v>13.321492007104796</v>
      </c>
      <c r="J197" s="156">
        <f>Tabel1[[#This Row],[amount (EUR)]]</f>
        <v>13.321492007104796</v>
      </c>
      <c r="K197" s="67" t="s">
        <v>209</v>
      </c>
      <c r="L197" s="67" t="s">
        <v>356</v>
      </c>
      <c r="M197" s="11" t="s">
        <v>74</v>
      </c>
    </row>
    <row r="198" spans="1:13" ht="26.25" customHeight="1" x14ac:dyDescent="0.35">
      <c r="A198" s="148" t="s">
        <v>773</v>
      </c>
      <c r="B198" s="69">
        <v>44194</v>
      </c>
      <c r="C198" s="60">
        <v>13</v>
      </c>
      <c r="D198" s="70" t="s">
        <v>774</v>
      </c>
      <c r="E198" s="60" t="s">
        <v>775</v>
      </c>
      <c r="F198" s="62" t="s">
        <v>446</v>
      </c>
      <c r="G198" s="65">
        <v>34400</v>
      </c>
      <c r="H198" s="151">
        <v>1126</v>
      </c>
      <c r="I198" s="156">
        <f>Tabel1[[#This Row],[amount (RWF)]]/Tabel1[[#This Row],[Exchange rate]]</f>
        <v>30.550621669626999</v>
      </c>
      <c r="J198" s="156">
        <f>Tabel1[[#This Row],[amount (EUR)]]</f>
        <v>30.550621669626999</v>
      </c>
      <c r="K198" s="67" t="s">
        <v>209</v>
      </c>
      <c r="L198" s="67" t="s">
        <v>356</v>
      </c>
      <c r="M198" s="11" t="s">
        <v>74</v>
      </c>
    </row>
    <row r="199" spans="1:13" ht="26.25" customHeight="1" x14ac:dyDescent="0.35">
      <c r="A199" s="148" t="s">
        <v>776</v>
      </c>
      <c r="B199" s="69">
        <v>44203</v>
      </c>
      <c r="C199" s="60">
        <v>2656</v>
      </c>
      <c r="D199" s="70" t="s">
        <v>774</v>
      </c>
      <c r="E199" s="60" t="s">
        <v>445</v>
      </c>
      <c r="F199" s="62" t="s">
        <v>446</v>
      </c>
      <c r="G199" s="65">
        <v>29200</v>
      </c>
      <c r="H199" s="151">
        <v>1126</v>
      </c>
      <c r="I199" s="156">
        <f>Tabel1[[#This Row],[amount (RWF)]]/Tabel1[[#This Row],[Exchange rate]]</f>
        <v>25.932504440497336</v>
      </c>
      <c r="J199" s="156">
        <f>Tabel1[[#This Row],[amount (EUR)]]</f>
        <v>25.932504440497336</v>
      </c>
      <c r="K199" s="67" t="s">
        <v>209</v>
      </c>
      <c r="L199" s="67" t="s">
        <v>356</v>
      </c>
      <c r="M199" s="11" t="s">
        <v>74</v>
      </c>
    </row>
    <row r="200" spans="1:13" ht="15" customHeight="1" x14ac:dyDescent="0.35">
      <c r="A200" s="148" t="s">
        <v>777</v>
      </c>
      <c r="B200" s="63">
        <v>44109</v>
      </c>
      <c r="C200" s="62">
        <v>567931</v>
      </c>
      <c r="D200" s="64" t="s">
        <v>778</v>
      </c>
      <c r="E200" s="62" t="s">
        <v>779</v>
      </c>
      <c r="F200" s="62" t="s">
        <v>496</v>
      </c>
      <c r="G200" s="65">
        <v>15000</v>
      </c>
      <c r="H200" s="151">
        <v>1126</v>
      </c>
      <c r="I200" s="156">
        <f>Tabel1[[#This Row],[amount (RWF)]]/Tabel1[[#This Row],[Exchange rate]]</f>
        <v>13.321492007104796</v>
      </c>
      <c r="J200" s="156">
        <f>Tabel1[[#This Row],[amount (EUR)]]</f>
        <v>13.321492007104796</v>
      </c>
      <c r="K200" s="67" t="s">
        <v>209</v>
      </c>
      <c r="L200" s="67" t="s">
        <v>356</v>
      </c>
      <c r="M200" s="11" t="s">
        <v>70</v>
      </c>
    </row>
    <row r="201" spans="1:13" ht="15" customHeight="1" x14ac:dyDescent="0.35">
      <c r="A201" s="148" t="s">
        <v>780</v>
      </c>
      <c r="B201" s="63">
        <v>44138</v>
      </c>
      <c r="C201" s="62">
        <v>103372638</v>
      </c>
      <c r="D201" s="64" t="s">
        <v>781</v>
      </c>
      <c r="E201" s="62" t="s">
        <v>782</v>
      </c>
      <c r="F201" s="62" t="s">
        <v>496</v>
      </c>
      <c r="G201" s="65">
        <v>15000</v>
      </c>
      <c r="H201" s="151">
        <v>1126</v>
      </c>
      <c r="I201" s="156">
        <f>Tabel1[[#This Row],[amount (RWF)]]/Tabel1[[#This Row],[Exchange rate]]</f>
        <v>13.321492007104796</v>
      </c>
      <c r="J201" s="156">
        <f>Tabel1[[#This Row],[amount (EUR)]]</f>
        <v>13.321492007104796</v>
      </c>
      <c r="K201" s="67" t="s">
        <v>209</v>
      </c>
      <c r="L201" s="67" t="s">
        <v>356</v>
      </c>
      <c r="M201" s="11" t="s">
        <v>70</v>
      </c>
    </row>
    <row r="202" spans="1:13" ht="15" customHeight="1" x14ac:dyDescent="0.35">
      <c r="A202" s="148" t="s">
        <v>783</v>
      </c>
      <c r="B202" s="63">
        <v>44160</v>
      </c>
      <c r="C202" s="62" t="s">
        <v>784</v>
      </c>
      <c r="D202" s="64" t="s">
        <v>781</v>
      </c>
      <c r="E202" s="62" t="s">
        <v>782</v>
      </c>
      <c r="F202" s="62" t="s">
        <v>496</v>
      </c>
      <c r="G202" s="65">
        <v>15000</v>
      </c>
      <c r="H202" s="151">
        <v>1126</v>
      </c>
      <c r="I202" s="156">
        <f>Tabel1[[#This Row],[amount (RWF)]]/Tabel1[[#This Row],[Exchange rate]]</f>
        <v>13.321492007104796</v>
      </c>
      <c r="J202" s="156">
        <f>Tabel1[[#This Row],[amount (EUR)]]</f>
        <v>13.321492007104796</v>
      </c>
      <c r="K202" s="67" t="s">
        <v>209</v>
      </c>
      <c r="L202" s="67" t="s">
        <v>356</v>
      </c>
      <c r="M202" s="11" t="s">
        <v>70</v>
      </c>
    </row>
    <row r="203" spans="1:13" ht="15" customHeight="1" x14ac:dyDescent="0.35">
      <c r="A203" s="148" t="s">
        <v>785</v>
      </c>
      <c r="B203" s="63">
        <v>44175</v>
      </c>
      <c r="C203" s="62" t="s">
        <v>786</v>
      </c>
      <c r="D203" s="64" t="s">
        <v>781</v>
      </c>
      <c r="E203" s="62" t="s">
        <v>787</v>
      </c>
      <c r="F203" s="62" t="s">
        <v>496</v>
      </c>
      <c r="G203" s="65">
        <v>5000</v>
      </c>
      <c r="H203" s="151">
        <v>1126</v>
      </c>
      <c r="I203" s="156">
        <f>Tabel1[[#This Row],[amount (RWF)]]/Tabel1[[#This Row],[Exchange rate]]</f>
        <v>4.4404973357015987</v>
      </c>
      <c r="J203" s="156">
        <f>Tabel1[[#This Row],[amount (EUR)]]</f>
        <v>4.4404973357015987</v>
      </c>
      <c r="K203" s="67" t="s">
        <v>209</v>
      </c>
      <c r="L203" s="67" t="s">
        <v>356</v>
      </c>
      <c r="M203" s="11" t="s">
        <v>70</v>
      </c>
    </row>
    <row r="204" spans="1:13" ht="15" customHeight="1" x14ac:dyDescent="0.35">
      <c r="A204" s="148" t="s">
        <v>788</v>
      </c>
      <c r="B204" s="63">
        <v>44117</v>
      </c>
      <c r="C204" s="72">
        <v>22709</v>
      </c>
      <c r="D204" s="64" t="s">
        <v>789</v>
      </c>
      <c r="E204" s="62" t="s">
        <v>427</v>
      </c>
      <c r="F204" s="62" t="s">
        <v>428</v>
      </c>
      <c r="G204" s="65">
        <v>9365</v>
      </c>
      <c r="H204" s="151">
        <v>1126</v>
      </c>
      <c r="I204" s="156">
        <f>Tabel1[[#This Row],[amount (RWF)]]/Tabel1[[#This Row],[Exchange rate]]</f>
        <v>8.3170515097690938</v>
      </c>
      <c r="J204" s="156">
        <f>Tabel1[[#This Row],[amount (EUR)]]</f>
        <v>8.3170515097690938</v>
      </c>
      <c r="K204" s="67" t="s">
        <v>209</v>
      </c>
      <c r="L204" s="67" t="s">
        <v>356</v>
      </c>
      <c r="M204" s="11" t="s">
        <v>69</v>
      </c>
    </row>
    <row r="205" spans="1:13" ht="15" customHeight="1" x14ac:dyDescent="0.35">
      <c r="A205" s="148" t="s">
        <v>790</v>
      </c>
      <c r="B205" s="63">
        <v>44160</v>
      </c>
      <c r="C205" s="72">
        <v>542981</v>
      </c>
      <c r="D205" s="64" t="s">
        <v>791</v>
      </c>
      <c r="E205" s="62" t="s">
        <v>427</v>
      </c>
      <c r="F205" s="62" t="s">
        <v>428</v>
      </c>
      <c r="G205" s="65">
        <v>10600</v>
      </c>
      <c r="H205" s="151">
        <v>1126</v>
      </c>
      <c r="I205" s="156">
        <f>Tabel1[[#This Row],[amount (RWF)]]/Tabel1[[#This Row],[Exchange rate]]</f>
        <v>9.4138543516873892</v>
      </c>
      <c r="J205" s="156">
        <f>Tabel1[[#This Row],[amount (EUR)]]</f>
        <v>9.4138543516873892</v>
      </c>
      <c r="K205" s="67" t="s">
        <v>209</v>
      </c>
      <c r="L205" s="67" t="s">
        <v>356</v>
      </c>
      <c r="M205" s="11" t="s">
        <v>69</v>
      </c>
    </row>
    <row r="206" spans="1:13" ht="15" customHeight="1" x14ac:dyDescent="0.35">
      <c r="A206" s="148" t="s">
        <v>792</v>
      </c>
      <c r="B206" s="63">
        <v>44182</v>
      </c>
      <c r="C206" s="72">
        <v>845082</v>
      </c>
      <c r="D206" s="64" t="s">
        <v>793</v>
      </c>
      <c r="E206" s="62" t="s">
        <v>427</v>
      </c>
      <c r="F206" s="62" t="s">
        <v>428</v>
      </c>
      <c r="G206" s="65">
        <v>12500</v>
      </c>
      <c r="H206" s="151">
        <v>1126</v>
      </c>
      <c r="I206" s="156">
        <f>Tabel1[[#This Row],[amount (RWF)]]/Tabel1[[#This Row],[Exchange rate]]</f>
        <v>11.101243339253996</v>
      </c>
      <c r="J206" s="156">
        <f>Tabel1[[#This Row],[amount (EUR)]]</f>
        <v>11.101243339253996</v>
      </c>
      <c r="K206" s="67" t="s">
        <v>209</v>
      </c>
      <c r="L206" s="67" t="s">
        <v>356</v>
      </c>
      <c r="M206" s="11" t="s">
        <v>69</v>
      </c>
    </row>
    <row r="207" spans="1:13" ht="15" customHeight="1" x14ac:dyDescent="0.35">
      <c r="A207" s="148" t="s">
        <v>794</v>
      </c>
      <c r="B207" s="63">
        <v>44204</v>
      </c>
      <c r="C207" s="72">
        <v>136715</v>
      </c>
      <c r="D207" s="64" t="s">
        <v>795</v>
      </c>
      <c r="E207" s="62" t="s">
        <v>427</v>
      </c>
      <c r="F207" s="62" t="s">
        <v>428</v>
      </c>
      <c r="G207" s="65">
        <v>20992</v>
      </c>
      <c r="H207" s="151">
        <v>1126</v>
      </c>
      <c r="I207" s="156">
        <f>Tabel1[[#This Row],[amount (RWF)]]/Tabel1[[#This Row],[Exchange rate]]</f>
        <v>18.642984014209592</v>
      </c>
      <c r="J207" s="156">
        <f>Tabel1[[#This Row],[amount (EUR)]]</f>
        <v>18.642984014209592</v>
      </c>
      <c r="K207" s="67" t="s">
        <v>209</v>
      </c>
      <c r="L207" s="67" t="s">
        <v>356</v>
      </c>
      <c r="M207" s="11" t="s">
        <v>69</v>
      </c>
    </row>
    <row r="208" spans="1:13" ht="15" customHeight="1" x14ac:dyDescent="0.35">
      <c r="A208" s="148" t="s">
        <v>796</v>
      </c>
      <c r="B208" s="63">
        <v>44078</v>
      </c>
      <c r="C208" s="73">
        <v>1224</v>
      </c>
      <c r="D208" s="64" t="s">
        <v>797</v>
      </c>
      <c r="E208" s="62" t="s">
        <v>527</v>
      </c>
      <c r="F208" s="62" t="s">
        <v>798</v>
      </c>
      <c r="G208" s="65">
        <v>24000</v>
      </c>
      <c r="H208" s="151">
        <v>1126</v>
      </c>
      <c r="I208" s="156">
        <f>Tabel1[[#This Row],[amount (RWF)]]/Tabel1[[#This Row],[Exchange rate]]</f>
        <v>21.314387211367674</v>
      </c>
      <c r="J208" s="156">
        <f>Tabel1[[#This Row],[amount (EUR)]]</f>
        <v>21.314387211367674</v>
      </c>
      <c r="K208" s="67" t="s">
        <v>209</v>
      </c>
      <c r="L208" s="67" t="s">
        <v>356</v>
      </c>
      <c r="M208" s="12" t="s">
        <v>118</v>
      </c>
    </row>
    <row r="209" spans="1:13" ht="15" customHeight="1" x14ac:dyDescent="0.35">
      <c r="A209" s="148" t="s">
        <v>799</v>
      </c>
      <c r="B209" s="63">
        <v>44112</v>
      </c>
      <c r="C209" s="72">
        <v>1376</v>
      </c>
      <c r="D209" s="64" t="s">
        <v>797</v>
      </c>
      <c r="E209" s="62" t="s">
        <v>527</v>
      </c>
      <c r="F209" s="62" t="s">
        <v>798</v>
      </c>
      <c r="G209" s="65">
        <v>16000</v>
      </c>
      <c r="H209" s="151">
        <v>1126</v>
      </c>
      <c r="I209" s="156">
        <f>Tabel1[[#This Row],[amount (RWF)]]/Tabel1[[#This Row],[Exchange rate]]</f>
        <v>14.209591474245116</v>
      </c>
      <c r="J209" s="156">
        <f>Tabel1[[#This Row],[amount (EUR)]]</f>
        <v>14.209591474245116</v>
      </c>
      <c r="K209" s="67" t="s">
        <v>209</v>
      </c>
      <c r="L209" s="67" t="s">
        <v>356</v>
      </c>
      <c r="M209" s="12" t="s">
        <v>118</v>
      </c>
    </row>
    <row r="210" spans="1:13" ht="15" customHeight="1" x14ac:dyDescent="0.35">
      <c r="A210" s="148" t="s">
        <v>800</v>
      </c>
      <c r="B210" s="63">
        <v>44112</v>
      </c>
      <c r="C210" s="72">
        <v>1375</v>
      </c>
      <c r="D210" s="64" t="s">
        <v>797</v>
      </c>
      <c r="E210" s="62" t="s">
        <v>527</v>
      </c>
      <c r="F210" s="62" t="s">
        <v>798</v>
      </c>
      <c r="G210" s="65">
        <v>25000</v>
      </c>
      <c r="H210" s="151">
        <v>1126</v>
      </c>
      <c r="I210" s="156">
        <f>Tabel1[[#This Row],[amount (RWF)]]/Tabel1[[#This Row],[Exchange rate]]</f>
        <v>22.202486678507992</v>
      </c>
      <c r="J210" s="156">
        <f>Tabel1[[#This Row],[amount (EUR)]]</f>
        <v>22.202486678507992</v>
      </c>
      <c r="K210" s="67" t="s">
        <v>209</v>
      </c>
      <c r="L210" s="67" t="s">
        <v>356</v>
      </c>
      <c r="M210" s="12" t="s">
        <v>118</v>
      </c>
    </row>
    <row r="211" spans="1:13" ht="15" customHeight="1" x14ac:dyDescent="0.35">
      <c r="A211" s="148" t="s">
        <v>801</v>
      </c>
      <c r="B211" s="63">
        <v>44148</v>
      </c>
      <c r="C211" s="72">
        <v>1518</v>
      </c>
      <c r="D211" s="64" t="s">
        <v>797</v>
      </c>
      <c r="E211" s="62" t="s">
        <v>527</v>
      </c>
      <c r="F211" s="62" t="s">
        <v>798</v>
      </c>
      <c r="G211" s="65">
        <v>24000</v>
      </c>
      <c r="H211" s="151">
        <v>1126</v>
      </c>
      <c r="I211" s="156">
        <f>Tabel1[[#This Row],[amount (RWF)]]/Tabel1[[#This Row],[Exchange rate]]</f>
        <v>21.314387211367674</v>
      </c>
      <c r="J211" s="156">
        <f>Tabel1[[#This Row],[amount (EUR)]]</f>
        <v>21.314387211367674</v>
      </c>
      <c r="K211" s="67" t="s">
        <v>209</v>
      </c>
      <c r="L211" s="67" t="s">
        <v>356</v>
      </c>
      <c r="M211" s="12" t="s">
        <v>118</v>
      </c>
    </row>
    <row r="212" spans="1:13" ht="15" customHeight="1" x14ac:dyDescent="0.35">
      <c r="A212" s="148" t="s">
        <v>802</v>
      </c>
      <c r="B212" s="63">
        <v>43862</v>
      </c>
      <c r="C212" s="72">
        <v>1806</v>
      </c>
      <c r="D212" s="64" t="s">
        <v>797</v>
      </c>
      <c r="E212" s="62" t="s">
        <v>527</v>
      </c>
      <c r="F212" s="62" t="s">
        <v>798</v>
      </c>
      <c r="G212" s="65">
        <v>16000</v>
      </c>
      <c r="H212" s="151">
        <v>1126</v>
      </c>
      <c r="I212" s="156">
        <f>Tabel1[[#This Row],[amount (RWF)]]/Tabel1[[#This Row],[Exchange rate]]</f>
        <v>14.209591474245116</v>
      </c>
      <c r="J212" s="156">
        <f>Tabel1[[#This Row],[amount (EUR)]]</f>
        <v>14.209591474245116</v>
      </c>
      <c r="K212" s="67" t="s">
        <v>209</v>
      </c>
      <c r="L212" s="67" t="s">
        <v>356</v>
      </c>
      <c r="M212" s="12" t="s">
        <v>118</v>
      </c>
    </row>
    <row r="213" spans="1:13" ht="15" customHeight="1" x14ac:dyDescent="0.35">
      <c r="A213" s="149" t="s">
        <v>803</v>
      </c>
      <c r="B213" s="69"/>
      <c r="C213" s="73"/>
      <c r="D213" s="70" t="s">
        <v>797</v>
      </c>
      <c r="E213" s="60" t="s">
        <v>527</v>
      </c>
      <c r="F213" s="60" t="s">
        <v>798</v>
      </c>
      <c r="G213" s="65">
        <v>10500</v>
      </c>
      <c r="H213" s="151">
        <v>1126</v>
      </c>
      <c r="I213" s="156">
        <f>Tabel1[[#This Row],[amount (RWF)]]/Tabel1[[#This Row],[Exchange rate]]</f>
        <v>9.3250444049733563</v>
      </c>
      <c r="J213" s="156">
        <f>Tabel1[[#This Row],[amount (EUR)]]</f>
        <v>9.3250444049733563</v>
      </c>
      <c r="K213" s="67" t="s">
        <v>209</v>
      </c>
      <c r="L213" s="67" t="s">
        <v>1018</v>
      </c>
      <c r="M213" s="12" t="s">
        <v>118</v>
      </c>
    </row>
    <row r="214" spans="1:13" ht="15" customHeight="1" x14ac:dyDescent="0.35">
      <c r="A214" s="148" t="s">
        <v>804</v>
      </c>
      <c r="B214" s="63"/>
      <c r="C214" s="72"/>
      <c r="D214" s="64"/>
      <c r="E214" s="62"/>
      <c r="F214" s="60" t="s">
        <v>805</v>
      </c>
      <c r="G214" s="65">
        <v>4262250</v>
      </c>
      <c r="H214" s="151">
        <v>1126</v>
      </c>
      <c r="I214" s="156">
        <f>Tabel1[[#This Row],[amount (RWF)]]/Tabel1[[#This Row],[Exchange rate]]</f>
        <v>3785.3019538188278</v>
      </c>
      <c r="J214" s="156">
        <f>Tabel1[[#This Row],[amount (EUR)]]</f>
        <v>3785.3019538188278</v>
      </c>
      <c r="K214" s="67" t="s">
        <v>209</v>
      </c>
      <c r="L214" s="67" t="s">
        <v>356</v>
      </c>
      <c r="M214" s="12" t="s">
        <v>115</v>
      </c>
    </row>
    <row r="215" spans="1:13" ht="26.25" customHeight="1" x14ac:dyDescent="0.35">
      <c r="A215" s="148" t="s">
        <v>806</v>
      </c>
      <c r="B215" s="63">
        <v>44225</v>
      </c>
      <c r="C215" s="72"/>
      <c r="D215" s="64" t="s">
        <v>807</v>
      </c>
      <c r="E215" s="62" t="s">
        <v>209</v>
      </c>
      <c r="F215" s="60" t="s">
        <v>808</v>
      </c>
      <c r="G215" s="65">
        <v>200000</v>
      </c>
      <c r="H215" s="151">
        <v>1126</v>
      </c>
      <c r="I215" s="156">
        <f>Tabel1[[#This Row],[amount (RWF)]]/Tabel1[[#This Row],[Exchange rate]]</f>
        <v>177.61989342806393</v>
      </c>
      <c r="J215" s="156">
        <f>Tabel1[[#This Row],[amount (EUR)]]</f>
        <v>177.61989342806393</v>
      </c>
      <c r="K215" s="67" t="s">
        <v>211</v>
      </c>
      <c r="L215" s="67" t="s">
        <v>356</v>
      </c>
      <c r="M215" s="12" t="s">
        <v>142</v>
      </c>
    </row>
    <row r="216" spans="1:13" ht="26.25" customHeight="1" x14ac:dyDescent="0.35">
      <c r="A216" s="148" t="s">
        <v>809</v>
      </c>
      <c r="B216" s="63">
        <v>44074</v>
      </c>
      <c r="C216" s="72">
        <v>11047</v>
      </c>
      <c r="D216" s="64" t="s">
        <v>810</v>
      </c>
      <c r="E216" s="62" t="s">
        <v>811</v>
      </c>
      <c r="F216" s="77" t="s">
        <v>812</v>
      </c>
      <c r="G216" s="65">
        <v>675000</v>
      </c>
      <c r="H216" s="151">
        <v>1126</v>
      </c>
      <c r="I216" s="156">
        <f>Tabel1[[#This Row],[amount (RWF)]]/Tabel1[[#This Row],[Exchange rate]]</f>
        <v>599.46714031971578</v>
      </c>
      <c r="J216" s="156">
        <f>Tabel1[[#This Row],[amount (EUR)]]</f>
        <v>599.46714031971578</v>
      </c>
      <c r="K216" s="67" t="s">
        <v>319</v>
      </c>
      <c r="L216" s="71" t="s">
        <v>356</v>
      </c>
      <c r="M216" s="12" t="s">
        <v>43</v>
      </c>
    </row>
    <row r="217" spans="1:13" ht="26.25" customHeight="1" x14ac:dyDescent="0.35">
      <c r="A217" s="148" t="s">
        <v>813</v>
      </c>
      <c r="B217" s="63">
        <v>44201</v>
      </c>
      <c r="C217" s="72">
        <v>12892</v>
      </c>
      <c r="D217" s="64" t="s">
        <v>814</v>
      </c>
      <c r="E217" s="62" t="s">
        <v>811</v>
      </c>
      <c r="F217" s="163" t="s">
        <v>1060</v>
      </c>
      <c r="G217" s="65">
        <v>43000</v>
      </c>
      <c r="H217" s="151">
        <v>1126</v>
      </c>
      <c r="I217" s="156">
        <f>Tabel1[[#This Row],[amount (RWF)]]/Tabel1[[#This Row],[Exchange rate]]</f>
        <v>38.188277087033747</v>
      </c>
      <c r="J217" s="156">
        <f>Tabel1[[#This Row],[amount (EUR)]]</f>
        <v>38.188277087033747</v>
      </c>
      <c r="K217" s="67" t="s">
        <v>319</v>
      </c>
      <c r="L217" s="71" t="s">
        <v>356</v>
      </c>
      <c r="M217" s="11" t="s">
        <v>78</v>
      </c>
    </row>
    <row r="218" spans="1:13" ht="26.25" customHeight="1" x14ac:dyDescent="0.35">
      <c r="A218" s="148" t="s">
        <v>815</v>
      </c>
      <c r="B218" s="63">
        <v>44060</v>
      </c>
      <c r="C218" s="73"/>
      <c r="D218" s="70" t="s">
        <v>816</v>
      </c>
      <c r="E218" s="60" t="s">
        <v>817</v>
      </c>
      <c r="F218" s="60" t="s">
        <v>931</v>
      </c>
      <c r="G218" s="65">
        <v>65000</v>
      </c>
      <c r="H218" s="151">
        <v>1126</v>
      </c>
      <c r="I218" s="156">
        <f>Tabel1[[#This Row],[amount (RWF)]]/Tabel1[[#This Row],[Exchange rate]]</f>
        <v>57.726465364120784</v>
      </c>
      <c r="J218" s="156">
        <f>Tabel1[[#This Row],[amount (EUR)]]</f>
        <v>57.726465364120784</v>
      </c>
      <c r="K218" s="67" t="s">
        <v>319</v>
      </c>
      <c r="L218" s="71" t="s">
        <v>356</v>
      </c>
      <c r="M218" s="11" t="s">
        <v>80</v>
      </c>
    </row>
    <row r="219" spans="1:13" ht="15" customHeight="1" x14ac:dyDescent="0.35">
      <c r="A219" s="149" t="s">
        <v>818</v>
      </c>
      <c r="B219" s="69"/>
      <c r="C219" s="73"/>
      <c r="D219" s="70" t="s">
        <v>819</v>
      </c>
      <c r="E219" s="60" t="s">
        <v>820</v>
      </c>
      <c r="F219" s="40" t="s">
        <v>338</v>
      </c>
      <c r="G219" s="65">
        <v>496500</v>
      </c>
      <c r="H219" s="151">
        <v>1126</v>
      </c>
      <c r="I219" s="156">
        <f>Tabel1[[#This Row],[amount (RWF)]]/Tabel1[[#This Row],[Exchange rate]]</f>
        <v>440.94138543516874</v>
      </c>
      <c r="J219" s="156">
        <f>Tabel1[[#This Row],[amount (EUR)]]</f>
        <v>440.94138543516874</v>
      </c>
      <c r="K219" s="67" t="s">
        <v>319</v>
      </c>
      <c r="L219" s="71" t="s">
        <v>356</v>
      </c>
      <c r="M219" s="12" t="s">
        <v>103</v>
      </c>
    </row>
    <row r="220" spans="1:13" ht="15" customHeight="1" x14ac:dyDescent="0.35">
      <c r="A220" s="149" t="s">
        <v>821</v>
      </c>
      <c r="B220" s="69"/>
      <c r="C220" s="73"/>
      <c r="D220" s="70" t="s">
        <v>822</v>
      </c>
      <c r="E220" s="60" t="s">
        <v>823</v>
      </c>
      <c r="F220" s="60" t="s">
        <v>942</v>
      </c>
      <c r="G220" s="65">
        <v>120000</v>
      </c>
      <c r="H220" s="151">
        <v>1126</v>
      </c>
      <c r="I220" s="156">
        <f>Tabel1[[#This Row],[amount (RWF)]]/Tabel1[[#This Row],[Exchange rate]]</f>
        <v>106.57193605683837</v>
      </c>
      <c r="J220" s="156">
        <f>Tabel1[[#This Row],[amount (EUR)]]</f>
        <v>106.57193605683837</v>
      </c>
      <c r="K220" s="67" t="s">
        <v>319</v>
      </c>
      <c r="L220" s="71" t="s">
        <v>356</v>
      </c>
      <c r="M220" s="11" t="s">
        <v>83</v>
      </c>
    </row>
    <row r="221" spans="1:13" ht="26" x14ac:dyDescent="0.35">
      <c r="A221" s="148" t="s">
        <v>824</v>
      </c>
      <c r="B221" s="63"/>
      <c r="C221" s="72"/>
      <c r="D221" s="70" t="s">
        <v>825</v>
      </c>
      <c r="E221" s="67" t="s">
        <v>209</v>
      </c>
      <c r="F221" s="40" t="s">
        <v>341</v>
      </c>
      <c r="G221" s="65">
        <v>4262250</v>
      </c>
      <c r="H221" s="151">
        <v>1126</v>
      </c>
      <c r="I221" s="156">
        <f>Tabel1[[#This Row],[amount (RWF)]]/Tabel1[[#This Row],[Exchange rate]]</f>
        <v>3785.3019538188278</v>
      </c>
      <c r="J221" s="156">
        <f>Tabel1[[#This Row],[amount (EUR)]]</f>
        <v>3785.3019538188278</v>
      </c>
      <c r="K221" s="65" t="s">
        <v>319</v>
      </c>
      <c r="L221" s="67" t="s">
        <v>356</v>
      </c>
      <c r="M221" s="12" t="s">
        <v>100</v>
      </c>
    </row>
    <row r="222" spans="1:13" ht="26.25" customHeight="1" x14ac:dyDescent="0.35">
      <c r="A222" s="149" t="s">
        <v>827</v>
      </c>
      <c r="B222" s="69" t="s">
        <v>828</v>
      </c>
      <c r="C222" s="60">
        <v>8</v>
      </c>
      <c r="D222" s="70" t="s">
        <v>829</v>
      </c>
      <c r="E222" s="60" t="s">
        <v>211</v>
      </c>
      <c r="F222" s="60" t="s">
        <v>564</v>
      </c>
      <c r="G222" s="65">
        <v>40000</v>
      </c>
      <c r="H222" s="151">
        <v>1182</v>
      </c>
      <c r="I222" s="156">
        <f>Tabel1[[#This Row],[amount (RWF)]]/Tabel1[[#This Row],[Exchange rate]]</f>
        <v>33.840947546531304</v>
      </c>
      <c r="J222" s="156">
        <f>Tabel1[[#This Row],[amount (EUR)]]</f>
        <v>33.840947546531304</v>
      </c>
      <c r="K222" s="67" t="s">
        <v>211</v>
      </c>
      <c r="L222" s="67" t="s">
        <v>830</v>
      </c>
      <c r="M222" s="11" t="s">
        <v>137</v>
      </c>
    </row>
    <row r="223" spans="1:13" ht="15" customHeight="1" x14ac:dyDescent="0.35">
      <c r="A223" s="149" t="s">
        <v>831</v>
      </c>
      <c r="B223" s="69">
        <v>44330</v>
      </c>
      <c r="C223" s="60" t="s">
        <v>832</v>
      </c>
      <c r="D223" s="70" t="s">
        <v>833</v>
      </c>
      <c r="E223" s="60" t="s">
        <v>834</v>
      </c>
      <c r="F223" s="60" t="s">
        <v>808</v>
      </c>
      <c r="G223" s="65">
        <v>522500</v>
      </c>
      <c r="H223" s="151">
        <v>1182</v>
      </c>
      <c r="I223" s="156">
        <f>Tabel1[[#This Row],[amount (RWF)]]/Tabel1[[#This Row],[Exchange rate]]</f>
        <v>442.04737732656514</v>
      </c>
      <c r="J223" s="156">
        <f>Tabel1[[#This Row],[amount (EUR)]]</f>
        <v>442.04737732656514</v>
      </c>
      <c r="K223" s="67" t="s">
        <v>211</v>
      </c>
      <c r="L223" s="67" t="s">
        <v>830</v>
      </c>
      <c r="M223" s="12" t="s">
        <v>142</v>
      </c>
    </row>
    <row r="224" spans="1:13" ht="26.25" customHeight="1" x14ac:dyDescent="0.35">
      <c r="A224" s="149" t="s">
        <v>835</v>
      </c>
      <c r="B224" s="69">
        <v>44356</v>
      </c>
      <c r="C224" s="74" t="s">
        <v>836</v>
      </c>
      <c r="D224" s="70" t="s">
        <v>837</v>
      </c>
      <c r="E224" s="60" t="s">
        <v>838</v>
      </c>
      <c r="F224" s="60" t="s">
        <v>808</v>
      </c>
      <c r="G224" s="65">
        <v>580000</v>
      </c>
      <c r="H224" s="151">
        <v>1182</v>
      </c>
      <c r="I224" s="156">
        <f>Tabel1[[#This Row],[amount (RWF)]]/Tabel1[[#This Row],[Exchange rate]]</f>
        <v>490.69373942470389</v>
      </c>
      <c r="J224" s="156">
        <f>Tabel1[[#This Row],[amount (EUR)]]</f>
        <v>490.69373942470389</v>
      </c>
      <c r="K224" s="67" t="s">
        <v>211</v>
      </c>
      <c r="L224" s="67" t="s">
        <v>830</v>
      </c>
      <c r="M224" s="12" t="s">
        <v>142</v>
      </c>
    </row>
    <row r="225" spans="1:13" ht="26.25" customHeight="1" x14ac:dyDescent="0.35">
      <c r="A225" s="149" t="s">
        <v>839</v>
      </c>
      <c r="B225" s="69">
        <v>44364</v>
      </c>
      <c r="C225" s="60"/>
      <c r="D225" s="70" t="s">
        <v>840</v>
      </c>
      <c r="E225" s="60" t="s">
        <v>211</v>
      </c>
      <c r="F225" s="60" t="s">
        <v>808</v>
      </c>
      <c r="G225" s="65">
        <v>198000</v>
      </c>
      <c r="H225" s="151">
        <v>1182</v>
      </c>
      <c r="I225" s="156">
        <f>Tabel1[[#This Row],[amount (RWF)]]/Tabel1[[#This Row],[Exchange rate]]</f>
        <v>167.51269035532994</v>
      </c>
      <c r="J225" s="156">
        <f>Tabel1[[#This Row],[amount (EUR)]]</f>
        <v>167.51269035532994</v>
      </c>
      <c r="K225" s="67" t="s">
        <v>211</v>
      </c>
      <c r="L225" s="67" t="s">
        <v>830</v>
      </c>
      <c r="M225" s="12" t="s">
        <v>142</v>
      </c>
    </row>
    <row r="226" spans="1:13" ht="26.25" customHeight="1" x14ac:dyDescent="0.35">
      <c r="A226" s="149" t="s">
        <v>841</v>
      </c>
      <c r="B226" s="69">
        <v>44365</v>
      </c>
      <c r="C226" s="60">
        <v>945404874</v>
      </c>
      <c r="D226" s="70" t="s">
        <v>842</v>
      </c>
      <c r="E226" s="60" t="s">
        <v>834</v>
      </c>
      <c r="F226" s="60" t="s">
        <v>808</v>
      </c>
      <c r="G226" s="65">
        <v>125000</v>
      </c>
      <c r="H226" s="151">
        <v>1182</v>
      </c>
      <c r="I226" s="156">
        <f>Tabel1[[#This Row],[amount (RWF)]]/Tabel1[[#This Row],[Exchange rate]]</f>
        <v>105.75296108291032</v>
      </c>
      <c r="J226" s="156">
        <f>Tabel1[[#This Row],[amount (EUR)]]</f>
        <v>105.75296108291032</v>
      </c>
      <c r="K226" s="67" t="s">
        <v>211</v>
      </c>
      <c r="L226" s="67" t="s">
        <v>830</v>
      </c>
      <c r="M226" s="12" t="s">
        <v>142</v>
      </c>
    </row>
    <row r="227" spans="1:13" ht="15" customHeight="1" x14ac:dyDescent="0.35">
      <c r="A227" s="149" t="s">
        <v>843</v>
      </c>
      <c r="B227" s="69">
        <v>44365</v>
      </c>
      <c r="C227" s="60"/>
      <c r="D227" s="75" t="s">
        <v>844</v>
      </c>
      <c r="E227" s="60" t="s">
        <v>211</v>
      </c>
      <c r="F227" s="60"/>
      <c r="G227" s="65">
        <v>90000</v>
      </c>
      <c r="H227" s="151">
        <v>1182</v>
      </c>
      <c r="I227" s="156">
        <f>Tabel1[[#This Row],[amount (RWF)]]/Tabel1[[#This Row],[Exchange rate]]</f>
        <v>76.142131979695435</v>
      </c>
      <c r="J227" s="156">
        <f>Tabel1[[#This Row],[amount (EUR)]]</f>
        <v>76.142131979695435</v>
      </c>
      <c r="K227" s="67" t="s">
        <v>211</v>
      </c>
      <c r="L227" s="67" t="s">
        <v>212</v>
      </c>
      <c r="M227" s="12" t="s">
        <v>142</v>
      </c>
    </row>
    <row r="228" spans="1:13" ht="26.25" customHeight="1" x14ac:dyDescent="0.35">
      <c r="A228" s="149" t="s">
        <v>845</v>
      </c>
      <c r="B228" s="69" t="s">
        <v>846</v>
      </c>
      <c r="C228" s="60"/>
      <c r="D228" s="70" t="s">
        <v>847</v>
      </c>
      <c r="E228" s="60" t="s">
        <v>211</v>
      </c>
      <c r="F228" s="60" t="s">
        <v>808</v>
      </c>
      <c r="G228" s="65">
        <v>450000</v>
      </c>
      <c r="H228" s="151">
        <v>1182</v>
      </c>
      <c r="I228" s="156">
        <f>Tabel1[[#This Row],[amount (RWF)]]/Tabel1[[#This Row],[Exchange rate]]</f>
        <v>380.71065989847716</v>
      </c>
      <c r="J228" s="156">
        <f>Tabel1[[#This Row],[amount (EUR)]]</f>
        <v>380.71065989847716</v>
      </c>
      <c r="K228" s="67" t="s">
        <v>211</v>
      </c>
      <c r="L228" s="67" t="s">
        <v>830</v>
      </c>
      <c r="M228" s="12" t="s">
        <v>142</v>
      </c>
    </row>
    <row r="229" spans="1:13" ht="15" customHeight="1" x14ac:dyDescent="0.35">
      <c r="A229" s="149" t="s">
        <v>848</v>
      </c>
      <c r="B229" s="69">
        <v>44308</v>
      </c>
      <c r="C229" s="60">
        <v>1394</v>
      </c>
      <c r="D229" s="75" t="s">
        <v>849</v>
      </c>
      <c r="E229" s="60" t="s">
        <v>555</v>
      </c>
      <c r="F229" s="60" t="s">
        <v>850</v>
      </c>
      <c r="G229" s="65">
        <v>85000</v>
      </c>
      <c r="H229" s="151">
        <v>1182</v>
      </c>
      <c r="I229" s="156">
        <f>Tabel1[[#This Row],[amount (RWF)]]/Tabel1[[#This Row],[Exchange rate]]</f>
        <v>71.912013536379021</v>
      </c>
      <c r="J229" s="156">
        <f>Tabel1[[#This Row],[amount (EUR)]]</f>
        <v>71.912013536379021</v>
      </c>
      <c r="K229" s="67" t="s">
        <v>211</v>
      </c>
      <c r="L229" s="67" t="s">
        <v>830</v>
      </c>
      <c r="M229" s="167" t="s">
        <v>133</v>
      </c>
    </row>
    <row r="230" spans="1:13" ht="15" customHeight="1" x14ac:dyDescent="0.35">
      <c r="A230" s="149" t="s">
        <v>1049</v>
      </c>
      <c r="B230" s="69" t="s">
        <v>491</v>
      </c>
      <c r="C230" s="60"/>
      <c r="D230" s="75"/>
      <c r="E230" s="60"/>
      <c r="F230" s="60"/>
      <c r="G230" s="65"/>
      <c r="H230" s="151">
        <v>1182</v>
      </c>
      <c r="I230" s="156">
        <f>Tabel1[[#This Row],[amount (RWF)]]/Tabel1[[#This Row],[Exchange rate]]</f>
        <v>0</v>
      </c>
      <c r="J230" s="156">
        <f>Tabel1[[#This Row],[amount (EUR)]]</f>
        <v>0</v>
      </c>
      <c r="K230" s="65"/>
      <c r="L230" s="67"/>
    </row>
    <row r="231" spans="1:13" ht="15" customHeight="1" x14ac:dyDescent="0.35">
      <c r="A231" s="149" t="s">
        <v>851</v>
      </c>
      <c r="B231" s="69">
        <v>44251</v>
      </c>
      <c r="C231" s="60">
        <v>501</v>
      </c>
      <c r="D231" s="64" t="s">
        <v>852</v>
      </c>
      <c r="E231" s="62" t="s">
        <v>267</v>
      </c>
      <c r="F231" s="62" t="s">
        <v>213</v>
      </c>
      <c r="G231" s="65">
        <v>156800</v>
      </c>
      <c r="H231" s="151">
        <v>1182</v>
      </c>
      <c r="I231" s="156">
        <f>Tabel1[[#This Row],[amount (RWF)]]/Tabel1[[#This Row],[Exchange rate]]</f>
        <v>132.65651438240272</v>
      </c>
      <c r="J231" s="156">
        <f>Tabel1[[#This Row],[amount (EUR)]]</f>
        <v>132.65651438240272</v>
      </c>
      <c r="K231" s="71" t="s">
        <v>209</v>
      </c>
      <c r="L231" s="67" t="s">
        <v>356</v>
      </c>
      <c r="M231" s="12" t="s">
        <v>41</v>
      </c>
    </row>
    <row r="232" spans="1:13" ht="15" customHeight="1" x14ac:dyDescent="0.35">
      <c r="A232" s="149" t="s">
        <v>853</v>
      </c>
      <c r="B232" s="69">
        <v>44279</v>
      </c>
      <c r="C232" s="60">
        <v>502</v>
      </c>
      <c r="D232" s="64" t="s">
        <v>854</v>
      </c>
      <c r="E232" s="62" t="s">
        <v>267</v>
      </c>
      <c r="F232" s="62" t="s">
        <v>213</v>
      </c>
      <c r="G232" s="65">
        <v>156800</v>
      </c>
      <c r="H232" s="151">
        <v>1182</v>
      </c>
      <c r="I232" s="156">
        <f>Tabel1[[#This Row],[amount (RWF)]]/Tabel1[[#This Row],[Exchange rate]]</f>
        <v>132.65651438240272</v>
      </c>
      <c r="J232" s="156">
        <f>Tabel1[[#This Row],[amount (EUR)]]</f>
        <v>132.65651438240272</v>
      </c>
      <c r="K232" s="71" t="s">
        <v>209</v>
      </c>
      <c r="L232" s="67" t="s">
        <v>356</v>
      </c>
      <c r="M232" s="12" t="s">
        <v>41</v>
      </c>
    </row>
    <row r="233" spans="1:13" ht="15" customHeight="1" x14ac:dyDescent="0.35">
      <c r="A233" s="149" t="s">
        <v>855</v>
      </c>
      <c r="B233" s="69">
        <v>44310</v>
      </c>
      <c r="C233" s="60">
        <v>503</v>
      </c>
      <c r="D233" s="64" t="s">
        <v>856</v>
      </c>
      <c r="E233" s="62" t="s">
        <v>267</v>
      </c>
      <c r="F233" s="62" t="s">
        <v>213</v>
      </c>
      <c r="G233" s="65">
        <v>156800</v>
      </c>
      <c r="H233" s="151">
        <v>1182</v>
      </c>
      <c r="I233" s="156">
        <f>Tabel1[[#This Row],[amount (RWF)]]/Tabel1[[#This Row],[Exchange rate]]</f>
        <v>132.65651438240272</v>
      </c>
      <c r="J233" s="156">
        <f>Tabel1[[#This Row],[amount (EUR)]]</f>
        <v>132.65651438240272</v>
      </c>
      <c r="K233" s="71" t="s">
        <v>209</v>
      </c>
      <c r="L233" s="67" t="s">
        <v>356</v>
      </c>
      <c r="M233" s="12" t="s">
        <v>41</v>
      </c>
    </row>
    <row r="234" spans="1:13" ht="15" customHeight="1" x14ac:dyDescent="0.35">
      <c r="A234" s="149" t="s">
        <v>857</v>
      </c>
      <c r="B234" s="69">
        <v>44401</v>
      </c>
      <c r="C234" s="60">
        <v>504</v>
      </c>
      <c r="D234" s="64" t="s">
        <v>858</v>
      </c>
      <c r="E234" s="62" t="s">
        <v>267</v>
      </c>
      <c r="F234" s="62" t="s">
        <v>213</v>
      </c>
      <c r="G234" s="65">
        <v>156800</v>
      </c>
      <c r="H234" s="151">
        <v>1182</v>
      </c>
      <c r="I234" s="156">
        <f>Tabel1[[#This Row],[amount (RWF)]]/Tabel1[[#This Row],[Exchange rate]]</f>
        <v>132.65651438240272</v>
      </c>
      <c r="J234" s="156">
        <f>Tabel1[[#This Row],[amount (EUR)]]</f>
        <v>132.65651438240272</v>
      </c>
      <c r="K234" s="71" t="s">
        <v>209</v>
      </c>
      <c r="L234" s="67" t="s">
        <v>356</v>
      </c>
      <c r="M234" s="12" t="s">
        <v>41</v>
      </c>
    </row>
    <row r="235" spans="1:13" ht="15" customHeight="1" x14ac:dyDescent="0.35">
      <c r="A235" s="149" t="s">
        <v>859</v>
      </c>
      <c r="B235" s="69">
        <v>44371</v>
      </c>
      <c r="C235" s="60">
        <v>505</v>
      </c>
      <c r="D235" s="64" t="s">
        <v>860</v>
      </c>
      <c r="E235" s="62" t="s">
        <v>267</v>
      </c>
      <c r="F235" s="62" t="s">
        <v>213</v>
      </c>
      <c r="G235" s="65">
        <v>156800</v>
      </c>
      <c r="H235" s="151">
        <v>1182</v>
      </c>
      <c r="I235" s="156">
        <f>Tabel1[[#This Row],[amount (RWF)]]/Tabel1[[#This Row],[Exchange rate]]</f>
        <v>132.65651438240272</v>
      </c>
      <c r="J235" s="156">
        <f>Tabel1[[#This Row],[amount (EUR)]]</f>
        <v>132.65651438240272</v>
      </c>
      <c r="K235" s="71" t="s">
        <v>209</v>
      </c>
      <c r="L235" s="67" t="s">
        <v>356</v>
      </c>
      <c r="M235" s="12" t="s">
        <v>41</v>
      </c>
    </row>
    <row r="236" spans="1:13" ht="15" customHeight="1" x14ac:dyDescent="0.35">
      <c r="A236" s="149" t="s">
        <v>861</v>
      </c>
      <c r="B236" s="69">
        <v>44340</v>
      </c>
      <c r="C236" s="60">
        <v>506</v>
      </c>
      <c r="D236" s="64" t="s">
        <v>862</v>
      </c>
      <c r="E236" s="62" t="s">
        <v>267</v>
      </c>
      <c r="F236" s="62" t="s">
        <v>213</v>
      </c>
      <c r="G236" s="65">
        <v>156800</v>
      </c>
      <c r="H236" s="151">
        <v>1182</v>
      </c>
      <c r="I236" s="156">
        <f>Tabel1[[#This Row],[amount (RWF)]]/Tabel1[[#This Row],[Exchange rate]]</f>
        <v>132.65651438240272</v>
      </c>
      <c r="J236" s="156">
        <f>Tabel1[[#This Row],[amount (EUR)]]</f>
        <v>132.65651438240272</v>
      </c>
      <c r="K236" s="71" t="s">
        <v>209</v>
      </c>
      <c r="L236" s="67" t="s">
        <v>356</v>
      </c>
      <c r="M236" s="12" t="s">
        <v>41</v>
      </c>
    </row>
    <row r="237" spans="1:13" ht="15" customHeight="1" x14ac:dyDescent="0.35">
      <c r="A237" s="149" t="s">
        <v>863</v>
      </c>
      <c r="B237" s="69">
        <v>44277</v>
      </c>
      <c r="C237" s="60"/>
      <c r="D237" s="70" t="s">
        <v>864</v>
      </c>
      <c r="E237" s="60" t="s">
        <v>431</v>
      </c>
      <c r="F237" s="62" t="s">
        <v>432</v>
      </c>
      <c r="G237" s="65">
        <v>40000</v>
      </c>
      <c r="H237" s="151">
        <v>1182</v>
      </c>
      <c r="I237" s="156">
        <f>Tabel1[[#This Row],[amount (RWF)]]/Tabel1[[#This Row],[Exchange rate]]</f>
        <v>33.840947546531304</v>
      </c>
      <c r="J237" s="156">
        <f>Tabel1[[#This Row],[amount (EUR)]]</f>
        <v>33.840947546531304</v>
      </c>
      <c r="K237" s="71" t="s">
        <v>209</v>
      </c>
      <c r="L237" s="67" t="s">
        <v>356</v>
      </c>
      <c r="M237" s="11" t="s">
        <v>73</v>
      </c>
    </row>
    <row r="238" spans="1:13" ht="15" customHeight="1" x14ac:dyDescent="0.35">
      <c r="A238" s="149" t="s">
        <v>865</v>
      </c>
      <c r="B238" s="69">
        <v>44308</v>
      </c>
      <c r="C238" s="60">
        <v>28369335</v>
      </c>
      <c r="D238" s="70" t="s">
        <v>866</v>
      </c>
      <c r="E238" s="60" t="s">
        <v>431</v>
      </c>
      <c r="F238" s="62" t="s">
        <v>432</v>
      </c>
      <c r="G238" s="65">
        <v>40000</v>
      </c>
      <c r="H238" s="151">
        <v>1182</v>
      </c>
      <c r="I238" s="156">
        <f>Tabel1[[#This Row],[amount (RWF)]]/Tabel1[[#This Row],[Exchange rate]]</f>
        <v>33.840947546531304</v>
      </c>
      <c r="J238" s="156">
        <f>Tabel1[[#This Row],[amount (EUR)]]</f>
        <v>33.840947546531304</v>
      </c>
      <c r="K238" s="71" t="s">
        <v>209</v>
      </c>
      <c r="L238" s="67" t="s">
        <v>356</v>
      </c>
      <c r="M238" s="11" t="s">
        <v>73</v>
      </c>
    </row>
    <row r="239" spans="1:13" ht="15" customHeight="1" x14ac:dyDescent="0.35">
      <c r="A239" s="149" t="s">
        <v>867</v>
      </c>
      <c r="B239" s="69">
        <v>44337</v>
      </c>
      <c r="C239" s="60"/>
      <c r="D239" s="70" t="s">
        <v>868</v>
      </c>
      <c r="E239" s="60" t="s">
        <v>431</v>
      </c>
      <c r="F239" s="62" t="s">
        <v>432</v>
      </c>
      <c r="G239" s="65">
        <v>40000</v>
      </c>
      <c r="H239" s="151">
        <v>1182</v>
      </c>
      <c r="I239" s="156">
        <f>Tabel1[[#This Row],[amount (RWF)]]/Tabel1[[#This Row],[Exchange rate]]</f>
        <v>33.840947546531304</v>
      </c>
      <c r="J239" s="156">
        <f>Tabel1[[#This Row],[amount (EUR)]]</f>
        <v>33.840947546531304</v>
      </c>
      <c r="K239" s="71" t="s">
        <v>209</v>
      </c>
      <c r="L239" s="67" t="s">
        <v>356</v>
      </c>
      <c r="M239" s="11" t="s">
        <v>73</v>
      </c>
    </row>
    <row r="240" spans="1:13" ht="15" customHeight="1" x14ac:dyDescent="0.35">
      <c r="A240" s="149" t="s">
        <v>869</v>
      </c>
      <c r="B240" s="69">
        <v>44372</v>
      </c>
      <c r="C240" s="60">
        <v>28609990</v>
      </c>
      <c r="D240" s="70" t="s">
        <v>870</v>
      </c>
      <c r="E240" s="60" t="s">
        <v>431</v>
      </c>
      <c r="F240" s="62" t="s">
        <v>432</v>
      </c>
      <c r="G240" s="65">
        <v>40000</v>
      </c>
      <c r="H240" s="151">
        <v>1182</v>
      </c>
      <c r="I240" s="156">
        <f>Tabel1[[#This Row],[amount (RWF)]]/Tabel1[[#This Row],[Exchange rate]]</f>
        <v>33.840947546531304</v>
      </c>
      <c r="J240" s="156">
        <f>Tabel1[[#This Row],[amount (EUR)]]</f>
        <v>33.840947546531304</v>
      </c>
      <c r="K240" s="71" t="s">
        <v>209</v>
      </c>
      <c r="L240" s="67" t="s">
        <v>356</v>
      </c>
      <c r="M240" s="11" t="s">
        <v>73</v>
      </c>
    </row>
    <row r="241" spans="1:13" ht="15" customHeight="1" x14ac:dyDescent="0.35">
      <c r="A241" s="149" t="s">
        <v>871</v>
      </c>
      <c r="B241" s="69">
        <v>44406</v>
      </c>
      <c r="C241" s="60"/>
      <c r="D241" s="70" t="s">
        <v>872</v>
      </c>
      <c r="E241" s="60" t="s">
        <v>431</v>
      </c>
      <c r="F241" s="62" t="s">
        <v>432</v>
      </c>
      <c r="G241" s="65">
        <v>80000</v>
      </c>
      <c r="H241" s="151">
        <v>1182</v>
      </c>
      <c r="I241" s="156">
        <f>Tabel1[[#This Row],[amount (RWF)]]/Tabel1[[#This Row],[Exchange rate]]</f>
        <v>67.681895093062607</v>
      </c>
      <c r="J241" s="156">
        <f>Tabel1[[#This Row],[amount (EUR)]]</f>
        <v>67.681895093062607</v>
      </c>
      <c r="K241" s="71" t="s">
        <v>209</v>
      </c>
      <c r="L241" s="67" t="s">
        <v>356</v>
      </c>
      <c r="M241" s="11" t="s">
        <v>73</v>
      </c>
    </row>
    <row r="242" spans="1:13" ht="15" customHeight="1" x14ac:dyDescent="0.35">
      <c r="A242" s="149" t="s">
        <v>873</v>
      </c>
      <c r="B242" s="69">
        <v>44204</v>
      </c>
      <c r="C242" s="60">
        <v>1739</v>
      </c>
      <c r="D242" s="70" t="s">
        <v>797</v>
      </c>
      <c r="E242" s="60" t="s">
        <v>874</v>
      </c>
      <c r="F242" s="62" t="s">
        <v>798</v>
      </c>
      <c r="G242" s="65">
        <v>24000</v>
      </c>
      <c r="H242" s="151">
        <v>1182</v>
      </c>
      <c r="I242" s="156">
        <f>Tabel1[[#This Row],[amount (RWF)]]/Tabel1[[#This Row],[Exchange rate]]</f>
        <v>20.304568527918782</v>
      </c>
      <c r="J242" s="156">
        <f>Tabel1[[#This Row],[amount (EUR)]]</f>
        <v>20.304568527918782</v>
      </c>
      <c r="K242" s="71" t="s">
        <v>209</v>
      </c>
      <c r="L242" s="67" t="s">
        <v>356</v>
      </c>
      <c r="M242" s="12" t="s">
        <v>118</v>
      </c>
    </row>
    <row r="243" spans="1:13" ht="15" customHeight="1" x14ac:dyDescent="0.35">
      <c r="A243" s="149" t="s">
        <v>875</v>
      </c>
      <c r="B243" s="69">
        <v>44285</v>
      </c>
      <c r="C243" s="60">
        <v>1937</v>
      </c>
      <c r="D243" s="70" t="s">
        <v>797</v>
      </c>
      <c r="E243" s="60" t="s">
        <v>874</v>
      </c>
      <c r="F243" s="62" t="s">
        <v>798</v>
      </c>
      <c r="G243" s="65">
        <v>24000</v>
      </c>
      <c r="H243" s="151">
        <v>1182</v>
      </c>
      <c r="I243" s="156">
        <f>Tabel1[[#This Row],[amount (RWF)]]/Tabel1[[#This Row],[Exchange rate]]</f>
        <v>20.304568527918782</v>
      </c>
      <c r="J243" s="156">
        <f>Tabel1[[#This Row],[amount (EUR)]]</f>
        <v>20.304568527918782</v>
      </c>
      <c r="K243" s="71" t="s">
        <v>209</v>
      </c>
      <c r="L243" s="67" t="s">
        <v>356</v>
      </c>
      <c r="M243" s="12" t="s">
        <v>118</v>
      </c>
    </row>
    <row r="244" spans="1:13" ht="15" customHeight="1" x14ac:dyDescent="0.35">
      <c r="A244" s="149" t="s">
        <v>876</v>
      </c>
      <c r="B244" s="69">
        <v>44285</v>
      </c>
      <c r="C244" s="60">
        <v>1936</v>
      </c>
      <c r="D244" s="70" t="s">
        <v>797</v>
      </c>
      <c r="E244" s="60" t="s">
        <v>874</v>
      </c>
      <c r="F244" s="62" t="s">
        <v>798</v>
      </c>
      <c r="G244" s="65">
        <v>24000</v>
      </c>
      <c r="H244" s="151">
        <v>1182</v>
      </c>
      <c r="I244" s="156">
        <f>Tabel1[[#This Row],[amount (RWF)]]/Tabel1[[#This Row],[Exchange rate]]</f>
        <v>20.304568527918782</v>
      </c>
      <c r="J244" s="156">
        <f>Tabel1[[#This Row],[amount (EUR)]]</f>
        <v>20.304568527918782</v>
      </c>
      <c r="K244" s="71" t="s">
        <v>209</v>
      </c>
      <c r="L244" s="67" t="s">
        <v>356</v>
      </c>
      <c r="M244" s="12" t="s">
        <v>118</v>
      </c>
    </row>
    <row r="245" spans="1:13" ht="15" customHeight="1" x14ac:dyDescent="0.35">
      <c r="A245" s="149" t="s">
        <v>877</v>
      </c>
      <c r="B245" s="69">
        <v>44363</v>
      </c>
      <c r="C245" s="60">
        <v>2167</v>
      </c>
      <c r="D245" s="70" t="s">
        <v>797</v>
      </c>
      <c r="E245" s="60" t="s">
        <v>874</v>
      </c>
      <c r="F245" s="62" t="s">
        <v>798</v>
      </c>
      <c r="G245" s="65">
        <v>24000</v>
      </c>
      <c r="H245" s="151">
        <v>1182</v>
      </c>
      <c r="I245" s="156">
        <f>Tabel1[[#This Row],[amount (RWF)]]/Tabel1[[#This Row],[Exchange rate]]</f>
        <v>20.304568527918782</v>
      </c>
      <c r="J245" s="156">
        <f>Tabel1[[#This Row],[amount (EUR)]]</f>
        <v>20.304568527918782</v>
      </c>
      <c r="K245" s="71" t="s">
        <v>209</v>
      </c>
      <c r="L245" s="67" t="s">
        <v>356</v>
      </c>
      <c r="M245" s="12" t="s">
        <v>118</v>
      </c>
    </row>
    <row r="246" spans="1:13" ht="15" customHeight="1" x14ac:dyDescent="0.35">
      <c r="A246" s="149" t="s">
        <v>878</v>
      </c>
      <c r="B246" s="69">
        <v>44408</v>
      </c>
      <c r="C246" s="60">
        <v>2293</v>
      </c>
      <c r="D246" s="70" t="s">
        <v>797</v>
      </c>
      <c r="E246" s="60" t="s">
        <v>874</v>
      </c>
      <c r="F246" s="62" t="s">
        <v>798</v>
      </c>
      <c r="G246" s="65">
        <v>24000</v>
      </c>
      <c r="H246" s="151">
        <v>1182</v>
      </c>
      <c r="I246" s="156">
        <f>Tabel1[[#This Row],[amount (RWF)]]/Tabel1[[#This Row],[Exchange rate]]</f>
        <v>20.304568527918782</v>
      </c>
      <c r="J246" s="156">
        <f>Tabel1[[#This Row],[amount (EUR)]]</f>
        <v>20.304568527918782</v>
      </c>
      <c r="K246" s="71" t="s">
        <v>209</v>
      </c>
      <c r="L246" s="67" t="s">
        <v>356</v>
      </c>
      <c r="M246" s="12" t="s">
        <v>118</v>
      </c>
    </row>
    <row r="247" spans="1:13" ht="15" customHeight="1" x14ac:dyDescent="0.35">
      <c r="A247" s="149" t="s">
        <v>879</v>
      </c>
      <c r="B247" s="69">
        <v>44355</v>
      </c>
      <c r="C247" s="60" t="s">
        <v>880</v>
      </c>
      <c r="D247" s="70" t="s">
        <v>58</v>
      </c>
      <c r="E247" s="60" t="s">
        <v>881</v>
      </c>
      <c r="F247" s="62" t="s">
        <v>496</v>
      </c>
      <c r="G247" s="65">
        <v>5000</v>
      </c>
      <c r="H247" s="151">
        <v>1182</v>
      </c>
      <c r="I247" s="156">
        <f>Tabel1[[#This Row],[amount (RWF)]]/Tabel1[[#This Row],[Exchange rate]]</f>
        <v>4.230118443316413</v>
      </c>
      <c r="J247" s="156">
        <f>Tabel1[[#This Row],[amount (EUR)]]</f>
        <v>4.230118443316413</v>
      </c>
      <c r="K247" s="71" t="s">
        <v>209</v>
      </c>
      <c r="L247" s="67" t="s">
        <v>356</v>
      </c>
      <c r="M247" s="11" t="s">
        <v>70</v>
      </c>
    </row>
    <row r="248" spans="1:13" ht="15" customHeight="1" x14ac:dyDescent="0.35">
      <c r="A248" s="149" t="s">
        <v>882</v>
      </c>
      <c r="B248" s="69">
        <v>44328</v>
      </c>
      <c r="C248" s="60" t="s">
        <v>883</v>
      </c>
      <c r="D248" s="70" t="s">
        <v>58</v>
      </c>
      <c r="E248" s="60" t="s">
        <v>881</v>
      </c>
      <c r="F248" s="62" t="s">
        <v>496</v>
      </c>
      <c r="G248" s="65">
        <v>5000</v>
      </c>
      <c r="H248" s="151">
        <v>1182</v>
      </c>
      <c r="I248" s="156">
        <f>Tabel1[[#This Row],[amount (RWF)]]/Tabel1[[#This Row],[Exchange rate]]</f>
        <v>4.230118443316413</v>
      </c>
      <c r="J248" s="156">
        <f>Tabel1[[#This Row],[amount (EUR)]]</f>
        <v>4.230118443316413</v>
      </c>
      <c r="K248" s="71" t="s">
        <v>209</v>
      </c>
      <c r="L248" s="67" t="s">
        <v>356</v>
      </c>
      <c r="M248" s="11" t="s">
        <v>70</v>
      </c>
    </row>
    <row r="249" spans="1:13" ht="15" customHeight="1" x14ac:dyDescent="0.35">
      <c r="A249" s="149" t="s">
        <v>884</v>
      </c>
      <c r="B249" s="69">
        <v>44320</v>
      </c>
      <c r="C249" s="60">
        <v>900681</v>
      </c>
      <c r="D249" s="70" t="s">
        <v>58</v>
      </c>
      <c r="E249" s="60" t="s">
        <v>885</v>
      </c>
      <c r="F249" s="62" t="s">
        <v>496</v>
      </c>
      <c r="G249" s="65">
        <v>5000</v>
      </c>
      <c r="H249" s="151">
        <v>1182</v>
      </c>
      <c r="I249" s="156">
        <f>Tabel1[[#This Row],[amount (RWF)]]/Tabel1[[#This Row],[Exchange rate]]</f>
        <v>4.230118443316413</v>
      </c>
      <c r="J249" s="156">
        <f>Tabel1[[#This Row],[amount (EUR)]]</f>
        <v>4.230118443316413</v>
      </c>
      <c r="K249" s="71" t="s">
        <v>209</v>
      </c>
      <c r="L249" s="67" t="s">
        <v>356</v>
      </c>
      <c r="M249" s="11" t="s">
        <v>70</v>
      </c>
    </row>
    <row r="250" spans="1:13" ht="15" customHeight="1" x14ac:dyDescent="0.35">
      <c r="A250" s="149" t="s">
        <v>886</v>
      </c>
      <c r="B250" s="69">
        <v>44363</v>
      </c>
      <c r="C250" s="60" t="s">
        <v>887</v>
      </c>
      <c r="D250" s="70" t="s">
        <v>58</v>
      </c>
      <c r="E250" s="60" t="s">
        <v>885</v>
      </c>
      <c r="F250" s="62" t="s">
        <v>496</v>
      </c>
      <c r="G250" s="65">
        <v>25000</v>
      </c>
      <c r="H250" s="151">
        <v>1182</v>
      </c>
      <c r="I250" s="156">
        <f>Tabel1[[#This Row],[amount (RWF)]]/Tabel1[[#This Row],[Exchange rate]]</f>
        <v>21.150592216582066</v>
      </c>
      <c r="J250" s="156">
        <f>Tabel1[[#This Row],[amount (EUR)]]</f>
        <v>21.150592216582066</v>
      </c>
      <c r="K250" s="71" t="s">
        <v>209</v>
      </c>
      <c r="L250" s="67" t="s">
        <v>356</v>
      </c>
      <c r="M250" s="11" t="s">
        <v>70</v>
      </c>
    </row>
    <row r="251" spans="1:13" ht="15" customHeight="1" x14ac:dyDescent="0.35">
      <c r="A251" s="149" t="s">
        <v>888</v>
      </c>
      <c r="B251" s="69">
        <v>44393</v>
      </c>
      <c r="C251" s="60" t="s">
        <v>889</v>
      </c>
      <c r="D251" s="70" t="s">
        <v>58</v>
      </c>
      <c r="E251" s="60" t="s">
        <v>885</v>
      </c>
      <c r="F251" s="62" t="s">
        <v>496</v>
      </c>
      <c r="G251" s="65">
        <v>5000</v>
      </c>
      <c r="H251" s="151">
        <v>1182</v>
      </c>
      <c r="I251" s="156">
        <f>Tabel1[[#This Row],[amount (RWF)]]/Tabel1[[#This Row],[Exchange rate]]</f>
        <v>4.230118443316413</v>
      </c>
      <c r="J251" s="156">
        <f>Tabel1[[#This Row],[amount (EUR)]]</f>
        <v>4.230118443316413</v>
      </c>
      <c r="K251" s="71" t="s">
        <v>209</v>
      </c>
      <c r="L251" s="67" t="s">
        <v>356</v>
      </c>
      <c r="M251" s="11" t="s">
        <v>70</v>
      </c>
    </row>
    <row r="252" spans="1:13" ht="15" customHeight="1" x14ac:dyDescent="0.35">
      <c r="A252" s="149" t="s">
        <v>890</v>
      </c>
      <c r="B252" s="69">
        <v>44333</v>
      </c>
      <c r="C252" s="60" t="s">
        <v>891</v>
      </c>
      <c r="D252" s="70" t="s">
        <v>58</v>
      </c>
      <c r="E252" s="60" t="s">
        <v>885</v>
      </c>
      <c r="F252" s="62" t="s">
        <v>496</v>
      </c>
      <c r="G252" s="65">
        <v>20000</v>
      </c>
      <c r="H252" s="151">
        <v>1182</v>
      </c>
      <c r="I252" s="156">
        <f>Tabel1[[#This Row],[amount (RWF)]]/Tabel1[[#This Row],[Exchange rate]]</f>
        <v>16.920473773265652</v>
      </c>
      <c r="J252" s="156">
        <f>Tabel1[[#This Row],[amount (EUR)]]</f>
        <v>16.920473773265652</v>
      </c>
      <c r="K252" s="71" t="s">
        <v>209</v>
      </c>
      <c r="L252" s="67" t="s">
        <v>356</v>
      </c>
      <c r="M252" s="11" t="s">
        <v>70</v>
      </c>
    </row>
    <row r="253" spans="1:13" ht="15" customHeight="1" x14ac:dyDescent="0.35">
      <c r="A253" s="149" t="s">
        <v>892</v>
      </c>
      <c r="B253" s="69">
        <v>44262</v>
      </c>
      <c r="C253" s="60">
        <v>785070</v>
      </c>
      <c r="D253" s="70" t="s">
        <v>893</v>
      </c>
      <c r="E253" s="60" t="s">
        <v>885</v>
      </c>
      <c r="F253" s="60" t="s">
        <v>428</v>
      </c>
      <c r="G253" s="65">
        <v>6814</v>
      </c>
      <c r="H253" s="151">
        <v>1182</v>
      </c>
      <c r="I253" s="156">
        <f>Tabel1[[#This Row],[amount (RWF)]]/Tabel1[[#This Row],[Exchange rate]]</f>
        <v>5.7648054145516072</v>
      </c>
      <c r="J253" s="156">
        <f>Tabel1[[#This Row],[amount (EUR)]]</f>
        <v>5.7648054145516072</v>
      </c>
      <c r="K253" s="71" t="s">
        <v>209</v>
      </c>
      <c r="L253" s="67" t="s">
        <v>356</v>
      </c>
      <c r="M253" s="11" t="s">
        <v>69</v>
      </c>
    </row>
    <row r="254" spans="1:13" ht="15" customHeight="1" x14ac:dyDescent="0.35">
      <c r="A254" s="149" t="s">
        <v>894</v>
      </c>
      <c r="B254" s="69">
        <v>44363</v>
      </c>
      <c r="C254" s="60">
        <v>474911</v>
      </c>
      <c r="D254" s="70" t="s">
        <v>893</v>
      </c>
      <c r="E254" s="60" t="s">
        <v>885</v>
      </c>
      <c r="F254" s="60" t="s">
        <v>428</v>
      </c>
      <c r="G254" s="65">
        <v>11950</v>
      </c>
      <c r="H254" s="151">
        <v>1182</v>
      </c>
      <c r="I254" s="156">
        <f>Tabel1[[#This Row],[amount (RWF)]]/Tabel1[[#This Row],[Exchange rate]]</f>
        <v>10.109983079526227</v>
      </c>
      <c r="J254" s="156">
        <f>Tabel1[[#This Row],[amount (EUR)]]</f>
        <v>10.109983079526227</v>
      </c>
      <c r="K254" s="71" t="s">
        <v>209</v>
      </c>
      <c r="L254" s="67" t="s">
        <v>356</v>
      </c>
      <c r="M254" s="11" t="s">
        <v>69</v>
      </c>
    </row>
    <row r="255" spans="1:13" ht="15" customHeight="1" x14ac:dyDescent="0.35">
      <c r="A255" s="149" t="s">
        <v>895</v>
      </c>
      <c r="B255" s="69">
        <v>44333</v>
      </c>
      <c r="C255" s="60">
        <v>945745</v>
      </c>
      <c r="D255" s="70" t="s">
        <v>893</v>
      </c>
      <c r="E255" s="60" t="s">
        <v>885</v>
      </c>
      <c r="F255" s="60" t="s">
        <v>428</v>
      </c>
      <c r="G255" s="65">
        <v>12799</v>
      </c>
      <c r="H255" s="151">
        <v>1182</v>
      </c>
      <c r="I255" s="156">
        <f>Tabel1[[#This Row],[amount (RWF)]]/Tabel1[[#This Row],[Exchange rate]]</f>
        <v>10.828257191201354</v>
      </c>
      <c r="J255" s="156">
        <f>Tabel1[[#This Row],[amount (EUR)]]</f>
        <v>10.828257191201354</v>
      </c>
      <c r="K255" s="71" t="s">
        <v>209</v>
      </c>
      <c r="L255" s="67" t="s">
        <v>356</v>
      </c>
      <c r="M255" s="11" t="s">
        <v>69</v>
      </c>
    </row>
    <row r="256" spans="1:13" ht="15" customHeight="1" x14ac:dyDescent="0.35">
      <c r="A256" s="149" t="s">
        <v>896</v>
      </c>
      <c r="B256" s="69">
        <v>44298</v>
      </c>
      <c r="C256" s="60">
        <v>343939</v>
      </c>
      <c r="D256" s="70" t="s">
        <v>893</v>
      </c>
      <c r="E256" s="60" t="s">
        <v>885</v>
      </c>
      <c r="F256" s="60" t="s">
        <v>428</v>
      </c>
      <c r="G256" s="65">
        <v>11050</v>
      </c>
      <c r="H256" s="151">
        <v>1182</v>
      </c>
      <c r="I256" s="156">
        <f>Tabel1[[#This Row],[amount (RWF)]]/Tabel1[[#This Row],[Exchange rate]]</f>
        <v>9.3485617597292716</v>
      </c>
      <c r="J256" s="156">
        <f>Tabel1[[#This Row],[amount (EUR)]]</f>
        <v>9.3485617597292716</v>
      </c>
      <c r="K256" s="71" t="s">
        <v>209</v>
      </c>
      <c r="L256" s="67" t="s">
        <v>356</v>
      </c>
      <c r="M256" s="11" t="s">
        <v>69</v>
      </c>
    </row>
    <row r="257" spans="1:13" ht="15" customHeight="1" x14ac:dyDescent="0.35">
      <c r="A257" s="149" t="s">
        <v>897</v>
      </c>
      <c r="B257" s="69">
        <v>44247</v>
      </c>
      <c r="C257" s="60">
        <v>221</v>
      </c>
      <c r="D257" s="70" t="s">
        <v>898</v>
      </c>
      <c r="E257" s="62" t="s">
        <v>899</v>
      </c>
      <c r="F257" s="62" t="s">
        <v>477</v>
      </c>
      <c r="G257" s="65">
        <v>40000</v>
      </c>
      <c r="H257" s="151">
        <v>1182</v>
      </c>
      <c r="I257" s="156">
        <f>Tabel1[[#This Row],[amount (RWF)]]/Tabel1[[#This Row],[Exchange rate]]</f>
        <v>33.840947546531304</v>
      </c>
      <c r="J257" s="156">
        <f>Tabel1[[#This Row],[amount (EUR)]]</f>
        <v>33.840947546531304</v>
      </c>
      <c r="K257" s="71" t="s">
        <v>209</v>
      </c>
      <c r="L257" s="67" t="s">
        <v>356</v>
      </c>
      <c r="M257" s="11" t="s">
        <v>75</v>
      </c>
    </row>
    <row r="258" spans="1:13" ht="15" customHeight="1" x14ac:dyDescent="0.35">
      <c r="A258" s="149" t="s">
        <v>900</v>
      </c>
      <c r="B258" s="69">
        <v>44279</v>
      </c>
      <c r="C258" s="60">
        <v>321</v>
      </c>
      <c r="D258" s="70" t="s">
        <v>898</v>
      </c>
      <c r="E258" s="62" t="s">
        <v>899</v>
      </c>
      <c r="F258" s="62" t="s">
        <v>477</v>
      </c>
      <c r="G258" s="65">
        <v>40000</v>
      </c>
      <c r="H258" s="151">
        <v>1182</v>
      </c>
      <c r="I258" s="156">
        <f>Tabel1[[#This Row],[amount (RWF)]]/Tabel1[[#This Row],[Exchange rate]]</f>
        <v>33.840947546531304</v>
      </c>
      <c r="J258" s="156">
        <f>Tabel1[[#This Row],[amount (EUR)]]</f>
        <v>33.840947546531304</v>
      </c>
      <c r="K258" s="71" t="s">
        <v>209</v>
      </c>
      <c r="L258" s="67" t="s">
        <v>356</v>
      </c>
      <c r="M258" s="11" t="s">
        <v>75</v>
      </c>
    </row>
    <row r="259" spans="1:13" ht="15" customHeight="1" x14ac:dyDescent="0.35">
      <c r="A259" s="149" t="s">
        <v>901</v>
      </c>
      <c r="B259" s="69">
        <v>44306</v>
      </c>
      <c r="C259" s="60">
        <v>421</v>
      </c>
      <c r="D259" s="70" t="s">
        <v>898</v>
      </c>
      <c r="E259" s="62" t="s">
        <v>899</v>
      </c>
      <c r="F259" s="62" t="s">
        <v>477</v>
      </c>
      <c r="G259" s="65">
        <v>40000</v>
      </c>
      <c r="H259" s="151">
        <v>1182</v>
      </c>
      <c r="I259" s="156">
        <f>Tabel1[[#This Row],[amount (RWF)]]/Tabel1[[#This Row],[Exchange rate]]</f>
        <v>33.840947546531304</v>
      </c>
      <c r="J259" s="156">
        <f>Tabel1[[#This Row],[amount (EUR)]]</f>
        <v>33.840947546531304</v>
      </c>
      <c r="K259" s="71" t="s">
        <v>209</v>
      </c>
      <c r="L259" s="67" t="s">
        <v>356</v>
      </c>
      <c r="M259" s="11" t="s">
        <v>75</v>
      </c>
    </row>
    <row r="260" spans="1:13" ht="15" customHeight="1" x14ac:dyDescent="0.35">
      <c r="A260" s="149" t="s">
        <v>902</v>
      </c>
      <c r="B260" s="69">
        <v>44340</v>
      </c>
      <c r="C260" s="60">
        <v>521</v>
      </c>
      <c r="D260" s="70" t="s">
        <v>898</v>
      </c>
      <c r="E260" s="62" t="s">
        <v>899</v>
      </c>
      <c r="F260" s="62" t="s">
        <v>477</v>
      </c>
      <c r="G260" s="65">
        <v>40000</v>
      </c>
      <c r="H260" s="151">
        <v>1182</v>
      </c>
      <c r="I260" s="156">
        <f>Tabel1[[#This Row],[amount (RWF)]]/Tabel1[[#This Row],[Exchange rate]]</f>
        <v>33.840947546531304</v>
      </c>
      <c r="J260" s="156">
        <f>Tabel1[[#This Row],[amount (EUR)]]</f>
        <v>33.840947546531304</v>
      </c>
      <c r="K260" s="71" t="s">
        <v>209</v>
      </c>
      <c r="L260" s="67" t="s">
        <v>356</v>
      </c>
      <c r="M260" s="11" t="s">
        <v>75</v>
      </c>
    </row>
    <row r="261" spans="1:13" ht="15" customHeight="1" x14ac:dyDescent="0.35">
      <c r="A261" s="149" t="s">
        <v>903</v>
      </c>
      <c r="B261" s="69">
        <v>44367</v>
      </c>
      <c r="C261" s="60">
        <v>621</v>
      </c>
      <c r="D261" s="70" t="s">
        <v>898</v>
      </c>
      <c r="E261" s="62" t="s">
        <v>899</v>
      </c>
      <c r="F261" s="62" t="s">
        <v>477</v>
      </c>
      <c r="G261" s="65">
        <v>40000</v>
      </c>
      <c r="H261" s="151">
        <v>1182</v>
      </c>
      <c r="I261" s="156">
        <f>Tabel1[[#This Row],[amount (RWF)]]/Tabel1[[#This Row],[Exchange rate]]</f>
        <v>33.840947546531304</v>
      </c>
      <c r="J261" s="156">
        <f>Tabel1[[#This Row],[amount (EUR)]]</f>
        <v>33.840947546531304</v>
      </c>
      <c r="K261" s="71" t="s">
        <v>209</v>
      </c>
      <c r="L261" s="67" t="s">
        <v>356</v>
      </c>
      <c r="M261" s="11" t="s">
        <v>75</v>
      </c>
    </row>
    <row r="262" spans="1:13" ht="15" customHeight="1" x14ac:dyDescent="0.35">
      <c r="A262" s="149" t="s">
        <v>904</v>
      </c>
      <c r="B262" s="69">
        <v>44401</v>
      </c>
      <c r="C262" s="60">
        <v>422</v>
      </c>
      <c r="D262" s="70" t="s">
        <v>898</v>
      </c>
      <c r="E262" s="62" t="s">
        <v>899</v>
      </c>
      <c r="F262" s="62" t="s">
        <v>477</v>
      </c>
      <c r="G262" s="65">
        <v>40000</v>
      </c>
      <c r="H262" s="151">
        <v>1182</v>
      </c>
      <c r="I262" s="156">
        <f>Tabel1[[#This Row],[amount (RWF)]]/Tabel1[[#This Row],[Exchange rate]]</f>
        <v>33.840947546531304</v>
      </c>
      <c r="J262" s="156">
        <f>Tabel1[[#This Row],[amount (EUR)]]</f>
        <v>33.840947546531304</v>
      </c>
      <c r="K262" s="71" t="s">
        <v>209</v>
      </c>
      <c r="L262" s="67" t="s">
        <v>356</v>
      </c>
      <c r="M262" s="11" t="s">
        <v>75</v>
      </c>
    </row>
    <row r="263" spans="1:13" ht="15" customHeight="1" x14ac:dyDescent="0.35">
      <c r="A263" s="149" t="s">
        <v>905</v>
      </c>
      <c r="B263" s="69" t="s">
        <v>906</v>
      </c>
      <c r="C263" s="60">
        <v>64</v>
      </c>
      <c r="D263" s="70" t="s">
        <v>125</v>
      </c>
      <c r="E263" s="60" t="s">
        <v>907</v>
      </c>
      <c r="F263" s="60" t="s">
        <v>446</v>
      </c>
      <c r="G263" s="65">
        <v>44000</v>
      </c>
      <c r="H263" s="151">
        <v>1182</v>
      </c>
      <c r="I263" s="156">
        <f>Tabel1[[#This Row],[amount (RWF)]]/Tabel1[[#This Row],[Exchange rate]]</f>
        <v>37.22504230118443</v>
      </c>
      <c r="J263" s="156">
        <f>Tabel1[[#This Row],[amount (EUR)]]</f>
        <v>37.22504230118443</v>
      </c>
      <c r="K263" s="71" t="s">
        <v>209</v>
      </c>
      <c r="L263" s="67" t="s">
        <v>356</v>
      </c>
      <c r="M263" s="11" t="s">
        <v>74</v>
      </c>
    </row>
    <row r="264" spans="1:13" ht="15" customHeight="1" x14ac:dyDescent="0.35">
      <c r="A264" s="149" t="s">
        <v>908</v>
      </c>
      <c r="B264" s="69">
        <v>44265</v>
      </c>
      <c r="C264" s="60">
        <v>45</v>
      </c>
      <c r="D264" s="70" t="s">
        <v>909</v>
      </c>
      <c r="E264" s="60" t="s">
        <v>907</v>
      </c>
      <c r="F264" s="60" t="s">
        <v>446</v>
      </c>
      <c r="G264" s="65">
        <v>28000</v>
      </c>
      <c r="H264" s="151">
        <v>1182</v>
      </c>
      <c r="I264" s="156">
        <f>Tabel1[[#This Row],[amount (RWF)]]/Tabel1[[#This Row],[Exchange rate]]</f>
        <v>23.688663282571913</v>
      </c>
      <c r="J264" s="156">
        <f>Tabel1[[#This Row],[amount (EUR)]]</f>
        <v>23.688663282571913</v>
      </c>
      <c r="K264" s="71" t="s">
        <v>209</v>
      </c>
      <c r="L264" s="67" t="s">
        <v>356</v>
      </c>
      <c r="M264" s="11" t="s">
        <v>74</v>
      </c>
    </row>
    <row r="265" spans="1:13" ht="15" customHeight="1" x14ac:dyDescent="0.35">
      <c r="A265" s="149" t="s">
        <v>910</v>
      </c>
      <c r="B265" s="69">
        <v>44263</v>
      </c>
      <c r="C265" s="60">
        <v>44</v>
      </c>
      <c r="D265" s="70" t="s">
        <v>911</v>
      </c>
      <c r="E265" s="60" t="s">
        <v>907</v>
      </c>
      <c r="F265" s="60" t="s">
        <v>446</v>
      </c>
      <c r="G265" s="65">
        <v>10000</v>
      </c>
      <c r="H265" s="151">
        <v>1182</v>
      </c>
      <c r="I265" s="156">
        <f>Tabel1[[#This Row],[amount (RWF)]]/Tabel1[[#This Row],[Exchange rate]]</f>
        <v>8.4602368866328259</v>
      </c>
      <c r="J265" s="156">
        <f>Tabel1[[#This Row],[amount (EUR)]]</f>
        <v>8.4602368866328259</v>
      </c>
      <c r="K265" s="71" t="s">
        <v>209</v>
      </c>
      <c r="L265" s="67" t="s">
        <v>356</v>
      </c>
      <c r="M265" s="11" t="s">
        <v>74</v>
      </c>
    </row>
    <row r="266" spans="1:13" ht="15" customHeight="1" x14ac:dyDescent="0.35">
      <c r="A266" s="149" t="s">
        <v>912</v>
      </c>
      <c r="B266" s="69">
        <v>44363</v>
      </c>
      <c r="C266" s="60">
        <v>154</v>
      </c>
      <c r="D266" s="70" t="s">
        <v>594</v>
      </c>
      <c r="E266" s="60" t="s">
        <v>907</v>
      </c>
      <c r="F266" s="60" t="s">
        <v>446</v>
      </c>
      <c r="G266" s="65">
        <v>24000</v>
      </c>
      <c r="H266" s="151">
        <v>1182</v>
      </c>
      <c r="I266" s="156">
        <f>Tabel1[[#This Row],[amount (RWF)]]/Tabel1[[#This Row],[Exchange rate]]</f>
        <v>20.304568527918782</v>
      </c>
      <c r="J266" s="156">
        <f>Tabel1[[#This Row],[amount (EUR)]]</f>
        <v>20.304568527918782</v>
      </c>
      <c r="K266" s="71" t="s">
        <v>209</v>
      </c>
      <c r="L266" s="67" t="s">
        <v>356</v>
      </c>
      <c r="M266" s="11" t="s">
        <v>74</v>
      </c>
    </row>
    <row r="267" spans="1:13" ht="15" customHeight="1" x14ac:dyDescent="0.35">
      <c r="A267" s="149" t="s">
        <v>913</v>
      </c>
      <c r="B267" s="69">
        <v>44294</v>
      </c>
      <c r="C267" s="60">
        <v>3445</v>
      </c>
      <c r="D267" s="70" t="s">
        <v>914</v>
      </c>
      <c r="E267" s="60" t="s">
        <v>915</v>
      </c>
      <c r="F267" s="60" t="s">
        <v>446</v>
      </c>
      <c r="G267" s="65">
        <v>6600</v>
      </c>
      <c r="H267" s="151">
        <v>1182</v>
      </c>
      <c r="I267" s="156">
        <f>Tabel1[[#This Row],[amount (RWF)]]/Tabel1[[#This Row],[Exchange rate]]</f>
        <v>5.5837563451776653</v>
      </c>
      <c r="J267" s="156">
        <f>Tabel1[[#This Row],[amount (EUR)]]</f>
        <v>5.5837563451776653</v>
      </c>
      <c r="K267" s="71" t="s">
        <v>209</v>
      </c>
      <c r="L267" s="67" t="s">
        <v>356</v>
      </c>
      <c r="M267" s="11" t="s">
        <v>74</v>
      </c>
    </row>
    <row r="268" spans="1:13" ht="15" customHeight="1" x14ac:dyDescent="0.35">
      <c r="A268" s="149" t="s">
        <v>916</v>
      </c>
      <c r="B268" s="69">
        <v>44349</v>
      </c>
      <c r="C268" s="60">
        <v>26</v>
      </c>
      <c r="D268" s="70" t="s">
        <v>917</v>
      </c>
      <c r="E268" s="60" t="s">
        <v>918</v>
      </c>
      <c r="F268" s="60" t="s">
        <v>446</v>
      </c>
      <c r="G268" s="65">
        <v>7000</v>
      </c>
      <c r="H268" s="151">
        <v>1182</v>
      </c>
      <c r="I268" s="156">
        <f>Tabel1[[#This Row],[amount (RWF)]]/Tabel1[[#This Row],[Exchange rate]]</f>
        <v>5.9221658206429781</v>
      </c>
      <c r="J268" s="156">
        <f>Tabel1[[#This Row],[amount (EUR)]]</f>
        <v>5.9221658206429781</v>
      </c>
      <c r="K268" s="71" t="s">
        <v>209</v>
      </c>
      <c r="L268" s="67" t="s">
        <v>356</v>
      </c>
      <c r="M268" s="11" t="s">
        <v>74</v>
      </c>
    </row>
    <row r="269" spans="1:13" ht="15" customHeight="1" x14ac:dyDescent="0.35">
      <c r="A269" s="149" t="s">
        <v>919</v>
      </c>
      <c r="B269" s="69">
        <v>44251</v>
      </c>
      <c r="C269" s="60">
        <v>2141</v>
      </c>
      <c r="D269" s="70" t="s">
        <v>920</v>
      </c>
      <c r="E269" s="60" t="s">
        <v>921</v>
      </c>
      <c r="F269" s="60" t="s">
        <v>502</v>
      </c>
      <c r="G269" s="65">
        <v>30000</v>
      </c>
      <c r="H269" s="151">
        <v>1182</v>
      </c>
      <c r="I269" s="156">
        <f>Tabel1[[#This Row],[amount (RWF)]]/Tabel1[[#This Row],[Exchange rate]]</f>
        <v>25.380710659898476</v>
      </c>
      <c r="J269" s="156">
        <f>Tabel1[[#This Row],[amount (EUR)]]</f>
        <v>25.380710659898476</v>
      </c>
      <c r="K269" s="71" t="s">
        <v>209</v>
      </c>
      <c r="L269" s="67" t="s">
        <v>356</v>
      </c>
      <c r="M269" s="11" t="s">
        <v>72</v>
      </c>
    </row>
    <row r="270" spans="1:13" ht="15" customHeight="1" x14ac:dyDescent="0.35">
      <c r="A270" s="149" t="s">
        <v>922</v>
      </c>
      <c r="B270" s="69">
        <v>44279</v>
      </c>
      <c r="C270" s="60">
        <v>2714</v>
      </c>
      <c r="D270" s="70" t="s">
        <v>920</v>
      </c>
      <c r="E270" s="60" t="s">
        <v>921</v>
      </c>
      <c r="F270" s="60" t="s">
        <v>502</v>
      </c>
      <c r="G270" s="65">
        <v>30000</v>
      </c>
      <c r="H270" s="151">
        <v>1182</v>
      </c>
      <c r="I270" s="156">
        <f>Tabel1[[#This Row],[amount (RWF)]]/Tabel1[[#This Row],[Exchange rate]]</f>
        <v>25.380710659898476</v>
      </c>
      <c r="J270" s="156">
        <f>Tabel1[[#This Row],[amount (EUR)]]</f>
        <v>25.380710659898476</v>
      </c>
      <c r="K270" s="71" t="s">
        <v>209</v>
      </c>
      <c r="L270" s="67" t="s">
        <v>356</v>
      </c>
      <c r="M270" s="11" t="s">
        <v>72</v>
      </c>
    </row>
    <row r="271" spans="1:13" ht="15" customHeight="1" x14ac:dyDescent="0.35">
      <c r="A271" s="149" t="s">
        <v>923</v>
      </c>
      <c r="B271" s="69">
        <v>44308</v>
      </c>
      <c r="C271" s="60">
        <v>7127</v>
      </c>
      <c r="D271" s="70" t="s">
        <v>920</v>
      </c>
      <c r="E271" s="60" t="s">
        <v>921</v>
      </c>
      <c r="F271" s="60" t="s">
        <v>502</v>
      </c>
      <c r="G271" s="65">
        <v>30000</v>
      </c>
      <c r="H271" s="151">
        <v>1182</v>
      </c>
      <c r="I271" s="156">
        <f>Tabel1[[#This Row],[amount (RWF)]]/Tabel1[[#This Row],[Exchange rate]]</f>
        <v>25.380710659898476</v>
      </c>
      <c r="J271" s="156">
        <f>Tabel1[[#This Row],[amount (EUR)]]</f>
        <v>25.380710659898476</v>
      </c>
      <c r="K271" s="71" t="s">
        <v>209</v>
      </c>
      <c r="L271" s="67" t="s">
        <v>356</v>
      </c>
      <c r="M271" s="11" t="s">
        <v>72</v>
      </c>
    </row>
    <row r="272" spans="1:13" ht="15" customHeight="1" x14ac:dyDescent="0.35">
      <c r="A272" s="149" t="s">
        <v>924</v>
      </c>
      <c r="B272" s="69">
        <v>44340</v>
      </c>
      <c r="C272" s="60">
        <v>2244</v>
      </c>
      <c r="D272" s="70" t="s">
        <v>920</v>
      </c>
      <c r="E272" s="60" t="s">
        <v>921</v>
      </c>
      <c r="F272" s="60" t="s">
        <v>502</v>
      </c>
      <c r="G272" s="65">
        <v>30000</v>
      </c>
      <c r="H272" s="151">
        <v>1182</v>
      </c>
      <c r="I272" s="156">
        <f>Tabel1[[#This Row],[amount (RWF)]]/Tabel1[[#This Row],[Exchange rate]]</f>
        <v>25.380710659898476</v>
      </c>
      <c r="J272" s="156">
        <f>Tabel1[[#This Row],[amount (EUR)]]</f>
        <v>25.380710659898476</v>
      </c>
      <c r="K272" s="71" t="s">
        <v>209</v>
      </c>
      <c r="L272" s="67" t="s">
        <v>356</v>
      </c>
      <c r="M272" s="11" t="s">
        <v>72</v>
      </c>
    </row>
    <row r="273" spans="1:13" ht="15" customHeight="1" x14ac:dyDescent="0.35">
      <c r="A273" s="149" t="s">
        <v>925</v>
      </c>
      <c r="B273" s="69">
        <v>44371</v>
      </c>
      <c r="C273" s="73">
        <v>6623</v>
      </c>
      <c r="D273" s="70" t="s">
        <v>920</v>
      </c>
      <c r="E273" s="60" t="s">
        <v>921</v>
      </c>
      <c r="F273" s="60" t="s">
        <v>502</v>
      </c>
      <c r="G273" s="65">
        <v>30000</v>
      </c>
      <c r="H273" s="151">
        <v>1182</v>
      </c>
      <c r="I273" s="156">
        <f>Tabel1[[#This Row],[amount (RWF)]]/Tabel1[[#This Row],[Exchange rate]]</f>
        <v>25.380710659898476</v>
      </c>
      <c r="J273" s="156">
        <f>Tabel1[[#This Row],[amount (EUR)]]</f>
        <v>25.380710659898476</v>
      </c>
      <c r="K273" s="71" t="s">
        <v>209</v>
      </c>
      <c r="L273" s="67" t="s">
        <v>356</v>
      </c>
      <c r="M273" s="11" t="s">
        <v>72</v>
      </c>
    </row>
    <row r="274" spans="1:13" ht="15" customHeight="1" x14ac:dyDescent="0.35">
      <c r="A274" s="149" t="s">
        <v>926</v>
      </c>
      <c r="B274" s="69">
        <v>44397</v>
      </c>
      <c r="C274" s="73">
        <v>7200</v>
      </c>
      <c r="D274" s="70" t="s">
        <v>920</v>
      </c>
      <c r="E274" s="60" t="s">
        <v>921</v>
      </c>
      <c r="F274" s="60" t="s">
        <v>502</v>
      </c>
      <c r="G274" s="65">
        <v>30000</v>
      </c>
      <c r="H274" s="151">
        <v>1182</v>
      </c>
      <c r="I274" s="156">
        <f>Tabel1[[#This Row],[amount (RWF)]]/Tabel1[[#This Row],[Exchange rate]]</f>
        <v>25.380710659898476</v>
      </c>
      <c r="J274" s="156">
        <f>Tabel1[[#This Row],[amount (EUR)]]</f>
        <v>25.380710659898476</v>
      </c>
      <c r="K274" s="71" t="s">
        <v>209</v>
      </c>
      <c r="L274" s="67" t="s">
        <v>356</v>
      </c>
      <c r="M274" s="11" t="s">
        <v>72</v>
      </c>
    </row>
    <row r="275" spans="1:13" ht="15" customHeight="1" x14ac:dyDescent="0.35">
      <c r="A275" s="149" t="s">
        <v>927</v>
      </c>
      <c r="B275" s="69">
        <v>44292</v>
      </c>
      <c r="C275" s="73">
        <v>719</v>
      </c>
      <c r="D275" s="70" t="s">
        <v>928</v>
      </c>
      <c r="E275" s="60" t="s">
        <v>921</v>
      </c>
      <c r="F275" s="60" t="s">
        <v>502</v>
      </c>
      <c r="G275" s="65">
        <v>60000</v>
      </c>
      <c r="H275" s="151">
        <v>1182</v>
      </c>
      <c r="I275" s="156">
        <f>Tabel1[[#This Row],[amount (RWF)]]/Tabel1[[#This Row],[Exchange rate]]</f>
        <v>50.761421319796952</v>
      </c>
      <c r="J275" s="156">
        <f>Tabel1[[#This Row],[amount (EUR)]]</f>
        <v>50.761421319796952</v>
      </c>
      <c r="K275" s="71" t="s">
        <v>209</v>
      </c>
      <c r="L275" s="67" t="s">
        <v>356</v>
      </c>
      <c r="M275" s="11" t="s">
        <v>72</v>
      </c>
    </row>
    <row r="276" spans="1:13" ht="15" customHeight="1" x14ac:dyDescent="0.35">
      <c r="A276" s="149" t="s">
        <v>927</v>
      </c>
      <c r="B276" s="69">
        <v>44250</v>
      </c>
      <c r="C276" s="73">
        <v>5327</v>
      </c>
      <c r="D276" s="70" t="s">
        <v>929</v>
      </c>
      <c r="E276" s="60" t="s">
        <v>930</v>
      </c>
      <c r="F276" s="60" t="s">
        <v>931</v>
      </c>
      <c r="G276" s="65">
        <v>65000</v>
      </c>
      <c r="H276" s="151">
        <v>1182</v>
      </c>
      <c r="I276" s="156">
        <f>Tabel1[[#This Row],[amount (RWF)]]/Tabel1[[#This Row],[Exchange rate]]</f>
        <v>54.991539763113366</v>
      </c>
      <c r="J276" s="156">
        <f>Tabel1[[#This Row],[amount (EUR)]]</f>
        <v>54.991539763113366</v>
      </c>
      <c r="K276" s="67" t="s">
        <v>319</v>
      </c>
      <c r="L276" s="67" t="s">
        <v>356</v>
      </c>
      <c r="M276" s="11" t="s">
        <v>80</v>
      </c>
    </row>
    <row r="277" spans="1:13" ht="26.25" customHeight="1" x14ac:dyDescent="0.35">
      <c r="A277" s="149" t="s">
        <v>932</v>
      </c>
      <c r="B277" s="69">
        <v>44404</v>
      </c>
      <c r="C277" s="73">
        <v>42173</v>
      </c>
      <c r="D277" s="70" t="s">
        <v>933</v>
      </c>
      <c r="E277" s="62" t="s">
        <v>811</v>
      </c>
      <c r="F277" s="60" t="s">
        <v>934</v>
      </c>
      <c r="G277" s="65">
        <v>663763</v>
      </c>
      <c r="H277" s="151">
        <v>1182</v>
      </c>
      <c r="I277" s="156">
        <f>Tabel1[[#This Row],[amount (RWF)]]/Tabel1[[#This Row],[Exchange rate]]</f>
        <v>561.55922165820641</v>
      </c>
      <c r="J277" s="156">
        <f>Tabel1[[#This Row],[amount (EUR)]]</f>
        <v>561.55922165820641</v>
      </c>
      <c r="K277" s="67" t="s">
        <v>319</v>
      </c>
      <c r="L277" s="67" t="s">
        <v>356</v>
      </c>
      <c r="M277" s="12" t="s">
        <v>43</v>
      </c>
    </row>
    <row r="278" spans="1:13" ht="15" customHeight="1" x14ac:dyDescent="0.35">
      <c r="A278" s="149" t="s">
        <v>935</v>
      </c>
      <c r="B278" s="69">
        <v>44404</v>
      </c>
      <c r="C278" s="73">
        <v>43419</v>
      </c>
      <c r="D278" s="70" t="s">
        <v>1055</v>
      </c>
      <c r="E278" s="62" t="s">
        <v>811</v>
      </c>
      <c r="F278" s="60" t="s">
        <v>1056</v>
      </c>
      <c r="G278" s="65">
        <v>15000</v>
      </c>
      <c r="H278" s="151">
        <v>1182</v>
      </c>
      <c r="I278" s="156">
        <f>Tabel1[[#This Row],[amount (RWF)]]/Tabel1[[#This Row],[Exchange rate]]</f>
        <v>12.690355329949238</v>
      </c>
      <c r="J278" s="156">
        <f>Tabel1[[#This Row],[amount (EUR)]]</f>
        <v>12.690355329949238</v>
      </c>
      <c r="K278" s="67" t="s">
        <v>319</v>
      </c>
      <c r="L278" s="67" t="s">
        <v>356</v>
      </c>
      <c r="M278" s="11" t="s">
        <v>77</v>
      </c>
    </row>
    <row r="279" spans="1:13" ht="15" customHeight="1" x14ac:dyDescent="0.35">
      <c r="A279" s="149" t="s">
        <v>936</v>
      </c>
      <c r="B279" s="69" t="s">
        <v>937</v>
      </c>
      <c r="C279" s="73"/>
      <c r="D279" s="70" t="s">
        <v>938</v>
      </c>
      <c r="E279" s="60" t="s">
        <v>431</v>
      </c>
      <c r="F279" s="49" t="s">
        <v>1061</v>
      </c>
      <c r="G279" s="65">
        <v>417288</v>
      </c>
      <c r="H279" s="151">
        <v>1182</v>
      </c>
      <c r="I279" s="156">
        <f>Tabel1[[#This Row],[amount (RWF)]]/Tabel1[[#This Row],[Exchange rate]]</f>
        <v>353.03553299492387</v>
      </c>
      <c r="J279" s="156">
        <f>Tabel1[[#This Row],[amount (EUR)]]</f>
        <v>353.03553299492387</v>
      </c>
      <c r="K279" s="67" t="s">
        <v>319</v>
      </c>
      <c r="L279" s="67" t="s">
        <v>356</v>
      </c>
      <c r="M279" s="11" t="s">
        <v>81</v>
      </c>
    </row>
    <row r="280" spans="1:13" ht="15" customHeight="1" x14ac:dyDescent="0.35">
      <c r="A280" s="149" t="s">
        <v>939</v>
      </c>
      <c r="B280" s="69">
        <v>44252</v>
      </c>
      <c r="C280" s="73"/>
      <c r="D280" s="70" t="s">
        <v>940</v>
      </c>
      <c r="E280" s="60" t="s">
        <v>941</v>
      </c>
      <c r="F280" s="60" t="s">
        <v>942</v>
      </c>
      <c r="G280" s="65">
        <v>20000</v>
      </c>
      <c r="H280" s="151">
        <v>1182</v>
      </c>
      <c r="I280" s="156">
        <f>Tabel1[[#This Row],[amount (RWF)]]/Tabel1[[#This Row],[Exchange rate]]</f>
        <v>16.920473773265652</v>
      </c>
      <c r="J280" s="156">
        <f>Tabel1[[#This Row],[amount (EUR)]]</f>
        <v>16.920473773265652</v>
      </c>
      <c r="K280" s="67" t="s">
        <v>319</v>
      </c>
      <c r="L280" s="67" t="s">
        <v>356</v>
      </c>
      <c r="M280" s="11" t="s">
        <v>83</v>
      </c>
    </row>
    <row r="281" spans="1:13" ht="15" customHeight="1" x14ac:dyDescent="0.35">
      <c r="A281" s="149" t="s">
        <v>943</v>
      </c>
      <c r="B281" s="69">
        <v>44372</v>
      </c>
      <c r="C281" s="73"/>
      <c r="D281" s="70" t="s">
        <v>940</v>
      </c>
      <c r="E281" s="60" t="s">
        <v>941</v>
      </c>
      <c r="F281" s="60" t="s">
        <v>942</v>
      </c>
      <c r="G281" s="65">
        <v>20000</v>
      </c>
      <c r="H281" s="151">
        <v>1182</v>
      </c>
      <c r="I281" s="156">
        <f>Tabel1[[#This Row],[amount (RWF)]]/Tabel1[[#This Row],[Exchange rate]]</f>
        <v>16.920473773265652</v>
      </c>
      <c r="J281" s="156">
        <f>Tabel1[[#This Row],[amount (EUR)]]</f>
        <v>16.920473773265652</v>
      </c>
      <c r="K281" s="67" t="s">
        <v>319</v>
      </c>
      <c r="L281" s="67" t="s">
        <v>356</v>
      </c>
      <c r="M281" s="11" t="s">
        <v>83</v>
      </c>
    </row>
    <row r="282" spans="1:13" ht="15" customHeight="1" x14ac:dyDescent="0.35">
      <c r="A282" s="149" t="s">
        <v>944</v>
      </c>
      <c r="B282" s="69">
        <v>44311</v>
      </c>
      <c r="C282" s="73"/>
      <c r="D282" s="70" t="s">
        <v>940</v>
      </c>
      <c r="E282" s="60" t="s">
        <v>941</v>
      </c>
      <c r="F282" s="60" t="s">
        <v>942</v>
      </c>
      <c r="G282" s="65">
        <v>20000</v>
      </c>
      <c r="H282" s="151">
        <v>1182</v>
      </c>
      <c r="I282" s="156">
        <f>Tabel1[[#This Row],[amount (RWF)]]/Tabel1[[#This Row],[Exchange rate]]</f>
        <v>16.920473773265652</v>
      </c>
      <c r="J282" s="156">
        <f>Tabel1[[#This Row],[amount (EUR)]]</f>
        <v>16.920473773265652</v>
      </c>
      <c r="K282" s="67" t="s">
        <v>319</v>
      </c>
      <c r="L282" s="67" t="s">
        <v>356</v>
      </c>
      <c r="M282" s="11" t="s">
        <v>83</v>
      </c>
    </row>
    <row r="283" spans="1:13" ht="15" customHeight="1" x14ac:dyDescent="0.35">
      <c r="A283" s="149" t="s">
        <v>945</v>
      </c>
      <c r="B283" s="69">
        <v>44402</v>
      </c>
      <c r="C283" s="73"/>
      <c r="D283" s="70" t="s">
        <v>940</v>
      </c>
      <c r="E283" s="60" t="s">
        <v>941</v>
      </c>
      <c r="F283" s="60" t="s">
        <v>942</v>
      </c>
      <c r="G283" s="65">
        <v>20000</v>
      </c>
      <c r="H283" s="151">
        <v>1182</v>
      </c>
      <c r="I283" s="156">
        <f>Tabel1[[#This Row],[amount (RWF)]]/Tabel1[[#This Row],[Exchange rate]]</f>
        <v>16.920473773265652</v>
      </c>
      <c r="J283" s="156">
        <f>Tabel1[[#This Row],[amount (EUR)]]</f>
        <v>16.920473773265652</v>
      </c>
      <c r="K283" s="67" t="s">
        <v>319</v>
      </c>
      <c r="L283" s="67" t="s">
        <v>356</v>
      </c>
      <c r="M283" s="11" t="s">
        <v>83</v>
      </c>
    </row>
    <row r="284" spans="1:13" ht="15" customHeight="1" x14ac:dyDescent="0.35">
      <c r="A284" s="149" t="s">
        <v>946</v>
      </c>
      <c r="B284" s="69">
        <v>44341</v>
      </c>
      <c r="C284" s="73"/>
      <c r="D284" s="70" t="s">
        <v>940</v>
      </c>
      <c r="E284" s="60" t="s">
        <v>941</v>
      </c>
      <c r="F284" s="60" t="s">
        <v>942</v>
      </c>
      <c r="G284" s="65">
        <v>20000</v>
      </c>
      <c r="H284" s="151">
        <v>1182</v>
      </c>
      <c r="I284" s="156">
        <f>Tabel1[[#This Row],[amount (RWF)]]/Tabel1[[#This Row],[Exchange rate]]</f>
        <v>16.920473773265652</v>
      </c>
      <c r="J284" s="156">
        <f>Tabel1[[#This Row],[amount (EUR)]]</f>
        <v>16.920473773265652</v>
      </c>
      <c r="K284" s="67" t="s">
        <v>319</v>
      </c>
      <c r="L284" s="67" t="s">
        <v>356</v>
      </c>
      <c r="M284" s="11" t="s">
        <v>83</v>
      </c>
    </row>
    <row r="285" spans="1:13" ht="15" customHeight="1" x14ac:dyDescent="0.35">
      <c r="A285" s="149" t="s">
        <v>947</v>
      </c>
      <c r="B285" s="69">
        <v>44280</v>
      </c>
      <c r="C285" s="73"/>
      <c r="D285" s="70" t="s">
        <v>940</v>
      </c>
      <c r="E285" s="60" t="s">
        <v>941</v>
      </c>
      <c r="F285" s="60" t="s">
        <v>942</v>
      </c>
      <c r="G285" s="65">
        <v>20000</v>
      </c>
      <c r="H285" s="151">
        <v>1182</v>
      </c>
      <c r="I285" s="156">
        <f>Tabel1[[#This Row],[amount (RWF)]]/Tabel1[[#This Row],[Exchange rate]]</f>
        <v>16.920473773265652</v>
      </c>
      <c r="J285" s="156">
        <f>Tabel1[[#This Row],[amount (EUR)]]</f>
        <v>16.920473773265652</v>
      </c>
      <c r="K285" s="67" t="s">
        <v>319</v>
      </c>
      <c r="L285" s="67" t="s">
        <v>356</v>
      </c>
      <c r="M285" s="11" t="s">
        <v>83</v>
      </c>
    </row>
    <row r="286" spans="1:13" ht="39" customHeight="1" x14ac:dyDescent="0.35">
      <c r="A286" s="149" t="s">
        <v>948</v>
      </c>
      <c r="B286" s="69" t="s">
        <v>949</v>
      </c>
      <c r="C286" s="73"/>
      <c r="D286" s="70" t="s">
        <v>950</v>
      </c>
      <c r="E286" s="60" t="s">
        <v>209</v>
      </c>
      <c r="F286" s="60" t="s">
        <v>951</v>
      </c>
      <c r="G286" s="65">
        <v>4260000</v>
      </c>
      <c r="H286" s="151">
        <v>1182</v>
      </c>
      <c r="I286" s="156">
        <f>Tabel1[[#This Row],[amount (RWF)]]/Tabel1[[#This Row],[Exchange rate]]</f>
        <v>3604.060913705584</v>
      </c>
      <c r="J286" s="156">
        <f>Tabel1[[#This Row],[amount (EUR)]]</f>
        <v>3604.060913705584</v>
      </c>
      <c r="K286" s="67" t="s">
        <v>952</v>
      </c>
      <c r="L286" s="67" t="s">
        <v>212</v>
      </c>
      <c r="M286" s="12" t="s">
        <v>115</v>
      </c>
    </row>
    <row r="287" spans="1:13" ht="38.5" x14ac:dyDescent="0.35">
      <c r="A287" s="149" t="s">
        <v>953</v>
      </c>
      <c r="B287" s="69" t="s">
        <v>949</v>
      </c>
      <c r="C287" s="73"/>
      <c r="D287" s="70" t="s">
        <v>950</v>
      </c>
      <c r="E287" s="60" t="s">
        <v>209</v>
      </c>
      <c r="F287" s="40" t="s">
        <v>341</v>
      </c>
      <c r="G287" s="65">
        <v>4260000</v>
      </c>
      <c r="H287" s="151">
        <v>1182</v>
      </c>
      <c r="I287" s="156">
        <f>Tabel1[[#This Row],[amount (RWF)]]/Tabel1[[#This Row],[Exchange rate]]</f>
        <v>3604.060913705584</v>
      </c>
      <c r="J287" s="156">
        <f>Tabel1[[#This Row],[amount (EUR)]]</f>
        <v>3604.060913705584</v>
      </c>
      <c r="K287" s="67" t="s">
        <v>319</v>
      </c>
      <c r="L287" s="67" t="s">
        <v>212</v>
      </c>
      <c r="M287" s="12" t="s">
        <v>100</v>
      </c>
    </row>
    <row r="288" spans="1:13" ht="39" customHeight="1" x14ac:dyDescent="0.35">
      <c r="A288" s="149" t="s">
        <v>954</v>
      </c>
      <c r="B288" s="69" t="s">
        <v>949</v>
      </c>
      <c r="C288" s="73"/>
      <c r="D288" s="70" t="s">
        <v>950</v>
      </c>
      <c r="E288" s="60" t="s">
        <v>209</v>
      </c>
      <c r="F288" s="49" t="s">
        <v>258</v>
      </c>
      <c r="G288" s="65">
        <v>4260000</v>
      </c>
      <c r="H288" s="151">
        <v>1182</v>
      </c>
      <c r="I288" s="156">
        <f>Tabel1[[#This Row],[amount (RWF)]]/Tabel1[[#This Row],[Exchange rate]]</f>
        <v>3604.060913705584</v>
      </c>
      <c r="J288" s="156">
        <f>Tabel1[[#This Row],[amount (EUR)]]</f>
        <v>3604.060913705584</v>
      </c>
      <c r="K288" s="67" t="s">
        <v>211</v>
      </c>
      <c r="L288" s="67" t="s">
        <v>212</v>
      </c>
      <c r="M288" s="11" t="s">
        <v>144</v>
      </c>
    </row>
    <row r="289" spans="1:13" ht="15" customHeight="1" x14ac:dyDescent="0.35">
      <c r="A289" s="149" t="s">
        <v>955</v>
      </c>
      <c r="B289" s="69">
        <v>44251</v>
      </c>
      <c r="C289" s="60">
        <v>501</v>
      </c>
      <c r="D289" s="64" t="s">
        <v>956</v>
      </c>
      <c r="E289" s="62" t="s">
        <v>267</v>
      </c>
      <c r="F289" s="62" t="s">
        <v>210</v>
      </c>
      <c r="G289" s="65">
        <v>156800</v>
      </c>
      <c r="H289" s="151">
        <v>1182</v>
      </c>
      <c r="I289" s="156">
        <f>Tabel1[[#This Row],[amount (RWF)]]/Tabel1[[#This Row],[Exchange rate]]</f>
        <v>132.65651438240272</v>
      </c>
      <c r="J289" s="156">
        <f>Tabel1[[#This Row],[amount (EUR)]]</f>
        <v>132.65651438240272</v>
      </c>
      <c r="K289" s="67" t="s">
        <v>211</v>
      </c>
      <c r="L289" s="67" t="s">
        <v>356</v>
      </c>
      <c r="M289" s="12" t="s">
        <v>42</v>
      </c>
    </row>
    <row r="290" spans="1:13" ht="15" customHeight="1" x14ac:dyDescent="0.35">
      <c r="A290" s="149" t="s">
        <v>957</v>
      </c>
      <c r="B290" s="69">
        <v>44279</v>
      </c>
      <c r="C290" s="60">
        <v>502</v>
      </c>
      <c r="D290" s="64" t="s">
        <v>958</v>
      </c>
      <c r="E290" s="62" t="s">
        <v>267</v>
      </c>
      <c r="F290" s="62" t="s">
        <v>210</v>
      </c>
      <c r="G290" s="65">
        <v>156800</v>
      </c>
      <c r="H290" s="151">
        <v>1182</v>
      </c>
      <c r="I290" s="156">
        <f>Tabel1[[#This Row],[amount (RWF)]]/Tabel1[[#This Row],[Exchange rate]]</f>
        <v>132.65651438240272</v>
      </c>
      <c r="J290" s="156">
        <f>Tabel1[[#This Row],[amount (EUR)]]</f>
        <v>132.65651438240272</v>
      </c>
      <c r="K290" s="67" t="s">
        <v>211</v>
      </c>
      <c r="L290" s="67" t="s">
        <v>356</v>
      </c>
      <c r="M290" s="12" t="s">
        <v>42</v>
      </c>
    </row>
    <row r="291" spans="1:13" ht="15" customHeight="1" x14ac:dyDescent="0.35">
      <c r="A291" s="149" t="s">
        <v>959</v>
      </c>
      <c r="B291" s="69">
        <v>44310</v>
      </c>
      <c r="C291" s="60">
        <v>503</v>
      </c>
      <c r="D291" s="64" t="s">
        <v>960</v>
      </c>
      <c r="E291" s="62" t="s">
        <v>267</v>
      </c>
      <c r="F291" s="62" t="s">
        <v>210</v>
      </c>
      <c r="G291" s="65">
        <v>156800</v>
      </c>
      <c r="H291" s="151">
        <v>1182</v>
      </c>
      <c r="I291" s="156">
        <f>Tabel1[[#This Row],[amount (RWF)]]/Tabel1[[#This Row],[Exchange rate]]</f>
        <v>132.65651438240272</v>
      </c>
      <c r="J291" s="156">
        <f>Tabel1[[#This Row],[amount (EUR)]]</f>
        <v>132.65651438240272</v>
      </c>
      <c r="K291" s="67" t="s">
        <v>211</v>
      </c>
      <c r="L291" s="67" t="s">
        <v>356</v>
      </c>
      <c r="M291" s="12" t="s">
        <v>42</v>
      </c>
    </row>
    <row r="292" spans="1:13" ht="15" customHeight="1" x14ac:dyDescent="0.35">
      <c r="A292" s="149" t="s">
        <v>961</v>
      </c>
      <c r="B292" s="69">
        <v>44401</v>
      </c>
      <c r="C292" s="60">
        <v>504</v>
      </c>
      <c r="D292" s="64" t="s">
        <v>962</v>
      </c>
      <c r="E292" s="62" t="s">
        <v>267</v>
      </c>
      <c r="F292" s="62" t="s">
        <v>210</v>
      </c>
      <c r="G292" s="65">
        <v>156800</v>
      </c>
      <c r="H292" s="151">
        <v>1182</v>
      </c>
      <c r="I292" s="156">
        <f>Tabel1[[#This Row],[amount (RWF)]]/Tabel1[[#This Row],[Exchange rate]]</f>
        <v>132.65651438240272</v>
      </c>
      <c r="J292" s="156">
        <f>Tabel1[[#This Row],[amount (EUR)]]</f>
        <v>132.65651438240272</v>
      </c>
      <c r="K292" s="67" t="s">
        <v>211</v>
      </c>
      <c r="L292" s="67" t="s">
        <v>356</v>
      </c>
      <c r="M292" s="12" t="s">
        <v>42</v>
      </c>
    </row>
    <row r="293" spans="1:13" ht="15" customHeight="1" x14ac:dyDescent="0.35">
      <c r="A293" s="149" t="s">
        <v>963</v>
      </c>
      <c r="B293" s="69">
        <v>44371</v>
      </c>
      <c r="C293" s="60">
        <v>505</v>
      </c>
      <c r="D293" s="64" t="s">
        <v>964</v>
      </c>
      <c r="E293" s="62" t="s">
        <v>267</v>
      </c>
      <c r="F293" s="62" t="s">
        <v>210</v>
      </c>
      <c r="G293" s="65">
        <v>156800</v>
      </c>
      <c r="H293" s="151">
        <v>1182</v>
      </c>
      <c r="I293" s="156">
        <f>Tabel1[[#This Row],[amount (RWF)]]/Tabel1[[#This Row],[Exchange rate]]</f>
        <v>132.65651438240272</v>
      </c>
      <c r="J293" s="156">
        <f>Tabel1[[#This Row],[amount (EUR)]]</f>
        <v>132.65651438240272</v>
      </c>
      <c r="K293" s="67" t="s">
        <v>211</v>
      </c>
      <c r="L293" s="67" t="s">
        <v>356</v>
      </c>
      <c r="M293" s="12" t="s">
        <v>42</v>
      </c>
    </row>
    <row r="294" spans="1:13" ht="15" customHeight="1" x14ac:dyDescent="0.35">
      <c r="A294" s="149" t="s">
        <v>965</v>
      </c>
      <c r="B294" s="69">
        <v>44340</v>
      </c>
      <c r="C294" s="60">
        <v>506</v>
      </c>
      <c r="D294" s="64" t="s">
        <v>966</v>
      </c>
      <c r="E294" s="62" t="s">
        <v>267</v>
      </c>
      <c r="F294" s="62" t="s">
        <v>210</v>
      </c>
      <c r="G294" s="65">
        <v>156800</v>
      </c>
      <c r="H294" s="151">
        <v>1182</v>
      </c>
      <c r="I294" s="156">
        <f>Tabel1[[#This Row],[amount (RWF)]]/Tabel1[[#This Row],[Exchange rate]]</f>
        <v>132.65651438240272</v>
      </c>
      <c r="J294" s="156">
        <f>Tabel1[[#This Row],[amount (EUR)]]</f>
        <v>132.65651438240272</v>
      </c>
      <c r="K294" s="67" t="s">
        <v>211</v>
      </c>
      <c r="L294" s="67" t="s">
        <v>356</v>
      </c>
      <c r="M294" s="12" t="s">
        <v>42</v>
      </c>
    </row>
    <row r="295" spans="1:13" ht="15" customHeight="1" x14ac:dyDescent="0.35">
      <c r="A295" s="149" t="s">
        <v>967</v>
      </c>
      <c r="B295" s="69"/>
      <c r="C295" s="73"/>
      <c r="D295" s="70" t="s">
        <v>968</v>
      </c>
      <c r="E295" s="60"/>
      <c r="F295" s="40" t="s">
        <v>406</v>
      </c>
      <c r="G295" s="65">
        <v>1178200</v>
      </c>
      <c r="H295" s="151">
        <v>1182</v>
      </c>
      <c r="I295" s="156">
        <f>Tabel1[[#This Row],[amount (RWF)]]/Tabel1[[#This Row],[Exchange rate]]</f>
        <v>996.78510998307956</v>
      </c>
      <c r="J295" s="156">
        <f>Tabel1[[#This Row],[amount (EUR)]]</f>
        <v>996.78510998307956</v>
      </c>
      <c r="K295" s="67" t="s">
        <v>211</v>
      </c>
      <c r="L295" s="67" t="s">
        <v>356</v>
      </c>
      <c r="M295" s="11" t="s">
        <v>143</v>
      </c>
    </row>
    <row r="296" spans="1:13" ht="15" customHeight="1" x14ac:dyDescent="0.35">
      <c r="A296" s="149" t="s">
        <v>969</v>
      </c>
      <c r="B296" s="69"/>
      <c r="C296" s="73"/>
      <c r="D296" s="70" t="s">
        <v>970</v>
      </c>
      <c r="E296" s="60"/>
      <c r="F296" s="40" t="s">
        <v>406</v>
      </c>
      <c r="G296" s="65">
        <v>1226550</v>
      </c>
      <c r="H296" s="151">
        <v>1182</v>
      </c>
      <c r="I296" s="156">
        <f>Tabel1[[#This Row],[amount (RWF)]]/Tabel1[[#This Row],[Exchange rate]]</f>
        <v>1037.6903553299492</v>
      </c>
      <c r="J296" s="156">
        <f>Tabel1[[#This Row],[amount (EUR)]]</f>
        <v>1037.6903553299492</v>
      </c>
      <c r="K296" s="67" t="s">
        <v>211</v>
      </c>
      <c r="L296" s="67" t="s">
        <v>356</v>
      </c>
      <c r="M296" s="11" t="s">
        <v>143</v>
      </c>
    </row>
    <row r="297" spans="1:13" ht="15" customHeight="1" x14ac:dyDescent="0.35">
      <c r="A297" s="149" t="s">
        <v>971</v>
      </c>
      <c r="B297" s="69"/>
      <c r="C297" s="73"/>
      <c r="D297" s="70" t="s">
        <v>972</v>
      </c>
      <c r="E297" s="60"/>
      <c r="F297" s="40" t="s">
        <v>406</v>
      </c>
      <c r="G297" s="65">
        <v>1154000</v>
      </c>
      <c r="H297" s="151">
        <v>1182</v>
      </c>
      <c r="I297" s="156">
        <f>Tabel1[[#This Row],[amount (RWF)]]/Tabel1[[#This Row],[Exchange rate]]</f>
        <v>976.31133671742805</v>
      </c>
      <c r="J297" s="156">
        <f>Tabel1[[#This Row],[amount (EUR)]]</f>
        <v>976.31133671742805</v>
      </c>
      <c r="K297" s="67" t="s">
        <v>211</v>
      </c>
      <c r="L297" s="67" t="s">
        <v>356</v>
      </c>
      <c r="M297" s="11" t="s">
        <v>143</v>
      </c>
    </row>
    <row r="298" spans="1:13" ht="15" customHeight="1" x14ac:dyDescent="0.35">
      <c r="A298" s="149" t="s">
        <v>973</v>
      </c>
      <c r="B298" s="69"/>
      <c r="C298" s="73"/>
      <c r="D298" s="70" t="s">
        <v>974</v>
      </c>
      <c r="E298" s="60"/>
      <c r="F298" s="40" t="s">
        <v>406</v>
      </c>
      <c r="G298" s="65">
        <v>1166680</v>
      </c>
      <c r="H298" s="151">
        <v>1182</v>
      </c>
      <c r="I298" s="156">
        <f>Tabel1[[#This Row],[amount (RWF)]]/Tabel1[[#This Row],[Exchange rate]]</f>
        <v>987.03891708967853</v>
      </c>
      <c r="J298" s="156">
        <f>Tabel1[[#This Row],[amount (EUR)]]</f>
        <v>987.03891708967853</v>
      </c>
      <c r="K298" s="67" t="s">
        <v>211</v>
      </c>
      <c r="L298" s="67" t="s">
        <v>356</v>
      </c>
      <c r="M298" s="11" t="s">
        <v>143</v>
      </c>
    </row>
    <row r="299" spans="1:13" ht="15" customHeight="1" x14ac:dyDescent="0.35">
      <c r="A299" s="149" t="s">
        <v>975</v>
      </c>
      <c r="B299" s="69"/>
      <c r="C299" s="60"/>
      <c r="D299" s="70" t="s">
        <v>976</v>
      </c>
      <c r="E299" s="60"/>
      <c r="F299" s="40" t="s">
        <v>406</v>
      </c>
      <c r="G299" s="65">
        <v>1204900</v>
      </c>
      <c r="H299" s="151">
        <v>1182</v>
      </c>
      <c r="I299" s="156">
        <f>Tabel1[[#This Row],[amount (RWF)]]/Tabel1[[#This Row],[Exchange rate]]</f>
        <v>1019.3739424703891</v>
      </c>
      <c r="J299" s="156">
        <f>Tabel1[[#This Row],[amount (EUR)]]</f>
        <v>1019.3739424703891</v>
      </c>
      <c r="K299" s="67" t="s">
        <v>211</v>
      </c>
      <c r="L299" s="67" t="s">
        <v>356</v>
      </c>
      <c r="M299" s="11" t="s">
        <v>143</v>
      </c>
    </row>
    <row r="300" spans="1:13" ht="15" customHeight="1" x14ac:dyDescent="0.35">
      <c r="A300" s="149" t="s">
        <v>977</v>
      </c>
      <c r="B300" s="69"/>
      <c r="C300" s="60"/>
      <c r="D300" s="70" t="s">
        <v>978</v>
      </c>
      <c r="E300" s="60"/>
      <c r="F300" s="40" t="s">
        <v>406</v>
      </c>
      <c r="G300" s="65">
        <v>1151000</v>
      </c>
      <c r="H300" s="151">
        <v>1182</v>
      </c>
      <c r="I300" s="156">
        <f>Tabel1[[#This Row],[amount (RWF)]]/Tabel1[[#This Row],[Exchange rate]]</f>
        <v>973.77326565143824</v>
      </c>
      <c r="J300" s="156">
        <f>Tabel1[[#This Row],[amount (EUR)]]</f>
        <v>973.77326565143824</v>
      </c>
      <c r="K300" s="67" t="s">
        <v>211</v>
      </c>
      <c r="L300" s="67" t="s">
        <v>356</v>
      </c>
      <c r="M300" s="11" t="s">
        <v>143</v>
      </c>
    </row>
    <row r="301" spans="1:13" ht="15" customHeight="1" x14ac:dyDescent="0.35">
      <c r="A301" s="149" t="s">
        <v>979</v>
      </c>
      <c r="B301" s="69"/>
      <c r="C301" s="60"/>
      <c r="D301" s="70" t="s">
        <v>980</v>
      </c>
      <c r="E301" s="60"/>
      <c r="F301" s="40" t="s">
        <v>406</v>
      </c>
      <c r="G301" s="65">
        <v>1160000</v>
      </c>
      <c r="H301" s="151">
        <v>1182</v>
      </c>
      <c r="I301" s="156">
        <f>Tabel1[[#This Row],[amount (RWF)]]/Tabel1[[#This Row],[Exchange rate]]</f>
        <v>981.38747884940778</v>
      </c>
      <c r="J301" s="156">
        <f>Tabel1[[#This Row],[amount (EUR)]]</f>
        <v>981.38747884940778</v>
      </c>
      <c r="K301" s="67" t="s">
        <v>211</v>
      </c>
      <c r="L301" s="67" t="s">
        <v>356</v>
      </c>
      <c r="M301" s="11" t="s">
        <v>143</v>
      </c>
    </row>
    <row r="302" spans="1:13" ht="15" customHeight="1" x14ac:dyDescent="0.35">
      <c r="A302" s="149" t="s">
        <v>981</v>
      </c>
      <c r="B302" s="69"/>
      <c r="C302" s="60"/>
      <c r="D302" s="70" t="s">
        <v>982</v>
      </c>
      <c r="E302" s="60"/>
      <c r="F302" s="40" t="s">
        <v>406</v>
      </c>
      <c r="G302" s="65">
        <v>1205000</v>
      </c>
      <c r="H302" s="151">
        <v>1182</v>
      </c>
      <c r="I302" s="156">
        <f>Tabel1[[#This Row],[amount (RWF)]]/Tabel1[[#This Row],[Exchange rate]]</f>
        <v>1019.4585448392555</v>
      </c>
      <c r="J302" s="156">
        <f>Tabel1[[#This Row],[amount (EUR)]]</f>
        <v>1019.4585448392555</v>
      </c>
      <c r="K302" s="67" t="s">
        <v>211</v>
      </c>
      <c r="L302" s="67" t="s">
        <v>356</v>
      </c>
      <c r="M302" s="11" t="s">
        <v>143</v>
      </c>
    </row>
    <row r="303" spans="1:13" ht="15" customHeight="1" x14ac:dyDescent="0.35">
      <c r="A303" s="149" t="s">
        <v>983</v>
      </c>
      <c r="B303" s="69"/>
      <c r="C303" s="60"/>
      <c r="D303" s="70" t="s">
        <v>984</v>
      </c>
      <c r="E303" s="60"/>
      <c r="F303" s="40" t="s">
        <v>406</v>
      </c>
      <c r="G303" s="65">
        <v>1160000</v>
      </c>
      <c r="H303" s="151">
        <v>1182</v>
      </c>
      <c r="I303" s="156">
        <f>Tabel1[[#This Row],[amount (RWF)]]/Tabel1[[#This Row],[Exchange rate]]</f>
        <v>981.38747884940778</v>
      </c>
      <c r="J303" s="156">
        <f>Tabel1[[#This Row],[amount (EUR)]]</f>
        <v>981.38747884940778</v>
      </c>
      <c r="K303" s="67" t="s">
        <v>211</v>
      </c>
      <c r="L303" s="67" t="s">
        <v>356</v>
      </c>
      <c r="M303" s="11" t="s">
        <v>143</v>
      </c>
    </row>
    <row r="304" spans="1:13" ht="15" customHeight="1" x14ac:dyDescent="0.35">
      <c r="A304" s="149" t="s">
        <v>985</v>
      </c>
      <c r="B304" s="69"/>
      <c r="C304" s="60"/>
      <c r="D304" s="70" t="s">
        <v>986</v>
      </c>
      <c r="E304" s="60"/>
      <c r="F304" s="40" t="s">
        <v>406</v>
      </c>
      <c r="G304" s="65">
        <v>1196000</v>
      </c>
      <c r="H304" s="151">
        <v>1182</v>
      </c>
      <c r="I304" s="156">
        <f>Tabel1[[#This Row],[amount (RWF)]]/Tabel1[[#This Row],[Exchange rate]]</f>
        <v>1011.844331641286</v>
      </c>
      <c r="J304" s="156">
        <f>Tabel1[[#This Row],[amount (EUR)]]</f>
        <v>1011.844331641286</v>
      </c>
      <c r="K304" s="67" t="s">
        <v>211</v>
      </c>
      <c r="L304" s="67" t="s">
        <v>356</v>
      </c>
      <c r="M304" s="11" t="s">
        <v>143</v>
      </c>
    </row>
    <row r="305" spans="1:13" ht="15" customHeight="1" x14ac:dyDescent="0.35">
      <c r="A305" s="149" t="s">
        <v>987</v>
      </c>
      <c r="B305" s="69"/>
      <c r="C305" s="76"/>
      <c r="D305" s="70" t="s">
        <v>988</v>
      </c>
      <c r="E305" s="60"/>
      <c r="F305" s="40" t="s">
        <v>406</v>
      </c>
      <c r="G305" s="65">
        <v>1158000</v>
      </c>
      <c r="H305" s="151">
        <v>1182</v>
      </c>
      <c r="I305" s="156">
        <f>Tabel1[[#This Row],[amount (RWF)]]/Tabel1[[#This Row],[Exchange rate]]</f>
        <v>979.69543147208117</v>
      </c>
      <c r="J305" s="156">
        <f>Tabel1[[#This Row],[amount (EUR)]]</f>
        <v>979.69543147208117</v>
      </c>
      <c r="K305" s="67" t="s">
        <v>211</v>
      </c>
      <c r="L305" s="67" t="s">
        <v>356</v>
      </c>
      <c r="M305" s="11" t="s">
        <v>143</v>
      </c>
    </row>
    <row r="306" spans="1:13" ht="15" customHeight="1" x14ac:dyDescent="0.35">
      <c r="A306" s="159" t="s">
        <v>1057</v>
      </c>
      <c r="B306" s="160">
        <v>44404</v>
      </c>
      <c r="C306" s="161">
        <v>43419</v>
      </c>
      <c r="D306" s="162" t="s">
        <v>1058</v>
      </c>
      <c r="E306" s="163" t="s">
        <v>811</v>
      </c>
      <c r="F306" s="163" t="s">
        <v>1060</v>
      </c>
      <c r="G306" s="164">
        <v>24579</v>
      </c>
      <c r="H306" s="151">
        <v>1182</v>
      </c>
      <c r="I306" s="165">
        <f>Tabel1[[#This Row],[amount (RWF)]]/Tabel1[[#This Row],[Exchange rate]]</f>
        <v>20.794416243654823</v>
      </c>
      <c r="J306" s="165">
        <f>Tabel1[[#This Row],[amount (EUR)]]</f>
        <v>20.794416243654823</v>
      </c>
      <c r="K306" s="166" t="s">
        <v>319</v>
      </c>
      <c r="L306" s="166" t="s">
        <v>356</v>
      </c>
      <c r="M306" s="11" t="s">
        <v>78</v>
      </c>
    </row>
    <row r="307" spans="1:13" ht="25" x14ac:dyDescent="0.25">
      <c r="B307" s="34" t="s">
        <v>1087</v>
      </c>
      <c r="C307" s="235">
        <f>SUM(Tabel1[amount (EUR)])</f>
        <v>80304.915994066352</v>
      </c>
    </row>
  </sheetData>
  <mergeCells count="2">
    <mergeCell ref="A1:M1"/>
    <mergeCell ref="A3:M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G20"/>
  <sheetViews>
    <sheetView workbookViewId="0">
      <selection activeCell="I25" sqref="I25"/>
    </sheetView>
  </sheetViews>
  <sheetFormatPr baseColWidth="10" defaultColWidth="8.7265625" defaultRowHeight="14.5" x14ac:dyDescent="0.35"/>
  <cols>
    <col min="2" max="2" width="4.453125" customWidth="1"/>
    <col min="3" max="3" width="13.26953125" bestFit="1" customWidth="1"/>
    <col min="4" max="4" width="12.453125" bestFit="1" customWidth="1"/>
    <col min="5" max="5" width="10.7265625" bestFit="1" customWidth="1"/>
    <col min="6" max="6" width="14.54296875" bestFit="1" customWidth="1"/>
    <col min="7" max="7" width="14.26953125" bestFit="1" customWidth="1"/>
  </cols>
  <sheetData>
    <row r="3" spans="2:7" x14ac:dyDescent="0.35">
      <c r="B3" t="s">
        <v>1086</v>
      </c>
    </row>
    <row r="4" spans="2:7" x14ac:dyDescent="0.35">
      <c r="B4" t="s">
        <v>1095</v>
      </c>
      <c r="C4" s="22" t="s">
        <v>1063</v>
      </c>
      <c r="D4" s="22" t="s">
        <v>1064</v>
      </c>
      <c r="E4" s="22" t="s">
        <v>1065</v>
      </c>
      <c r="F4" s="22" t="s">
        <v>1066</v>
      </c>
      <c r="G4" s="227" t="s">
        <v>1067</v>
      </c>
    </row>
    <row r="5" spans="2:7" x14ac:dyDescent="0.35">
      <c r="B5">
        <v>1</v>
      </c>
      <c r="C5" s="1" t="s">
        <v>1068</v>
      </c>
      <c r="D5" s="228">
        <v>43811</v>
      </c>
      <c r="E5" s="228" t="s">
        <v>1069</v>
      </c>
      <c r="F5" s="229">
        <v>20544.75</v>
      </c>
      <c r="G5" s="231">
        <v>1022</v>
      </c>
    </row>
    <row r="6" spans="2:7" x14ac:dyDescent="0.35">
      <c r="B6">
        <v>2</v>
      </c>
      <c r="C6" s="1" t="s">
        <v>1070</v>
      </c>
      <c r="D6" s="228">
        <v>43954</v>
      </c>
      <c r="E6" s="228">
        <v>43985</v>
      </c>
      <c r="F6" s="229">
        <v>14472.25</v>
      </c>
      <c r="G6" s="231">
        <v>1025</v>
      </c>
    </row>
    <row r="7" spans="2:7" x14ac:dyDescent="0.35">
      <c r="B7">
        <v>3</v>
      </c>
      <c r="C7" s="1" t="s">
        <v>1071</v>
      </c>
      <c r="D7" s="228">
        <v>43951</v>
      </c>
      <c r="E7" s="228">
        <v>43955</v>
      </c>
      <c r="F7" s="229">
        <v>1932.96</v>
      </c>
      <c r="G7" s="231">
        <v>1020</v>
      </c>
    </row>
    <row r="8" spans="2:7" x14ac:dyDescent="0.35">
      <c r="B8">
        <v>4</v>
      </c>
      <c r="C8" s="1" t="s">
        <v>1072</v>
      </c>
      <c r="D8" s="228">
        <v>44042</v>
      </c>
      <c r="E8" s="228">
        <v>43898</v>
      </c>
      <c r="F8" s="229">
        <v>18475.25</v>
      </c>
      <c r="G8" s="231">
        <v>1126</v>
      </c>
    </row>
    <row r="9" spans="2:7" x14ac:dyDescent="0.35">
      <c r="B9">
        <v>5</v>
      </c>
      <c r="C9" s="1" t="s">
        <v>1073</v>
      </c>
      <c r="D9" s="228">
        <v>44116</v>
      </c>
      <c r="E9" s="228">
        <v>44116</v>
      </c>
      <c r="F9" s="229">
        <v>10000</v>
      </c>
      <c r="G9" s="231"/>
    </row>
    <row r="10" spans="2:7" x14ac:dyDescent="0.35">
      <c r="B10">
        <v>6</v>
      </c>
      <c r="C10" s="1" t="s">
        <v>1074</v>
      </c>
      <c r="D10" s="228">
        <v>44238</v>
      </c>
      <c r="E10" s="228" t="s">
        <v>1075</v>
      </c>
      <c r="F10" s="229">
        <v>20130</v>
      </c>
      <c r="G10" s="231">
        <v>1181</v>
      </c>
    </row>
    <row r="11" spans="2:7" x14ac:dyDescent="0.35">
      <c r="B11">
        <v>7</v>
      </c>
      <c r="C11" s="1" t="s">
        <v>1076</v>
      </c>
      <c r="D11" s="228">
        <v>44391</v>
      </c>
      <c r="E11" s="228"/>
      <c r="F11" s="232">
        <v>869.77</v>
      </c>
      <c r="G11" s="231">
        <v>1126</v>
      </c>
    </row>
    <row r="12" spans="2:7" x14ac:dyDescent="0.35">
      <c r="F12" s="237">
        <f>SUM(F5:F11)</f>
        <v>86424.98</v>
      </c>
    </row>
    <row r="14" spans="2:7" x14ac:dyDescent="0.35">
      <c r="C14" s="228"/>
      <c r="F14" s="230"/>
      <c r="G14" s="234"/>
    </row>
    <row r="15" spans="2:7" x14ac:dyDescent="0.35">
      <c r="C15" s="228"/>
      <c r="F15" s="230"/>
      <c r="G15" s="234"/>
    </row>
    <row r="16" spans="2:7" x14ac:dyDescent="0.35">
      <c r="C16" s="228"/>
      <c r="F16" s="230"/>
      <c r="G16" s="234"/>
    </row>
    <row r="17" spans="3:7" x14ac:dyDescent="0.35">
      <c r="C17" s="228"/>
      <c r="F17" s="230"/>
      <c r="G17" s="234"/>
    </row>
    <row r="18" spans="3:7" x14ac:dyDescent="0.35">
      <c r="C18" s="228"/>
      <c r="F18" s="230"/>
      <c r="G18" s="234"/>
    </row>
    <row r="19" spans="3:7" x14ac:dyDescent="0.35">
      <c r="C19" s="228"/>
      <c r="F19" s="230"/>
      <c r="G19" s="234"/>
    </row>
    <row r="20" spans="3:7" x14ac:dyDescent="0.35">
      <c r="C20" s="228"/>
      <c r="F20" s="230"/>
      <c r="G20" s="23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340a75f-d0d6-4cbc-87f3-764fa94f95ba">
      <UserInfo>
        <DisplayName>Erik Kennes</DisplayName>
        <AccountId>465</AccountId>
        <AccountType/>
      </UserInfo>
    </SharedWithUsers>
    <_Flow_SignoffStatus xmlns="795a6355-daaa-4b92-b62f-cc8d3b4dcbd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26DFB4FE092044ADD2C03F2F2FC9AB" ma:contentTypeVersion="15" ma:contentTypeDescription="Een nieuw document maken." ma:contentTypeScope="" ma:versionID="f182b2ecf3c4df86dbf0b47a9443d0b0">
  <xsd:schema xmlns:xsd="http://www.w3.org/2001/XMLSchema" xmlns:xs="http://www.w3.org/2001/XMLSchema" xmlns:p="http://schemas.microsoft.com/office/2006/metadata/properties" xmlns:ns2="795a6355-daaa-4b92-b62f-cc8d3b4dcbd9" xmlns:ns3="7340a75f-d0d6-4cbc-87f3-764fa94f95ba" targetNamespace="http://schemas.microsoft.com/office/2006/metadata/properties" ma:root="true" ma:fieldsID="d5392948b96de959d16bef993e80d9c0" ns2:_="" ns3:_="">
    <xsd:import namespace="795a6355-daaa-4b92-b62f-cc8d3b4dcbd9"/>
    <xsd:import namespace="7340a75f-d0d6-4cbc-87f3-764fa94f95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5a6355-daaa-4b92-b62f-cc8d3b4dcb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Afmeldingsstatus" ma:internalName="Afmeldings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40a75f-d0d6-4cbc-87f3-764fa94f95b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DC053E-926E-4814-9A25-767EA2634A62}">
  <ds:schemaRefs>
    <ds:schemaRef ds:uri="http://purl.org/dc/terms/"/>
    <ds:schemaRef ds:uri="7340a75f-d0d6-4cbc-87f3-764fa94f95ba"/>
    <ds:schemaRef ds:uri="http://purl.org/dc/dcmitype/"/>
    <ds:schemaRef ds:uri="795a6355-daaa-4b92-b62f-cc8d3b4dcbd9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951A7E3-E385-4F9B-A89E-43C88548C0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5a6355-daaa-4b92-b62f-cc8d3b4dcbd9"/>
    <ds:schemaRef ds:uri="7340a75f-d0d6-4cbc-87f3-764fa94f95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4231763-C77B-413D-ADC6-6709D3C049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Budget</vt:lpstr>
      <vt:lpstr>Report</vt:lpstr>
      <vt:lpstr>Expenses çavaria</vt:lpstr>
      <vt:lpstr>Expenses Amahoro, RIFA, Isange</vt:lpstr>
      <vt:lpstr>Exchange rate</vt:lpstr>
      <vt:lpstr>Budget!Zone_d_impression</vt:lpstr>
      <vt:lpstr>Report!Zone_d_impression</vt:lpstr>
    </vt:vector>
  </TitlesOfParts>
  <Manager/>
  <Company>11.11.11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20181031 proposition de budget 500.000 appel DGD complémentaire</dc:title>
  <dc:subject/>
  <dc:creator>Chiara Donadoni</dc:creator>
  <cp:keywords/>
  <dc:description/>
  <cp:lastModifiedBy>Horemans Bastien - D2.5</cp:lastModifiedBy>
  <cp:revision/>
  <cp:lastPrinted>2021-12-14T14:10:50Z</cp:lastPrinted>
  <dcterms:created xsi:type="dcterms:W3CDTF">2018-10-22T08:10:10Z</dcterms:created>
  <dcterms:modified xsi:type="dcterms:W3CDTF">2021-12-17T09:54:21Z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0x0101009326DFB4FE092044ADD2C03F2F2FC9AB</vt:lpwstr>
  </property>
  <property fmtid="{D5CDD505-2E9C-101B-9397-08002B2CF9AE}" pid="3" name="_dlc_policyId">
    <vt:lpwstr>0x01010077157A3000514E2E9DFDAFCA54A142BD00F89D3D333624A9498B0A3957386E5F95|-1882148946</vt:lpwstr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lc_DocIdItemGuid">
    <vt:lpwstr>ffa8e3b5-b6b7-4c92-bd17-fd5050d4e29c</vt:lpwstr>
  </property>
  <property fmtid="{D5CDD505-2E9C-101B-9397-08002B2CF9AE}" pid="6" name="FreeKeywords">
    <vt:lpwstr/>
  </property>
  <property fmtid="{D5CDD505-2E9C-101B-9397-08002B2CF9AE}" pid="7" name="LokaalGroepstrefwoorden">
    <vt:lpwstr>195;#Budget|eb25866b-b628-4449-9373-b1bbc96c64b5</vt:lpwstr>
  </property>
  <property fmtid="{D5CDD505-2E9C-101B-9397-08002B2CF9AE}" pid="8" name="MSIP_Label_dddc1db8-2f64-468c-a02a-c7d04ea19826_Enabled">
    <vt:lpwstr>true</vt:lpwstr>
  </property>
  <property fmtid="{D5CDD505-2E9C-101B-9397-08002B2CF9AE}" pid="9" name="MSIP_Label_dddc1db8-2f64-468c-a02a-c7d04ea19826_SetDate">
    <vt:lpwstr>2021-12-14T14:10:47Z</vt:lpwstr>
  </property>
  <property fmtid="{D5CDD505-2E9C-101B-9397-08002B2CF9AE}" pid="10" name="MSIP_Label_dddc1db8-2f64-468c-a02a-c7d04ea19826_Method">
    <vt:lpwstr>Privileged</vt:lpwstr>
  </property>
  <property fmtid="{D5CDD505-2E9C-101B-9397-08002B2CF9AE}" pid="11" name="MSIP_Label_dddc1db8-2f64-468c-a02a-c7d04ea19826_Name">
    <vt:lpwstr>Non classifié - Niet geclassificeerd</vt:lpwstr>
  </property>
  <property fmtid="{D5CDD505-2E9C-101B-9397-08002B2CF9AE}" pid="12" name="MSIP_Label_dddc1db8-2f64-468c-a02a-c7d04ea19826_SiteId">
    <vt:lpwstr>80153b30-e434-429b-b41c-0d47f9deec42</vt:lpwstr>
  </property>
  <property fmtid="{D5CDD505-2E9C-101B-9397-08002B2CF9AE}" pid="13" name="MSIP_Label_dddc1db8-2f64-468c-a02a-c7d04ea19826_ActionId">
    <vt:lpwstr>c62d6c7b-0022-4150-814a-2a57a34386c5</vt:lpwstr>
  </property>
  <property fmtid="{D5CDD505-2E9C-101B-9397-08002B2CF9AE}" pid="14" name="MSIP_Label_dddc1db8-2f64-468c-a02a-c7d04ea19826_ContentBits">
    <vt:lpwstr>0</vt:lpwstr>
  </property>
</Properties>
</file>